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5216" windowHeight="408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-1'!$A$10:$AE$10000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TABLE" localSheetId="12">'DD-EGL'!$D$9:$Y$15</definedName>
    <definedName name="TABLE" localSheetId="10">'DD-ENA'!$D$10:$Y$143</definedName>
    <definedName name="TABLE" localSheetId="11">'DD-EPM'!$F$9:$AA$115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'DD-EPM'!$A$7:$B$42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A497" i="10"/>
  <c r="B497" i="10"/>
  <c r="C497" i="10"/>
  <c r="D497" i="10"/>
  <c r="E497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<sst xmlns="http://schemas.openxmlformats.org/spreadsheetml/2006/main" count="56148" uniqueCount="4179">
  <si>
    <t>Sea Freight 9.2 Dys BPI Av 4 TC</t>
  </si>
  <si>
    <t>eabousso</t>
  </si>
  <si>
    <t xml:space="preserve"> VA7066</t>
  </si>
  <si>
    <t>US PLCapNNG Frm  Demarc29-EDubq R+C      19-21May01      USD/MM</t>
  </si>
  <si>
    <t>NADEAUBRAD</t>
  </si>
  <si>
    <t>VA6143.1</t>
  </si>
  <si>
    <t>CAN Gas Phy      Station 2               19-22May01      CAD/GJ</t>
  </si>
  <si>
    <t>VA6144.1</t>
  </si>
  <si>
    <t>VA6145.1</t>
  </si>
  <si>
    <t>VA6146.1</t>
  </si>
  <si>
    <t>VA6148.1</t>
  </si>
  <si>
    <t>VA6151.1</t>
  </si>
  <si>
    <t>VA6154.1</t>
  </si>
  <si>
    <t>VA6155.1</t>
  </si>
  <si>
    <t>VA6156.1</t>
  </si>
  <si>
    <t>VA6157.1</t>
  </si>
  <si>
    <t>VA6158.1</t>
  </si>
  <si>
    <t>VA6159.1</t>
  </si>
  <si>
    <t>VA6160.1</t>
  </si>
  <si>
    <t>VA6161.1</t>
  </si>
  <si>
    <t>VA6162.1</t>
  </si>
  <si>
    <t>VA6164.1</t>
  </si>
  <si>
    <t>VA6165.1</t>
  </si>
  <si>
    <t>VA6167.1</t>
  </si>
  <si>
    <t>VA6169.1</t>
  </si>
  <si>
    <t>VA6171.1 / 797645</t>
  </si>
  <si>
    <t>VA6172.1</t>
  </si>
  <si>
    <t>Mitchell Gas Services L.P.</t>
  </si>
  <si>
    <t>ADM75252</t>
  </si>
  <si>
    <t>VA6174.1</t>
  </si>
  <si>
    <t>VA6175.1</t>
  </si>
  <si>
    <t>VA6177.1</t>
  </si>
  <si>
    <t>VA6179.1</t>
  </si>
  <si>
    <t>POSEJPALI2</t>
  </si>
  <si>
    <t>VA6180.1</t>
  </si>
  <si>
    <t>VA6181.1</t>
  </si>
  <si>
    <t>VA6182.1</t>
  </si>
  <si>
    <t>VA6184.1</t>
  </si>
  <si>
    <t>VA6186.1 / 797683</t>
  </si>
  <si>
    <t>US Gas Phy Index Firm non-TX &gt;1Mo&lt;1Yr</t>
  </si>
  <si>
    <t>US Gas Phy Index Consumers NL1           Apr-Oct02       USD/MM</t>
  </si>
  <si>
    <t>VA6190.1 / 797689</t>
  </si>
  <si>
    <t>VA6192.1</t>
  </si>
  <si>
    <t>VA6193.1</t>
  </si>
  <si>
    <t>VA6195.1</t>
  </si>
  <si>
    <t>TMVMET01</t>
  </si>
  <si>
    <t>VA6198.1</t>
  </si>
  <si>
    <t>VA6199.1</t>
  </si>
  <si>
    <t>VA6200.1</t>
  </si>
  <si>
    <t>VA6201.1</t>
  </si>
  <si>
    <t>DillardK</t>
  </si>
  <si>
    <t>EPMELPcmb</t>
  </si>
  <si>
    <t>VA6203.1</t>
  </si>
  <si>
    <t>JSTANTON</t>
  </si>
  <si>
    <t>VA6204.1</t>
  </si>
  <si>
    <t>ADM37007</t>
  </si>
  <si>
    <t>US Pwr Phy Firm  COMED Peak              Oct-Dec01       USD/MWh</t>
  </si>
  <si>
    <t>VA6205.1</t>
  </si>
  <si>
    <t>VA6214.1</t>
  </si>
  <si>
    <t>VA6207.1</t>
  </si>
  <si>
    <t>US Gas Basis     NGI Malin               Jun01           USD/MM</t>
  </si>
  <si>
    <t>VA6208.1</t>
  </si>
  <si>
    <t>VA6210.1</t>
  </si>
  <si>
    <t>VA6211.1</t>
  </si>
  <si>
    <t>VA6212.1</t>
  </si>
  <si>
    <t>JKPECL02</t>
  </si>
  <si>
    <t>RICHARDCOC</t>
  </si>
  <si>
    <t>US Pwr Phy Firm  Cinergy Peak            22-25May01      USD/MWh</t>
  </si>
  <si>
    <t>VA6216.1</t>
  </si>
  <si>
    <t>VA6218.1</t>
  </si>
  <si>
    <t>VA6220.1</t>
  </si>
  <si>
    <t>VA6221.1</t>
  </si>
  <si>
    <t>VA6222.1</t>
  </si>
  <si>
    <t>ADM50837</t>
  </si>
  <si>
    <t>KEVMASEK</t>
  </si>
  <si>
    <t>VA6223.1</t>
  </si>
  <si>
    <t>VA6224.1</t>
  </si>
  <si>
    <t>VA6226.1</t>
  </si>
  <si>
    <t>VA6227.1</t>
  </si>
  <si>
    <t>VA6229.1</t>
  </si>
  <si>
    <t>VA6228.1</t>
  </si>
  <si>
    <t>VA6230.1</t>
  </si>
  <si>
    <t>US Pwr Phy Firm  NEPOOL Peak             Jul-Aug01       USD/MWh</t>
  </si>
  <si>
    <t>VA6231.1</t>
  </si>
  <si>
    <t>VA6232.1</t>
  </si>
  <si>
    <t>VA6237.1</t>
  </si>
  <si>
    <t>VA6233.1</t>
  </si>
  <si>
    <t>VA6234.1</t>
  </si>
  <si>
    <t>VA6236.1</t>
  </si>
  <si>
    <t>N587CW00</t>
  </si>
  <si>
    <t>VA6235.1</t>
  </si>
  <si>
    <t>VA6238.1</t>
  </si>
  <si>
    <t>VA6239.1</t>
  </si>
  <si>
    <t>VA6240.1</t>
  </si>
  <si>
    <t>VA6244.1</t>
  </si>
  <si>
    <t>US Gas Basis     NGI SoBord PG&amp;E Top     Jul-Sep01       USD/MM</t>
  </si>
  <si>
    <t>VA6242.1</t>
  </si>
  <si>
    <t>VA6243.1</t>
  </si>
  <si>
    <t>VA6245.1</t>
  </si>
  <si>
    <t>VA6247.1</t>
  </si>
  <si>
    <t>VA6246.1</t>
  </si>
  <si>
    <t>VA6251.1</t>
  </si>
  <si>
    <t>VA6248.1</t>
  </si>
  <si>
    <t>AQUILA1008</t>
  </si>
  <si>
    <t>VA6254.1</t>
  </si>
  <si>
    <t>US HeatOil2 Swap GC Crack Spread         Q4 2001         USD/bl/m</t>
  </si>
  <si>
    <t>VA6252.1</t>
  </si>
  <si>
    <t>VA6255.1</t>
  </si>
  <si>
    <t>VA6256.1</t>
  </si>
  <si>
    <t>VA6253.1</t>
  </si>
  <si>
    <t>US Gas Phy Index GD/M Mich Con           Nov01-Mar02     USD/MM</t>
  </si>
  <si>
    <t>EOLSMGR</t>
  </si>
  <si>
    <t>VA6258.1 / 797798</t>
  </si>
  <si>
    <t>ENMAX Energy Corporation</t>
  </si>
  <si>
    <t>tradermm</t>
  </si>
  <si>
    <t>Reliant Energy Services Canada Ltd.</t>
  </si>
  <si>
    <t>williamw</t>
  </si>
  <si>
    <t>VA6261.1</t>
  </si>
  <si>
    <t>VA6264.1</t>
  </si>
  <si>
    <t>VA6267.1</t>
  </si>
  <si>
    <t>VA6265.1</t>
  </si>
  <si>
    <t>VA6266.1</t>
  </si>
  <si>
    <t>US Pwr Phy Firm  COMED Peak              Sep01           USD/MWh</t>
  </si>
  <si>
    <t>VA6269.1</t>
  </si>
  <si>
    <t>VA6270.1</t>
  </si>
  <si>
    <t>brucewest</t>
  </si>
  <si>
    <t>VA6271.1</t>
  </si>
  <si>
    <t>VA6272.1</t>
  </si>
  <si>
    <t>VA6273.1</t>
  </si>
  <si>
    <t>VA6274.1</t>
  </si>
  <si>
    <t>VA6276.1</t>
  </si>
  <si>
    <t>VA6278.1</t>
  </si>
  <si>
    <t>VA6280.1</t>
  </si>
  <si>
    <t>VA6279.1</t>
  </si>
  <si>
    <t>US Gas Daily     TGT Z-SL                19-31May01      USD/MM</t>
  </si>
  <si>
    <t>dnixon01</t>
  </si>
  <si>
    <t>VA6281.1</t>
  </si>
  <si>
    <t>VA6282.1</t>
  </si>
  <si>
    <t>VA6283.1</t>
  </si>
  <si>
    <t>VA6284.1</t>
  </si>
  <si>
    <t>VA6286.1</t>
  </si>
  <si>
    <t>msbprior</t>
  </si>
  <si>
    <t>VA6287.1</t>
  </si>
  <si>
    <t>US UNL Gasoline  Platts GC               Jul01           c/Gl-b</t>
  </si>
  <si>
    <t>VA6288.1</t>
  </si>
  <si>
    <t>VA6289.1</t>
  </si>
  <si>
    <t>VA6290.1</t>
  </si>
  <si>
    <t>RBartlow99</t>
  </si>
  <si>
    <t>VA6293.1</t>
  </si>
  <si>
    <t>VA6294.1</t>
  </si>
  <si>
    <t>VA6295.1</t>
  </si>
  <si>
    <t>Cornerstone Propane, L.P.</t>
  </si>
  <si>
    <t>kaadmire</t>
  </si>
  <si>
    <t>VA6297.1</t>
  </si>
  <si>
    <t>VA6298.1</t>
  </si>
  <si>
    <t>rdl00001</t>
  </si>
  <si>
    <t>EPMELPmw</t>
  </si>
  <si>
    <t>VA6300.1</t>
  </si>
  <si>
    <t>VA6301.1</t>
  </si>
  <si>
    <t>VA6302.1</t>
  </si>
  <si>
    <t>VA6303.1</t>
  </si>
  <si>
    <t>VA6304.1</t>
  </si>
  <si>
    <t>VA6309.1</t>
  </si>
  <si>
    <t>VA6305.1</t>
  </si>
  <si>
    <t>VA6308.1</t>
  </si>
  <si>
    <t>VA6310.1</t>
  </si>
  <si>
    <t>NGTS LLC</t>
  </si>
  <si>
    <t>DARREN10</t>
  </si>
  <si>
    <t>VA6312.1</t>
  </si>
  <si>
    <t>VA6311.1</t>
  </si>
  <si>
    <t>US Gas Daily     Chicago                 19-31May01      USD/MM</t>
  </si>
  <si>
    <t>VA6315.1</t>
  </si>
  <si>
    <t>VA6314.1</t>
  </si>
  <si>
    <t>VA6318.1</t>
  </si>
  <si>
    <t>VA6319.1</t>
  </si>
  <si>
    <t>VA6322.1</t>
  </si>
  <si>
    <t>VA6323.1</t>
  </si>
  <si>
    <t>VA6324.1</t>
  </si>
  <si>
    <t>VA6325.1</t>
  </si>
  <si>
    <t>VA6326.1</t>
  </si>
  <si>
    <t>VA6327.1</t>
  </si>
  <si>
    <t>VA6329.1</t>
  </si>
  <si>
    <t>National Fuel Gas Distribution Corporation</t>
  </si>
  <si>
    <t>NATIONAL4</t>
  </si>
  <si>
    <t>VA6330.1</t>
  </si>
  <si>
    <t>VA6333.1</t>
  </si>
  <si>
    <t>VA6334.1</t>
  </si>
  <si>
    <t>VA6335.1</t>
  </si>
  <si>
    <t>US Gas Basis     NGPL Midcont            Jul-Oct01       USD/MM</t>
  </si>
  <si>
    <t>VA6336.1</t>
  </si>
  <si>
    <t>VA6338.1</t>
  </si>
  <si>
    <t>VA6339.1</t>
  </si>
  <si>
    <t>VA6341.1</t>
  </si>
  <si>
    <t>VA6344.1</t>
  </si>
  <si>
    <t>VA6345.1</t>
  </si>
  <si>
    <t>VA6347.1</t>
  </si>
  <si>
    <t>TONYWITTE</t>
  </si>
  <si>
    <t>VA6350.1</t>
  </si>
  <si>
    <t>VA6352.1</t>
  </si>
  <si>
    <t>VA6354.1</t>
  </si>
  <si>
    <t>VA6356.1</t>
  </si>
  <si>
    <t>VA6360.1</t>
  </si>
  <si>
    <t>US Gas Daily     TENN 800                19-31May01      USD/MM</t>
  </si>
  <si>
    <t>VA6362.1</t>
  </si>
  <si>
    <t>VA6363.1</t>
  </si>
  <si>
    <t>VA6364.1</t>
  </si>
  <si>
    <t>VALENCIA</t>
  </si>
  <si>
    <t>VA6369.1</t>
  </si>
  <si>
    <t>VA6370.1</t>
  </si>
  <si>
    <t>VA6371.1</t>
  </si>
  <si>
    <t>VA6372.1</t>
  </si>
  <si>
    <t>VA6373.1</t>
  </si>
  <si>
    <t>VA6374.1</t>
  </si>
  <si>
    <t>US PLCapNNG Frm  Demarc29-Jnsvl R+C      19-21May01      USD/MM</t>
  </si>
  <si>
    <t>TROYBROE</t>
  </si>
  <si>
    <t>VA6376.1</t>
  </si>
  <si>
    <t>VA6377.1</t>
  </si>
  <si>
    <t>VA6378.1</t>
  </si>
  <si>
    <t>VA6379.1</t>
  </si>
  <si>
    <t>VA6382.1</t>
  </si>
  <si>
    <t>VA6385.1</t>
  </si>
  <si>
    <t>VA6386.1</t>
  </si>
  <si>
    <t>VA6387.1</t>
  </si>
  <si>
    <t>VA6388.1</t>
  </si>
  <si>
    <t>Talisman Energy Inc.</t>
  </si>
  <si>
    <t>ADM84845</t>
  </si>
  <si>
    <t>VA6389.1</t>
  </si>
  <si>
    <t>VA6390.1</t>
  </si>
  <si>
    <t>VA6393.1</t>
  </si>
  <si>
    <t>VA6394.1</t>
  </si>
  <si>
    <t>VA6395.1</t>
  </si>
  <si>
    <t>VA6396.1</t>
  </si>
  <si>
    <t>VA6399.1</t>
  </si>
  <si>
    <t>VA6400.1</t>
  </si>
  <si>
    <t>VA6402.1</t>
  </si>
  <si>
    <t>US Gas Basis     ANR OK                  Jun01           USD/MM</t>
  </si>
  <si>
    <t>VA6403.1</t>
  </si>
  <si>
    <t>VA6404.1</t>
  </si>
  <si>
    <t>VA6405.1</t>
  </si>
  <si>
    <t>VA6407.1</t>
  </si>
  <si>
    <t>bungeywj</t>
  </si>
  <si>
    <t>VA6409.1</t>
  </si>
  <si>
    <t>VA6410.1</t>
  </si>
  <si>
    <t>US Gas Basis     Dom APP                 Nov01-Mar02     USD/MM</t>
  </si>
  <si>
    <t>VA6411.1</t>
  </si>
  <si>
    <t>VA6412.1</t>
  </si>
  <si>
    <t>VA6413.1</t>
  </si>
  <si>
    <t>VA6414.1</t>
  </si>
  <si>
    <t>UK Tanker Freight Swap</t>
  </si>
  <si>
    <t>Tkr Freight Swap BITR 7                  Jun01           WS/mt</t>
  </si>
  <si>
    <t>stoyneee</t>
  </si>
  <si>
    <t>UK-Tanker-Freight</t>
  </si>
  <si>
    <t>Enron Capital &amp; Trade Resources International Corp., through EEFT</t>
  </si>
  <si>
    <t xml:space="preserve"> VA6932.1</t>
  </si>
  <si>
    <t>US Gas Phy       NGPL TxOkGCPool         19-31May01      USD/MM</t>
  </si>
  <si>
    <t>aepsvc137</t>
  </si>
  <si>
    <t>VA6417.1</t>
  </si>
  <si>
    <t>VA6418.1</t>
  </si>
  <si>
    <t>VA6419.1</t>
  </si>
  <si>
    <t>US Pwr Phy Unp B ERCOT Peak              22-25May01      USD/MWh</t>
  </si>
  <si>
    <t>VA6420.1</t>
  </si>
  <si>
    <t>VA6421.1</t>
  </si>
  <si>
    <t>VA6422.1</t>
  </si>
  <si>
    <t>VA6424.1</t>
  </si>
  <si>
    <t>VA6425.1</t>
  </si>
  <si>
    <t>VA6426.1</t>
  </si>
  <si>
    <t>VA6429.1</t>
  </si>
  <si>
    <t>US Pwr Phy Firm  COB N/S OffPk odd-lot   20-21May01      USD/MWh</t>
  </si>
  <si>
    <t>VA6438.1</t>
  </si>
  <si>
    <t>VA6446.1</t>
  </si>
  <si>
    <t>VA6449.1</t>
  </si>
  <si>
    <t>VA6450.1</t>
  </si>
  <si>
    <t>VA6452.1</t>
  </si>
  <si>
    <t>VA6454.1</t>
  </si>
  <si>
    <t>VA6457.1</t>
  </si>
  <si>
    <t>VA6459.1</t>
  </si>
  <si>
    <t>Vitol S.A.</t>
  </si>
  <si>
    <t>splausch</t>
  </si>
  <si>
    <t>VA6460.1</t>
  </si>
  <si>
    <t>VA6461.1</t>
  </si>
  <si>
    <t>US Pwr Fin Swap  ISO NY Z-A Peak         Jun01           USD/MWh</t>
  </si>
  <si>
    <t>VA6462.1</t>
  </si>
  <si>
    <t>wenarchukj</t>
  </si>
  <si>
    <t>VA6464.1</t>
  </si>
  <si>
    <t>VA6465.1</t>
  </si>
  <si>
    <t>VA6466.1</t>
  </si>
  <si>
    <t>VA6468.1</t>
  </si>
  <si>
    <t>courtney</t>
  </si>
  <si>
    <t>VA6467.1</t>
  </si>
  <si>
    <t>Tkr Freight Swap BITR 7                  Jul01           WS/mt</t>
  </si>
  <si>
    <t xml:space="preserve"> VA6944.1</t>
  </si>
  <si>
    <t>US Gas Phy Index Iroquois Z2 NL1         Jun01           USD/MM</t>
  </si>
  <si>
    <t>KBENJAMIN1</t>
  </si>
  <si>
    <t>VA6469.1 / 798179</t>
  </si>
  <si>
    <t>US Gas Phy Index AlgonqinCG NL1          Jun01           USD/MM</t>
  </si>
  <si>
    <t>VA6470.1 / 798180</t>
  </si>
  <si>
    <t>VA6471.1</t>
  </si>
  <si>
    <t>VA6472.1</t>
  </si>
  <si>
    <t>VA6473.1</t>
  </si>
  <si>
    <t>VA6474.1</t>
  </si>
  <si>
    <t>VA6475.1</t>
  </si>
  <si>
    <t>HawkinsD</t>
  </si>
  <si>
    <t>VA6477.1</t>
  </si>
  <si>
    <t>US Gas Basis     HSC                     Jul01           USD/MM</t>
  </si>
  <si>
    <t>VA6478.1</t>
  </si>
  <si>
    <t>VA6479.1</t>
  </si>
  <si>
    <t>VA6480.1</t>
  </si>
  <si>
    <t>VA6481.1</t>
  </si>
  <si>
    <t>VA6484.1</t>
  </si>
  <si>
    <t>VA6485.1</t>
  </si>
  <si>
    <t>VA6486.1</t>
  </si>
  <si>
    <t>VA6488.1</t>
  </si>
  <si>
    <t>VA6487.1</t>
  </si>
  <si>
    <t>VA6490.1</t>
  </si>
  <si>
    <t>VA6491.1</t>
  </si>
  <si>
    <t>VA6492.1</t>
  </si>
  <si>
    <t>Helmerich &amp; Payne Energy Services, Inc.</t>
  </si>
  <si>
    <t>ADM99771</t>
  </si>
  <si>
    <t>VA6493.1</t>
  </si>
  <si>
    <t>VA6494.1</t>
  </si>
  <si>
    <t>VA6495.1</t>
  </si>
  <si>
    <t>VA6496.1</t>
  </si>
  <si>
    <t>VA6497.1</t>
  </si>
  <si>
    <t>US Jet Kero Swap GC vs NYMEX HO          Q3 2001         c/Gl-b</t>
  </si>
  <si>
    <t>natricher</t>
  </si>
  <si>
    <t>VA6498.1</t>
  </si>
  <si>
    <t>VA6499.1</t>
  </si>
  <si>
    <t>VA6500.1 / 798225</t>
  </si>
  <si>
    <t>VA6501.1 / 798227</t>
  </si>
  <si>
    <t>VA6503.1</t>
  </si>
  <si>
    <t>VA6504.1</t>
  </si>
  <si>
    <t>VA6505.1</t>
  </si>
  <si>
    <t>VA6506.1</t>
  </si>
  <si>
    <t>VA6507.1</t>
  </si>
  <si>
    <t>VA6509.1</t>
  </si>
  <si>
    <t>VA6510.1</t>
  </si>
  <si>
    <t>Anglojam Investments Limited</t>
  </si>
  <si>
    <t>ADM50248</t>
  </si>
  <si>
    <t>VA6511.1</t>
  </si>
  <si>
    <t>VA6514.1</t>
  </si>
  <si>
    <t>VA6513.1</t>
  </si>
  <si>
    <t>VA6515.1</t>
  </si>
  <si>
    <t>VA6516.1</t>
  </si>
  <si>
    <t>VA6517.1</t>
  </si>
  <si>
    <t>VA6518.1</t>
  </si>
  <si>
    <t>Tkr Freight Swap BITR 7                  May01           WS/mt</t>
  </si>
  <si>
    <t xml:space="preserve"> VA6923.1</t>
  </si>
  <si>
    <t>Mitsubishi Corporation (UK) Plc</t>
  </si>
  <si>
    <t>ADM95951</t>
  </si>
  <si>
    <t>Aluminium</t>
  </si>
  <si>
    <t>VA6520.1</t>
  </si>
  <si>
    <t>VA6522.1</t>
  </si>
  <si>
    <t>VA6524.1</t>
  </si>
  <si>
    <t>VA6525.1</t>
  </si>
  <si>
    <t>US Gas Daily     COL Onshore             19-31May01      USD/MM</t>
  </si>
  <si>
    <t>gfischer</t>
  </si>
  <si>
    <t>VA6526.1</t>
  </si>
  <si>
    <t>VA6527.1</t>
  </si>
  <si>
    <t>VA6528.1</t>
  </si>
  <si>
    <t>VA6530.1</t>
  </si>
  <si>
    <t>VA6529.1</t>
  </si>
  <si>
    <t>US Gas Phy       TENN 800                19-31May01      USD/MM</t>
  </si>
  <si>
    <t>VA6532.1</t>
  </si>
  <si>
    <t>VA6533.1</t>
  </si>
  <si>
    <t>US Pwr Phy Firm  Cinergy OffPk           Jun01           USD/MWh</t>
  </si>
  <si>
    <t>VA6534.1</t>
  </si>
  <si>
    <t>VA6535.1</t>
  </si>
  <si>
    <t>VA6536.1</t>
  </si>
  <si>
    <t>VA6537.1</t>
  </si>
  <si>
    <t>US Pwr Phy Firm  Entergy Peak            Sep02           USD/MWh</t>
  </si>
  <si>
    <t>terryl00</t>
  </si>
  <si>
    <t>VA6538.1</t>
  </si>
  <si>
    <t>VA6540.1</t>
  </si>
  <si>
    <t>VA6541.1</t>
  </si>
  <si>
    <t>VA6543.1</t>
  </si>
  <si>
    <t>ADM04460</t>
  </si>
  <si>
    <t>VA6544.1</t>
  </si>
  <si>
    <t>VA6545.1</t>
  </si>
  <si>
    <t>US Gas Phy Index TENN Dracut NL1         Jun01           USD/MM</t>
  </si>
  <si>
    <t>VA6546.1 / 798298</t>
  </si>
  <si>
    <t>US Gas Fin Opt   NYMEX        EP4.2      Jun01           USD/MM-L</t>
  </si>
  <si>
    <t>VA6547.1</t>
  </si>
  <si>
    <t>VA6549.1</t>
  </si>
  <si>
    <t>VA6551.1</t>
  </si>
  <si>
    <t>VA6553.1</t>
  </si>
  <si>
    <t>VA6557.1</t>
  </si>
  <si>
    <t>VA6559.1</t>
  </si>
  <si>
    <t>VA6560.1</t>
  </si>
  <si>
    <t>VA6563.1</t>
  </si>
  <si>
    <t>VA6565.1</t>
  </si>
  <si>
    <t>VA6570.1</t>
  </si>
  <si>
    <t>VA6571.1</t>
  </si>
  <si>
    <t>VA6574.1</t>
  </si>
  <si>
    <t>VA6575.1</t>
  </si>
  <si>
    <t>VA6579.1</t>
  </si>
  <si>
    <t>VA6580.1</t>
  </si>
  <si>
    <t>jamesgtine</t>
  </si>
  <si>
    <t>US Gas Phy       TENN 500                19-31May01      USD/MM</t>
  </si>
  <si>
    <t>VA6586.1</t>
  </si>
  <si>
    <t>US Gas Daily     EP SanJuan              19-31May01      USD/MM</t>
  </si>
  <si>
    <t>VA6589.1</t>
  </si>
  <si>
    <t>VA6590.1</t>
  </si>
  <si>
    <t>VA6592.1</t>
  </si>
  <si>
    <t>VA6594.1</t>
  </si>
  <si>
    <t>VA6596.1</t>
  </si>
  <si>
    <t>VA6597.1</t>
  </si>
  <si>
    <t>US Gas Phy Index TETCO M3 NL1            Jun01           USD/MM</t>
  </si>
  <si>
    <t>VA6598.1 / 798343</t>
  </si>
  <si>
    <t>VA6600.1</t>
  </si>
  <si>
    <t>VA6601.1</t>
  </si>
  <si>
    <t>US Pwr Phy Firm  PALVE OffPk             Aug01           USD/MWh</t>
  </si>
  <si>
    <t>DCC68320</t>
  </si>
  <si>
    <t>MDRISC3</t>
  </si>
  <si>
    <t>US Pwr Phy Firm  PALVE OffPk             Jul01           USD/MWh</t>
  </si>
  <si>
    <t>US Pwr Phy Firm  PALVE OffPk             Sep01           USD/MWh</t>
  </si>
  <si>
    <t>EPMELPrss</t>
  </si>
  <si>
    <t>VA6602.1</t>
  </si>
  <si>
    <t>VA6603.1</t>
  </si>
  <si>
    <t>VA6604.1</t>
  </si>
  <si>
    <t>US Pwr Fin Swap  PJM W IntC HE13-23 EPT  18May01         USD/MWh</t>
  </si>
  <si>
    <t>dhaes123</t>
  </si>
  <si>
    <t>VA6605.1</t>
  </si>
  <si>
    <t>VA6606.1</t>
  </si>
  <si>
    <t>Boise Cascade Corporation</t>
  </si>
  <si>
    <t>ClickPaper.com, L.L.Ction</t>
  </si>
  <si>
    <t>Lumber</t>
  </si>
  <si>
    <t>US SYP Lumber Phy</t>
  </si>
  <si>
    <t>US SYP Phy       2x8 #2 HOU Truck        18May01         USD/MBF</t>
  </si>
  <si>
    <t>Thousand Board Feet</t>
  </si>
  <si>
    <t>JJACOBS</t>
  </si>
  <si>
    <t>Lumber-Spot</t>
  </si>
  <si>
    <t>wieszczykr</t>
  </si>
  <si>
    <t>VA6608.1</t>
  </si>
  <si>
    <t>VA6610.1</t>
  </si>
  <si>
    <t>Dixie Plywood &amp; Lumber Company of Houston</t>
  </si>
  <si>
    <t>ClickPaper.com, L.L.Cr Company of Houston</t>
  </si>
  <si>
    <t>US SYP Phy       2x6 #2 HOU Truck        18May01         USD/MBF</t>
  </si>
  <si>
    <t>VA6611.1</t>
  </si>
  <si>
    <t>VA6614.1</t>
  </si>
  <si>
    <t>VA6615.1</t>
  </si>
  <si>
    <t>Birch Metals Company</t>
  </si>
  <si>
    <t>ADM42262</t>
  </si>
  <si>
    <t>VA6636.1</t>
  </si>
  <si>
    <t>VA6638.1</t>
  </si>
  <si>
    <t>VA6639.1</t>
  </si>
  <si>
    <t>US Gas Phy Index GD/M Mich Con           Jun-Oct01       USD/MM</t>
  </si>
  <si>
    <t>VA6640.1 / 798367</t>
  </si>
  <si>
    <t>VA6642.1</t>
  </si>
  <si>
    <t>VA6643.1</t>
  </si>
  <si>
    <t>VA6644.1</t>
  </si>
  <si>
    <t>VA6646.1</t>
  </si>
  <si>
    <t>VA6647.1</t>
  </si>
  <si>
    <t>VA6648.1</t>
  </si>
  <si>
    <t>erdelsing</t>
  </si>
  <si>
    <t>VA6649.1</t>
  </si>
  <si>
    <t>VA6650.1</t>
  </si>
  <si>
    <t>CPENDERGRA</t>
  </si>
  <si>
    <t>VA6651.1</t>
  </si>
  <si>
    <t>VA6653.1</t>
  </si>
  <si>
    <t>VA6656.1</t>
  </si>
  <si>
    <t>VA6664.1</t>
  </si>
  <si>
    <t>txuetcma</t>
  </si>
  <si>
    <t>VA6665.1</t>
  </si>
  <si>
    <t>VA6667.1</t>
  </si>
  <si>
    <t>VA6668.1</t>
  </si>
  <si>
    <t>VA6670.1</t>
  </si>
  <si>
    <t>VA6669.1</t>
  </si>
  <si>
    <t>VA6671.1</t>
  </si>
  <si>
    <t>VA6672.1</t>
  </si>
  <si>
    <t>VA6673.1</t>
  </si>
  <si>
    <t>Metco Rohstoffhandel GmbH</t>
  </si>
  <si>
    <t>ADM44758</t>
  </si>
  <si>
    <t>VA6677.1</t>
  </si>
  <si>
    <t>VA6678.1</t>
  </si>
  <si>
    <t>VA6679.1</t>
  </si>
  <si>
    <t>VA6681.1</t>
  </si>
  <si>
    <t>VA6683.1</t>
  </si>
  <si>
    <t>VA6684.1</t>
  </si>
  <si>
    <t>VA6685.1</t>
  </si>
  <si>
    <t>VA6687.1</t>
  </si>
  <si>
    <t>VA6688.1</t>
  </si>
  <si>
    <t>VA6690.1</t>
  </si>
  <si>
    <t>VA6689.1</t>
  </si>
  <si>
    <t>VA6691.1</t>
  </si>
  <si>
    <t>jacques200</t>
  </si>
  <si>
    <t>US Pwr Fin Swap  PJM W IntC Peak         29-31May01      USD/MWh</t>
  </si>
  <si>
    <t>VA6696.1</t>
  </si>
  <si>
    <t>VA6699.1</t>
  </si>
  <si>
    <t>VA6700.1</t>
  </si>
  <si>
    <t>VA6703.1</t>
  </si>
  <si>
    <t>VA6705.1</t>
  </si>
  <si>
    <t>VA6706.1</t>
  </si>
  <si>
    <t>VA6708.1</t>
  </si>
  <si>
    <t>VA6709.1</t>
  </si>
  <si>
    <t>US Pwr Fin Swap  ISO NY Z-A Peak         Jul-Aug01       USD/MWh</t>
  </si>
  <si>
    <t>wolfstev</t>
  </si>
  <si>
    <t>US Gas Basis     GD/D TCO P-HHub         Jul01           USD/MM</t>
  </si>
  <si>
    <t>VA6710.1</t>
  </si>
  <si>
    <t>mckennas</t>
  </si>
  <si>
    <t>VA6711.1</t>
  </si>
  <si>
    <t>US Pwr Phy Firm  PALVE OffPk             22-31May01      USD/MWh</t>
  </si>
  <si>
    <t>VA6713.1</t>
  </si>
  <si>
    <t>VA6714.1</t>
  </si>
  <si>
    <t>VA6715.1</t>
  </si>
  <si>
    <t>VA6716.1</t>
  </si>
  <si>
    <t>VA6717.1</t>
  </si>
  <si>
    <t>US Gas Basis     GD/D TETM3-HHub         Oct01           USD/MM</t>
  </si>
  <si>
    <t>VA6719.1</t>
  </si>
  <si>
    <t>US Gas Basis     CIG Rky Mtn             Jun01           USD/MM</t>
  </si>
  <si>
    <t>VA6720.1</t>
  </si>
  <si>
    <t>VA6722.1</t>
  </si>
  <si>
    <t>VA6723.1</t>
  </si>
  <si>
    <t>VA6725.1</t>
  </si>
  <si>
    <t>VA6726.1</t>
  </si>
  <si>
    <t>VA6727.1</t>
  </si>
  <si>
    <t>VA6728.1</t>
  </si>
  <si>
    <t>VA6729.1</t>
  </si>
  <si>
    <t>VA6731.1</t>
  </si>
  <si>
    <t>VA6733.1</t>
  </si>
  <si>
    <t>VA6734.1</t>
  </si>
  <si>
    <t>johnwest</t>
  </si>
  <si>
    <t>VA6735.1</t>
  </si>
  <si>
    <t>VA6736.1</t>
  </si>
  <si>
    <t>VA6738.1</t>
  </si>
  <si>
    <t>VA6739.1</t>
  </si>
  <si>
    <t>VA6740.1</t>
  </si>
  <si>
    <t>VA6741.1</t>
  </si>
  <si>
    <t>VA6742.1</t>
  </si>
  <si>
    <t>JAMIESONC</t>
  </si>
  <si>
    <t>VA6743.1</t>
  </si>
  <si>
    <t>ADM28948</t>
  </si>
  <si>
    <t>VA6744.1</t>
  </si>
  <si>
    <t>VA6745.1</t>
  </si>
  <si>
    <t>VA6746.1</t>
  </si>
  <si>
    <t>VA6748.1</t>
  </si>
  <si>
    <t>VA6751.1</t>
  </si>
  <si>
    <t>VA6752.1</t>
  </si>
  <si>
    <t>VA6754.1</t>
  </si>
  <si>
    <t>VA6756.1</t>
  </si>
  <si>
    <t>VA6760.1</t>
  </si>
  <si>
    <t>VA6759.1</t>
  </si>
  <si>
    <t>US Prop Swap     OPIS MB TET             Oct-Dec01       c/Gl-b</t>
  </si>
  <si>
    <t>VA6761.1</t>
  </si>
  <si>
    <t>Vanguard Petroleum Corp.</t>
  </si>
  <si>
    <t>ADM20101</t>
  </si>
  <si>
    <t>VA6763.1</t>
  </si>
  <si>
    <t>VA6764.1</t>
  </si>
  <si>
    <t>VA6768.1</t>
  </si>
  <si>
    <t>VA6769.1</t>
  </si>
  <si>
    <t>VA6771.1</t>
  </si>
  <si>
    <t>VA6772.1</t>
  </si>
  <si>
    <t>VA6773.1</t>
  </si>
  <si>
    <t>VA6775.1</t>
  </si>
  <si>
    <t>VA6777.1</t>
  </si>
  <si>
    <t>VA6779.1</t>
  </si>
  <si>
    <t>VA6780.1</t>
  </si>
  <si>
    <t>VA6781.1</t>
  </si>
  <si>
    <t>VA6782.1</t>
  </si>
  <si>
    <t>US Gas Daily     HHub                    22-31May01      USD/MM</t>
  </si>
  <si>
    <t>VA6783.1</t>
  </si>
  <si>
    <t>VA6784.1</t>
  </si>
  <si>
    <t>VA6785.1</t>
  </si>
  <si>
    <t>VA6786.1</t>
  </si>
  <si>
    <t>TRD11006</t>
  </si>
  <si>
    <t>CAN Gas Phy      NIT                     19-31May01      CAD/GJ</t>
  </si>
  <si>
    <t>VA6792.1</t>
  </si>
  <si>
    <t>VA6793.1</t>
  </si>
  <si>
    <t>VA6794.1</t>
  </si>
  <si>
    <t>VA6799.1</t>
  </si>
  <si>
    <t>US Coal Phy Fwd</t>
  </si>
  <si>
    <t>US Coal Phy      Nymex Spec              Jun01           USD/ST-b</t>
  </si>
  <si>
    <t>COAL-Tons/Barges/Mnth</t>
  </si>
  <si>
    <t>aepsvc126</t>
  </si>
  <si>
    <t>Coal-East - II</t>
  </si>
  <si>
    <t>VA6800.1</t>
  </si>
  <si>
    <t>VA6804.1</t>
  </si>
  <si>
    <t>Genesis Crude Oil, L.P.</t>
  </si>
  <si>
    <t>gcojalbert</t>
  </si>
  <si>
    <t>VA6806.1</t>
  </si>
  <si>
    <t>VA6813.1</t>
  </si>
  <si>
    <t>US PurityEthane Fin Swap</t>
  </si>
  <si>
    <t>US PuEthane Swap OPIS MB PurEth          Jun01           c/Gl-b</t>
  </si>
  <si>
    <t>EPMELPag</t>
  </si>
  <si>
    <t>CSOUTH</t>
  </si>
  <si>
    <t>C2</t>
  </si>
  <si>
    <t>VA6814.1</t>
  </si>
  <si>
    <t>VA6815.1</t>
  </si>
  <si>
    <t>VA6816.1</t>
  </si>
  <si>
    <t>VA6819.1</t>
  </si>
  <si>
    <t>VA6820.1</t>
  </si>
  <si>
    <t>VA6822.1</t>
  </si>
  <si>
    <t>US Gas Daily     EP SanJuan              22-31May01      USD/MM</t>
  </si>
  <si>
    <t>VA6823.1</t>
  </si>
  <si>
    <t>VA6824.1</t>
  </si>
  <si>
    <t>VA6827.1</t>
  </si>
  <si>
    <t>VA6828.1</t>
  </si>
  <si>
    <t>VA6829.1</t>
  </si>
  <si>
    <t>VA6831.1</t>
  </si>
  <si>
    <t>US Pwr Fin Swap  PJM W IntC HE14-23 EPT  18May01         USD/MWh</t>
  </si>
  <si>
    <t>VA6832.1</t>
  </si>
  <si>
    <t>ageorge001</t>
  </si>
  <si>
    <t>VA6833.1</t>
  </si>
  <si>
    <t>US Gas Fin Opt   NYMEX        EP4.25     Aug01           USD/MM-L</t>
  </si>
  <si>
    <t>VA6834.1</t>
  </si>
  <si>
    <t>VA6836.1</t>
  </si>
  <si>
    <t>VA6838.1</t>
  </si>
  <si>
    <t>US Gas Daily     PG&amp;E CtyGate            22-31May01      USD/MM</t>
  </si>
  <si>
    <t>VA6839.1</t>
  </si>
  <si>
    <t>EPMELPwsp</t>
  </si>
  <si>
    <t>VA6840.1</t>
  </si>
  <si>
    <t>VA6841.1</t>
  </si>
  <si>
    <t>VA6842.1</t>
  </si>
  <si>
    <t>VA6843.1</t>
  </si>
  <si>
    <t>US Pwr Phy Firm  Cinergy OffPk           Jan-Dec02       USD/MWh</t>
  </si>
  <si>
    <t>VA6845.1</t>
  </si>
  <si>
    <t>VA6847.1</t>
  </si>
  <si>
    <t>VA6848.1</t>
  </si>
  <si>
    <t>VA6850.1</t>
  </si>
  <si>
    <t>VA6854.1</t>
  </si>
  <si>
    <t>VA6855.1</t>
  </si>
  <si>
    <t>VA6857.1</t>
  </si>
  <si>
    <t>VA6858.1</t>
  </si>
  <si>
    <t>VA6859.1</t>
  </si>
  <si>
    <t>VA6861.1</t>
  </si>
  <si>
    <t>VA6863.1</t>
  </si>
  <si>
    <t>VA6864.1</t>
  </si>
  <si>
    <t>VA6867.1</t>
  </si>
  <si>
    <t>VA6868.1</t>
  </si>
  <si>
    <t>VA6870.1</t>
  </si>
  <si>
    <t>VA6871.1</t>
  </si>
  <si>
    <t>VA6874.1</t>
  </si>
  <si>
    <t>VA6873.1</t>
  </si>
  <si>
    <t>VA6876.1</t>
  </si>
  <si>
    <t>AMANDAMA</t>
  </si>
  <si>
    <t>VA6877.1</t>
  </si>
  <si>
    <t>VA6879.1</t>
  </si>
  <si>
    <t>VA6878.1</t>
  </si>
  <si>
    <t>VA6880.1</t>
  </si>
  <si>
    <t>VA6883.1</t>
  </si>
  <si>
    <t>VA6884.1</t>
  </si>
  <si>
    <t>VA6885.1</t>
  </si>
  <si>
    <t>VA6888.1</t>
  </si>
  <si>
    <t>US Pwr Phy Firm  Entergy OffPk           Jan-Dec02       USD/MWh</t>
  </si>
  <si>
    <t>aliraza7</t>
  </si>
  <si>
    <t>VA6890.1</t>
  </si>
  <si>
    <t>VA6891.1</t>
  </si>
  <si>
    <t>VA6893.1</t>
  </si>
  <si>
    <t>VA6894.1</t>
  </si>
  <si>
    <t>VA6895.1</t>
  </si>
  <si>
    <t>BP Canada Energy Marketing Corp.</t>
  </si>
  <si>
    <t>DORMAAR55</t>
  </si>
  <si>
    <t>VA6897.1 / 798475</t>
  </si>
  <si>
    <t>VA6898.1 / 798476</t>
  </si>
  <si>
    <t>VA6899.1</t>
  </si>
  <si>
    <t>VA6902.1</t>
  </si>
  <si>
    <t>VA6904.1</t>
  </si>
  <si>
    <t>VA6905.1</t>
  </si>
  <si>
    <t>VA6907.1</t>
  </si>
  <si>
    <t>US Pwr Phy Firm  Mid-C Peak              Sep01           USD/MWh</t>
  </si>
  <si>
    <t>VA6909.1</t>
  </si>
  <si>
    <t>VA6914.1</t>
  </si>
  <si>
    <t>VA6919.1</t>
  </si>
  <si>
    <t>johndarm</t>
  </si>
  <si>
    <t>VA6920.1</t>
  </si>
  <si>
    <t>bigzeke1</t>
  </si>
  <si>
    <t>VA6924.1</t>
  </si>
  <si>
    <t>CHARLIE1</t>
  </si>
  <si>
    <t>VA6927.1</t>
  </si>
  <si>
    <t>VA6931.1</t>
  </si>
  <si>
    <t>VA6933.1</t>
  </si>
  <si>
    <t>VA6936.1</t>
  </si>
  <si>
    <t>VA6943.1</t>
  </si>
  <si>
    <t>VA6942.1</t>
  </si>
  <si>
    <t>ALANHUDSON</t>
  </si>
  <si>
    <t>VA6951.1</t>
  </si>
  <si>
    <t>CAN Gas Phy      Dawn                    22-31May01      USD/MM</t>
  </si>
  <si>
    <t>VA6952.1</t>
  </si>
  <si>
    <t>VA6953.1</t>
  </si>
  <si>
    <t>VA6960.1</t>
  </si>
  <si>
    <t>VA6963.1</t>
  </si>
  <si>
    <t>US Pwr Phy Firm  Mid-C OffPk             Jun01           USD/MWh</t>
  </si>
  <si>
    <t>VA6969.1</t>
  </si>
  <si>
    <t>VA6970.1</t>
  </si>
  <si>
    <t>VA6972.1</t>
  </si>
  <si>
    <t>VA6973.1</t>
  </si>
  <si>
    <t>VA6974.1</t>
  </si>
  <si>
    <t>US Pwr Phy Firm  Mid-C Peak              22-31May01      USD/MWh</t>
  </si>
  <si>
    <t>VA6975.1</t>
  </si>
  <si>
    <t>VA6977.1</t>
  </si>
  <si>
    <t>US Gas Daily     Kern River/Opal         22-31May01      USD/MM</t>
  </si>
  <si>
    <t>VA6978.1</t>
  </si>
  <si>
    <t>VA6984.1</t>
  </si>
  <si>
    <t>JJ-0355</t>
  </si>
  <si>
    <t>VA6986.1</t>
  </si>
  <si>
    <t>VA6990.1</t>
  </si>
  <si>
    <t>VA6991.1</t>
  </si>
  <si>
    <t>US Pwr Phy Firm  Entergy Peak            Jul-Aug01       USD/MWh</t>
  </si>
  <si>
    <t>VA6996.1</t>
  </si>
  <si>
    <t>VA6998.1</t>
  </si>
  <si>
    <t>butlersp</t>
  </si>
  <si>
    <t>VA7004.1</t>
  </si>
  <si>
    <t>VA7005.1</t>
  </si>
  <si>
    <t>VA7006.1</t>
  </si>
  <si>
    <t>CAN Pwr Swap     PPoA Flat               Jun01           CAD/MWh</t>
  </si>
  <si>
    <t>JZUFFER</t>
  </si>
  <si>
    <t>HEDGECDN</t>
  </si>
  <si>
    <t>maidstone</t>
  </si>
  <si>
    <t>VA7010.1</t>
  </si>
  <si>
    <t>US Gas Phy       HeHub                   22May01         USD/MM</t>
  </si>
  <si>
    <t>VA7013.1</t>
  </si>
  <si>
    <t>VA7015.1</t>
  </si>
  <si>
    <t>VA7016.1</t>
  </si>
  <si>
    <t>VA7017.1</t>
  </si>
  <si>
    <t>VA7023.1</t>
  </si>
  <si>
    <t>VA7025.1</t>
  </si>
  <si>
    <t>VA7026.1</t>
  </si>
  <si>
    <t>US Gas Phy Index GD/D TCO Pool           22May01         USD/MM</t>
  </si>
  <si>
    <t>VA7028.1</t>
  </si>
  <si>
    <t>VA7029.1</t>
  </si>
  <si>
    <t>VA7030.1</t>
  </si>
  <si>
    <t>VA7031.1</t>
  </si>
  <si>
    <t>VA7032.1</t>
  </si>
  <si>
    <t>VA7036.1</t>
  </si>
  <si>
    <t>US UNL Gasoline  Platts NY Barge RFG     Jun01           c/Gl-b</t>
  </si>
  <si>
    <t>VA7037.1</t>
  </si>
  <si>
    <t>VA7042.1</t>
  </si>
  <si>
    <t>VA7043.1</t>
  </si>
  <si>
    <t>VA7050.1</t>
  </si>
  <si>
    <t>VA7053.1</t>
  </si>
  <si>
    <t>CAN Gas Basis    Sumas                   Jun01           USD/MM</t>
  </si>
  <si>
    <t>INTRA-CAND-BC</t>
  </si>
  <si>
    <t>VA7055.1</t>
  </si>
  <si>
    <t>VA7056.1</t>
  </si>
  <si>
    <t>VA7057.1</t>
  </si>
  <si>
    <t>VA7058.1</t>
  </si>
  <si>
    <t>VA7059.1</t>
  </si>
  <si>
    <t>VA7060.1</t>
  </si>
  <si>
    <t>VA7061.1</t>
  </si>
  <si>
    <t>VA7062.1</t>
  </si>
  <si>
    <t>VA7063.1</t>
  </si>
  <si>
    <t>VA7065.1</t>
  </si>
  <si>
    <t>VA7068.1</t>
  </si>
  <si>
    <t>VA7069.1</t>
  </si>
  <si>
    <t>VA7071.1 / 798543</t>
  </si>
  <si>
    <t>VA7072.1</t>
  </si>
  <si>
    <t>VA7075.1</t>
  </si>
  <si>
    <t>VA7079.1</t>
  </si>
  <si>
    <t>VA7080.1</t>
  </si>
  <si>
    <t>VA7081.1</t>
  </si>
  <si>
    <t>VA7082.1</t>
  </si>
  <si>
    <t>VA7083.1</t>
  </si>
  <si>
    <t>VA7085.1</t>
  </si>
  <si>
    <t>VA7086.1</t>
  </si>
  <si>
    <t>VA7087.1</t>
  </si>
  <si>
    <t>VA7090.1</t>
  </si>
  <si>
    <t>VA7091.1</t>
  </si>
  <si>
    <t>VA7095.1</t>
  </si>
  <si>
    <t>VA7094.1</t>
  </si>
  <si>
    <t>VA7097.1</t>
  </si>
  <si>
    <t>VA7100.1</t>
  </si>
  <si>
    <t>VA7102.1</t>
  </si>
  <si>
    <t>VA7103.1</t>
  </si>
  <si>
    <t>US Gas Daily     Transco Z6 NY           22-31May01      USD/MM</t>
  </si>
  <si>
    <t>VA7104.1</t>
  </si>
  <si>
    <t>US Gas Daily     Chicago                 22-31May01      USD/MM</t>
  </si>
  <si>
    <t>VA7108.1</t>
  </si>
  <si>
    <t>VA7107.1</t>
  </si>
  <si>
    <t>US WTI Index     Calendar                Jun01           USD/bl/d</t>
  </si>
  <si>
    <t>VA7111.1</t>
  </si>
  <si>
    <t>VA7112.1</t>
  </si>
  <si>
    <t>VA7115.1</t>
  </si>
  <si>
    <t>VA7119.1</t>
  </si>
  <si>
    <t>VA7122.1</t>
  </si>
  <si>
    <t>VA7123.1</t>
  </si>
  <si>
    <t>VA7127.1</t>
  </si>
  <si>
    <t>VA7131.1</t>
  </si>
  <si>
    <t>VA7129.1</t>
  </si>
  <si>
    <t>VA7130.1</t>
  </si>
  <si>
    <t>VA7132.1</t>
  </si>
  <si>
    <t>VA7133.1</t>
  </si>
  <si>
    <t>englund1</t>
  </si>
  <si>
    <t>VA7135.1</t>
  </si>
  <si>
    <t>VA7145.1</t>
  </si>
  <si>
    <t>VA7149.1</t>
  </si>
  <si>
    <t>US Pwr Phy Firm  PJM-W Peak              01Jun01         USD/MWh</t>
  </si>
  <si>
    <t>VA7150.1</t>
  </si>
  <si>
    <t>VA7151.1</t>
  </si>
  <si>
    <t>VA7153.1</t>
  </si>
  <si>
    <t>VA7154.1</t>
  </si>
  <si>
    <t>VA7156.1</t>
  </si>
  <si>
    <t>VA7158.1</t>
  </si>
  <si>
    <t>VA7163.1</t>
  </si>
  <si>
    <t>VA7164.1</t>
  </si>
  <si>
    <t>VA7167.1</t>
  </si>
  <si>
    <t>VA7168.1</t>
  </si>
  <si>
    <t>VA7169.1</t>
  </si>
  <si>
    <t>VA7170.1</t>
  </si>
  <si>
    <t>VA7175.1</t>
  </si>
  <si>
    <t>VA7177.1</t>
  </si>
  <si>
    <t>US Gas Phy       Dom SP TT               22May01         USD/MM</t>
  </si>
  <si>
    <t>VA7181.1</t>
  </si>
  <si>
    <t>VA7186.1</t>
  </si>
  <si>
    <t>VA7187.1</t>
  </si>
  <si>
    <t>VA7189.1</t>
  </si>
  <si>
    <t>VA7194.1</t>
  </si>
  <si>
    <t>VA7195.1</t>
  </si>
  <si>
    <t>VA7196.1</t>
  </si>
  <si>
    <t>VA7203.1</t>
  </si>
  <si>
    <t>VA7204.1</t>
  </si>
  <si>
    <t>VA7206.1</t>
  </si>
  <si>
    <t>VA7207.1</t>
  </si>
  <si>
    <t>VA7209.1</t>
  </si>
  <si>
    <t>VA7210.1</t>
  </si>
  <si>
    <t>VA7211.1</t>
  </si>
  <si>
    <t>VA7215.1</t>
  </si>
  <si>
    <t>VA7216.1</t>
  </si>
  <si>
    <t>VA7219.1</t>
  </si>
  <si>
    <t>US Wthr CDD Swap LIT 100/20K             May01           USD/CDD</t>
  </si>
  <si>
    <t>AQUILA1018</t>
  </si>
  <si>
    <t>VA7221.1</t>
  </si>
  <si>
    <t>VA7223.1</t>
  </si>
  <si>
    <t>VA7224.1</t>
  </si>
  <si>
    <t>VA7226.1</t>
  </si>
  <si>
    <t>VA7228.1</t>
  </si>
  <si>
    <t>VA7229.1</t>
  </si>
  <si>
    <t>US Gas Basis     HSC                     Jun-Oct01       USD/MM</t>
  </si>
  <si>
    <t>stockman</t>
  </si>
  <si>
    <t>VA7231.1</t>
  </si>
  <si>
    <t>US Pwr Fin Swap  Cin MWD Peak            Jul-Aug01       USD/MWh</t>
  </si>
  <si>
    <t>VA7232.1</t>
  </si>
  <si>
    <t>US Pwr Phy Firm  TVA Peak                22-25May01      USD/MWh</t>
  </si>
  <si>
    <t>VA7238.1</t>
  </si>
  <si>
    <t>VA7239.1</t>
  </si>
  <si>
    <t>VA7240.1</t>
  </si>
  <si>
    <t>VA7241.1</t>
  </si>
  <si>
    <t>VA7242.1</t>
  </si>
  <si>
    <t>VA7243.1</t>
  </si>
  <si>
    <t>Xeron, Inc.</t>
  </si>
  <si>
    <t>ADM00398</t>
  </si>
  <si>
    <t>VA7244.1</t>
  </si>
  <si>
    <t>VA7245.1</t>
  </si>
  <si>
    <t>VA7247.1</t>
  </si>
  <si>
    <t>VA7249.1</t>
  </si>
  <si>
    <t>VA7250.1</t>
  </si>
  <si>
    <t>VA7253.1</t>
  </si>
  <si>
    <t>VA7252.1</t>
  </si>
  <si>
    <t>VA7257.1</t>
  </si>
  <si>
    <t>VA7259.1</t>
  </si>
  <si>
    <t>VA7262.1</t>
  </si>
  <si>
    <t>VA7263.1</t>
  </si>
  <si>
    <t>kevinmac</t>
  </si>
  <si>
    <t>VA7264.1</t>
  </si>
  <si>
    <t>US Gas Basis     HSC                     Oct01           USD/MM</t>
  </si>
  <si>
    <t>VA7266.1</t>
  </si>
  <si>
    <t>VA7268.1</t>
  </si>
  <si>
    <t>VA7271.1</t>
  </si>
  <si>
    <t>VA7275.1</t>
  </si>
  <si>
    <t>VA7278.1</t>
  </si>
  <si>
    <t>VA7279.1</t>
  </si>
  <si>
    <t>VA7282.1</t>
  </si>
  <si>
    <t>VA7284.1</t>
  </si>
  <si>
    <t>ADM59980</t>
  </si>
  <si>
    <t>VA7286.1</t>
  </si>
  <si>
    <t>VA7287.1</t>
  </si>
  <si>
    <t>VA7288.1</t>
  </si>
  <si>
    <t>VA7290.1</t>
  </si>
  <si>
    <t>VA7295.1</t>
  </si>
  <si>
    <t>VA7296.1</t>
  </si>
  <si>
    <t>VA7311.1</t>
  </si>
  <si>
    <t>VA7312.1</t>
  </si>
  <si>
    <t>VA7313.1</t>
  </si>
  <si>
    <t>VA7314.1</t>
  </si>
  <si>
    <t>VA7319.1</t>
  </si>
  <si>
    <t>VA7321.1</t>
  </si>
  <si>
    <t>VA7324.1</t>
  </si>
  <si>
    <t>VA7323.1</t>
  </si>
  <si>
    <t>VA7325.1</t>
  </si>
  <si>
    <t>VA7329.1</t>
  </si>
  <si>
    <t>VA7331.1</t>
  </si>
  <si>
    <t>VA7332.1</t>
  </si>
  <si>
    <t>VA7337.1</t>
  </si>
  <si>
    <t>VA7338.1</t>
  </si>
  <si>
    <t>VA7340.1</t>
  </si>
  <si>
    <t>VA7341.1</t>
  </si>
  <si>
    <t>US PuEthane Swap OPIS MB PurEth          Oct-Dec01       c/Gl-b</t>
  </si>
  <si>
    <t>lfritsch1</t>
  </si>
  <si>
    <t>VA7342.1</t>
  </si>
  <si>
    <t>US Gas Phy       TCO Pool                22May01         USD/MM</t>
  </si>
  <si>
    <t>VA7347.1</t>
  </si>
  <si>
    <t>VA7348.1</t>
  </si>
  <si>
    <t>VA7353.1</t>
  </si>
  <si>
    <t>VA7354.1</t>
  </si>
  <si>
    <t>VA7355.1</t>
  </si>
  <si>
    <t>VA7358.1</t>
  </si>
  <si>
    <t>US Gas Phy       TETCO STX               22May01         USD/MM</t>
  </si>
  <si>
    <t>VA7361.1</t>
  </si>
  <si>
    <t>VA7363.1</t>
  </si>
  <si>
    <t>VA7364.1</t>
  </si>
  <si>
    <t>US Gas Phy       TETCO WLA               22May01         USD/MM</t>
  </si>
  <si>
    <t>VA7367.1</t>
  </si>
  <si>
    <t>VA7371.1</t>
  </si>
  <si>
    <t>VA7372.1</t>
  </si>
  <si>
    <t>VA7373.1</t>
  </si>
  <si>
    <t>VA7375.1</t>
  </si>
  <si>
    <t>VA7376.1</t>
  </si>
  <si>
    <t>VA7377.1</t>
  </si>
  <si>
    <t>mcmane00</t>
  </si>
  <si>
    <t>VA7378.1</t>
  </si>
  <si>
    <t>VA7379.1</t>
  </si>
  <si>
    <t>VA7380.1</t>
  </si>
  <si>
    <t>VA7381.1</t>
  </si>
  <si>
    <t>VA7383.1</t>
  </si>
  <si>
    <t>VA7384.1</t>
  </si>
  <si>
    <t>VA7385.1</t>
  </si>
  <si>
    <t>VA7386.1</t>
  </si>
  <si>
    <t>VA7387.1</t>
  </si>
  <si>
    <t>VA7388.1</t>
  </si>
  <si>
    <t>VA7391.1</t>
  </si>
  <si>
    <t>VA7392.1</t>
  </si>
  <si>
    <t>VA7393.1</t>
  </si>
  <si>
    <t>VA7394.1</t>
  </si>
  <si>
    <t>VA7398.1</t>
  </si>
  <si>
    <t>VA7399.1</t>
  </si>
  <si>
    <t>VA7400.1</t>
  </si>
  <si>
    <t>VA7401.1</t>
  </si>
  <si>
    <t>VA7402.1</t>
  </si>
  <si>
    <t>VA7403.1</t>
  </si>
  <si>
    <t>VA7408.1</t>
  </si>
  <si>
    <t>mjkimner</t>
  </si>
  <si>
    <t>VA7409.1</t>
  </si>
  <si>
    <t>VA7410.1</t>
  </si>
  <si>
    <t>VA7411.1</t>
  </si>
  <si>
    <t>VA7414.1</t>
  </si>
  <si>
    <t>VA7416.1</t>
  </si>
  <si>
    <t>VA7417.1</t>
  </si>
  <si>
    <t>VA7418.1</t>
  </si>
  <si>
    <t>VA7420.1</t>
  </si>
  <si>
    <t>VA7423.1</t>
  </si>
  <si>
    <t>VA7424.1</t>
  </si>
  <si>
    <t>VA7425.1</t>
  </si>
  <si>
    <t>VA7426.1</t>
  </si>
  <si>
    <t>VA7427.1</t>
  </si>
  <si>
    <t>VA7428.1</t>
  </si>
  <si>
    <t>PATRICK22</t>
  </si>
  <si>
    <t>VA7429.1</t>
  </si>
  <si>
    <t>VA7430.1</t>
  </si>
  <si>
    <t>amontgomer</t>
  </si>
  <si>
    <t>VA7431.1</t>
  </si>
  <si>
    <t>US Gas Daily     PEPL                    22-31May01      USD/MM</t>
  </si>
  <si>
    <t>VA7433.1</t>
  </si>
  <si>
    <t>VA7432.1</t>
  </si>
  <si>
    <t>VA7434.1</t>
  </si>
  <si>
    <t>VA7435.1</t>
  </si>
  <si>
    <t>VA7436.1</t>
  </si>
  <si>
    <t>VA7438.1</t>
  </si>
  <si>
    <t>det00001</t>
  </si>
  <si>
    <t>VA7439.1</t>
  </si>
  <si>
    <t>VA7441.1</t>
  </si>
  <si>
    <t>US Gas Basis     NWPL RkyMtn             Oct01           USD/MM</t>
  </si>
  <si>
    <t>VA7440.1</t>
  </si>
  <si>
    <t>US Pwr Phy Unp B ERCOT Peak              Sep01           USD/MWh</t>
  </si>
  <si>
    <t>VA7444.1</t>
  </si>
  <si>
    <t>AQUILA1035</t>
  </si>
  <si>
    <t>VA7445.1</t>
  </si>
  <si>
    <t>VA7450.1</t>
  </si>
  <si>
    <t>VA7449.1</t>
  </si>
  <si>
    <t>VA7451.1</t>
  </si>
  <si>
    <t>VA7453.1</t>
  </si>
  <si>
    <t>VA7454.1</t>
  </si>
  <si>
    <t>VA7455.1</t>
  </si>
  <si>
    <t>VA7458.1</t>
  </si>
  <si>
    <t>VA7457.1</t>
  </si>
  <si>
    <t>VA7460.1</t>
  </si>
  <si>
    <t>US Pwr Phy Firm  PJM-W Peak              Oct-Dec01       USD/MWh</t>
  </si>
  <si>
    <t>shipmanp</t>
  </si>
  <si>
    <t>VA7463.1</t>
  </si>
  <si>
    <t>VA7462.1</t>
  </si>
  <si>
    <t>VA7466.1</t>
  </si>
  <si>
    <t>VA7467.1</t>
  </si>
  <si>
    <t>VA7468.1</t>
  </si>
  <si>
    <t>VA7469.1</t>
  </si>
  <si>
    <t>VA7470.1 / 798600</t>
  </si>
  <si>
    <t>VA7473.1</t>
  </si>
  <si>
    <t>VA7475.1</t>
  </si>
  <si>
    <t>VA7474.1</t>
  </si>
  <si>
    <t>US Gas Basis     NGI Malin               Apr-Oct02       USD/MM</t>
  </si>
  <si>
    <t>VA7478.1</t>
  </si>
  <si>
    <t>VA7479.1</t>
  </si>
  <si>
    <t>VA7482.1</t>
  </si>
  <si>
    <t>VA7484.1</t>
  </si>
  <si>
    <t>robdecard</t>
  </si>
  <si>
    <t>VA7486.1</t>
  </si>
  <si>
    <t>VA7487.1</t>
  </si>
  <si>
    <t>VA7488.1</t>
  </si>
  <si>
    <t>VA7490.1</t>
  </si>
  <si>
    <t>VA7491.1</t>
  </si>
  <si>
    <t>VA7492.1 / 798603</t>
  </si>
  <si>
    <t>VA7495.1</t>
  </si>
  <si>
    <t>VA7502.1</t>
  </si>
  <si>
    <t>VA7501.1</t>
  </si>
  <si>
    <t>VA7504.1</t>
  </si>
  <si>
    <t>VA7505.1</t>
  </si>
  <si>
    <t>VA7506.1</t>
  </si>
  <si>
    <t>Schlenkerc</t>
  </si>
  <si>
    <t>VA7507.1</t>
  </si>
  <si>
    <t>VA7509.1</t>
  </si>
  <si>
    <t>VA7510.1</t>
  </si>
  <si>
    <t>VA7513.1</t>
  </si>
  <si>
    <t>VA7512.1</t>
  </si>
  <si>
    <t>VA7515.1</t>
  </si>
  <si>
    <t>VA7516.1</t>
  </si>
  <si>
    <t>VA7517.1</t>
  </si>
  <si>
    <t>US Gas Daily Opt GD/D HHub - IF HHub EP  Jun01           USD/MM</t>
  </si>
  <si>
    <t>jimgoetz</t>
  </si>
  <si>
    <t>VA7518.1</t>
  </si>
  <si>
    <t>VA7519.1</t>
  </si>
  <si>
    <t>VA7521.1</t>
  </si>
  <si>
    <t>VA7524.1</t>
  </si>
  <si>
    <t>VA7523.1</t>
  </si>
  <si>
    <t>VA7526.1</t>
  </si>
  <si>
    <t>VA7527.1</t>
  </si>
  <si>
    <t>VA7529.1</t>
  </si>
  <si>
    <t>VA7528.1</t>
  </si>
  <si>
    <t>VA7532.1</t>
  </si>
  <si>
    <t>VA7537.1</t>
  </si>
  <si>
    <t>VA7536.1</t>
  </si>
  <si>
    <t>VA7540.1</t>
  </si>
  <si>
    <t>VA7543.1</t>
  </si>
  <si>
    <t>US Gas Phy       HeHub                   22-31May01      USD/MM</t>
  </si>
  <si>
    <t>VA7547.1</t>
  </si>
  <si>
    <t>US Gas Fin Opt   NYMEX        EC4.35     Jun01           USD/MM-L</t>
  </si>
  <si>
    <t>VA7549.1</t>
  </si>
  <si>
    <t>VA7550.1</t>
  </si>
  <si>
    <t>VA7568.1</t>
  </si>
  <si>
    <t>VA7553.1</t>
  </si>
  <si>
    <t>VA7552.1</t>
  </si>
  <si>
    <t>VA7567.1</t>
  </si>
  <si>
    <t>VA7554.1</t>
  </si>
  <si>
    <t>VA7572.1</t>
  </si>
  <si>
    <t>VA7571.1</t>
  </si>
  <si>
    <t>VA7573.1</t>
  </si>
  <si>
    <t>VA7574.1</t>
  </si>
  <si>
    <t>VA7575.1</t>
  </si>
  <si>
    <t>VA7576.1</t>
  </si>
  <si>
    <t>VA7577.1</t>
  </si>
  <si>
    <t>VA7579.1</t>
  </si>
  <si>
    <t>VA7578.1</t>
  </si>
  <si>
    <t>VA7581.1</t>
  </si>
  <si>
    <t>VA7582.1</t>
  </si>
  <si>
    <t>VA7584.1</t>
  </si>
  <si>
    <t>VA7589.1</t>
  </si>
  <si>
    <t>VA7588.1</t>
  </si>
  <si>
    <t>VA7590.1</t>
  </si>
  <si>
    <t>VA7591.1</t>
  </si>
  <si>
    <t>VA7597.1</t>
  </si>
  <si>
    <t>VA7598.1</t>
  </si>
  <si>
    <t>VA7599.1</t>
  </si>
  <si>
    <t>VA7600.1</t>
  </si>
  <si>
    <t>VA7602.1</t>
  </si>
  <si>
    <t>lisahough1</t>
  </si>
  <si>
    <t>VA7604.1</t>
  </si>
  <si>
    <t>VA7606.1</t>
  </si>
  <si>
    <t>VA7614.1</t>
  </si>
  <si>
    <t>VA7615.1</t>
  </si>
  <si>
    <t>VA7617.1</t>
  </si>
  <si>
    <t>VA7618.1</t>
  </si>
  <si>
    <t>VA7619.1</t>
  </si>
  <si>
    <t>VA7620.1</t>
  </si>
  <si>
    <t>VA7623.1</t>
  </si>
  <si>
    <t>VA7624.1</t>
  </si>
  <si>
    <t>VA7625.1</t>
  </si>
  <si>
    <t>Anderson Exploration</t>
  </si>
  <si>
    <t>mdelaney</t>
  </si>
  <si>
    <t>VA7627.1</t>
  </si>
  <si>
    <t>VA7629.1</t>
  </si>
  <si>
    <t>US Pwr Fin Swap  PJM W IntC Peak         Jun01           USD/MWh</t>
  </si>
  <si>
    <t>VA7632.1</t>
  </si>
  <si>
    <t>VA7633.1</t>
  </si>
  <si>
    <t>VA7634.1</t>
  </si>
  <si>
    <t>Voest-Alpine Intertrading U.S.A. Inc.</t>
  </si>
  <si>
    <t>US Benzene Fin Swap</t>
  </si>
  <si>
    <t>US Benzene Swap  CMAI Spot               Aug01           USD/Gl-b</t>
  </si>
  <si>
    <t>ADM12209</t>
  </si>
  <si>
    <t>SELLIOT</t>
  </si>
  <si>
    <t>Benzene</t>
  </si>
  <si>
    <t>VA7637.1</t>
  </si>
  <si>
    <t>VA7667.1</t>
  </si>
  <si>
    <t>VA7671.1</t>
  </si>
  <si>
    <t>VA7672.1</t>
  </si>
  <si>
    <t>VA7674.1</t>
  </si>
  <si>
    <t>VA7677.1</t>
  </si>
  <si>
    <t>VA7682.1</t>
  </si>
  <si>
    <t>VA7683.1</t>
  </si>
  <si>
    <t>VA7685.1</t>
  </si>
  <si>
    <t>VA7689.1</t>
  </si>
  <si>
    <t>VA7693.1</t>
  </si>
  <si>
    <t>VA7695.1</t>
  </si>
  <si>
    <t>VA7694.1</t>
  </si>
  <si>
    <t>VA7696.1</t>
  </si>
  <si>
    <t>VA7697.1</t>
  </si>
  <si>
    <t>VA7698.1</t>
  </si>
  <si>
    <t>VA7702.1</t>
  </si>
  <si>
    <t>VA7703.1</t>
  </si>
  <si>
    <t>VA7709.1</t>
  </si>
  <si>
    <t>VA7710.1</t>
  </si>
  <si>
    <t>VA7713.1</t>
  </si>
  <si>
    <t>VA7716.1</t>
  </si>
  <si>
    <t>VA7720.1</t>
  </si>
  <si>
    <t>VA7732.1</t>
  </si>
  <si>
    <t>VA7734.1</t>
  </si>
  <si>
    <t>VA7740.1</t>
  </si>
  <si>
    <t>VA7745.1</t>
  </si>
  <si>
    <t>VA7748.1</t>
  </si>
  <si>
    <t>VA7747.1</t>
  </si>
  <si>
    <t>VA7749.1</t>
  </si>
  <si>
    <t>VA7753.1</t>
  </si>
  <si>
    <t>VA7762.1</t>
  </si>
  <si>
    <t>borislibma</t>
  </si>
  <si>
    <t>VA7779.1</t>
  </si>
  <si>
    <t>VA7780.1</t>
  </si>
  <si>
    <t>US Gas Phy       TETCO ELA               22May01         USD/MM</t>
  </si>
  <si>
    <t>aplander</t>
  </si>
  <si>
    <t>VA7784.1</t>
  </si>
  <si>
    <t>VA7786.1</t>
  </si>
  <si>
    <t>US Pwr Phy Firm  COMED Peak              Jul-Aug01       USD/MWh</t>
  </si>
  <si>
    <t>VA7836.1</t>
  </si>
  <si>
    <t>VA7837.1</t>
  </si>
  <si>
    <t>JERVASTI</t>
  </si>
  <si>
    <t>VA7862.1</t>
  </si>
  <si>
    <t>VA7870.1</t>
  </si>
  <si>
    <t>VA7895.1</t>
  </si>
  <si>
    <t>VA7896.1</t>
  </si>
  <si>
    <t>Chevron Canada Resources</t>
  </si>
  <si>
    <t>danfraser</t>
  </si>
  <si>
    <t>VA7941.1</t>
  </si>
  <si>
    <t>VA7948.1</t>
  </si>
  <si>
    <t>VA7950.1</t>
  </si>
  <si>
    <t>VA7951.1</t>
  </si>
  <si>
    <t>VA7953.1</t>
  </si>
  <si>
    <t>VA7958.1</t>
  </si>
  <si>
    <t>VA7959.1</t>
  </si>
  <si>
    <t>VA7962.1</t>
  </si>
  <si>
    <t>VA7965.1</t>
  </si>
  <si>
    <t>VA7966.1</t>
  </si>
  <si>
    <t>VA7978.1</t>
  </si>
  <si>
    <t>VA7991.1</t>
  </si>
  <si>
    <t>VA7995.1</t>
  </si>
  <si>
    <t>VA8002.1</t>
  </si>
  <si>
    <t>VA8003.1</t>
  </si>
  <si>
    <t>VA8005.1</t>
  </si>
  <si>
    <t>VA8070.1</t>
  </si>
  <si>
    <t>Barnhartnf</t>
  </si>
  <si>
    <t>VA8082.1</t>
  </si>
  <si>
    <t>ADM90030</t>
  </si>
  <si>
    <t>VA8090.1</t>
  </si>
  <si>
    <t>VA8110.1</t>
  </si>
  <si>
    <t>VA8116.1</t>
  </si>
  <si>
    <t>VA8135.1</t>
  </si>
  <si>
    <t>VA8143.1</t>
  </si>
  <si>
    <t>VA8142.1</t>
  </si>
  <si>
    <t>VA8145.1</t>
  </si>
  <si>
    <t>VA8144.1</t>
  </si>
  <si>
    <t>VA8155.1</t>
  </si>
  <si>
    <t>VA8156.1</t>
  </si>
  <si>
    <t>VA8158.1</t>
  </si>
  <si>
    <t>VA8161.1</t>
  </si>
  <si>
    <t>VA8171.1</t>
  </si>
  <si>
    <t>Natural Gas Liquids Total</t>
  </si>
  <si>
    <t>Valero Marketing and Supply Company</t>
  </si>
  <si>
    <t>SAL90520</t>
  </si>
  <si>
    <t>US Gas Basis     NNG Demarc              Jun01           USD/MM</t>
  </si>
  <si>
    <t>jennypoo</t>
  </si>
  <si>
    <t>mccallto</t>
  </si>
  <si>
    <t>TMVCRV01</t>
  </si>
  <si>
    <t>DANSOCCER</t>
  </si>
  <si>
    <t>mwestbro</t>
  </si>
  <si>
    <t>JDBECKER</t>
  </si>
  <si>
    <t>US Gas Phy       FGT Z2                  19-21May01      USD/MM</t>
  </si>
  <si>
    <t>US Gas Phy       TENN Z-0                19-21May01      USD/MM</t>
  </si>
  <si>
    <t>bobharp1</t>
  </si>
  <si>
    <t>Canadian Hunter Exploration Ltd.</t>
  </si>
  <si>
    <t>ADM63703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</si>
  <si>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</si>
  <si>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</si>
  <si>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</si>
  <si>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</si>
  <si>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</si>
  <si>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</si>
  <si>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tommacal</t>
  </si>
  <si>
    <t>DFURNER</t>
  </si>
  <si>
    <t>Continental Gas Book</t>
  </si>
  <si>
    <t>IFX Limited</t>
  </si>
  <si>
    <t>BNP Paribas</t>
  </si>
  <si>
    <t>Agip (UK) Limited</t>
  </si>
  <si>
    <t>ADM42088</t>
  </si>
  <si>
    <t>Credit Lyonnais Rouse Limited</t>
  </si>
  <si>
    <t>johnmanfld</t>
  </si>
  <si>
    <t>GNI Limited</t>
  </si>
  <si>
    <t>ADM59084</t>
  </si>
  <si>
    <t>Propane CIF Fin Swap</t>
  </si>
  <si>
    <t>TWALLAC</t>
  </si>
  <si>
    <t>UK - European Propane</t>
  </si>
  <si>
    <t>DUNC1206</t>
  </si>
  <si>
    <t>TRD11003</t>
  </si>
  <si>
    <t>Carr Futures, Inc</t>
  </si>
  <si>
    <t>billtaylor</t>
  </si>
  <si>
    <t>Billiton Marketing AG</t>
  </si>
  <si>
    <t>ADM94436</t>
  </si>
  <si>
    <t>kevintuohy</t>
  </si>
  <si>
    <t>TotalFinaElf Gas and Power Limited</t>
  </si>
  <si>
    <t>kayjason</t>
  </si>
  <si>
    <t>Hydro Aluminium AS</t>
  </si>
  <si>
    <t>HELLENEK</t>
  </si>
  <si>
    <t>Al LME Reg.      Contract                18Jul01         USD/mt-L</t>
  </si>
  <si>
    <t>Sumitomo Corp.</t>
  </si>
  <si>
    <t>SUMFAKAS</t>
  </si>
  <si>
    <t>SG Dubai Swap</t>
  </si>
  <si>
    <t>SG Dubai Swap    Platts                  Jul01           USD/bbl</t>
  </si>
  <si>
    <t>RSLOVENS</t>
  </si>
  <si>
    <t>Singapore Dubai</t>
  </si>
  <si>
    <t>Engelhard International Limited</t>
  </si>
  <si>
    <t>ADM62411</t>
  </si>
  <si>
    <t>GER Pwr Phy FF   Ger Grd BASE HV         Jun01           EUR/MWh</t>
  </si>
  <si>
    <t>EDF Trading Limited</t>
  </si>
  <si>
    <t>avenette</t>
  </si>
  <si>
    <t>US HeatingOil2 Fin Spread</t>
  </si>
  <si>
    <t>LMENA</t>
  </si>
  <si>
    <t>HO</t>
  </si>
  <si>
    <t>US WTI Index     Calendar                Jul01           USD/bl/d</t>
  </si>
  <si>
    <t>kschwartz</t>
  </si>
  <si>
    <t>DEBRATUR</t>
  </si>
  <si>
    <t>TOMEARL1</t>
  </si>
  <si>
    <t>jpeace01</t>
  </si>
  <si>
    <t>CAN Gas Basis    AECO                    Nov01-Mar02     USD/MM</t>
  </si>
  <si>
    <t>AQUILA1017</t>
  </si>
  <si>
    <r>
      <t> 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</si>
  <si>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May-18-01 thru May-18-01</t>
    </r>
  </si>
  <si>
    <t>May-18-01 15:48 GMT</t>
  </si>
  <si>
    <t>May-18-01 15:53 GMT</t>
  </si>
  <si>
    <t>May-18-01 14:27 GMT</t>
  </si>
  <si>
    <t>    Crude - WTI bullet swap - Jun01</t>
  </si>
  <si>
    <t>May-18-01 12:23 GMT</t>
  </si>
  <si>
    <t>    Crude - WTI bullet swap - Sep01</t>
  </si>
  <si>
    <t>May-18-01 12:24 GMT</t>
  </si>
  <si>
    <t>    Crude Diff - Dated/Brent 1st line swap - Jun01</t>
  </si>
  <si>
    <t>May-18-01 16:40 GMT</t>
  </si>
  <si>
    <t>May-18-01 16:03 GMT</t>
  </si>
  <si>
    <t>May-18-01 09:48 GMT</t>
  </si>
  <si>
    <t>    Crude Diff - WTI 1st line swap/Brent 1st line swap - Q3 01</t>
  </si>
  <si>
    <t>May-18-01 18:35 GMT</t>
  </si>
  <si>
    <t>    Crude Diff - WTI 1st line swap/Brent 1st line swap - Q4 01</t>
  </si>
  <si>
    <t>May-18-01 10:16 GMT</t>
  </si>
  <si>
    <t>    Crude Diff - WTI 1st line swap/Brent 1st line swap - Q1 02</t>
  </si>
  <si>
    <t>May-18-01 15:11 GMT</t>
  </si>
  <si>
    <t>May-18-01 10:33 GMT</t>
  </si>
  <si>
    <t>May-18-01 19:07 GMT</t>
  </si>
  <si>
    <t>    Crude Diff - WTI 1st line swap/Brent 1st line swap - Jul01</t>
  </si>
  <si>
    <t>May-18-01 16:47 GMT</t>
  </si>
  <si>
    <t>    Crude Diff - WTI 1st line swap/Brent 1st line swap - Aug01</t>
  </si>
  <si>
    <t>May-18-01 14:39 GMT</t>
  </si>
  <si>
    <t>May-18-01 09:31 GMT</t>
  </si>
  <si>
    <t>May-18-01 15:13 GMT</t>
  </si>
  <si>
    <t>    Gasoil Crack - GO 1st line/Brent 1st line swap - Jul01</t>
  </si>
  <si>
    <t>May-18-01 16:21 GMT</t>
  </si>
  <si>
    <t>May-18-01 10:56 GMT</t>
  </si>
  <si>
    <t>May-18-01 13:58 GMT</t>
  </si>
  <si>
    <t>    Gasoil Diff - GO Rdam Barges/GO 1st line swap - Jul01</t>
  </si>
  <si>
    <t>May-18-01 14:25 GMT</t>
  </si>
  <si>
    <t>    Gasoil Diff - GO Rdam Barges/GO 1st line swap - Aug01</t>
  </si>
  <si>
    <t>    Gasoil Diff - GO Rdam Barges/GO 1st line swap - Q3 01</t>
  </si>
  <si>
    <t>May-18-01 14:29 GMT</t>
  </si>
  <si>
    <t>    Gasoil Diff - GO Rdam Barges/GO 1st line swap - Q1 02</t>
  </si>
  <si>
    <t>May-18-01 14:26 GMT</t>
  </si>
  <si>
    <t>May-18-01 09:04 GMT</t>
  </si>
  <si>
    <t>May-18-01 15:46 GMT</t>
  </si>
  <si>
    <t>May-18-01 14:13 GMT</t>
  </si>
  <si>
    <t>    Gasoline Crack - Rdam Barges Eurograde/Brent 1st line swap - Jun01</t>
  </si>
  <si>
    <t>May-18-01 15:43 GMT</t>
  </si>
  <si>
    <t>May-18-01 15:17 GMT</t>
  </si>
  <si>
    <t>Heating Oil Crack</t>
  </si>
  <si>
    <t>    Heating Oil Crack - HO/WTI 1st line swap - Q4 01</t>
  </si>
  <si>
    <t>May-18-01 15:45 GMT</t>
  </si>
  <si>
    <t>Heating Oil Diff</t>
  </si>
  <si>
    <t>    Heating Oil Diff - USGC No. 2/HO 1st line swap - Jun01</t>
  </si>
  <si>
    <t>May-18-01 14:33 GMT</t>
  </si>
  <si>
    <t>May-18-01 09:02 GMT</t>
  </si>
  <si>
    <t>    Jet Fuel Diff - NWE CIF Cargo/GO 1st line swap - Q1 02</t>
  </si>
  <si>
    <t>May-18-01 17:15 GMT</t>
  </si>
  <si>
    <t>May-18-01 10:37 GMT</t>
  </si>
  <si>
    <t>    Fin Swap-Peak - NYPOOL J - Custom</t>
  </si>
  <si>
    <t>May-18-01 19:46 GMT</t>
  </si>
  <si>
    <t>    Fin Swap-Peak - NYPOOL J - Next Day</t>
  </si>
  <si>
    <t>May-18-01 12:09 GMT</t>
  </si>
  <si>
    <t>    Fin Swap-Peak - NYPOOL J - Jul01-Aug01</t>
  </si>
  <si>
    <t>May-18-01 13:50 GMT</t>
  </si>
  <si>
    <t>May-18-01 13:17 GMT</t>
  </si>
  <si>
    <t>    Firm-LD Off-Peak - NP-15 Off-Peak - Next Day Off-Peak</t>
  </si>
  <si>
    <t>May-18-01 13:20 GMT</t>
  </si>
  <si>
    <t>    Firm-LD Off-Peak - Nepool Off-Peak - Weekend 2x16</t>
  </si>
  <si>
    <t>Weekend 2x16</t>
  </si>
  <si>
    <t>May-18-01 12:25 GMT</t>
  </si>
  <si>
    <t>    Firm-LD Off-Peak - PJM-W Off-Peak - Weekend 2x16</t>
  </si>
  <si>
    <t>May-18-01 14:18 GMT</t>
  </si>
  <si>
    <t>    Firm-LD Off-Peak - Palo Off-Peak - Next Day Off-Peak</t>
  </si>
  <si>
    <t>May-18-01 13:03 GMT</t>
  </si>
  <si>
    <t>    Firm-LD Off-Peak - Palo Off-Peak - Jun01</t>
  </si>
  <si>
    <t>May-18-01 14:43 GMT</t>
  </si>
  <si>
    <t>May-18-01 13:25 GMT</t>
  </si>
  <si>
    <t>    Firm-LD Off-Peak - SP-15 Off-Peak - Jun01</t>
  </si>
  <si>
    <t>May-18-01 14:51 GMT</t>
  </si>
  <si>
    <t>May-18-01 14:41 GMT</t>
  </si>
  <si>
    <t>    Firm-LD Peak - Cin - Bal Week</t>
  </si>
  <si>
    <t>Bal Week</t>
  </si>
  <si>
    <t>May-18-01 18:22 GMT</t>
  </si>
  <si>
    <t>    Firm-LD Peak - Cin - Bal Month</t>
  </si>
  <si>
    <t>May-18-01 18:03 GMT</t>
  </si>
  <si>
    <t>May-18-01 19:45 GMT</t>
  </si>
  <si>
    <t>May-18-01 17:08 GMT</t>
  </si>
  <si>
    <t>May-18-01 19:56 GMT</t>
  </si>
  <si>
    <t>May-18-01 19:57 GMT</t>
  </si>
  <si>
    <t>    Firm-LD Peak - Cin - Jan02-Feb02</t>
  </si>
  <si>
    <t>May-18-01 13:16 GMT</t>
  </si>
  <si>
    <t>May-18-01 18:41 GMT</t>
  </si>
  <si>
    <t>    Firm-LD Peak - Cin - Cal 03</t>
  </si>
  <si>
    <t>May-18-01 13:47 GMT</t>
  </si>
  <si>
    <t>May-18-01 13:13 GMT</t>
  </si>
  <si>
    <t>    Firm-LD Peak - Comed - Bal Week</t>
  </si>
  <si>
    <t>May-18-01 13:14 GMT</t>
  </si>
  <si>
    <t>    Firm-LD Peak - Comed - Jun01</t>
  </si>
  <si>
    <t>May-18-01 13:30 GMT</t>
  </si>
  <si>
    <t>May-18-01 12:31 GMT</t>
  </si>
  <si>
    <t>May-18-01 13:12 GMT</t>
  </si>
  <si>
    <t>    Firm-LD Peak - Ent - Bal Week</t>
  </si>
  <si>
    <t>May-18-01 16:35 GMT</t>
  </si>
  <si>
    <t>    Firm-LD Peak - Ent - Bal Month</t>
  </si>
  <si>
    <t>    Firm-LD Peak - Ent - Sep01</t>
  </si>
  <si>
    <t>May-18-01 14:50 GMT</t>
  </si>
  <si>
    <t>    Firm-LD Peak - Ent - Jan02-Feb02</t>
  </si>
  <si>
    <t>May-18-01 13:40 GMT</t>
  </si>
  <si>
    <t>    Firm-LD Peak - Ent - Jul02-Aug02</t>
  </si>
  <si>
    <t>May-18-01 13:29 GMT</t>
  </si>
  <si>
    <t>May-18-01 17:47 GMT</t>
  </si>
  <si>
    <t>    Firm-LD Peak - NP-15 - Next Day</t>
  </si>
  <si>
    <t>May-18-01 14:06 GMT</t>
  </si>
  <si>
    <t>    Firm-LD Peak - Nepool - Custom</t>
  </si>
  <si>
    <t>May-18-01 15:52 GMT</t>
  </si>
  <si>
    <t>    Firm-LD Peak - Nepool - Bal Week</t>
  </si>
  <si>
    <t>May-18-01 16:16 GMT</t>
  </si>
  <si>
    <t>May-18-01 17:20 GMT</t>
  </si>
  <si>
    <t>    Firm-LD Peak - Nepool - Jan02-Feb02</t>
  </si>
  <si>
    <t>May-18-01 14:17 GMT</t>
  </si>
  <si>
    <t>May-18-01 14:58 GMT</t>
  </si>
  <si>
    <t>    Firm-LD Peak - PJM-W - Bal Week</t>
  </si>
  <si>
    <t>May-18-01 12:08 GMT</t>
  </si>
  <si>
    <t>    Firm-LD Peak - PJM-W - Bal Month</t>
  </si>
  <si>
    <t>May-18-01 14:07 GMT</t>
  </si>
  <si>
    <t>May-18-01 18:21 GMT</t>
  </si>
  <si>
    <t>May-18-01 19:17 GMT</t>
  </si>
  <si>
    <t>May-18-01 18:57 GMT</t>
  </si>
  <si>
    <t>May-18-01 13:15 GMT</t>
  </si>
  <si>
    <t>    Firm-LD Peak - PJM-W - Mar02-Apr02</t>
  </si>
  <si>
    <t>Mar02-Apr02</t>
  </si>
  <si>
    <t>May-18-01 13:35 GMT</t>
  </si>
  <si>
    <t>May-18-01 13:32 GMT</t>
  </si>
  <si>
    <t>May-18-01 16:29 GMT</t>
  </si>
  <si>
    <t>    Firm-LD Peak - SP-15 - Q3 01</t>
  </si>
  <si>
    <t>May-18-01 15:24 GMT</t>
  </si>
  <si>
    <t>May-18-01 11:51 GMT</t>
  </si>
  <si>
    <t>    Firm-LD Peak - TVA - Cal 03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</si>
  <si>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</si>
  <si>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May-18-01 14:37 GMT</t>
  </si>
  <si>
    <t>May-18-01 15:26 GMT</t>
  </si>
  <si>
    <t>May-18-01 13:18 GMT</t>
  </si>
  <si>
    <t>May-18-01 14:11 GMT</t>
  </si>
  <si>
    <t>May-18-01 14:40 GMT</t>
  </si>
  <si>
    <t>May-18-01 14:35 GMT</t>
  </si>
  <si>
    <t>May-18-01 15:49 GMT</t>
  </si>
  <si>
    <t>May-18-01 19:22 GMT</t>
  </si>
  <si>
    <t>May-18-01 14:16 GMT</t>
  </si>
  <si>
    <t>May-18-01 13:56 GMT</t>
  </si>
  <si>
    <t>May-18-01 14:03 GMT</t>
  </si>
  <si>
    <t>May-18-01 12:35 GMT</t>
  </si>
  <si>
    <t>May-18-01 15:03 GMT</t>
  </si>
  <si>
    <t>    NG Firm Phys, FP - NGPL-TxOk East-GC - Next Day Gas</t>
  </si>
  <si>
    <t>May-18-01 15:05 GMT</t>
  </si>
  <si>
    <t>May-18-01 14:20 GMT</t>
  </si>
  <si>
    <t>May-18-01 13:52 GMT</t>
  </si>
  <si>
    <t>    NG Firm Phys, FP - PG&amp;E-Topock - Next Day Gas</t>
  </si>
  <si>
    <t>May-18-01 13:49 GMT</t>
  </si>
  <si>
    <t>May-18-01 13:54 GMT</t>
  </si>
  <si>
    <t>May-18-01 13:36 GMT</t>
  </si>
  <si>
    <t>May-18-01 13:59 GMT</t>
  </si>
  <si>
    <t>May-18-01 14:38 GMT</t>
  </si>
  <si>
    <t>May-18-01 15:06 GMT</t>
  </si>
  <si>
    <t>May-18-01 14:47 GMT</t>
  </si>
  <si>
    <t>May-18-01 14:53 GMT</t>
  </si>
  <si>
    <t>May-18-01 15:04 GMT</t>
  </si>
  <si>
    <t>May-18-01 13:22 GMT</t>
  </si>
  <si>
    <t>May-18-01 15:07 GMT</t>
  </si>
  <si>
    <t>May-18-01 14:00 GMT</t>
  </si>
  <si>
    <t>    NG Firm Phys, ID, GDD - ANR-SW - Next Day Gas</t>
  </si>
  <si>
    <t>May-18-01 13:28 GMT</t>
  </si>
  <si>
    <t>    NG Firm Phys, ID, GDD - ANR-SE-T - Bal Month Gas</t>
  </si>
  <si>
    <t>May-18-01 13:34 GMT</t>
  </si>
  <si>
    <t>May-18-01 13:04 GMT</t>
  </si>
  <si>
    <t>May-18-01 12:50 GMT</t>
  </si>
  <si>
    <t>    NG Firm Phys, ID, GDD - CG-ONSH - Next Day Gas</t>
  </si>
  <si>
    <t>May-18-01 14:10 GMT</t>
  </si>
  <si>
    <t>    NG Firm Phys, ID, GDD - EP-Keystone - Next Day Gas</t>
  </si>
  <si>
    <t>May-18-01 12:43 GMT</t>
  </si>
  <si>
    <t>May-18-01 13:05 GMT</t>
  </si>
  <si>
    <t>May-18-01 12:06 GMT</t>
  </si>
  <si>
    <t>    NG Firm Phys, ID, GDD - Henry - Next Day Gas</t>
  </si>
  <si>
    <t>May-18-01 15:27 GMT</t>
  </si>
  <si>
    <t>    NG Firm Phys, ID, GDD - Panhandle - Next Day Gas</t>
  </si>
  <si>
    <t>May-18-01 11:27 GMT</t>
  </si>
  <si>
    <t>May-18-01 14:14 GMT</t>
  </si>
  <si>
    <t>    NG Firm Phys, ID, GDD - Transco Z-6 (non-NY) - Next Day Gas</t>
  </si>
  <si>
    <t>May-18-01 12:41 GMT</t>
  </si>
  <si>
    <t>    NG Firm Phys, ID, GDD - Trunk ELA - Next Day Gas</t>
  </si>
  <si>
    <t>May-18-01 13:48 GMT</t>
  </si>
  <si>
    <t>    NG Firm Phys, ID, GDD - Waha - Next Day Gas</t>
  </si>
  <si>
    <t>May-18-01 13:06 GMT</t>
  </si>
  <si>
    <t>    NG Firm Phys, ID, IF - ANR-SE-G - Jun01</t>
  </si>
  <si>
    <t>    NG Firm Phys, ID, IF - NGPL-AM - Jun01</t>
  </si>
  <si>
    <t>May-18-01 19:01 GMT</t>
  </si>
  <si>
    <t>    NG Firm Phys, ID, IF - Tenn-Z0 - Jun01</t>
  </si>
  <si>
    <t>May-18-01 20:47 GMT</t>
  </si>
  <si>
    <t>    NG Firm Phys, ID, IF - Waha - Jun01</t>
  </si>
  <si>
    <t>May-18-01 14:24 GMT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</si>
  <si>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</si>
  <si>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May-18-01 13:31 GMT</t>
  </si>
  <si>
    <t>May-18-01 17:48 GMT</t>
  </si>
  <si>
    <t>May-18-01 15:59 GMT</t>
  </si>
  <si>
    <t>    NG Fin BS, LD1 for IF - ANR-SW - Jun01-Oct01</t>
  </si>
  <si>
    <t>    NG Fin BS, LD1 for IF - TCO - Jun01</t>
  </si>
  <si>
    <t>May-18-01 16:20 GMT</t>
  </si>
  <si>
    <t>    NG Fin BS, LD1 for IF - TCO - Jul01</t>
  </si>
  <si>
    <t>May-18-01 15:37 GMT</t>
  </si>
  <si>
    <t>    NG Fin BS, LD1 for IF - TCO - Oct01</t>
  </si>
  <si>
    <t>    NG Fin BS, LD1 for IF - TCO - Jun01-Oct01</t>
  </si>
  <si>
    <t>May-18-01 16:01 GMT</t>
  </si>
  <si>
    <t>    NG Fin BS, LD1 for IF - CNG-SP - Sep01</t>
  </si>
  <si>
    <t>May-18-01 16:10 GMT</t>
  </si>
  <si>
    <t>    NG Fin BS, LD1 for IF - CNG-SP - Nov01-Mar02</t>
  </si>
  <si>
    <t>May-18-01 15:16 GMT</t>
  </si>
  <si>
    <t>May-18-01 15:50 GMT</t>
  </si>
  <si>
    <t>    NG Fin BS, LD1 for IF - NGPL-LA - Jun01</t>
  </si>
  <si>
    <t>May-18-01 13:33 GMT</t>
  </si>
  <si>
    <t>    NG Fin BS, LD1 for IF - NGPL-LA - Nov01-Mar02</t>
  </si>
  <si>
    <t>May-18-01 17:24 GMT</t>
  </si>
  <si>
    <t>May-18-01 18:46 GMT</t>
  </si>
  <si>
    <t>    NG Fin BS, LD1 for IF - NW-Rockies - Jul01</t>
  </si>
  <si>
    <t>May-18-01 18:53 GMT</t>
  </si>
  <si>
    <t>    NG Fin BS, LD1 for IF - NW-Rockies - Sep01</t>
  </si>
  <si>
    <t>May-18-01 17:07 GMT</t>
  </si>
  <si>
    <t>May-18-01 19:13 GMT</t>
  </si>
  <si>
    <t>May-18-01 12:59 GMT</t>
  </si>
  <si>
    <t>    NG Fin BS, LD1 for IF - Panhandle - Jun01-Oct01</t>
  </si>
  <si>
    <t>May-18-01 16:48 GMT</t>
  </si>
  <si>
    <t>May-18-01 16:15 GMT</t>
  </si>
  <si>
    <t>May-18-01 18:14 GMT</t>
  </si>
  <si>
    <t>May-18-01 15:31 GMT</t>
  </si>
  <si>
    <t>    NG Fin BS, LD1 for IF - Tenn-LA - Nov01-Mar02</t>
  </si>
  <si>
    <t>    NG Fin BS, LD1 for IF - TET M3 - Nov01-Mar02</t>
  </si>
  <si>
    <t>    NG Fin BS, LD1 for IF - TET M3 - Apr02-Oct02</t>
  </si>
  <si>
    <t>May-18-01 13:45 GMT</t>
  </si>
  <si>
    <t>    NG Fin BS, LD1 for NGI - Chicago - Jun01</t>
  </si>
  <si>
    <t>May-18-01 19:34 GMT</t>
  </si>
  <si>
    <t>May-18-01 17:31 GMT</t>
  </si>
  <si>
    <t>May-18-01 14:12 GMT</t>
  </si>
  <si>
    <t>May-18-01 16:46 GMT</t>
  </si>
  <si>
    <t>May-18-01 14:01 GMT</t>
  </si>
  <si>
    <t>May-18-01 14:44 GMT</t>
  </si>
  <si>
    <t>May-18-01 17:34 GMT</t>
  </si>
  <si>
    <t>    NG Fin BS, LD1 for NGI - Socal - Cal 02</t>
  </si>
  <si>
    <t>May-18-01 15:42 GMT</t>
  </si>
  <si>
    <t>    NG Fin Sw Swap, FP for GDD - Chicago - Bal Month Gas</t>
  </si>
  <si>
    <t>May-18-01 17:59 GMT</t>
  </si>
  <si>
    <t>May-18-01 20:43 GMT</t>
  </si>
  <si>
    <t>May-18-01 19:47 GMT</t>
  </si>
  <si>
    <t>May-18-01 19:35 GMT</t>
  </si>
  <si>
    <t>May-18-01 18:05 GMT</t>
  </si>
  <si>
    <t>    NG Fin, FP for LD1 - Henry - Cal 03</t>
  </si>
  <si>
    <t>May-18-01 18:16 GMT</t>
  </si>
  <si>
    <t>Historical Volumes</t>
  </si>
  <si>
    <t> Trade Dates:  May-18-01 thru May-18-01</t>
  </si>
  <si>
    <t>CNG-SP</t>
  </si>
  <si>
    <t>Aquila Risk Management Corp.</t>
  </si>
  <si>
    <t>Mckay, B</t>
  </si>
  <si>
    <t>Transco Z-6 (NY)</t>
  </si>
  <si>
    <t>Pimenov, V</t>
  </si>
  <si>
    <t>TET M3</t>
  </si>
  <si>
    <t>Henry</t>
  </si>
  <si>
    <t>Jan-01-03</t>
  </si>
  <si>
    <t>Dec-31-03</t>
  </si>
  <si>
    <t>Arnold, J</t>
  </si>
  <si>
    <t>ANR-SW</t>
  </si>
  <si>
    <t>Oct-31-01</t>
  </si>
  <si>
    <t>HO/WTI 1st line swap</t>
  </si>
  <si>
    <t>Oct-01-01</t>
  </si>
  <si>
    <t>Dec-31-01</t>
  </si>
  <si>
    <t>USD / bbl</t>
  </si>
  <si>
    <t>Gagliardi, L</t>
  </si>
  <si>
    <t>Panhandle</t>
  </si>
  <si>
    <t>May-18-01  Deals</t>
  </si>
  <si>
    <t>El Paso Merchant Energy L.P.</t>
  </si>
  <si>
    <t>Stalford, R</t>
  </si>
  <si>
    <t>Palo Off-Peak</t>
  </si>
  <si>
    <t>May-20-01</t>
  </si>
  <si>
    <t>Richter, J</t>
  </si>
  <si>
    <t>SP-15 Off-Peak</t>
  </si>
  <si>
    <t>May-22-01</t>
  </si>
  <si>
    <t>NP-15 Off-Peak</t>
  </si>
  <si>
    <t>PJM-W</t>
  </si>
  <si>
    <t>May-29-01</t>
  </si>
  <si>
    <t>Public Service Company of Colorado</t>
  </si>
  <si>
    <t>DYNCMCG</t>
  </si>
  <si>
    <t>ng.TETCO ELA</t>
  </si>
  <si>
    <t>09:17 A.M.</t>
  </si>
  <si>
    <t>09:36 A.M.</t>
  </si>
  <si>
    <t>07:55 A.M.</t>
  </si>
  <si>
    <t>ng.Transco Zone 3, Station 65</t>
  </si>
  <si>
    <t>10:08 A.M.</t>
  </si>
  <si>
    <t>pwr.East Coast Balance of Week Power</t>
  </si>
  <si>
    <t>07:57 A.M.</t>
  </si>
  <si>
    <t>06:53 A.M.</t>
  </si>
  <si>
    <t>ENRON GAS LIQUIDS INC</t>
  </si>
  <si>
    <t>DYNDDEL</t>
  </si>
  <si>
    <t>ngl.propane</t>
  </si>
  <si>
    <t>ngl.N/A</t>
  </si>
  <si>
    <t>ngl.Physical</t>
  </si>
  <si>
    <t>ngl.Mont Belvieu, TET</t>
  </si>
  <si>
    <t>ngl.Fixed</t>
  </si>
  <si>
    <t>ngl.4Q 2001</t>
  </si>
  <si>
    <t>ngl.As Directed</t>
  </si>
  <si>
    <t>01:38 P.M.</t>
  </si>
  <si>
    <t>11:16 A.M.</t>
  </si>
  <si>
    <t>VA5421</t>
  </si>
  <si>
    <t>VA5422</t>
  </si>
  <si>
    <t>CBF Energimegling AS</t>
  </si>
  <si>
    <t>Nordic Power Financial Swap</t>
  </si>
  <si>
    <t>Nordic Pwr Swap  SYS BASE                Year 02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</si>
  <si>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</si>
  <si>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</si>
  <si>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</si>
  <si>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</si>
  <si>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</si>
  <si>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</si>
  <si>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GER Pwr Phy FF   Ger Grd WDPK HV         21May01         EUR/MWh</t>
  </si>
  <si>
    <t>ADM63720</t>
  </si>
  <si>
    <t>GER Pwr Phy FF   Ger Grd BASE HV         21May01         EUR/MWh</t>
  </si>
  <si>
    <t>EUTrading2</t>
  </si>
  <si>
    <t>CH Pwr Phy FF    NAT 00-06 HV            21May01         EUR/MWh</t>
  </si>
  <si>
    <t>CH Pwr Phy FF    NAT 20-24 HV            21May01         EUR/MWh</t>
  </si>
  <si>
    <t>michaela</t>
  </si>
  <si>
    <t>pcornish</t>
  </si>
  <si>
    <t>CLIVEWARD</t>
  </si>
  <si>
    <t>knablmanfr</t>
  </si>
  <si>
    <t>AUT Pwr Phy FF   AUT WDPK HV             21May01         EUR/MWh</t>
  </si>
  <si>
    <t>MVVTRADER6</t>
  </si>
  <si>
    <t>CH Pwr Phy FF    NAT WDPK HV             21May01         EUR/MWh</t>
  </si>
  <si>
    <t>CH Pwr Phy FF    NAT BASE HV             21May01         EUR/MWh</t>
  </si>
  <si>
    <t>FR Pwr Phy FF    Fr Grd WDPK             21May01         EUR/MWh</t>
  </si>
  <si>
    <t>Disam AS</t>
  </si>
  <si>
    <t>HenrikLind</t>
  </si>
  <si>
    <t>kaibewag</t>
  </si>
  <si>
    <t>GER Pwr Phy FF   Ger Grd BASE HV         Nov01           EUR/MWh</t>
  </si>
  <si>
    <t>JABORNIK</t>
  </si>
  <si>
    <t>AUT Pwr Phy FF   AUT 00-06 HV            21May01         EUR/MWh</t>
  </si>
  <si>
    <t>Aquila Energy Nordic AS</t>
  </si>
  <si>
    <t>FB2244668</t>
  </si>
  <si>
    <t>nordictg</t>
  </si>
  <si>
    <t>enronhans</t>
  </si>
  <si>
    <t>AUT Pwr Phy FF   AUT BASE HV             21May01         EUR/MWh</t>
  </si>
  <si>
    <t>jurggilgen</t>
  </si>
  <si>
    <t>TIWAG - Tiroler Wasserkraftwerke Aktiengesellschaft</t>
  </si>
  <si>
    <t>tiwtrade03</t>
  </si>
  <si>
    <t>atkinsjs</t>
  </si>
  <si>
    <t>jamesbuff</t>
  </si>
  <si>
    <t>msquires</t>
  </si>
  <si>
    <t>Nordic Pwr Swap  SYS BASE                Win2 01         NOK/MWh</t>
  </si>
  <si>
    <t>LA000006</t>
  </si>
  <si>
    <t>sciullofab</t>
  </si>
  <si>
    <t>Akershus Kraft A/S</t>
  </si>
  <si>
    <t>Nordic Pwr Swap  SYS BASE                Win1 02         NOK/MWh</t>
  </si>
  <si>
    <t>ADM24258</t>
  </si>
  <si>
    <t>MORGAN7633</t>
  </si>
  <si>
    <t>NIELDDAVID</t>
  </si>
  <si>
    <t>felix001</t>
  </si>
  <si>
    <t>alastair1</t>
  </si>
  <si>
    <t>farshid2</t>
  </si>
  <si>
    <t>UK Gas Phy       NBP                     19-20May01      p/th</t>
  </si>
  <si>
    <t>SG GO-Dub Crk</t>
  </si>
  <si>
    <t>SG GO-Dub Crk    Platts                  Jul-Sep01       USD/bbl</t>
  </si>
  <si>
    <t>Singapore Gasoil</t>
  </si>
  <si>
    <t>VA5429.1</t>
  </si>
  <si>
    <t>Koch Metals as Agent and on behalf of Koch Hydrocarbons  Co.</t>
  </si>
  <si>
    <t>Propane CIF Swap Argus ARA (lg)          Jul01           USD/mt</t>
  </si>
  <si>
    <t>ADM88717</t>
  </si>
  <si>
    <t>VA5431.1</t>
  </si>
  <si>
    <t>VA5432.1</t>
  </si>
  <si>
    <t>VA5433.1</t>
  </si>
  <si>
    <t>tolladur</t>
  </si>
  <si>
    <t>NATHANDAY</t>
  </si>
  <si>
    <t>Norsk Hydro Produksjon AS</t>
  </si>
  <si>
    <t>Christians</t>
  </si>
  <si>
    <t>LONDON2001</t>
  </si>
  <si>
    <t>BEL Gas Phy      ZEE HUB                 19-20May01      p/th</t>
  </si>
  <si>
    <t>GER Pwr Phy FF   Ger Grd BASE HV         Jul01           EUR/MWh</t>
  </si>
  <si>
    <t>tjturney</t>
  </si>
  <si>
    <t>VA5435.1</t>
  </si>
  <si>
    <t>lieccles</t>
  </si>
  <si>
    <t>NEILWELSH1</t>
  </si>
  <si>
    <t>VA5450.1</t>
  </si>
  <si>
    <t>Al LME Reg.      Contract                22May01         USD/mt-L</t>
  </si>
  <si>
    <t>Vattenfall AB</t>
  </si>
  <si>
    <t>Nordic Pwr Swap  SYS BASE                Sum 03          NOK/MWh</t>
  </si>
  <si>
    <t>PARHOLTI</t>
  </si>
  <si>
    <t>VA5460.1</t>
  </si>
  <si>
    <t>VA5461.1</t>
  </si>
  <si>
    <t>UK Gas Phy       NBP                     21-31May01      p/th</t>
  </si>
  <si>
    <t>mdoconnor</t>
  </si>
  <si>
    <t>VA5466.1</t>
  </si>
  <si>
    <t>VA5468.1</t>
  </si>
  <si>
    <t>VA5469.1</t>
  </si>
  <si>
    <t>VA5470.1</t>
  </si>
  <si>
    <t>US Pwr Phy Firm  PJM-W Peak              21May01         USD/MWh</t>
  </si>
  <si>
    <t>US Pwr Phy Firm  NEPOOL Peak             21May01         USD/MWh</t>
  </si>
  <si>
    <t>US Pwr Phy Firm  NEPOOL Peak             22-25May01      USD/MWh</t>
  </si>
  <si>
    <t>US Pwr Phy Firm  Cinergy Peak            21May01         USD/MWh</t>
  </si>
  <si>
    <t>US Pwr Phy Firm  COMED Peak              21May01         USD/MWh</t>
  </si>
  <si>
    <t>EPowerML</t>
  </si>
  <si>
    <t>Dynegy Global Liquids, Inc.</t>
  </si>
  <si>
    <t>ADM74298</t>
  </si>
  <si>
    <t>VA5471.1</t>
  </si>
  <si>
    <t>TIMMING1</t>
  </si>
  <si>
    <t>US Pwr Fin Swap  ISO NE HE09-23 EPT      18May01         USD/MWh</t>
  </si>
  <si>
    <t>hydro2001</t>
  </si>
  <si>
    <t>yhoulihan</t>
  </si>
  <si>
    <t>US Pwr Phy Firm  Entergy Peak            21May01         USD/MWh</t>
  </si>
  <si>
    <t>US Pwr Phy Firm  PJM-W Peak              22-25May01      USD/MWh</t>
  </si>
  <si>
    <t>DANMURPHY</t>
  </si>
  <si>
    <t>US Pwr Phy Firm  PJM-W OffPk             21May01         USD/MWh</t>
  </si>
  <si>
    <t>US Pwr Phy Firm  TVA Peak                21May01         USD/MWh</t>
  </si>
  <si>
    <t>US Pwr Phy Firm  Cinergy Peak            Jan-Feb02       USD/MWh</t>
  </si>
  <si>
    <t>US Pwr Phy Firm  PJM-W Peak              Jul-Aug01       USD/MWh</t>
  </si>
  <si>
    <t>weshughes</t>
  </si>
  <si>
    <t>JWOODALL1</t>
  </si>
  <si>
    <t>US Pwr Fin Swap  PJM W IntC Peak         21May01         USD/MWh</t>
  </si>
  <si>
    <t>jimmchugh1</t>
  </si>
  <si>
    <t>VA5472.1</t>
  </si>
  <si>
    <t>beckettmel</t>
  </si>
  <si>
    <t>bmmmills</t>
  </si>
  <si>
    <t>US Pwr Phy Unp B ERCOT Peak              21May01         USD/MWh</t>
  </si>
  <si>
    <t>mstegall</t>
  </si>
  <si>
    <t>VA5473.1</t>
  </si>
  <si>
    <t>VA5474.1</t>
  </si>
  <si>
    <t>VA5477.1</t>
  </si>
  <si>
    <t>wiselyan</t>
  </si>
  <si>
    <t>adamirick</t>
  </si>
  <si>
    <t>US Pwr Fin Swap  ISO NY Z-G Peak         21-25May01      USD/MWh</t>
  </si>
  <si>
    <t>US Pwr Fin Swap  ISO NY Z-G Peak         21May01         USD/MWh</t>
  </si>
  <si>
    <t>VA5478.1</t>
  </si>
  <si>
    <t>VA5479.1</t>
  </si>
  <si>
    <t>aepes209</t>
  </si>
  <si>
    <t>VA5480.1</t>
  </si>
  <si>
    <t>JOHNKECH</t>
  </si>
  <si>
    <t>VA5481.1</t>
  </si>
  <si>
    <t>VA5482.1</t>
  </si>
  <si>
    <t>VA5483.1</t>
  </si>
  <si>
    <t>VA5484.1</t>
  </si>
  <si>
    <t>VA5485.1</t>
  </si>
  <si>
    <t>VA5486.1</t>
  </si>
  <si>
    <t>VA5487.1</t>
  </si>
  <si>
    <t>VA5488.1</t>
  </si>
  <si>
    <t>US Pwr Fin Swap  ISO NY Z-A Peak         21May01         USD/MWh</t>
  </si>
  <si>
    <t>Amlingst</t>
  </si>
  <si>
    <t>briangrant</t>
  </si>
  <si>
    <t>jrobertson</t>
  </si>
  <si>
    <t>jimboland</t>
  </si>
  <si>
    <t>VA5490.1</t>
  </si>
  <si>
    <t>sanchezj</t>
  </si>
  <si>
    <t>VA5491.1</t>
  </si>
  <si>
    <t>blicejeff</t>
  </si>
  <si>
    <t>Trafigura Derivatives Limited</t>
  </si>
  <si>
    <t>PTATAMNO2</t>
  </si>
  <si>
    <t>VA5492.1</t>
  </si>
  <si>
    <t>entega trade GmbH</t>
  </si>
  <si>
    <t>GStelter</t>
  </si>
  <si>
    <t>AlisaRich</t>
  </si>
  <si>
    <t>VA5494.1</t>
  </si>
  <si>
    <t>VA5495.1</t>
  </si>
  <si>
    <t>Lead LME Reg.    Contract                20Jun01         USD/mt-L</t>
  </si>
  <si>
    <t>VA5499.1</t>
  </si>
  <si>
    <t>EPMELPfjs</t>
  </si>
  <si>
    <t>VA5500.1</t>
  </si>
  <si>
    <t>VA5501.1</t>
  </si>
  <si>
    <t>TIMLOHRENZ</t>
  </si>
  <si>
    <t>Navitas Nordic Trading AS</t>
  </si>
  <si>
    <t>Nordic Pwr Swap  SYS BASE                GU22 2001       NOK/MWh</t>
  </si>
  <si>
    <t>ADM70675</t>
  </si>
  <si>
    <t>ESEIDEL</t>
  </si>
  <si>
    <t>VA5504.1</t>
  </si>
  <si>
    <t>Zinc LME Reg.    Contract                22May01         USD/mt-L</t>
  </si>
  <si>
    <t>VA5505.1</t>
  </si>
  <si>
    <t>US Pwr Phy Firm  PJM-W Peak              Mar-Apr02       USD/MWh</t>
  </si>
  <si>
    <t>VA5506.1</t>
  </si>
  <si>
    <t>VA5507.1</t>
  </si>
  <si>
    <t>depillo1</t>
  </si>
  <si>
    <t>BEL Gas Phy      ZEE IZT ENT             19-20May01      p/th</t>
  </si>
  <si>
    <t>VA5509.1</t>
  </si>
  <si>
    <t>CLECO Marketing and Trading, LLC</t>
  </si>
  <si>
    <t>esansing</t>
  </si>
  <si>
    <t>VA5510.1</t>
  </si>
  <si>
    <t>Nordic Pwr Swap  SYS BASE                GU21 2001       NOK/MWh</t>
  </si>
  <si>
    <t>VA5514.1</t>
  </si>
  <si>
    <t>CONLEYRA</t>
  </si>
  <si>
    <t>US Pwr Phy Firm  Cinergy OffPk           21May01         USD/MWh</t>
  </si>
  <si>
    <t>VA5515.1</t>
  </si>
  <si>
    <t>VA5518.1</t>
  </si>
  <si>
    <t>VA5519.1</t>
  </si>
  <si>
    <t>VA5520.1</t>
  </si>
  <si>
    <t>VA5521.1</t>
  </si>
  <si>
    <t>VA5522.1</t>
  </si>
  <si>
    <t>VA5523.1</t>
  </si>
  <si>
    <t>mrsmith32</t>
  </si>
  <si>
    <t>VA5524.1</t>
  </si>
  <si>
    <t>CAN Gas Phy      Dawn                    19-21May01      USD/MM</t>
  </si>
  <si>
    <t>VA5526.1</t>
  </si>
  <si>
    <t>VA5527.1</t>
  </si>
  <si>
    <t>benborgen</t>
  </si>
  <si>
    <t>US Gas Basis     NGI Chicago             Jun-Oct01       USD/MM</t>
  </si>
  <si>
    <t>VA5529.1</t>
  </si>
  <si>
    <t>Duke Energy NGL Services, LLC</t>
  </si>
  <si>
    <t>eol12345</t>
  </si>
  <si>
    <t>VA5530.1</t>
  </si>
  <si>
    <t>VA5534.1</t>
  </si>
  <si>
    <t>VA5532.1</t>
  </si>
  <si>
    <t>VA5533.1</t>
  </si>
  <si>
    <t>VA5535.1</t>
  </si>
  <si>
    <t>VA5536.1</t>
  </si>
  <si>
    <t>VA5537.1</t>
  </si>
  <si>
    <t>VA5538.1</t>
  </si>
  <si>
    <t>VA5539.1</t>
  </si>
  <si>
    <t>VA5540.1</t>
  </si>
  <si>
    <t>VA5541.1</t>
  </si>
  <si>
    <t>VA5542.1</t>
  </si>
  <si>
    <t>VA5544.1</t>
  </si>
  <si>
    <t>VA5545.1</t>
  </si>
  <si>
    <t>VA5546.1</t>
  </si>
  <si>
    <t>VA5547.1</t>
  </si>
  <si>
    <t>VA5548.1</t>
  </si>
  <si>
    <t>US Gas Phy       NGPL NICOR              19-21May01      USD/MM</t>
  </si>
  <si>
    <t>VA5551.1</t>
  </si>
  <si>
    <t>US Gas Phy       TETCO M3                19-21May01      USD/MM</t>
  </si>
  <si>
    <t>US Gas Phy       NGPL LA Pool            19-21May01      USD/MM</t>
  </si>
  <si>
    <t>VA5552.1</t>
  </si>
  <si>
    <t>US Gas Phy       TETCO WLA               19-21May01      USD/MM</t>
  </si>
  <si>
    <t>VA5553.1</t>
  </si>
  <si>
    <t>VA5554.1</t>
  </si>
  <si>
    <t>US Gas Phy       Transco Z6 NY           19-21May01      USD/MM</t>
  </si>
  <si>
    <t>US Gas Phy       ANR SE Trans            19-21May01      USD/MM</t>
  </si>
  <si>
    <t>VA5555.1</t>
  </si>
  <si>
    <t>ADM61910</t>
  </si>
  <si>
    <t>VA5556.1</t>
  </si>
  <si>
    <t>VA5557.1</t>
  </si>
  <si>
    <t>VA5558.1</t>
  </si>
  <si>
    <t>US Gas Phy       NGPL Midcont            19-21May01      USD/MM</t>
  </si>
  <si>
    <t>US Gas Phy       NNG Demarc              19-21May01      USD/MM</t>
  </si>
  <si>
    <t>US Gas Phy       ANR SW Pool             19-21May01      USD/MM</t>
  </si>
  <si>
    <t>slwidner</t>
  </si>
  <si>
    <t>VA5559.1</t>
  </si>
  <si>
    <t>ADM49438</t>
  </si>
  <si>
    <t>VA5560.1</t>
  </si>
  <si>
    <t>US Gas Phy       NGPL TxOkGCPool         19-21May01      USD/MM</t>
  </si>
  <si>
    <t>VA5561.1</t>
  </si>
  <si>
    <t>WICKLUND</t>
  </si>
  <si>
    <t>VA5562.1</t>
  </si>
  <si>
    <t>US Gas Phy       Mich Con                19-21May01      USD/MM</t>
  </si>
  <si>
    <t>US Gas Phy       NGPL STX                19-21May01      USD/MM</t>
  </si>
  <si>
    <t>US Gas Phy       NBPL/Nicor              19-21May01      USD/MM</t>
  </si>
  <si>
    <t>Interstate Power Company</t>
  </si>
  <si>
    <t>ipca08239</t>
  </si>
  <si>
    <t>VA5563.1</t>
  </si>
  <si>
    <t>JBIERMAN</t>
  </si>
  <si>
    <t>VA5564.1</t>
  </si>
  <si>
    <t>KRISTINKK</t>
  </si>
  <si>
    <t>VA5565.1</t>
  </si>
  <si>
    <t>VA5566.1</t>
  </si>
  <si>
    <t>US Gas Phy       COL Onshore             19-31May01      USD/MM</t>
  </si>
  <si>
    <t>US Gas Daily     Transco Z6 NY           19-31May01      USD/MM</t>
  </si>
  <si>
    <t>VA5568.1</t>
  </si>
  <si>
    <t>VA5570.1</t>
  </si>
  <si>
    <t>Elsam A/S</t>
  </si>
  <si>
    <t>enronblm</t>
  </si>
  <si>
    <t>VA5572.1</t>
  </si>
  <si>
    <t>VA5573.1</t>
  </si>
  <si>
    <t>cscharton</t>
  </si>
  <si>
    <t>US Gas Phy       PG&amp;E CtyGte             19-21May01      USD/MM</t>
  </si>
  <si>
    <t>EPMELPrdm</t>
  </si>
  <si>
    <t>VA5577.1</t>
  </si>
  <si>
    <t>US Gas Phy       Trunkline ELA           19-21May01      USD/MM</t>
  </si>
  <si>
    <t>VA5578.1</t>
  </si>
  <si>
    <t>VA5580.1</t>
  </si>
  <si>
    <t>US Gas Phy       EPNG Keystone           19-21May01      USD/MM</t>
  </si>
  <si>
    <t>VA5582.1</t>
  </si>
  <si>
    <t>Eugene Water &amp; Electric Board</t>
  </si>
  <si>
    <t>US Pwr Phy Firm  Mid-C Peak              21May01         USD/MWh</t>
  </si>
  <si>
    <t>Katrinas</t>
  </si>
  <si>
    <t>US Gas Phy       PGT Malin               19-21May01      USD/MM</t>
  </si>
  <si>
    <t>US Pwr Phy CAISO NP15 Peak               21May01         USD/MWh</t>
  </si>
  <si>
    <t>US Gas Phy       Opal                    19-21May01      USD/MM</t>
  </si>
  <si>
    <t>VA5583.1</t>
  </si>
  <si>
    <t>VA5584.1</t>
  </si>
  <si>
    <t>rbordeleau</t>
  </si>
  <si>
    <t>US Pwr Phy Firm  COB N/S Peak            21May01         USD/MWh</t>
  </si>
  <si>
    <t>US Pwr Phy CAISO NP15 OffPk              20-21May01      USD/MWh</t>
  </si>
  <si>
    <t>VA5588.1</t>
  </si>
  <si>
    <t>VA5587.1</t>
  </si>
  <si>
    <t>VA5589.1</t>
  </si>
  <si>
    <t>VA5590.1</t>
  </si>
  <si>
    <t>US Gas Phy       PEPL Pool               19-21May01      USD/MM</t>
  </si>
  <si>
    <t>VA5592.1</t>
  </si>
  <si>
    <t>VA5591.1</t>
  </si>
  <si>
    <t>US Gas Phy       WIC                     19-21May01      USD/MM</t>
  </si>
  <si>
    <t>US Gas Phy       Cheyenne Hub            19-21May01      USD/MM</t>
  </si>
  <si>
    <t>VA5594.1</t>
  </si>
  <si>
    <t>US Pwr Phy CAISO SP15 Peak               21May01         USD/MWh</t>
  </si>
  <si>
    <t>powerfunk</t>
  </si>
  <si>
    <t>VA5598.1</t>
  </si>
  <si>
    <t>US Gas Phy       CIG Mainline            19-21May01      USD/MM</t>
  </si>
  <si>
    <t>US Gas Phy       EP Blanco Avg           19-21May01      USD/MM</t>
  </si>
  <si>
    <t>POWEREX4</t>
  </si>
  <si>
    <t>US Gas Phy       PG&amp;E Topock             19-21May01      USD/MM</t>
  </si>
  <si>
    <t>US Pwr Phy Firm  PALVE OffPk             20-21May01      USD/MWh</t>
  </si>
  <si>
    <t>US Pwr Phy CAISO SP15 OffPk              20-21May01      USD/MWh</t>
  </si>
  <si>
    <t>VA5604.1</t>
  </si>
  <si>
    <t>KAMSAL12</t>
  </si>
  <si>
    <t>US Gas Phy       EPNG SoCal Topk         19-21May01      USD/MM</t>
  </si>
  <si>
    <t>VA5605.1</t>
  </si>
  <si>
    <t>VA5606.1</t>
  </si>
  <si>
    <t>DWS19640</t>
  </si>
  <si>
    <t>amarhassan</t>
  </si>
  <si>
    <t>VA5607.1</t>
  </si>
  <si>
    <t>US Gas Phy       SoCal EHR               19-21May01      USD/MM</t>
  </si>
  <si>
    <t>US Gas Phy       Transco St.65           19-21May01      USD/MM</t>
  </si>
  <si>
    <t>VA5609.1</t>
  </si>
  <si>
    <t>US Gas Phy       Consumers Pwr           19-21May01      USD/MM</t>
  </si>
  <si>
    <t>VA5610.1</t>
  </si>
  <si>
    <t>VA5612.1</t>
  </si>
  <si>
    <t>VA5616.1</t>
  </si>
  <si>
    <t>VA5614.1</t>
  </si>
  <si>
    <t>robsommerf</t>
  </si>
  <si>
    <t>STMURPHY</t>
  </si>
  <si>
    <t>VA5618.1</t>
  </si>
  <si>
    <t>JOSEPHHE</t>
  </si>
  <si>
    <t>VA5621.1</t>
  </si>
  <si>
    <t>elsajohnst</t>
  </si>
  <si>
    <t>US Gas Phy       Harper                  19-21May01      USD/MM</t>
  </si>
  <si>
    <t>VA5622.1</t>
  </si>
  <si>
    <t>US Gas Phy       Chi Peoples             19-21May01      USD/MM</t>
  </si>
  <si>
    <t>VA5623.1</t>
  </si>
  <si>
    <t>VA5624.1</t>
  </si>
  <si>
    <t>US Gas Basis     NGPL TXOK               Jun-Oct01       USD/MM</t>
  </si>
  <si>
    <t>valeraym</t>
  </si>
  <si>
    <t>VA5625.1</t>
  </si>
  <si>
    <t>VA5627.1</t>
  </si>
  <si>
    <t>VA5628.1</t>
  </si>
  <si>
    <t>VA5630.1</t>
  </si>
  <si>
    <t>VA5631.1</t>
  </si>
  <si>
    <t>VA5632.1</t>
  </si>
  <si>
    <t>US Gas Basis     NGPL TXOK               Jun01           USD/MM</t>
  </si>
  <si>
    <t>VA5633.1</t>
  </si>
  <si>
    <t>VA5634.1</t>
  </si>
  <si>
    <t>VA5636.1</t>
  </si>
  <si>
    <t>Elkem ASA Energi</t>
  </si>
  <si>
    <t>ADM97213</t>
  </si>
  <si>
    <t>jeffwelch</t>
  </si>
  <si>
    <t>VA5639.1</t>
  </si>
  <si>
    <t>VA5637.1</t>
  </si>
  <si>
    <t>VA5638.1</t>
  </si>
  <si>
    <t>VA5640.1</t>
  </si>
  <si>
    <t>VA5641.1</t>
  </si>
  <si>
    <t>US Gas Daily     ANR LA                  19-31May01      USD/MM</t>
  </si>
  <si>
    <t>VA5642.1</t>
  </si>
  <si>
    <t>VA5643.1</t>
  </si>
  <si>
    <t>REYNOLDS</t>
  </si>
  <si>
    <t>US Gas Phy       Trunkline WLA           19-21May01      USD/MM</t>
  </si>
  <si>
    <t>VA5646.1</t>
  </si>
  <si>
    <t>VA5647.1</t>
  </si>
  <si>
    <t>VA5648.1</t>
  </si>
  <si>
    <t>VA5649.1</t>
  </si>
  <si>
    <t>VA5650.1</t>
  </si>
  <si>
    <t>VA5651.1</t>
  </si>
  <si>
    <t>VA5652.1</t>
  </si>
  <si>
    <t>VA5654.1</t>
  </si>
  <si>
    <t>CHRISDDREW</t>
  </si>
  <si>
    <t>VA5657.1</t>
  </si>
  <si>
    <t>VA5655.1</t>
  </si>
  <si>
    <t>VA5658.1</t>
  </si>
  <si>
    <t>VA5660.1</t>
  </si>
  <si>
    <t>US Gas Phy       Exxon Katy              19-21May01      USD/MM</t>
  </si>
  <si>
    <t>VA5661.1</t>
  </si>
  <si>
    <t>SAULLOPEZ</t>
  </si>
  <si>
    <t>VA5663.1</t>
  </si>
  <si>
    <t>VA5665.1</t>
  </si>
  <si>
    <t>VA5664.1</t>
  </si>
  <si>
    <t>KBSMITH1</t>
  </si>
  <si>
    <t>VA5666.1</t>
  </si>
  <si>
    <t>VA5667.1</t>
  </si>
  <si>
    <t>VA5669.1</t>
  </si>
  <si>
    <t>VA5670.1</t>
  </si>
  <si>
    <t>US Gas Phy       TranscoZ6NNY            19-21May01      USD/MM</t>
  </si>
  <si>
    <t>rickball</t>
  </si>
  <si>
    <t>VA5671.1</t>
  </si>
  <si>
    <t>VA5672.1</t>
  </si>
  <si>
    <t>VA5673.1</t>
  </si>
  <si>
    <t>VA5674.1</t>
  </si>
  <si>
    <t>VA5676.1</t>
  </si>
  <si>
    <t>AQUILA1060</t>
  </si>
  <si>
    <t>VA5675.1</t>
  </si>
  <si>
    <t>VA5678.1</t>
  </si>
  <si>
    <t>VA5679.1</t>
  </si>
  <si>
    <t>VA5680.1</t>
  </si>
  <si>
    <t>US Pwr Phy Firm  4 Co 345 OffPk          20-21May01      USD/MWh</t>
  </si>
  <si>
    <t>VA5682.1</t>
  </si>
  <si>
    <t>VA5683.1</t>
  </si>
  <si>
    <t>US Gas Phy       APC/ANR WillCo          19-21May01      USD/MM</t>
  </si>
  <si>
    <t>coopertr</t>
  </si>
  <si>
    <t>gbricker</t>
  </si>
  <si>
    <t>VA5686.1</t>
  </si>
  <si>
    <t>VA5687.1</t>
  </si>
  <si>
    <t>US Gas Basis     TCO Pool                Jul-Sep01       USD/MM</t>
  </si>
  <si>
    <t>VA5688.1</t>
  </si>
  <si>
    <t>VA5689.1</t>
  </si>
  <si>
    <t>VA5690.1</t>
  </si>
  <si>
    <t>VA5692.1</t>
  </si>
  <si>
    <t>VA5694.1</t>
  </si>
  <si>
    <t>VA5693.1</t>
  </si>
  <si>
    <t>GIBSON01</t>
  </si>
  <si>
    <t>spmoore1</t>
  </si>
  <si>
    <t>VA5696.1</t>
  </si>
  <si>
    <t>JOHNNELSON</t>
  </si>
  <si>
    <t>VA5697.1</t>
  </si>
  <si>
    <t>VA5698.1</t>
  </si>
  <si>
    <t>VA5699.1</t>
  </si>
  <si>
    <t>VA5700.1</t>
  </si>
  <si>
    <t>US Gas Basis     TCO Pool                Jun01           USD/MM</t>
  </si>
  <si>
    <t>VA5701.1</t>
  </si>
  <si>
    <t>VA5702.1</t>
  </si>
  <si>
    <t>VA5704.1</t>
  </si>
  <si>
    <t>VA5705.1</t>
  </si>
  <si>
    <t>VA5706.1</t>
  </si>
  <si>
    <t>VA5708.1</t>
  </si>
  <si>
    <t>Velasquez</t>
  </si>
  <si>
    <t>CAN Gas Phy      Niagara, TCPL           19-21May01      USD/MM</t>
  </si>
  <si>
    <t>VA5711.1</t>
  </si>
  <si>
    <t>VA5719.1</t>
  </si>
  <si>
    <t>VA5724.1</t>
  </si>
  <si>
    <t>VA5728.1</t>
  </si>
  <si>
    <t>US Gas Daily     FGT Z2                  19-31May01      USD/MM</t>
  </si>
  <si>
    <t>VA5730.1</t>
  </si>
  <si>
    <t>CMSKDG4935</t>
  </si>
  <si>
    <t>US Gas Phy       Waha                    19-21May01      USD/MM</t>
  </si>
  <si>
    <t>CAN Gas Phy Basis Firm East &gt;1Mo&lt;1Yr</t>
  </si>
  <si>
    <t>CAN Gas PhyBasis Dawn                    Jun-Oct01       USD/MM</t>
  </si>
  <si>
    <t>VA5732.1 / 796842</t>
  </si>
  <si>
    <t>VA5733.1 / 796845</t>
  </si>
  <si>
    <t>VA5734.1</t>
  </si>
  <si>
    <t>VA5735.1</t>
  </si>
  <si>
    <t>CAN Gas PhyBasis Dawn                    Apr-Oct02       USD/MM</t>
  </si>
  <si>
    <t>VA5736.1 / 796855</t>
  </si>
  <si>
    <t>VA5738.1</t>
  </si>
  <si>
    <t>US Gas Phy       NBPL/ANR WillCo         19-21May01      USD/MM</t>
  </si>
  <si>
    <t>VA5739.1</t>
  </si>
  <si>
    <t>US Gas Basis     NGPL TXOK               Nov01-Mar02     USD/MM</t>
  </si>
  <si>
    <t>VA5740.1</t>
  </si>
  <si>
    <t>CAN Gas Phy Basis Firm East &lt; or = 1Mo</t>
  </si>
  <si>
    <t>CAN Gas PhyBasis Dawn                    Jun01           USD/MM</t>
  </si>
  <si>
    <t>VA5743.1 / 796866</t>
  </si>
  <si>
    <t>VA5744.1 / 796868</t>
  </si>
  <si>
    <t>VA5745.1</t>
  </si>
  <si>
    <t>US Pwr Phy Firm  Mid-C OffPk             20-21May01      USD/MWh</t>
  </si>
  <si>
    <t>FCONTR12</t>
  </si>
  <si>
    <t>Firm Trade Bridgeline Gas Marketing LLC</t>
  </si>
  <si>
    <t>ADM38409</t>
  </si>
  <si>
    <t>VA5748.1</t>
  </si>
  <si>
    <t>US Pwr Fin Swap  PJM W IntC HE11-23 EPT  18May01         USD/MWh</t>
  </si>
  <si>
    <t>GABRUCE1</t>
  </si>
  <si>
    <t>VA5749.1</t>
  </si>
  <si>
    <t>Interkraft Trading ASA</t>
  </si>
  <si>
    <t>Nordic Pwr Swap  SYS BASE                GB13 2001       NOK/MWh</t>
  </si>
  <si>
    <t>ADM55677</t>
  </si>
  <si>
    <t>VA5751.1</t>
  </si>
  <si>
    <t>VA5753.1</t>
  </si>
  <si>
    <t>VA5754.1</t>
  </si>
  <si>
    <t>VA5757.1</t>
  </si>
  <si>
    <t>GREGTYSON</t>
  </si>
  <si>
    <t>VA5759.1</t>
  </si>
  <si>
    <t>kstrength</t>
  </si>
  <si>
    <t>US Gas Basis     EP Permian              Oct01           USD/MM</t>
  </si>
  <si>
    <t>BARRYHANLY</t>
  </si>
  <si>
    <t>VA5761.1</t>
  </si>
  <si>
    <t>US Gas Basis     TETCO M3                Jul-Sep01       USD/MM</t>
  </si>
  <si>
    <t>VA5762.1</t>
  </si>
  <si>
    <t>VA5765.1</t>
  </si>
  <si>
    <t>US Gas Basis     GD/M Mich Con           Jun01           USD/MM</t>
  </si>
  <si>
    <t>VA5769.1</t>
  </si>
  <si>
    <t>kenirwin</t>
  </si>
  <si>
    <t>VA5770.1</t>
  </si>
  <si>
    <t>VA5771.1</t>
  </si>
  <si>
    <t>VA5774.1 / 796899</t>
  </si>
  <si>
    <t>frankfield</t>
  </si>
  <si>
    <t>VA5777.1</t>
  </si>
  <si>
    <t>VA5778.1</t>
  </si>
  <si>
    <t>VA5779.1</t>
  </si>
  <si>
    <t>VA5780.1</t>
  </si>
  <si>
    <t>VA5782.1</t>
  </si>
  <si>
    <t>VA5781.1</t>
  </si>
  <si>
    <t>VA5783.1 / 796931</t>
  </si>
  <si>
    <t>US Gas Phy       ANR SE Gath             19-21May01      USD/MM</t>
  </si>
  <si>
    <t>KFLOVELESS</t>
  </si>
  <si>
    <t>VA5784.1</t>
  </si>
  <si>
    <t>US Pwr Phy Unp B ERCOT Peak              29-31May01      USD/MWh</t>
  </si>
  <si>
    <t>GLOVERBJ</t>
  </si>
  <si>
    <t>VA5786.1</t>
  </si>
  <si>
    <t>CAN Pwr Swap     PPoA Flat               21May01         CAD/MWh</t>
  </si>
  <si>
    <t>christemp</t>
  </si>
  <si>
    <t>VA5787.1</t>
  </si>
  <si>
    <t>US Gas Fin Opt   NYMEX        EP3.5      Jul01           USD/MM-L</t>
  </si>
  <si>
    <t>VA5788.1</t>
  </si>
  <si>
    <t>VA5790.1</t>
  </si>
  <si>
    <t>VA5791.1</t>
  </si>
  <si>
    <t>VA5792.1</t>
  </si>
  <si>
    <t>VA5794.1</t>
  </si>
  <si>
    <t>US Gas Phy       NGPL NIPSCO             19-21May01      USD/MM</t>
  </si>
  <si>
    <t>VA5796.1</t>
  </si>
  <si>
    <t>US Gas Basis     NGPL LA                 Jun-Oct01       USD/MM</t>
  </si>
  <si>
    <t>VA5797.1</t>
  </si>
  <si>
    <t>VA5798.1</t>
  </si>
  <si>
    <t>US Gas Basis     EP SanJuan              Jul-Sep01       USD/MM</t>
  </si>
  <si>
    <t>VA5799.1</t>
  </si>
  <si>
    <t>VA5800.1</t>
  </si>
  <si>
    <t>US Gas Basis     GD/D TZ6NY-HHub         19-31May01      USD/MM</t>
  </si>
  <si>
    <t>VA5801.1</t>
  </si>
  <si>
    <t>VA5802.1</t>
  </si>
  <si>
    <t>EPMELPgc</t>
  </si>
  <si>
    <t>VA5805.1</t>
  </si>
  <si>
    <t>OCHSNERJ</t>
  </si>
  <si>
    <t>sjt00001</t>
  </si>
  <si>
    <t>VA5808.1</t>
  </si>
  <si>
    <t>VA5811.1</t>
  </si>
  <si>
    <t>HAUEISEN</t>
  </si>
  <si>
    <t>VA5813.1</t>
  </si>
  <si>
    <t>VA5814.1</t>
  </si>
  <si>
    <t>VA5815.1</t>
  </si>
  <si>
    <t>VA5818.1</t>
  </si>
  <si>
    <t>VA5819.1</t>
  </si>
  <si>
    <t>VA5824.1</t>
  </si>
  <si>
    <t>Kinder Morgan Texas Pipeline, L.P.</t>
  </si>
  <si>
    <t>ADM25824</t>
  </si>
  <si>
    <t>VA5826.1</t>
  </si>
  <si>
    <t>VA5827.1</t>
  </si>
  <si>
    <t>NAMHO123</t>
  </si>
  <si>
    <t>VA5829.1</t>
  </si>
  <si>
    <t>CAN Gas Phy      Parkway                 19-21May01      USD/MM</t>
  </si>
  <si>
    <t>Lewellyn</t>
  </si>
  <si>
    <t>VA5834.1</t>
  </si>
  <si>
    <t>VA5836.1</t>
  </si>
  <si>
    <t>VA5838.1</t>
  </si>
  <si>
    <t>KARPOIROT</t>
  </si>
  <si>
    <t>VA5840.1</t>
  </si>
  <si>
    <t>VA5841.1</t>
  </si>
  <si>
    <t>VA5842.1</t>
  </si>
  <si>
    <t>VA5844.1</t>
  </si>
  <si>
    <t>CAN Gas Phy      Hntgdn                  19-22May01      USD/MM</t>
  </si>
  <si>
    <t>rhoughton</t>
  </si>
  <si>
    <t>VA5847.1</t>
  </si>
  <si>
    <t>VA5848.1</t>
  </si>
  <si>
    <t>CAN Gas Phy      NIT                     18-21May01      CAD/GJ</t>
  </si>
  <si>
    <t>VA5851.1</t>
  </si>
  <si>
    <t>VA5852.1</t>
  </si>
  <si>
    <t>VA5853.1</t>
  </si>
  <si>
    <t>VA5854.1</t>
  </si>
  <si>
    <t>VA5855.1</t>
  </si>
  <si>
    <t>VA5868.1</t>
  </si>
  <si>
    <t>VA5869.1</t>
  </si>
  <si>
    <t>VA5870.1</t>
  </si>
  <si>
    <t>Puget Sound Energy, Inc.</t>
  </si>
  <si>
    <t>DWILKINS</t>
  </si>
  <si>
    <t>MARKMOYER</t>
  </si>
  <si>
    <t>VA5874.1</t>
  </si>
  <si>
    <t>VA5873.1</t>
  </si>
  <si>
    <t>US Gas Phy       TETCO M3                Jun01           USD/MM</t>
  </si>
  <si>
    <t>Jamesjohn</t>
  </si>
  <si>
    <t>VA5877.1 / 797130</t>
  </si>
  <si>
    <t>VA5878.1</t>
  </si>
  <si>
    <t>VA5879.1</t>
  </si>
  <si>
    <t>VA5882.1</t>
  </si>
  <si>
    <t>VA5883.1</t>
  </si>
  <si>
    <t>VA5884.1</t>
  </si>
  <si>
    <t>US Gas Phy       HeHub                   19-31May01      USD/MM</t>
  </si>
  <si>
    <t>mfrazier01</t>
  </si>
  <si>
    <t>VA5886.1</t>
  </si>
  <si>
    <t>fdimaria1</t>
  </si>
  <si>
    <t>VA5887.1</t>
  </si>
  <si>
    <t>VA5889.1</t>
  </si>
  <si>
    <t>VA5891.1</t>
  </si>
  <si>
    <t>VA5890.1</t>
  </si>
  <si>
    <t>US Gas Basis     TETCO M3                Jun01           USD/MM</t>
  </si>
  <si>
    <t>VA5893.1</t>
  </si>
  <si>
    <t>US Gas Basis     NGI SoBord PG&amp;E Top     Jun01           USD/MM</t>
  </si>
  <si>
    <t>VA5895.1</t>
  </si>
  <si>
    <t>VA5894.1</t>
  </si>
  <si>
    <t>VA5896.1</t>
  </si>
  <si>
    <t>VA5897.1</t>
  </si>
  <si>
    <t>US Gas Phy       TETCO WLA               19-31May01      USD/MM</t>
  </si>
  <si>
    <t>bradjacobs</t>
  </si>
  <si>
    <t>VA5900.1</t>
  </si>
  <si>
    <t>VA5905.1</t>
  </si>
  <si>
    <t>VA5904.1</t>
  </si>
  <si>
    <t>VA5902.1</t>
  </si>
  <si>
    <t>VA5936.1</t>
  </si>
  <si>
    <t>VA5942.1</t>
  </si>
  <si>
    <t>VA5943.1</t>
  </si>
  <si>
    <t>VA5947.1</t>
  </si>
  <si>
    <t>VA5945.1</t>
  </si>
  <si>
    <t>VA5944.1</t>
  </si>
  <si>
    <t>VA5946.1</t>
  </si>
  <si>
    <t>VA5952.1</t>
  </si>
  <si>
    <t>UK Gas Phy Put Option NBP</t>
  </si>
  <si>
    <t>UK Gas Phy OPT   NBP EP18                Jul-Sep01       p/th</t>
  </si>
  <si>
    <t>US Gas Phy       HPL/AguaD               19-21May01      USD/MM</t>
  </si>
  <si>
    <t>VA5955.1</t>
  </si>
  <si>
    <t>dcsempra</t>
  </si>
  <si>
    <t>RICHEASON</t>
  </si>
  <si>
    <t>VA5957.1</t>
  </si>
  <si>
    <t>Washington Gas Energy Services, Inc.</t>
  </si>
  <si>
    <t>jameskent</t>
  </si>
  <si>
    <t>VA5954.1</t>
  </si>
  <si>
    <t>VA5959.1</t>
  </si>
  <si>
    <t>VA5956.1</t>
  </si>
  <si>
    <t>VA5958.1</t>
  </si>
  <si>
    <t>sstrick9</t>
  </si>
  <si>
    <t>VA5960.1</t>
  </si>
  <si>
    <t>US Pwr Phy CAISO NP15 Peak odd-lot       21May01         USD/MWh</t>
  </si>
  <si>
    <t>EPMELPctk</t>
  </si>
  <si>
    <t>VA5967.1</t>
  </si>
  <si>
    <t>VA5961.1</t>
  </si>
  <si>
    <t>US Gas Basis     Waha                    Jun-Oct01       USD/MM</t>
  </si>
  <si>
    <t>GREGH002</t>
  </si>
  <si>
    <t>VA5968.1</t>
  </si>
  <si>
    <t>VA5965.1</t>
  </si>
  <si>
    <t>VA5970.1</t>
  </si>
  <si>
    <t>VA5972.1 / 797332</t>
  </si>
  <si>
    <t>VA5973.1</t>
  </si>
  <si>
    <t>VA5971.1</t>
  </si>
  <si>
    <t>Sacramento Municipal Utility District</t>
  </si>
  <si>
    <t>US Pwr Phy Firm  COB N/S OffPk           20-21May01      USD/MWh</t>
  </si>
  <si>
    <t>kevinhart</t>
  </si>
  <si>
    <t>coraljet1</t>
  </si>
  <si>
    <t>VA5978.1</t>
  </si>
  <si>
    <t>VA5980.1</t>
  </si>
  <si>
    <t>VA5977.1</t>
  </si>
  <si>
    <t>VA5981.1</t>
  </si>
  <si>
    <t>VA5984.1</t>
  </si>
  <si>
    <t>VA5983.1</t>
  </si>
  <si>
    <t>VA5986.1</t>
  </si>
  <si>
    <t>US Gas Basis     TETCO M3                Jul01           USD/MM</t>
  </si>
  <si>
    <t>VA5987.1</t>
  </si>
  <si>
    <t>US Gas Basis     TETCO M3                Oct01           USD/MM</t>
  </si>
  <si>
    <t>VA5988.1</t>
  </si>
  <si>
    <t>VA5996.1</t>
  </si>
  <si>
    <t>VA5993.1</t>
  </si>
  <si>
    <t>VA5994.1</t>
  </si>
  <si>
    <t>VA5995.1</t>
  </si>
  <si>
    <t>US Gas Phy       ANR SE Gath             19-31May01      USD/MM</t>
  </si>
  <si>
    <t>VA5997.1</t>
  </si>
  <si>
    <t>brtrader02</t>
  </si>
  <si>
    <t>VA6002.1</t>
  </si>
  <si>
    <t>CAN Gas Basis    AECO                    Apr-Oct02       USD/MM</t>
  </si>
  <si>
    <t>stefaniuk</t>
  </si>
  <si>
    <t>VA5999.1</t>
  </si>
  <si>
    <t>VA6004.1</t>
  </si>
  <si>
    <t>VA6003.1</t>
  </si>
  <si>
    <t>VA6009.1</t>
  </si>
  <si>
    <t>VA6007.1</t>
  </si>
  <si>
    <t>VA6008.1</t>
  </si>
  <si>
    <t>VA6012.1</t>
  </si>
  <si>
    <t>VA6013.1</t>
  </si>
  <si>
    <t>Scana Energy Marketing, Inc.</t>
  </si>
  <si>
    <t>SEMIMICHOF</t>
  </si>
  <si>
    <t>VA6010.1</t>
  </si>
  <si>
    <t>VA6011.1</t>
  </si>
  <si>
    <t>VA6021.1</t>
  </si>
  <si>
    <t>VA6018.1</t>
  </si>
  <si>
    <t>DYNLIQUIDS</t>
  </si>
  <si>
    <t>VA6019.1</t>
  </si>
  <si>
    <t>VA6020.1</t>
  </si>
  <si>
    <t>VA6025.1</t>
  </si>
  <si>
    <t>VA6023.1</t>
  </si>
  <si>
    <t>VA6029.1</t>
  </si>
  <si>
    <t>VA6028.1</t>
  </si>
  <si>
    <t>VA6026.1</t>
  </si>
  <si>
    <t>VA6027.1</t>
  </si>
  <si>
    <t>VA6032.1</t>
  </si>
  <si>
    <t>VA6030.1</t>
  </si>
  <si>
    <t>VA6031.1</t>
  </si>
  <si>
    <t>VA6033.1</t>
  </si>
  <si>
    <t>VA6036.1</t>
  </si>
  <si>
    <t>VA6035.1</t>
  </si>
  <si>
    <t>OBANNONR</t>
  </si>
  <si>
    <t>VA6038.1</t>
  </si>
  <si>
    <t>Elf Trading SA</t>
  </si>
  <si>
    <t>4matheron</t>
  </si>
  <si>
    <t>VA6039.1</t>
  </si>
  <si>
    <t>VA6041.1</t>
  </si>
  <si>
    <t>VA6042.1</t>
  </si>
  <si>
    <t>VA6044.1</t>
  </si>
  <si>
    <t>VA6045.1</t>
  </si>
  <si>
    <t>VA6055.1</t>
  </si>
  <si>
    <t>VA6058.1</t>
  </si>
  <si>
    <t>toerner01</t>
  </si>
  <si>
    <t>lesliehyne</t>
  </si>
  <si>
    <t>VA6059.1</t>
  </si>
  <si>
    <t>VA6060.1</t>
  </si>
  <si>
    <t>VA6062.1</t>
  </si>
  <si>
    <t>VA6063.1</t>
  </si>
  <si>
    <t>VA6065.1</t>
  </si>
  <si>
    <t>VA6066.1</t>
  </si>
  <si>
    <t>VA6069.1</t>
  </si>
  <si>
    <t>VA6068.1</t>
  </si>
  <si>
    <t>VA6070.1</t>
  </si>
  <si>
    <t>VA6071.1</t>
  </si>
  <si>
    <t>VA6072.1</t>
  </si>
  <si>
    <t>VA6073.1</t>
  </si>
  <si>
    <t>US Gas Daily     SoCal                   19-31May01      USD/MM</t>
  </si>
  <si>
    <t>VA6075.1</t>
  </si>
  <si>
    <t>VA6078.1</t>
  </si>
  <si>
    <t>VA6080.1</t>
  </si>
  <si>
    <t>VA6082.1</t>
  </si>
  <si>
    <t>gcagnoli</t>
  </si>
  <si>
    <t>CGILBERT</t>
  </si>
  <si>
    <t>VA6084.1</t>
  </si>
  <si>
    <t>VA6086.1</t>
  </si>
  <si>
    <t>VA6087.1</t>
  </si>
  <si>
    <t>CLECO Corporation</t>
  </si>
  <si>
    <t>martyduck</t>
  </si>
  <si>
    <t>markbeck</t>
  </si>
  <si>
    <t>TMVKES01</t>
  </si>
  <si>
    <t>VA6088.1</t>
  </si>
  <si>
    <t>US Gas Basis     NGI Malin               Jul-Sep01       USD/MM</t>
  </si>
  <si>
    <t>VA6090.1</t>
  </si>
  <si>
    <t>US Gas Fin Opt   NYMEX        EP3.75     Jun01           USD/MM-L</t>
  </si>
  <si>
    <t>VA6092.1</t>
  </si>
  <si>
    <t>VA6091.1</t>
  </si>
  <si>
    <t>VA6094.1</t>
  </si>
  <si>
    <t>US Gas Basis     EP SanJuan              Apr-Oct02       USD/MM</t>
  </si>
  <si>
    <t>VA6097.1</t>
  </si>
  <si>
    <t>VA6098.1</t>
  </si>
  <si>
    <t>VA6100.1</t>
  </si>
  <si>
    <t>VA6101.1</t>
  </si>
  <si>
    <t>VA6102.1</t>
  </si>
  <si>
    <t>EPMELPsot</t>
  </si>
  <si>
    <t>VA6104.1</t>
  </si>
  <si>
    <t>VA6105.1</t>
  </si>
  <si>
    <t>VA6106.1</t>
  </si>
  <si>
    <t>CAN Gas Phy      Iroquois, TCPL          19-21May01      USD/MM</t>
  </si>
  <si>
    <t>VA6107.1</t>
  </si>
  <si>
    <t>VA6109.1</t>
  </si>
  <si>
    <t>VA6113.1</t>
  </si>
  <si>
    <t>VA6115.1</t>
  </si>
  <si>
    <t>VA6114.1</t>
  </si>
  <si>
    <t>JONEYSSEN</t>
  </si>
  <si>
    <t>VA6117.1</t>
  </si>
  <si>
    <t>VA6119.1</t>
  </si>
  <si>
    <t>VA6118.1</t>
  </si>
  <si>
    <t>VA6120.1</t>
  </si>
  <si>
    <t>VA6121.1</t>
  </si>
  <si>
    <t>BARRYVAN</t>
  </si>
  <si>
    <t>VA6122.1</t>
  </si>
  <si>
    <t>VA6123.1</t>
  </si>
  <si>
    <t>VA6125.1</t>
  </si>
  <si>
    <t>VA6126.1</t>
  </si>
  <si>
    <t>VA6127.1</t>
  </si>
  <si>
    <t>LORIPIGI</t>
  </si>
  <si>
    <t>VA6129.1</t>
  </si>
  <si>
    <t>VA6130.1</t>
  </si>
  <si>
    <t>Crosstex Energy Services, Ltd.</t>
  </si>
  <si>
    <t>ADM14275</t>
  </si>
  <si>
    <t>VA6132.1</t>
  </si>
  <si>
    <t>VA6134.1</t>
  </si>
  <si>
    <t>VA6133.1 / 797555</t>
  </si>
  <si>
    <t>VA6136.1</t>
  </si>
  <si>
    <t>VA6137.1</t>
  </si>
  <si>
    <t>VA6139.1</t>
  </si>
  <si>
    <t>Midland Cogeneration Venture Limited Partnership</t>
  </si>
  <si>
    <t>ADM26117</t>
  </si>
  <si>
    <t>VA6140.1</t>
  </si>
  <si>
    <t>KENNYMAN</t>
  </si>
  <si>
    <t>VA6141.1</t>
  </si>
  <si>
    <t>AltaGas Services Inc.</t>
  </si>
  <si>
    <t>ADM57700</t>
  </si>
  <si>
    <t>Sea Freight Fin Swap BPI 4 Av TC</t>
  </si>
  <si>
    <t>Sea Freight Swap BPI Av 4 T/C            Oct-Dec01       USD/Day</t>
  </si>
  <si>
    <t>G-DAILY-EST</t>
  </si>
  <si>
    <t>Nexen Marketing</t>
  </si>
  <si>
    <t>DILLABOUGH</t>
  </si>
  <si>
    <t>Glencore Ltd.</t>
  </si>
  <si>
    <t>US Gas Swap      Nymex                   Jun-Oct01       USD/MM</t>
  </si>
  <si>
    <t>ADM48210</t>
  </si>
  <si>
    <t>tocoletti</t>
  </si>
  <si>
    <t>Tenaska Marketing Ventures</t>
  </si>
  <si>
    <t>TMVTMD02</t>
  </si>
  <si>
    <t>perryperg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</si>
  <si>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</si>
  <si>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</si>
  <si>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</si>
  <si>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</si>
  <si>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</si>
  <si>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</si>
  <si>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</si>
  <si>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</si>
  <si>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</si>
  <si>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</si>
  <si>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</si>
  <si>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</si>
  <si>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</si>
  <si>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</si>
  <si>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</si>
  <si>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</si>
  <si>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</si>
  <si>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</si>
  <si>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jheinecke1</t>
  </si>
  <si>
    <t>JEFFFOX1</t>
  </si>
  <si>
    <t>TMVDEC02</t>
  </si>
  <si>
    <t>JHODGE2</t>
  </si>
  <si>
    <t>ENA-IM ME TCO</t>
  </si>
  <si>
    <t>TROYKELLY</t>
  </si>
  <si>
    <t>US WTI Swap      Nymex LD                Jun01           USD/bl/m</t>
  </si>
  <si>
    <t>WTI-GW-NXC1</t>
  </si>
  <si>
    <t>schwalbach</t>
  </si>
  <si>
    <t>garrison</t>
  </si>
  <si>
    <t>US Pwr Phy Firm  Entergy Peak            Jun01           USD/MWh</t>
  </si>
  <si>
    <t>dengmann</t>
  </si>
  <si>
    <t>ConAgra Energy Services, Inc.</t>
  </si>
  <si>
    <t>KEVINGRADY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</si>
  <si>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</si>
  <si>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</si>
  <si>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</si>
  <si>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</si>
  <si>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</si>
  <si>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</si>
  <si>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</si>
  <si>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</si>
  <si>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</si>
  <si>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</si>
  <si>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</si>
  <si>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</si>
  <si>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PALLANCY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</si>
  <si>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</si>
  <si>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</si>
  <si>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</si>
  <si>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</si>
  <si>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</si>
  <si>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</si>
  <si>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</si>
  <si>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</si>
  <si>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</si>
  <si>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US Pwr Phy Firm  Entergy Peak            Oct-Dec01       USD/MWh</t>
  </si>
  <si>
    <t>ADM44050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</si>
  <si>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</si>
  <si>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</si>
  <si>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</si>
  <si>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</si>
  <si>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</si>
  <si>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</si>
  <si>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</si>
  <si>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Energieunion Aktiengesellschaft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</si>
  <si>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</si>
  <si>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</si>
  <si>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</si>
  <si>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</si>
  <si>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</si>
  <si>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</si>
  <si>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</si>
  <si>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</si>
  <si>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</si>
  <si>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</si>
  <si>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</si>
  <si>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</si>
  <si>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</si>
  <si>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craigwest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</si>
  <si>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</si>
  <si>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</si>
  <si>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</si>
  <si>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</si>
  <si>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</si>
  <si>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</si>
  <si>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</si>
  <si>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</si>
  <si>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VABLAISE</t>
  </si>
  <si>
    <t>US Gas Basis     NWPL RkyMtn             Jun01           USD/MM</t>
  </si>
  <si>
    <t>FERMIS</t>
  </si>
  <si>
    <t>FT - North West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</si>
  <si>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</si>
  <si>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</si>
  <si>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</si>
  <si>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</si>
  <si>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</si>
  <si>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</si>
  <si>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</si>
  <si>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</si>
  <si>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</si>
  <si>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Avista Corporation - Washington Water Power Division</t>
  </si>
  <si>
    <t>mattern1</t>
  </si>
  <si>
    <t>DSCHOLT</t>
  </si>
  <si>
    <t>City of Santa Clara California, Silicon Valley Power</t>
  </si>
  <si>
    <t>CMALLOR</t>
  </si>
  <si>
    <t>PanCanadian Energy Services Inc.</t>
  </si>
  <si>
    <t>pces5126</t>
  </si>
  <si>
    <t>damian41</t>
  </si>
  <si>
    <t>JOHNBOYLE</t>
  </si>
  <si>
    <t>WESTDESK1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</si>
  <si>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</si>
  <si>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</si>
  <si>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</si>
  <si>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</si>
  <si>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</si>
  <si>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</si>
  <si>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</si>
  <si>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</si>
  <si>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</si>
  <si>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</si>
  <si>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EPMELPrj</t>
  </si>
  <si>
    <t>SSCOTT5</t>
  </si>
  <si>
    <t>ENA - IM Denver</t>
  </si>
  <si>
    <t>ramcharger</t>
  </si>
  <si>
    <t>jromita73</t>
  </si>
  <si>
    <t>MICKELSON1</t>
  </si>
  <si>
    <t>aepes204</t>
  </si>
  <si>
    <t>RCAUTHEN1</t>
  </si>
  <si>
    <t>Idaho Power Company, dba IDACORP Energy</t>
  </si>
  <si>
    <t>KMZIOBER</t>
  </si>
  <si>
    <t xml:space="preserve">US Gas Phy Fwd Firm TX &lt; or = 1Mo </t>
  </si>
  <si>
    <t>TIMMYSMALL</t>
  </si>
  <si>
    <t>HPLC - IM HPLC</t>
  </si>
  <si>
    <t>Houston Pipe Line Company</t>
  </si>
  <si>
    <t>aepes216</t>
  </si>
  <si>
    <t>SCRANDA</t>
  </si>
  <si>
    <t>ST-NW</t>
  </si>
  <si>
    <t>US Gas Daily     Transco Z6 NY           Jun01           USD/MM</t>
  </si>
  <si>
    <t>EAST-NEW YORK</t>
  </si>
  <si>
    <t>aepes201</t>
  </si>
  <si>
    <t>Public Service Company Of Colorado</t>
  </si>
  <si>
    <t>JSJ14000</t>
  </si>
  <si>
    <t>pces5155</t>
  </si>
  <si>
    <t>US Gas Basis     NNG Ventura             Jun01           USD/MM</t>
  </si>
  <si>
    <t>ADM90884</t>
  </si>
  <si>
    <t>ALEWIS</t>
  </si>
  <si>
    <t>GD-CENTRAL</t>
  </si>
  <si>
    <t>Powerex Corp.</t>
  </si>
  <si>
    <t>wbaes123</t>
  </si>
  <si>
    <t>BGML - IM Bridgeline</t>
  </si>
  <si>
    <t>CECILPARK</t>
  </si>
  <si>
    <t>ADM67446</t>
  </si>
  <si>
    <t>aepes215</t>
  </si>
  <si>
    <t>    NG Fin BS, LD1 for IF - SJ - Q3 01</t>
  </si>
  <si>
    <t>    NG Fin BS, LD1 for NGI - Socal - Jun01</t>
  </si>
  <si>
    <t>    NG Fin BS, LD1 for NGI - Socal - Nov01-Mar02</t>
  </si>
  <si>
    <t>Nov-01-01</t>
  </si>
  <si>
    <t>Mar-31-02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</si>
  <si>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</si>
  <si>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</si>
  <si>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</si>
  <si>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</si>
  <si>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</si>
  <si>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</si>
  <si>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</si>
  <si>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</si>
  <si>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</si>
  <si>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</si>
  <si>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</si>
  <si>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</si>
  <si>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</si>
  <si>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</si>
  <si>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MS3366990</t>
  </si>
  <si>
    <t>daveyell</t>
  </si>
  <si>
    <t>wethering</t>
  </si>
  <si>
    <t>Seattle City Light</t>
  </si>
  <si>
    <t>LLCONRAD</t>
  </si>
  <si>
    <t>WESTDESK10</t>
  </si>
  <si>
    <t>US Gas Phy Index TransZ6NY NL1           Jun01           USD/MM</t>
  </si>
  <si>
    <t>Griffith</t>
  </si>
  <si>
    <t>mdehaven</t>
  </si>
  <si>
    <t>bguderian</t>
  </si>
  <si>
    <t>US Gas Basis     Reliant E               Jun01           USD/MM</t>
  </si>
  <si>
    <t>Select Energy, Inc.</t>
  </si>
  <si>
    <t>ADM29516</t>
  </si>
  <si>
    <t>STANHORTON</t>
  </si>
  <si>
    <t>pces5054</t>
  </si>
  <si>
    <t>paulwood</t>
  </si>
  <si>
    <t>cindybisho</t>
  </si>
  <si>
    <t>powermax</t>
  </si>
  <si>
    <t>AQUILA1080</t>
  </si>
  <si>
    <t>US Gas Basis     GD/M Mich Con           Jun-Oct01       USD/MM</t>
  </si>
  <si>
    <t>CREEKLEA</t>
  </si>
  <si>
    <t>kurtgibson</t>
  </si>
  <si>
    <t>BP Canada Energy Company</t>
  </si>
  <si>
    <t>Dormaarl01</t>
  </si>
  <si>
    <t>BRADCLAUSE</t>
  </si>
  <si>
    <t>National Energy &amp; Trade, L.L.C.</t>
  </si>
  <si>
    <t>jtidwell</t>
  </si>
  <si>
    <t>EPMELPgs</t>
  </si>
  <si>
    <t>kevintefp</t>
  </si>
  <si>
    <t>US Gas Basis     GD/M Mich Con           Apr-Oct02       USD/MM</t>
  </si>
  <si>
    <t>schneider</t>
  </si>
  <si>
    <t>Asheimrich</t>
  </si>
  <si>
    <t>US Gas Fin Opt   NYMEX        EC4.3      Jun01           USD/MM-L</t>
  </si>
  <si>
    <t>EPMELPjpp</t>
  </si>
  <si>
    <t>EPMELPteg</t>
  </si>
  <si>
    <t>MMETTERS</t>
  </si>
  <si>
    <t>rdm00001</t>
  </si>
  <si>
    <t>JHTRAMEL</t>
  </si>
  <si>
    <t>ADM07261</t>
  </si>
  <si>
    <t>Burlington Resources Trading Inc.</t>
  </si>
  <si>
    <t>GREGHHHH</t>
  </si>
  <si>
    <t>LONGERLL</t>
  </si>
  <si>
    <t>EPRIME30</t>
  </si>
  <si>
    <t>MIKETRADES</t>
  </si>
  <si>
    <t>KFRIEDRICH</t>
  </si>
  <si>
    <t>REAVISMAN</t>
  </si>
  <si>
    <t>EPMELPsj</t>
  </si>
  <si>
    <t>EOL3PTREE</t>
  </si>
  <si>
    <t>TSPURLIN</t>
  </si>
  <si>
    <t>NUIEBJOP</t>
  </si>
  <si>
    <t>BISHOP00</t>
  </si>
  <si>
    <t>CAN Gas Phy      NIT                     18May01         CAD/GJ</t>
  </si>
  <si>
    <t>CAN Gas Basis    AECO                    Jul01           USD/MM</t>
  </si>
  <si>
    <t>arvanitis1</t>
  </si>
  <si>
    <t>US WTI Swap      Nymex                   Jan-Dec02       USD/bl/m</t>
  </si>
  <si>
    <t>BWHITE</t>
  </si>
  <si>
    <t>Oil - Price</t>
  </si>
  <si>
    <t>bpazmsr11</t>
  </si>
  <si>
    <t>US Gas Basis     NWPL RkyMtn             Sep01           USD/MM</t>
  </si>
  <si>
    <t>Houtenda</t>
  </si>
  <si>
    <t>elvispower</t>
  </si>
  <si>
    <t>ADM28225</t>
  </si>
  <si>
    <t>LITNER01</t>
  </si>
  <si>
    <t>US WTI Swap      Nymex PEN               Jul01           USD/bl/m</t>
  </si>
  <si>
    <t>TimBarth</t>
  </si>
  <si>
    <t>US Gas Basis     PEPL                    Jun01           USD/MM</t>
  </si>
  <si>
    <t>US Pwr Phy Firm  Mid-C Peak              Jan-Dec02       USD/MWh</t>
  </si>
  <si>
    <t>AQUILA1012</t>
  </si>
  <si>
    <t>edgarsmith</t>
  </si>
  <si>
    <t>DAVIDFRE</t>
  </si>
  <si>
    <t>TMVMLP01</t>
  </si>
  <si>
    <t>AEC Marketing</t>
  </si>
  <si>
    <t>rbrowne1</t>
  </si>
  <si>
    <t>Wanglawr</t>
  </si>
  <si>
    <t>ADM53337</t>
  </si>
  <si>
    <t>bryangins</t>
  </si>
  <si>
    <t>jenningscm</t>
  </si>
  <si>
    <t>MINOFF12</t>
  </si>
  <si>
    <t>Prior Energy Corporation</t>
  </si>
  <si>
    <t>Unocal Canada Limited</t>
  </si>
  <si>
    <t>UGTC2424</t>
  </si>
  <si>
    <t>STUDMFFN</t>
  </si>
  <si>
    <t>rajlall2</t>
  </si>
  <si>
    <t>kmckenna</t>
  </si>
  <si>
    <t>ADM97717</t>
  </si>
  <si>
    <t>Propane CIF Swap Argus ARA (lg)          Jun01           USD/mt</t>
  </si>
  <si>
    <t>stusthom</t>
  </si>
  <si>
    <t>Northstar Energy</t>
  </si>
  <si>
    <t>SMITHJAY</t>
  </si>
  <si>
    <t>NJARENTZ</t>
  </si>
  <si>
    <t>US Gas Basis     Tenn-LA                 Jun-Oct01       USD/MM</t>
  </si>
  <si>
    <t>US Gas Phy       Dom SP TT               Jun01           USD/MM</t>
  </si>
  <si>
    <t>MCCORMICK1</t>
  </si>
  <si>
    <t>baileyap</t>
  </si>
  <si>
    <t>UK Pwr Phy       445 Trans Inc BASE      Sum 02          GBP/MWh</t>
  </si>
  <si>
    <t>lxk64040</t>
  </si>
  <si>
    <t>AQUILA1041</t>
  </si>
  <si>
    <t>US Gas Daily     IF GD/D HHub            Jun01           USD/MM</t>
  </si>
  <si>
    <t>WYNANDBG</t>
  </si>
  <si>
    <t>RICKNEITZ</t>
  </si>
  <si>
    <t>eglasgow</t>
  </si>
  <si>
    <t>US Gas Daily     HHub                    19-31May01      USD/MM</t>
  </si>
  <si>
    <t>US Jet Kero Fin Spread</t>
  </si>
  <si>
    <t>US Jet Kero Swap GC vs NYMEX HO          Q1 2002         c/Gl-b</t>
  </si>
  <si>
    <t>NICKSUMMS1</t>
  </si>
  <si>
    <t>DLOOSLEY</t>
  </si>
  <si>
    <t>KERO</t>
  </si>
  <si>
    <t>US Pwr Phy Firm  Entergy Peak            Jun02           USD/MWh</t>
  </si>
  <si>
    <t>Citibank, N.A.</t>
  </si>
  <si>
    <t>craiggile</t>
  </si>
  <si>
    <t>TIMMYD45</t>
  </si>
  <si>
    <t>MHUGGINS</t>
  </si>
  <si>
    <t>stevemcgin</t>
  </si>
  <si>
    <t>US Pwr Phy Firm  NEPOOL Peak             29-31May01      USD/MWh</t>
  </si>
  <si>
    <t>JEFFK003</t>
  </si>
  <si>
    <t>US WTI Index     Nymex                   Jun01           USD/bl/d</t>
  </si>
  <si>
    <t>US Gas Daily     EP Permian              19-31May01      USD/MM</t>
  </si>
  <si>
    <t>US Wthr CDD Swap ATL 100/20K             May01           USD/CDD</t>
  </si>
  <si>
    <t>MNGUYE2</t>
  </si>
  <si>
    <t>US Gas Phy       HeHub                   19-21May01      USD/MM</t>
  </si>
  <si>
    <t>US Pwr Phy Firm  PALVE Peak              21May01         USD/MWh</t>
  </si>
  <si>
    <t>US Gas Phy Index GD/D TCO Pool           19-21May01      USD/MM</t>
  </si>
  <si>
    <t>US Gas Phy       TETCO STX               19-21May01      USD/MM</t>
  </si>
  <si>
    <t>US Gas Phy       Dom SP TT               19-21May01      USD/MM</t>
  </si>
  <si>
    <t>US Gas Daily     Waha                    19-31May01      USD/MM</t>
  </si>
  <si>
    <t>US Gas Phy       TETCO ELA               19-21May01      USD/MM</t>
  </si>
  <si>
    <t>abrabham</t>
  </si>
  <si>
    <t>US Gas Phy       Dom SP TT               19-31May01      USD/MM</t>
  </si>
  <si>
    <t>grabowskim</t>
  </si>
  <si>
    <t>US Gas Phy       TCO Pool                19-31May01      USD/MM</t>
  </si>
  <si>
    <t>US Gas Basis     NWPL RkyMtn             Jul-Sep01       USD/MM</t>
  </si>
  <si>
    <t>ANDYMIGS</t>
  </si>
  <si>
    <t>US UNL Gasoline  Platts GC               Jun01           c/Gl-b</t>
  </si>
  <si>
    <t>richseto</t>
  </si>
  <si>
    <t>US Gas Basis     NGI Malin               Nov01-Mar02     USD/MM</t>
  </si>
  <si>
    <t>US Gas Phy       COL Onshore             19-21May01      USD/MM</t>
  </si>
  <si>
    <t>US Gas Phy       TGT Z-SL                19-21May01      USD/MM</t>
  </si>
  <si>
    <t>US Gas Phy       TENN 500                19-21May01      USD/MM</t>
  </si>
  <si>
    <t>US Gas Phy       TENN 800                19-21May01      USD/MM</t>
  </si>
  <si>
    <t>US Gas Basis     ANR LA                  Jun01           USD/MM</t>
  </si>
  <si>
    <t>RAYPRADO</t>
  </si>
  <si>
    <t>US Gas Phy       TCO Pool                19-21May01      USD/MM</t>
  </si>
  <si>
    <t>US Gas Daily     HSC                     19-31May01      USD/MM</t>
  </si>
  <si>
    <t>Duke Energy Trading and Marketing, L.L.C.</t>
  </si>
  <si>
    <t>US East Power Phy Fwd Firm</t>
  </si>
  <si>
    <t>WATTS002</t>
  </si>
  <si>
    <t>ST-Main</t>
  </si>
  <si>
    <t>GER Pwr Phy FF   Ger Grd BASE HV         19-20May01      EUR/MWh</t>
  </si>
  <si>
    <t>boulanbr</t>
  </si>
  <si>
    <t>Cinergy Services, Inc.</t>
  </si>
  <si>
    <t>DaveWilson</t>
  </si>
  <si>
    <t>CDORLAN</t>
  </si>
  <si>
    <t>ST-ECAR</t>
  </si>
  <si>
    <t>Peco Energy Company</t>
  </si>
  <si>
    <t>OTCDESK7</t>
  </si>
  <si>
    <t>PBRODER</t>
  </si>
  <si>
    <t>ST-New England</t>
  </si>
  <si>
    <t>MCARSON2</t>
  </si>
  <si>
    <t>ST-SERC</t>
  </si>
  <si>
    <t>RGULHATI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</si>
  <si>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</si>
  <si>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</si>
  <si>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</si>
  <si>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</si>
  <si>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</si>
  <si>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</si>
  <si>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ekaes123</t>
  </si>
  <si>
    <t>El Paso Merchant Energy, L.P.</t>
  </si>
  <si>
    <t>millerbi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</si>
  <si>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</si>
  <si>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</si>
  <si>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</si>
  <si>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</si>
  <si>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</si>
  <si>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</si>
  <si>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</si>
  <si>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</si>
  <si>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</si>
  <si>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</si>
  <si>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</si>
  <si>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</si>
  <si>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</si>
  <si>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</si>
  <si>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</si>
  <si>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</si>
  <si>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</si>
  <si>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</si>
  <si>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</si>
  <si>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</si>
  <si>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</si>
  <si>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tbeggans</t>
  </si>
  <si>
    <t>PSEG Energy Resources &amp; Trade LLC</t>
  </si>
  <si>
    <t>PowerSXD</t>
  </si>
  <si>
    <t>RBENSON</t>
  </si>
  <si>
    <t>LT-PJM</t>
  </si>
  <si>
    <t>REDRAIDER</t>
  </si>
  <si>
    <t>Virginia Electric and Power Company</t>
  </si>
  <si>
    <t>VEPCOJOE</t>
  </si>
  <si>
    <t>aepsvc136</t>
  </si>
  <si>
    <t>Ameren Energy, Inc., as agent</t>
  </si>
  <si>
    <t>daveoz1974</t>
  </si>
  <si>
    <t>ST-SPP</t>
  </si>
  <si>
    <t>DDAVIS</t>
  </si>
  <si>
    <t>CMS Marketing, Services and Trading Company</t>
  </si>
  <si>
    <t>ERICYAO2</t>
  </si>
  <si>
    <t>jmpepper</t>
  </si>
  <si>
    <t>vfaes123</t>
  </si>
  <si>
    <t>Marc Rich Investment Ltd</t>
  </si>
  <si>
    <t>ADM44077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</si>
  <si>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</si>
  <si>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</si>
  <si>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</si>
  <si>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</si>
  <si>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</si>
  <si>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</si>
  <si>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</si>
  <si>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aepsvc121</t>
  </si>
  <si>
    <t>Mirant Americas Energy Marketing, L.P.</t>
  </si>
  <si>
    <t>US Pwr Phy Firm  Cinergy Peak            Jun01           USD/MWh</t>
  </si>
  <si>
    <t>OTCDESK4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</si>
  <si>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</si>
  <si>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</si>
  <si>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</si>
  <si>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</si>
  <si>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</si>
  <si>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</si>
  <si>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</si>
  <si>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</si>
  <si>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T8RADER8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</si>
  <si>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</si>
  <si>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</si>
  <si>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</si>
  <si>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</si>
  <si>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</si>
  <si>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</si>
  <si>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Kellybry</t>
  </si>
  <si>
    <t>Cargill Energy, a division of Cargill, Incorporated</t>
  </si>
  <si>
    <t>US Gas Swap      Nymex                   Aug01           USD/MM</t>
  </si>
  <si>
    <t>WEBBORN1</t>
  </si>
  <si>
    <t>West-Keystone</t>
  </si>
  <si>
    <t>US Pwr Phy Firm  Cinergy Peak            02-06Jul01      USD/MWh</t>
  </si>
  <si>
    <t>US Pwr Fin Swap  ISO NY Z-J Peak         Jun01           USD/MWh</t>
  </si>
  <si>
    <t>US Gas Basis     TCO Pool                Nov01-Mar02     USD/MM</t>
  </si>
  <si>
    <t>HEATHERW</t>
  </si>
  <si>
    <t>aepes207</t>
  </si>
  <si>
    <t>TransCanada Power, a division of TransCanada Energy Ltd.</t>
  </si>
  <si>
    <t>DOUGLASWAY</t>
  </si>
  <si>
    <t>WRUSSELL</t>
  </si>
  <si>
    <t>Scavoner</t>
  </si>
  <si>
    <t>txuetckbb</t>
  </si>
  <si>
    <t>jlukas00</t>
  </si>
  <si>
    <t>US Gas Basis     HHub                    Jun01           USD/MM</t>
  </si>
  <si>
    <t>SIMONEVANS</t>
  </si>
  <si>
    <t>ADM27493</t>
  </si>
  <si>
    <t>Equitable Energy L.L.C.</t>
  </si>
  <si>
    <t>SWOGGERJ</t>
  </si>
  <si>
    <t>ENA-IM ME NEW ENGLAND</t>
  </si>
  <si>
    <t>MARKOTTE</t>
  </si>
  <si>
    <t>txuetctmb</t>
  </si>
  <si>
    <t>Duke Energy Field Services Marketing, LLC</t>
  </si>
  <si>
    <t>DEFSCHRIS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</si>
  <si>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</si>
  <si>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</si>
  <si>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</si>
  <si>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</si>
  <si>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</si>
  <si>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</si>
  <si>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>Firm Trade Bridgeline</t>
  </si>
  <si>
    <t>ADM18948</t>
  </si>
  <si>
    <t>shanelee</t>
  </si>
  <si>
    <t>Vitol S.A. Inc.</t>
  </si>
  <si>
    <t xml:space="preserve">US Propane Fin Swap </t>
  </si>
  <si>
    <t>US Prop Swap     OPIS MB TET             Jun01           c/Gl-b</t>
  </si>
  <si>
    <t>LJACKSO</t>
  </si>
  <si>
    <t>C3</t>
  </si>
  <si>
    <t>US Gas Basis     NWPL RkyMtn             Nov01-Mar02     USD/MM</t>
  </si>
  <si>
    <t>btamplen</t>
  </si>
  <si>
    <t>US Pwr Phy Unp B ERCOT Peak              Jun01           USD/MWh</t>
  </si>
  <si>
    <t>Exchange</t>
  </si>
  <si>
    <t>ADM81953</t>
  </si>
  <si>
    <t>anilshah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</si>
  <si>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</si>
  <si>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</si>
  <si>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</si>
  <si>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</si>
  <si>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</si>
  <si>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mstimson</t>
  </si>
  <si>
    <t>KGWOZDZ</t>
  </si>
  <si>
    <t>dfulghum</t>
  </si>
  <si>
    <t>BRROWE01</t>
  </si>
  <si>
    <t>US Gas Basis     HSC                     Nov01-Mar02     USD/MM</t>
  </si>
  <si>
    <t>The Chase Manhattan Bank</t>
  </si>
  <si>
    <t>LESLIE01</t>
  </si>
  <si>
    <t>sjamison</t>
  </si>
  <si>
    <t>NGC12345</t>
  </si>
  <si>
    <t>US Gas Basis     HSC                     Jun01           USD/MM</t>
  </si>
  <si>
    <t>TransCanada Gas Services, a division of TransCanada Energy Ltd.</t>
  </si>
  <si>
    <t>mrallison</t>
  </si>
  <si>
    <t>CJCREGAR</t>
  </si>
  <si>
    <t>US Gas Daily FIN OPT (Floating Strike)</t>
  </si>
  <si>
    <t>LMAY2</t>
  </si>
  <si>
    <t>OPTIONS-GDOPT</t>
  </si>
  <si>
    <t>PATRICKH</t>
  </si>
  <si>
    <t>jhollman1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</si>
  <si>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</si>
  <si>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</si>
  <si>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</si>
  <si>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</si>
  <si>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</si>
  <si>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</si>
  <si>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</si>
  <si>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</si>
  <si>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</si>
  <si>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</si>
  <si>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</si>
  <si>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</si>
  <si>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</si>
  <si>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</si>
  <si>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</si>
  <si>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</si>
  <si>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</si>
  <si>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</si>
  <si>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</si>
  <si>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</si>
  <si>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</si>
  <si>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</si>
  <si>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Northern California Power Agency</t>
  </si>
  <si>
    <t>ADM30236</t>
  </si>
  <si>
    <t>Salt River Project Agricultural Improvement and Power District</t>
  </si>
  <si>
    <t>SRPTRADE</t>
  </si>
  <si>
    <t>RANSLEMDV</t>
  </si>
  <si>
    <t>Modesto Irrigation District</t>
  </si>
  <si>
    <t>debbrooks</t>
  </si>
  <si>
    <t>CMS Field Services, Inc.</t>
  </si>
  <si>
    <t>scunning</t>
  </si>
  <si>
    <t>AQUILA1029</t>
  </si>
  <si>
    <t>Pinnacle West Capital Corporation</t>
  </si>
  <si>
    <t>e prime, inc.</t>
  </si>
  <si>
    <t>EPRIME26</t>
  </si>
  <si>
    <t>KINZY123</t>
  </si>
  <si>
    <t>JPARKS</t>
  </si>
  <si>
    <t>Martinjan</t>
  </si>
  <si>
    <t>JHHANSEY</t>
  </si>
  <si>
    <t>US Gas Basis     EP Permian              Jun01           USD/MM</t>
  </si>
  <si>
    <t>EBASS</t>
  </si>
  <si>
    <t>FT-Texas</t>
  </si>
  <si>
    <t>Cargill Energy Trading Canada, Inc.</t>
  </si>
  <si>
    <t>SETHMAN1</t>
  </si>
  <si>
    <t>ProLiance Energy, LLC</t>
  </si>
  <si>
    <t>ADM38449</t>
  </si>
  <si>
    <t>JCARROLL</t>
  </si>
  <si>
    <t>CMSTCT4940</t>
  </si>
  <si>
    <t>dlposton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</si>
  <si>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</si>
  <si>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</si>
  <si>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</si>
  <si>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</si>
  <si>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</si>
  <si>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</si>
  <si>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</si>
  <si>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CAMTHOR02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</si>
  <si>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</si>
  <si>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</si>
  <si>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</si>
  <si>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</si>
  <si>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</si>
  <si>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</si>
  <si>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</si>
  <si>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</si>
  <si>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</si>
  <si>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</si>
  <si>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</si>
  <si>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herbpetr</t>
  </si>
  <si>
    <t>US Gas Basis     NGI SoCal               Jun01           USD/MM</t>
  </si>
  <si>
    <t>AQUILA1001</t>
  </si>
  <si>
    <t>Gistbill</t>
  </si>
  <si>
    <t>EnergyUSA-TPC Corp.</t>
  </si>
  <si>
    <t>scallender</t>
  </si>
  <si>
    <t>PG&amp;E Energy Trading, Canada Corporation</t>
  </si>
  <si>
    <t>Petrocom Energy Group Limited</t>
  </si>
  <si>
    <t>roncampb</t>
  </si>
  <si>
    <t>Pacificorp</t>
  </si>
  <si>
    <t>jstebbins</t>
  </si>
  <si>
    <t>EPMELPkac</t>
  </si>
  <si>
    <t>Conoco Inc.</t>
  </si>
  <si>
    <t>SBRAWNE</t>
  </si>
  <si>
    <t>FT-East</t>
  </si>
  <si>
    <t>mikekeen</t>
  </si>
  <si>
    <t>FLOYDS14</t>
  </si>
  <si>
    <t>Firm Trading Bridgeline Gas Marketing</t>
  </si>
  <si>
    <t>Bankers Trust Company</t>
  </si>
  <si>
    <t>eracer00</t>
  </si>
  <si>
    <t>MMOTLEY</t>
  </si>
  <si>
    <t>ritanagle</t>
  </si>
  <si>
    <t>BERRYJOE1</t>
  </si>
  <si>
    <t>stharper</t>
  </si>
  <si>
    <t>txuetcdc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</si>
  <si>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</si>
  <si>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</si>
  <si>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</si>
  <si>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</si>
  <si>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</si>
  <si>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</si>
  <si>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</si>
  <si>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</si>
  <si>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</si>
  <si>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EPIER006</t>
  </si>
  <si>
    <t>ericgraffp</t>
  </si>
  <si>
    <t>timnhanna</t>
  </si>
  <si>
    <t>aepes210</t>
  </si>
  <si>
    <t>Aquila Canada Corp.</t>
  </si>
  <si>
    <t>tsamaska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</si>
  <si>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</si>
  <si>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</si>
  <si>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</si>
  <si>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</si>
  <si>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</si>
  <si>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</si>
  <si>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tomkurtz</t>
  </si>
  <si>
    <t>EPMELPcjs</t>
  </si>
  <si>
    <t>beckster</t>
  </si>
  <si>
    <t>Quekchin</t>
  </si>
  <si>
    <t>US Gas Phy Index Firm non-TX &lt; or = 1Mo</t>
  </si>
  <si>
    <t>VANOIRSCHO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</si>
  <si>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</si>
  <si>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</si>
  <si>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</si>
  <si>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</si>
  <si>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</si>
  <si>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</si>
  <si>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</si>
  <si>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shane2001</t>
  </si>
  <si>
    <t>ADM54361</t>
  </si>
  <si>
    <t>Idacorp Energy Solutions, L.P.</t>
  </si>
  <si>
    <t>ADM48146</t>
  </si>
  <si>
    <t>WARNERTODD</t>
  </si>
  <si>
    <t>ppa00001</t>
  </si>
  <si>
    <t>cprovenzan</t>
  </si>
  <si>
    <t>Kearbyka</t>
  </si>
  <si>
    <t>OGEBASIS</t>
  </si>
  <si>
    <t>TransAlta Energy Marketing Corp.</t>
  </si>
  <si>
    <t>sharmafa</t>
  </si>
  <si>
    <t>ADM48147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</si>
  <si>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</si>
  <si>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</si>
  <si>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</si>
  <si>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</si>
  <si>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</si>
  <si>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CSTANLEY</t>
  </si>
  <si>
    <t>JRHEARNE</t>
  </si>
  <si>
    <t>US Pipeline Capacity NNG (Firm)</t>
  </si>
  <si>
    <t>BARBEE10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</si>
  <si>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</si>
  <si>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</si>
  <si>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</si>
  <si>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</si>
  <si>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</si>
  <si>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</si>
  <si>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</si>
  <si>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</si>
  <si>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</si>
  <si>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HEVREGAS1</t>
  </si>
  <si>
    <t>Duke Energy Marketing Limited Partnership</t>
  </si>
  <si>
    <t>mattmann</t>
  </si>
  <si>
    <t>petverma</t>
  </si>
  <si>
    <t>duanelaw</t>
  </si>
  <si>
    <t>TODJANIA</t>
  </si>
  <si>
    <t>swifteast</t>
  </si>
  <si>
    <t>Mirant Americas Energy Marketing Canada, Ltd.</t>
  </si>
  <si>
    <t>CCLARK5</t>
  </si>
  <si>
    <t>EC - IM Canada BC</t>
  </si>
  <si>
    <t>Hallbrian1</t>
  </si>
  <si>
    <t>IGI Resources, Inc.</t>
  </si>
  <si>
    <t>GRADYNIGI</t>
  </si>
  <si>
    <t>brendanc</t>
  </si>
  <si>
    <t>jh1825ps</t>
  </si>
  <si>
    <t>LAURABATES</t>
  </si>
  <si>
    <t>Kaztex Energy Management Inc.</t>
  </si>
  <si>
    <t>Unocal Energy Trading, Inc.</t>
  </si>
  <si>
    <t>UETINGAS02</t>
  </si>
  <si>
    <t>JIMBARKER</t>
  </si>
  <si>
    <t>RHUGGINS</t>
  </si>
  <si>
    <t>jwhitnah</t>
  </si>
  <si>
    <t>elizabeth</t>
  </si>
  <si>
    <t>ngeerds01</t>
  </si>
  <si>
    <t>Coast Energy Canada, Inc.</t>
  </si>
  <si>
    <t>EOLBILLY</t>
  </si>
  <si>
    <t>STEVEBUT</t>
  </si>
  <si>
    <t>geridanc</t>
  </si>
  <si>
    <t>Midcoast Marketing, Inc.</t>
  </si>
  <si>
    <t>kimery00</t>
  </si>
  <si>
    <t>MSIECKHAUS</t>
  </si>
  <si>
    <t>MCOWAN</t>
  </si>
  <si>
    <t>timothym</t>
  </si>
  <si>
    <t>SHIMAITIS</t>
  </si>
  <si>
    <t>DAVSMITH</t>
  </si>
  <si>
    <t>TransCanada Gas Services Inc.</t>
  </si>
  <si>
    <t>kollmaninc</t>
  </si>
  <si>
    <t>US Gas Fin Opt Put</t>
  </si>
  <si>
    <t>US Gas Fin Opt   NYMEX        EP4.25     Jun01           USD/MM-L</t>
  </si>
  <si>
    <t>TMVWTC01</t>
  </si>
  <si>
    <t>JEFFREYONG</t>
  </si>
  <si>
    <t>Adams Resources Marketing, Ltd.</t>
  </si>
  <si>
    <t>brentcap</t>
  </si>
  <si>
    <t>JALTILIO</t>
  </si>
  <si>
    <t>CAN Power Fin Swap</t>
  </si>
  <si>
    <t>BGREENI</t>
  </si>
  <si>
    <t>ST Alberta</t>
  </si>
  <si>
    <t>US Gas Basis     EP Permian              Apr-Oct02       USD/MM</t>
  </si>
  <si>
    <t>aepes203</t>
  </si>
  <si>
    <t>DOMESTIC</t>
  </si>
  <si>
    <t>toddbandy</t>
  </si>
  <si>
    <t>rsrsrsrs</t>
  </si>
  <si>
    <t>AQUILA1074</t>
  </si>
  <si>
    <t>The New Power Company</t>
  </si>
  <si>
    <t>TotalFinaElf Gas &amp; Power North America, Inc.</t>
  </si>
  <si>
    <t>kiethbourg</t>
  </si>
  <si>
    <t>hossmich</t>
  </si>
  <si>
    <t>TC2SHANDY</t>
  </si>
  <si>
    <t>    Crude - WTI 1st line swap - Cal 02</t>
  </si>
  <si>
    <t>    Crude Diff - Dated/Brent 1st line swap - Q2 02</t>
  </si>
  <si>
    <t>    Crude Diff - WTI 1st line swap/Brent 1st line swap - Cal 02</t>
  </si>
  <si>
    <t>    Crude Diff - WTI 1st line swap/Brent 1st line swap - Jun01</t>
  </si>
  <si>
    <t>    Gasoil Crack - GO 1st line/Brent 1st line swap - Jun01</t>
  </si>
  <si>
    <t>    Gasoil Diff - GO MED FOB/GO 1st line swap - Jun01</t>
  </si>
  <si>
    <t>    Gasoil Diff - EN590 NWE CIF/GO 1st line swap - Bal Month</t>
  </si>
  <si>
    <t>    Gasoline - Rdam Barges Eurograde swap - Jul01</t>
  </si>
  <si>
    <t>Naphtha</t>
  </si>
  <si>
    <t>    Naphtha - Naphtha NWE CIF Cargo swap - Jun01</t>
  </si>
  <si>
    <r>
      <t> 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</si>
  <si>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Comed - Sep01</t>
  </si>
  <si>
    <t>    Firm-LD Peak - Palo - Jun01</t>
  </si>
  <si>
    <t>    NG Firm Phys, FP - Henry - Bal Month Gas</t>
  </si>
  <si>
    <t>    NG Firm Phys, ID, GDD - FGT-Z2 - Next Day Gas</t>
  </si>
  <si>
    <t>    NG Firm Phys, ID, GDD - Tran 65 - Next Day Gas</t>
  </si>
  <si>
    <t>    NG Fin BS, LD1 for IF - Henry - Nov01-Mar02</t>
  </si>
  <si>
    <t>    NG Fin BS, LD1 for IF - NW-Rockies - Oct01</t>
  </si>
  <si>
    <t>    NG Fin BS, LD1 for IF - Panhandle - Jun01</t>
  </si>
  <si>
    <t>    NG Fin BS, LD1 for IF - Tenn-LA - Jun01-Oct01</t>
  </si>
  <si>
    <t>    NG Fin BS, LD1 for NGI - Socal - Jul01</t>
  </si>
  <si>
    <t>May-18-01</t>
  </si>
  <si>
    <t>Comed</t>
  </si>
  <si>
    <t>May-19-01</t>
  </si>
  <si>
    <t>Palo</t>
  </si>
  <si>
    <t>Fischer, M</t>
  </si>
  <si>
    <t>DYNTTU</t>
  </si>
  <si>
    <t>ng.TGT Zone SL</t>
  </si>
  <si>
    <t>DYNFMOR</t>
  </si>
  <si>
    <t>pwr.Ercot</t>
  </si>
  <si>
    <t>DYNMSTE</t>
  </si>
  <si>
    <t>06:43 A.M.</t>
  </si>
  <si>
    <t>braunsdor1</t>
  </si>
  <si>
    <t>nordicel</t>
  </si>
  <si>
    <t>vincent01</t>
  </si>
  <si>
    <t>Reliant Energy Trading &amp; Marketing B.V.</t>
  </si>
  <si>
    <t>ADM07776</t>
  </si>
  <si>
    <t>Sempra Energy Europe Ltd</t>
  </si>
  <si>
    <t>ochanini</t>
  </si>
  <si>
    <t>ADM03777</t>
  </si>
  <si>
    <t>evamaria01</t>
  </si>
  <si>
    <t>Statkraft Energy Deutschland GmbH</t>
  </si>
  <si>
    <t>miwilges</t>
  </si>
  <si>
    <t>Steirische Wasserkraft- und Elektrizitats-AG</t>
  </si>
  <si>
    <t>ISTANBUL</t>
  </si>
  <si>
    <t>garyridley</t>
  </si>
  <si>
    <t>JMAUMONT</t>
  </si>
  <si>
    <t>Azienda Elettrica Ticinese</t>
  </si>
  <si>
    <t>GER Pwr Phy FF   Ger Grd WDPK HV         Jun01           EUR/MWh</t>
  </si>
  <si>
    <t>Osterreichische Bundesbahnen</t>
  </si>
  <si>
    <t>GER Pwr Phy FF   Ger Grd BASE HV         Jan-Mar02       EUR/MWh</t>
  </si>
  <si>
    <t>jtompkins</t>
  </si>
  <si>
    <t>Aluminum</t>
  </si>
  <si>
    <t>European Alum Phy Index Rdam</t>
  </si>
  <si>
    <t>European Alum 25 mt Lot</t>
  </si>
  <si>
    <t>SUPOT</t>
  </si>
  <si>
    <t>Eur Al Phy Index Whs Rdm Wst Ing         Jul01           USD/mt-L</t>
  </si>
  <si>
    <t>Cu LME Reg.      Contract                20Jun01         USD/mt-L</t>
  </si>
  <si>
    <t>Dynegy Marketing and Trading Sarl</t>
  </si>
  <si>
    <t>Herverob</t>
  </si>
  <si>
    <t>brotherton</t>
  </si>
  <si>
    <t>FR Pwr Phy FF</t>
  </si>
  <si>
    <t>SBROD</t>
  </si>
  <si>
    <t>UK Gas Phy       NBP                     18May01         p/th</t>
  </si>
  <si>
    <t>FR Pwr Phy FF    Fr Grd BASE             Jun01           EUR/MWh</t>
  </si>
  <si>
    <t>dogturds</t>
  </si>
  <si>
    <t>TRD01017</t>
  </si>
  <si>
    <t>MILLARDHAY</t>
  </si>
  <si>
    <t>GER Pwr Phy FF   Ger Grd BASE HV         Oct01           EUR/MWh</t>
  </si>
  <si>
    <t>MATTGILLIE</t>
  </si>
  <si>
    <t>Sempra Oil Trading Sarl</t>
  </si>
  <si>
    <t>ADM45427</t>
  </si>
  <si>
    <t>BEL Gas Phy      ZEE HUB                 21-25May01      p/th</t>
  </si>
  <si>
    <t>brownm4x</t>
  </si>
  <si>
    <t>CH Pwr Phy FF    NAT BASE HV             19-20May01      EUR/MWh</t>
  </si>
  <si>
    <t>JOELJOEL</t>
  </si>
  <si>
    <t>andurandp</t>
  </si>
  <si>
    <t>Sea Freight</t>
  </si>
  <si>
    <t>AJAMES</t>
  </si>
  <si>
    <t>UK-ECTRIC-COAL-FRT-EOL</t>
  </si>
  <si>
    <t>ADM74761</t>
  </si>
  <si>
    <t>ROBINLONG</t>
  </si>
  <si>
    <t>GER Pwr Phy FF   Ger Grd WEPK HV         19-20May01      EUR/MWh</t>
  </si>
  <si>
    <t>bengreen</t>
  </si>
  <si>
    <t>agillespie</t>
  </si>
  <si>
    <t>willswartz</t>
  </si>
  <si>
    <t>bmason0001</t>
  </si>
  <si>
    <t>BTRAYERS</t>
  </si>
  <si>
    <t>ST-ERCOT</t>
  </si>
  <si>
    <t>AQUILA1047</t>
  </si>
  <si>
    <t>rmessmer</t>
  </si>
  <si>
    <t>Coxclay1</t>
  </si>
  <si>
    <t>ADM35983</t>
  </si>
  <si>
    <t>Scania Metall KB</t>
  </si>
  <si>
    <t>ADM01718</t>
  </si>
  <si>
    <t>darylbrown</t>
  </si>
  <si>
    <t>shortterm</t>
  </si>
  <si>
    <t>ADM26133</t>
  </si>
  <si>
    <t>US Gas Fin Opt   NYMEX        EC4.25     Jun01           USD/MM-L</t>
  </si>
  <si>
    <t>pxs64040</t>
  </si>
  <si>
    <t>LANCEMCW</t>
  </si>
  <si>
    <t>AQUILA1079</t>
  </si>
  <si>
    <t>CANADANW3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</si>
  <si>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</si>
  <si>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</si>
  <si>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</si>
  <si>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</si>
  <si>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</si>
  <si>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</si>
  <si>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</si>
  <si>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</si>
  <si>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</si>
  <si>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</si>
  <si>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</si>
  <si>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</si>
  <si>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</si>
  <si>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</si>
  <si>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</si>
  <si>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</si>
  <si>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</si>
  <si>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</si>
  <si>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</si>
  <si>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</si>
  <si>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Deutsche Bank AG</t>
  </si>
  <si>
    <t>AndyMurr</t>
  </si>
  <si>
    <t>mwhitfield</t>
  </si>
  <si>
    <t>AQUILA1000</t>
  </si>
  <si>
    <t>BP Amoco Corporation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</si>
  <si>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</si>
  <si>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</si>
  <si>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</si>
  <si>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</si>
  <si>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</si>
  <si>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</si>
  <si>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</si>
  <si>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seanoneal</t>
  </si>
  <si>
    <t>Cook Inlet Energy Supply L.L.C.</t>
  </si>
  <si>
    <t>TransCanada Energy Marketing USA, Inc.</t>
  </si>
  <si>
    <t>rkc00001</t>
  </si>
  <si>
    <t>dkt00001</t>
  </si>
  <si>
    <t>benharner</t>
  </si>
  <si>
    <t>ONEOK Energy Marketing and Trading Company, L.P.</t>
  </si>
  <si>
    <t>US Gas Swap      Nymex                   Nov01-Mar02     USD/MM</t>
  </si>
  <si>
    <t>EPMI-Southeast</t>
  </si>
  <si>
    <t>CAN Gas Phy Fwd Firm East &lt; or = 1Mo</t>
  </si>
  <si>
    <t>DAROOKIE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</si>
  <si>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</si>
  <si>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</si>
  <si>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</si>
  <si>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</si>
  <si>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</si>
  <si>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</si>
  <si>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</si>
  <si>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</si>
  <si>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</si>
  <si>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</si>
  <si>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</si>
  <si>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ctm00001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</si>
  <si>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</si>
  <si>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</si>
  <si>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</si>
  <si>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</si>
  <si>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</si>
  <si>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</si>
  <si>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</si>
  <si>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</si>
  <si>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</si>
  <si>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US Gas Basis     Transco Z6 NY           Jul-Sep01       USD/MM</t>
  </si>
  <si>
    <t>JWILLI13</t>
  </si>
  <si>
    <t>ENA - IM Mkt Central MICH</t>
  </si>
  <si>
    <t>kimnorman</t>
  </si>
  <si>
    <t>HQ Energy Services (U.S.) Inc.</t>
  </si>
  <si>
    <t>US Gas Swap      Nymex                   Jan-Dec02       USD/MM</t>
  </si>
  <si>
    <t>ROBWALKER</t>
  </si>
  <si>
    <t>aepes222</t>
  </si>
  <si>
    <t>PKEAVEY</t>
  </si>
  <si>
    <t>ADM45207</t>
  </si>
  <si>
    <t>ANDYCARTER</t>
  </si>
  <si>
    <t>Florida Power &amp; Light Company</t>
  </si>
  <si>
    <t>leeharthlp</t>
  </si>
  <si>
    <t>gml00001</t>
  </si>
  <si>
    <t>Cokinos Natural Gas Company</t>
  </si>
  <si>
    <t>ADM90618</t>
  </si>
  <si>
    <t>stratton</t>
  </si>
  <si>
    <t>Texaco Energy Marketing L.P.</t>
  </si>
  <si>
    <t>ADM56981</t>
  </si>
  <si>
    <t>US Gas Phy       Iroquois Z2             Jun01           USD/MM</t>
  </si>
  <si>
    <t>jlagadin</t>
  </si>
  <si>
    <t>fishmongr</t>
  </si>
  <si>
    <t>WESTGROUP</t>
  </si>
  <si>
    <t>McMillanL</t>
  </si>
  <si>
    <t>boneillb</t>
  </si>
  <si>
    <t>BARRETT4</t>
  </si>
  <si>
    <t>bbharleyp</t>
  </si>
  <si>
    <t>avgallo51</t>
  </si>
  <si>
    <t>frawley1</t>
  </si>
  <si>
    <t>PanCanadian Petroleum Limited</t>
  </si>
  <si>
    <t>E0003432</t>
  </si>
  <si>
    <t>ccchapman</t>
  </si>
  <si>
    <t>Lutzchris</t>
  </si>
  <si>
    <t>EPMELPdg</t>
  </si>
  <si>
    <t>greenben</t>
  </si>
  <si>
    <t>merkouris</t>
  </si>
  <si>
    <t>Dynegy Liquids Marketing and Trade</t>
  </si>
  <si>
    <t>DEDE0001</t>
  </si>
  <si>
    <t>US Pwr Phy Firm  Entergy Peak            Jul-Aug02       USD/MWh</t>
  </si>
  <si>
    <t>ADM07561</t>
  </si>
  <si>
    <t>DAVIDBAT</t>
  </si>
  <si>
    <t>US Pwr Phy Firm  TVA Peak                Jun01           USD/MWh</t>
  </si>
  <si>
    <t>Petchems</t>
  </si>
  <si>
    <t>West-NW</t>
  </si>
  <si>
    <t>georgiou</t>
  </si>
  <si>
    <t>DREWCHESS</t>
  </si>
  <si>
    <t>ADM63233</t>
  </si>
  <si>
    <t>US UNL Gasoline Fin Spread</t>
  </si>
  <si>
    <t>US UNL Gasoline  NYMEX UnlGas CrkSpd     Q3 2001         USD/bl/m</t>
  </si>
  <si>
    <t>HSALISBU</t>
  </si>
  <si>
    <t>Tenaska Marketing Canada, a division of TMV Corp.</t>
  </si>
  <si>
    <t>KJMTMC01</t>
  </si>
  <si>
    <t>ADM28155</t>
  </si>
  <si>
    <t>kgebhard</t>
  </si>
  <si>
    <t>US Gas Basis     TCO Pool                Oct01           USD/MM</t>
  </si>
  <si>
    <t>US Gas Basis     Dom APP                 Jul-Sep01       USD/MM</t>
  </si>
  <si>
    <t>US Gas Basis     Dom APP                 Oct01           USD/MM</t>
  </si>
  <si>
    <t>lafrance</t>
  </si>
  <si>
    <t>GILMORE2</t>
  </si>
  <si>
    <t>Coastal States Trading Inc.</t>
  </si>
  <si>
    <t>Sea Freight Lots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</si>
  <si>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</si>
  <si>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</si>
  <si>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</si>
  <si>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</si>
  <si>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</si>
  <si>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</si>
  <si>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</si>
  <si>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Aquila Energy Marketing Corp</t>
  </si>
  <si>
    <t>HE 14 CPT</t>
  </si>
  <si>
    <t>    NG Fin BS, LD1 for GDM - Mich - Jun01-Oct01</t>
  </si>
  <si>
    <t>Duke Energy Trading and Marketing LLC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</si>
  <si>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</si>
  <si>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</si>
  <si>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</si>
  <si>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</si>
  <si>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</si>
  <si>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</si>
  <si>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</si>
  <si>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</si>
  <si>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</si>
  <si>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</si>
  <si>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</si>
  <si>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</si>
  <si>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</si>
  <si>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</si>
  <si>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</si>
  <si>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</si>
  <si>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</si>
  <si>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</si>
  <si>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</si>
  <si>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</si>
  <si>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</si>
  <si>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</si>
  <si>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</si>
  <si>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</si>
  <si>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</si>
  <si>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</si>
  <si>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</si>
  <si>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</si>
  <si>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</si>
  <si>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</si>
  <si>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</si>
  <si>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</si>
  <si>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</si>
  <si>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</si>
  <si>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</si>
  <si>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</si>
  <si>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</si>
  <si>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</si>
  <si>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</si>
  <si>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</si>
  <si>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</si>
  <si>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</si>
  <si>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</si>
  <si>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</si>
  <si>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</si>
  <si>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</si>
  <si>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</si>
  <si>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</si>
  <si>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</si>
  <si>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</si>
  <si>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</si>
  <si>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</si>
  <si>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</si>
  <si>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</si>
  <si>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</si>
  <si>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</si>
  <si>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</si>
  <si>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</si>
  <si>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</si>
  <si>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</si>
  <si>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</si>
  <si>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</si>
  <si>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</si>
  <si>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</si>
  <si>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</si>
  <si>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</si>
  <si>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</si>
  <si>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</si>
  <si>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</si>
  <si>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</si>
  <si>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</si>
  <si>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</si>
  <si>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</si>
  <si>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</si>
  <si>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</si>
  <si>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</si>
  <si>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</si>
  <si>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</si>
  <si>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</si>
  <si>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</si>
  <si>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</si>
  <si>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</si>
  <si>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</si>
  <si>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</si>
  <si>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</si>
  <si>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</si>
  <si>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</si>
  <si>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</si>
  <si>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</si>
  <si>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</si>
  <si>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</si>
  <si>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</si>
  <si>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</si>
  <si>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</si>
  <si>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</si>
  <si>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</si>
  <si>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</si>
  <si>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</si>
  <si>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</si>
  <si>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</si>
  <si>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</si>
  <si>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</si>
  <si>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</si>
  <si>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</si>
  <si>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</si>
  <si>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</si>
  <si>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</si>
  <si>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</si>
  <si>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</si>
  <si>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</si>
  <si>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</si>
  <si>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</si>
  <si>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</si>
  <si>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</si>
  <si>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</si>
  <si>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</si>
  <si>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</si>
  <si>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</si>
  <si>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</si>
  <si>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</si>
  <si>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</si>
  <si>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</si>
  <si>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</si>
  <si>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</si>
  <si>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</si>
  <si>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</si>
  <si>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</si>
  <si>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</si>
  <si>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</si>
  <si>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</si>
  <si>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</si>
  <si>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</si>
  <si>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</si>
  <si>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</si>
  <si>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</si>
  <si>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</si>
  <si>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</si>
  <si>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</si>
  <si>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</si>
  <si>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</si>
  <si>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</si>
  <si>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</si>
  <si>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</si>
  <si>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</si>
  <si>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</si>
  <si>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</si>
  <si>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</si>
  <si>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</si>
  <si>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</si>
  <si>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</si>
  <si>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</si>
  <si>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</si>
  <si>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</si>
  <si>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</si>
  <si>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</si>
  <si>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</si>
  <si>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</si>
  <si>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</si>
  <si>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</si>
  <si>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</si>
  <si>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</si>
  <si>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</si>
  <si>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</si>
  <si>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</si>
  <si>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</si>
  <si>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</si>
  <si>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</si>
  <si>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</si>
  <si>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</si>
  <si>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</si>
  <si>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</si>
  <si>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</si>
  <si>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</si>
  <si>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</si>
  <si>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</si>
  <si>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</si>
  <si>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</si>
  <si>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</si>
  <si>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</si>
  <si>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</si>
  <si>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</si>
  <si>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</si>
  <si>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</si>
  <si>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</si>
  <si>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</si>
  <si>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</si>
  <si>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</si>
  <si>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</si>
  <si>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</si>
  <si>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</si>
  <si>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</si>
  <si>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</si>
  <si>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</si>
  <si>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</si>
  <si>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</si>
  <si>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</si>
  <si>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</si>
  <si>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</si>
  <si>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</si>
  <si>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</si>
  <si>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</si>
  <si>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</si>
  <si>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</si>
  <si>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</si>
  <si>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</si>
  <si>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</si>
  <si>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</si>
  <si>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</si>
  <si>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</si>
  <si>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</si>
  <si>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</si>
  <si>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</si>
  <si>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</si>
  <si>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</si>
  <si>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</si>
  <si>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</si>
  <si>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</si>
  <si>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</si>
  <si>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</si>
  <si>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</si>
  <si>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</si>
  <si>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</si>
  <si>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</si>
  <si>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</si>
  <si>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</si>
  <si>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</si>
  <si>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</si>
  <si>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</si>
  <si>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</si>
  <si>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</si>
  <si>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</si>
  <si>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</si>
  <si>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</si>
  <si>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</si>
  <si>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</si>
  <si>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</si>
  <si>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</si>
  <si>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</si>
  <si>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</si>
  <si>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</si>
  <si>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</si>
  <si>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</si>
  <si>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</si>
  <si>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</si>
  <si>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</si>
  <si>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</si>
  <si>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</si>
  <si>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</si>
  <si>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</si>
  <si>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</si>
  <si>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</si>
  <si>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</si>
  <si>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</si>
  <si>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</si>
  <si>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</si>
  <si>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</si>
  <si>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</si>
  <si>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</si>
  <si>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</si>
  <si>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</si>
  <si>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</si>
  <si>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</si>
  <si>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</si>
  <si>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</si>
  <si>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</si>
  <si>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</si>
  <si>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</si>
  <si>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</si>
  <si>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</si>
  <si>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</si>
  <si>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</si>
  <si>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</si>
  <si>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</si>
  <si>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</si>
  <si>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</si>
  <si>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</si>
  <si>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</si>
  <si>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</si>
  <si>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</si>
  <si>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</si>
  <si>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</si>
  <si>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</si>
  <si>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</si>
  <si>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</si>
  <si>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</si>
  <si>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</si>
  <si>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</si>
  <si>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</si>
  <si>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</si>
  <si>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</si>
  <si>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</si>
  <si>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</si>
  <si>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</si>
  <si>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</si>
  <si>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</si>
  <si>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</si>
  <si>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</si>
  <si>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</si>
  <si>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</si>
  <si>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</si>
  <si>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</si>
  <si>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</si>
  <si>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</si>
  <si>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</si>
  <si>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</si>
  <si>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</si>
  <si>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</si>
  <si>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</si>
  <si>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</si>
  <si>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</si>
  <si>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</si>
  <si>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</si>
  <si>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</si>
  <si>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</si>
  <si>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</si>
  <si>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</si>
  <si>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</si>
  <si>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</si>
  <si>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</si>
  <si>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</si>
  <si>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American Electric Power Service Corp.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</si>
  <si>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</si>
  <si>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</si>
  <si>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</si>
  <si>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</si>
  <si>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</si>
  <si>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</si>
  <si>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</si>
  <si>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</si>
  <si>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</si>
  <si>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</si>
  <si>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</si>
  <si>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</si>
  <si>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</si>
  <si>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</si>
  <si>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</si>
  <si>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</si>
  <si>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</si>
  <si>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</si>
  <si>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</si>
  <si>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</si>
  <si>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</si>
  <si>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</si>
  <si>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</si>
  <si>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</si>
  <si>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</si>
  <si>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</si>
  <si>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</si>
  <si>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</si>
  <si>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</si>
  <si>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</si>
  <si>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</si>
  <si>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</si>
  <si>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</si>
  <si>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</si>
  <si>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</si>
  <si>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</si>
  <si>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</si>
  <si>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</si>
  <si>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</si>
  <si>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</si>
  <si>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</si>
  <si>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</si>
  <si>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</si>
  <si>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</si>
  <si>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</si>
  <si>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</si>
  <si>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</si>
  <si>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Cal 02</t>
  </si>
  <si>
    <t>Firm-LD Off-Peak</t>
  </si>
  <si>
    <t>    Firm-LD Peak - Palo - Next Day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</si>
  <si>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</si>
  <si>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</si>
  <si>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</si>
  <si>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</si>
  <si>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</si>
  <si>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</si>
  <si>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</si>
  <si>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</si>
  <si>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</si>
  <si>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Cin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</si>
  <si>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</si>
  <si>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</si>
  <si>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</si>
  <si>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</si>
  <si>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</si>
  <si>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</si>
  <si>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</si>
  <si>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</si>
  <si>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</si>
  <si>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</si>
  <si>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</si>
  <si>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</si>
  <si>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</si>
  <si>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</si>
  <si>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</si>
  <si>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</si>
  <si>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</si>
  <si>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</si>
  <si>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</si>
  <si>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</si>
  <si>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</si>
  <si>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</si>
  <si>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</si>
  <si>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    Fuel Oil - 180cst Sing swap - Jun01</t>
  </si>
  <si>
    <t>mt</t>
  </si>
  <si>
    <t>Gasoil Diff</t>
  </si>
  <si>
    <t>    NG Firm Phys, FP - Opal - Next Day Gas</t>
  </si>
  <si>
    <t>    NG Fin BS, LD1 for NGI - Chicago - Jun01-Oct01</t>
  </si>
  <si>
    <t>Jet Fuel Diff</t>
  </si>
  <si>
    <t>    Firm-LD Peak - Cin - Jul02-Aug02</t>
  </si>
  <si>
    <t>    Firm-LD Peak - TVA - Next Day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</si>
  <si>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</si>
  <si>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</si>
  <si>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</si>
  <si>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</si>
  <si>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</si>
  <si>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</si>
  <si>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Ent</t>
  </si>
  <si>
    <t>OIL</t>
  </si>
  <si>
    <t>DATE</t>
  </si>
  <si>
    <t>PHY GAS</t>
  </si>
  <si>
    <t>FIN GAS</t>
  </si>
  <si>
    <t>paulbach</t>
  </si>
  <si>
    <t>MICWHITE</t>
  </si>
  <si>
    <t>Equitable Gas Company</t>
  </si>
  <si>
    <t>ADM89359</t>
  </si>
  <si>
    <t>aepes208</t>
  </si>
  <si>
    <t>DTE Energy Trading, Inc.</t>
  </si>
  <si>
    <t>lewislee</t>
  </si>
  <si>
    <t>JIMMCGHEE</t>
  </si>
  <si>
    <t>bbrent01</t>
  </si>
  <si>
    <t>JOEGRAHAM</t>
  </si>
  <si>
    <t>rjvandam</t>
  </si>
  <si>
    <t>robpitts</t>
  </si>
  <si>
    <t>ADM68959</t>
  </si>
  <si>
    <t>Nicor Gas Company</t>
  </si>
  <si>
    <t>vab12345</t>
  </si>
  <si>
    <t>ADM05933</t>
  </si>
  <si>
    <t>Barrett Resources Corporation</t>
  </si>
  <si>
    <t>BARRETT6</t>
  </si>
  <si>
    <t>ADM40684</t>
  </si>
  <si>
    <t>alexstant</t>
  </si>
  <si>
    <t>mikepowers</t>
  </si>
  <si>
    <t>SUNSHINE</t>
  </si>
  <si>
    <t>RODRIGUEZ</t>
  </si>
  <si>
    <t>bkeefer001</t>
  </si>
  <si>
    <t>LREICHEL02</t>
  </si>
  <si>
    <t>crudebuyer</t>
  </si>
  <si>
    <t>Highland Energy Company</t>
  </si>
  <si>
    <t>ADM86284</t>
  </si>
  <si>
    <t>AIG Energy Trading Inc.</t>
  </si>
  <si>
    <t>bobharp2</t>
  </si>
  <si>
    <t>US Crude WTI Cal Spd Fin Swap</t>
  </si>
  <si>
    <t>US WTI Cal Swap  Spread NX2              Jul-Aug 01      USD/bbl</t>
  </si>
  <si>
    <t>RFULLER</t>
  </si>
  <si>
    <t>PHYOIL - Price</t>
  </si>
  <si>
    <t>mustang1</t>
  </si>
  <si>
    <t>BILLBALSA</t>
  </si>
  <si>
    <t>davidlake</t>
  </si>
  <si>
    <t>semprakuo</t>
  </si>
  <si>
    <t>pcesrick</t>
  </si>
  <si>
    <t>sstewart01</t>
  </si>
  <si>
    <t>Wisconsin Power And Light Company</t>
  </si>
  <si>
    <t>wpla08239</t>
  </si>
  <si>
    <t>joekennedy</t>
  </si>
  <si>
    <t>Conoco (UK) Limited</t>
  </si>
  <si>
    <t>US Gas Basis     NGI Chicago             Jun01           USD/MM</t>
  </si>
  <si>
    <t>ADM04634</t>
  </si>
  <si>
    <t>jpellegrin</t>
  </si>
  <si>
    <t>CAN Gas Phy      NIT                     Jun01           CAD/GJ</t>
  </si>
  <si>
    <t>US Crude WTI Phy Index</t>
  </si>
  <si>
    <t>US WTI Index     KOCH P+                 Jun01           USD/bl/d</t>
  </si>
  <si>
    <t>Barrel per day</t>
  </si>
  <si>
    <t>Phyoil-Index</t>
  </si>
  <si>
    <t>Enron Reserve Acquisition Corp.</t>
  </si>
  <si>
    <t>Pepco Gas Services, Inc.</t>
  </si>
  <si>
    <t>wayneellis</t>
  </si>
  <si>
    <t>schottbt</t>
  </si>
  <si>
    <t>SUNGDORA</t>
  </si>
  <si>
    <t>Astra Power, LLC</t>
  </si>
  <si>
    <t>ceweyman</t>
  </si>
  <si>
    <t>terwilson</t>
  </si>
  <si>
    <t>eriksaaa</t>
  </si>
  <si>
    <t>nikkigoode</t>
  </si>
  <si>
    <t>Ashland Specialty Chemicals Company</t>
  </si>
  <si>
    <t>ADM07229</t>
  </si>
  <si>
    <t>kzanaboni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</si>
  <si>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</si>
  <si>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</si>
  <si>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</si>
  <si>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</si>
  <si>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</si>
  <si>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</si>
  <si>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ahamby0001</t>
  </si>
  <si>
    <t>Nicor Enerchange, LLC</t>
  </si>
  <si>
    <t>ADM83303</t>
  </si>
  <si>
    <t>WHITEWATER</t>
  </si>
  <si>
    <t>DOMESTIC1</t>
  </si>
  <si>
    <t>JBULRICH</t>
  </si>
  <si>
    <t>EPRIME28</t>
  </si>
  <si>
    <t>rjvandamp</t>
  </si>
  <si>
    <t>US Gas Basis     NGI SoCal               Apr-Oct02       USD/MM</t>
  </si>
  <si>
    <t>US UNL Gasoline Fin Swap</t>
  </si>
  <si>
    <t>US UNL Gasoline  Nymex NX2               Jun01           c/Gl-b</t>
  </si>
  <si>
    <t>AHAUSER</t>
  </si>
  <si>
    <t>Blnd-Hu-Hdg</t>
  </si>
  <si>
    <t>US Gas Basis     NNG Ventura             Jul-Oct01       USD/MM</t>
  </si>
  <si>
    <t>STVDIXON</t>
  </si>
  <si>
    <t>ADM18276</t>
  </si>
  <si>
    <t>chrispower</t>
  </si>
  <si>
    <t>tharringto</t>
  </si>
  <si>
    <t>UETINGAS01</t>
  </si>
  <si>
    <t>ADM96017</t>
  </si>
  <si>
    <t>Premstar Energy Canada Ltd</t>
  </si>
  <si>
    <t>DLPECL02</t>
  </si>
  <si>
    <t>dandukes</t>
  </si>
  <si>
    <t>Cozartta</t>
  </si>
  <si>
    <t>shourihan2</t>
  </si>
  <si>
    <t>ADM74235</t>
  </si>
  <si>
    <t>marissa2</t>
  </si>
  <si>
    <t>BYASSEEL</t>
  </si>
  <si>
    <t>owenwest</t>
  </si>
  <si>
    <t>SCISORCHAN</t>
  </si>
  <si>
    <t>Noble Gas Marketing Inc.</t>
  </si>
  <si>
    <t>basspro1</t>
  </si>
  <si>
    <t>US Gas Swap      Nymex                   Jun01           USD/MM-L</t>
  </si>
  <si>
    <t>US Gas Swap      Nymex                   Jul01           USD/MM-L</t>
  </si>
  <si>
    <t>NMENEN01</t>
  </si>
  <si>
    <t>jayknobl</t>
  </si>
  <si>
    <t>Sprague Energy Corp.</t>
  </si>
  <si>
    <t>DOMESTIC2</t>
  </si>
  <si>
    <t>MATTGRAVEL</t>
  </si>
  <si>
    <t>berginpat2</t>
  </si>
  <si>
    <t>ADM24744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</si>
  <si>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</si>
  <si>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</si>
  <si>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</si>
  <si>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</si>
  <si>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johnlewis</t>
  </si>
  <si>
    <t>ADM45135</t>
  </si>
  <si>
    <t>LT-SERC</t>
  </si>
  <si>
    <t>MCMULLAN</t>
  </si>
  <si>
    <t>US Pwr Phy Firm  PJM-W Peak              29-31May01      USD/MWh</t>
  </si>
  <si>
    <t>AQUILA1075</t>
  </si>
  <si>
    <t>West-Perm</t>
  </si>
  <si>
    <t>US Gas Basis     Dom APP                 Jun01           USD/MM</t>
  </si>
  <si>
    <t>US Pwr Phy Firm  Mid-C Peak              Jun01           USD/MWh</t>
  </si>
  <si>
    <t>DAVEGRAHAM</t>
  </si>
  <si>
    <t>Reliant Energy HL&amp;P</t>
  </si>
  <si>
    <t>ADM26674</t>
  </si>
  <si>
    <t>Euromin SA</t>
  </si>
  <si>
    <t>ADM88806</t>
  </si>
  <si>
    <t>Miami Valley Resources Inc.</t>
  </si>
  <si>
    <t>ADM72305</t>
  </si>
  <si>
    <t>diclementi</t>
  </si>
  <si>
    <t>MELISSA1</t>
  </si>
  <si>
    <t>CRAIGDUKE</t>
  </si>
  <si>
    <t>bperkins1</t>
  </si>
  <si>
    <t>US Gas Basis     NGI Chicago             Nov01-Mar02     USD/MM</t>
  </si>
  <si>
    <t>NUITBOHREN</t>
  </si>
  <si>
    <t>jeffstone</t>
  </si>
  <si>
    <t>BRIANKELLY</t>
  </si>
  <si>
    <t>US Gas Basis     Transco Z6 NY           Oct01           USD/MM</t>
  </si>
  <si>
    <t>Cu LME Reg.      Contract                18Jul01         USD/mt-L</t>
  </si>
  <si>
    <t>AQUILA1015</t>
  </si>
  <si>
    <t>pmjacobs</t>
  </si>
  <si>
    <t>ENRONCAT</t>
  </si>
  <si>
    <t>EPMELPbp</t>
  </si>
  <si>
    <t>SKAER0501</t>
  </si>
  <si>
    <t>TONYT003</t>
  </si>
  <si>
    <t>Penn West Petroleum</t>
  </si>
  <si>
    <t>ADM00359</t>
  </si>
  <si>
    <t>timriordan</t>
  </si>
  <si>
    <t>ADM84566</t>
  </si>
  <si>
    <t>ZUBEL001</t>
  </si>
  <si>
    <t>JEFFAVERY</t>
  </si>
  <si>
    <t>Willowbridge Associates Inc</t>
  </si>
  <si>
    <t>ADM52993</t>
  </si>
  <si>
    <t>ZHWF0S01</t>
  </si>
  <si>
    <t>Gerald Metals Inc.</t>
  </si>
  <si>
    <t>GLOVERJOHN</t>
  </si>
  <si>
    <t>EvanRich</t>
  </si>
  <si>
    <t>ericmooney</t>
  </si>
  <si>
    <t>US WTI Cal Swap  Spread NX2              Jun-Jul 01      USD/bbl</t>
  </si>
  <si>
    <t>aepes220</t>
  </si>
  <si>
    <t>Louis Dreyfus Plastics LLC</t>
  </si>
  <si>
    <t>LEEMDRAGE</t>
  </si>
  <si>
    <t>jerryfutch</t>
  </si>
  <si>
    <t>ADM02409</t>
  </si>
  <si>
    <t>Texaco Canada Petroleum  Inc.</t>
  </si>
  <si>
    <t>SANTUCCI1</t>
  </si>
  <si>
    <t>rsavocch</t>
  </si>
  <si>
    <t>Haut Commodities Inc</t>
  </si>
  <si>
    <t>hillblak</t>
  </si>
  <si>
    <t>MICHAELO</t>
  </si>
  <si>
    <t>DANIELCOWL</t>
  </si>
  <si>
    <t>CAN Gas Fin BasSwap</t>
  </si>
  <si>
    <t>CAN Gas Basis    AECO                    Jul-Oct01       USD/MM</t>
  </si>
  <si>
    <t>JMCKAY</t>
  </si>
  <si>
    <t>FT-CAND-EGSC</t>
  </si>
  <si>
    <t>knuppway</t>
  </si>
  <si>
    <t>US Gas Basis     EP SanJuan              Nov01-Mar02     USD/MM</t>
  </si>
  <si>
    <t>NORTHTRA</t>
  </si>
  <si>
    <t>ANDYMARSH</t>
  </si>
  <si>
    <t>BARHAMCPS</t>
  </si>
  <si>
    <t>blacina1</t>
  </si>
  <si>
    <t>johnswatek</t>
  </si>
  <si>
    <t>aepsvc128</t>
  </si>
  <si>
    <t>US Pwr Fin Swap  ISO NY Z-A Peak         21-25May01      USD/MWh</t>
  </si>
  <si>
    <t>CRABTREE</t>
  </si>
  <si>
    <t>US Weather CDD Swap</t>
  </si>
  <si>
    <t>CWOOLGAR</t>
  </si>
  <si>
    <t>ECTWEADES</t>
  </si>
  <si>
    <t>PATGRIMES</t>
  </si>
  <si>
    <t>slattery</t>
  </si>
  <si>
    <t>CARASPICER</t>
  </si>
  <si>
    <t>rickmcconn</t>
  </si>
  <si>
    <t>Kinder Morgan, Inc.</t>
  </si>
  <si>
    <t>US Gas Fin Opt   NYMEX        EP4.0      Jun01           USD/MM-L</t>
  </si>
  <si>
    <t>Canadian Imperial Bank of Commerce</t>
  </si>
  <si>
    <t>ADM26578</t>
  </si>
  <si>
    <t>West-SJ</t>
  </si>
  <si>
    <t>    NG Fin BS, LD1 for NGI - Socal - Q3 01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</si>
  <si>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</si>
  <si>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</si>
  <si>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</si>
  <si>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</si>
  <si>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</si>
  <si>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</si>
  <si>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</si>
  <si>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</si>
  <si>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</si>
  <si>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</si>
  <si>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</si>
  <si>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</si>
  <si>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</si>
  <si>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</si>
  <si>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</si>
  <si>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</si>
  <si>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</si>
  <si>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</si>
  <si>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</si>
  <si>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</si>
  <si>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</si>
  <si>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</si>
  <si>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</si>
  <si>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</si>
  <si>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</si>
  <si>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</si>
  <si>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</si>
  <si>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</si>
  <si>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</si>
  <si>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</si>
  <si>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</si>
  <si>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</si>
  <si>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</si>
  <si>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</si>
  <si>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</si>
  <si>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</si>
  <si>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GER Power Phy Fwd Ffrm</t>
  </si>
  <si>
    <t>Euro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</si>
  <si>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</si>
  <si>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</si>
  <si>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</si>
  <si>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</si>
  <si>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</si>
  <si>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</si>
  <si>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sdunnski</t>
  </si>
  <si>
    <t>Cargill International S.A.</t>
  </si>
  <si>
    <t>heneriks</t>
  </si>
  <si>
    <t>Kraftuebertragungswerke Rheinfelden AG</t>
  </si>
  <si>
    <t>Kom-Strom AG</t>
  </si>
  <si>
    <t>ADM39033</t>
  </si>
  <si>
    <t>Osterreichische Elektrizitats Wirtschaft AG</t>
  </si>
  <si>
    <t>MVV Energie AG</t>
  </si>
  <si>
    <t>Bewag AG</t>
  </si>
  <si>
    <t>BMARCHAN</t>
  </si>
  <si>
    <t>E&amp;T Energie Handelsgesellschaft m.b.H.</t>
  </si>
  <si>
    <t>AUT Power Phy Fwd Firm</t>
  </si>
  <si>
    <t>GTUHY</t>
  </si>
  <si>
    <t>kleinpat</t>
  </si>
  <si>
    <t>Essent Energy Trading B.V.</t>
  </si>
  <si>
    <t>nielsjen2</t>
  </si>
  <si>
    <t>Electrabel SA</t>
  </si>
  <si>
    <t>CH Power Phy Fwd Firm</t>
  </si>
  <si>
    <t>EHOKMARK</t>
  </si>
  <si>
    <t>BKW-FMB Energie AG</t>
  </si>
  <si>
    <t>AEP Energy Services Ltd</t>
  </si>
  <si>
    <t>jamieclark</t>
  </si>
  <si>
    <t>E.ON Trading GmbH (Munich)</t>
  </si>
  <si>
    <t>eontrdneu</t>
  </si>
  <si>
    <t>KELAG - Kaertner Elektrizitaets-Aktiengesellschaft</t>
  </si>
  <si>
    <t>Koestenb</t>
  </si>
  <si>
    <t>Mirant Europe BV</t>
  </si>
  <si>
    <t>Aare-Tessin AG fur Elektrizitat</t>
  </si>
  <si>
    <t>STROPPINI</t>
  </si>
  <si>
    <t>Energie Ouest Suisse</t>
  </si>
  <si>
    <t>Norbert131</t>
  </si>
  <si>
    <t>Elektrizitatswerk der Stadt Bern</t>
  </si>
  <si>
    <t>ADM86965</t>
  </si>
  <si>
    <t>Stadtwerke Leipzig GmbH</t>
  </si>
  <si>
    <t>schmerler</t>
  </si>
  <si>
    <t>Schweizerische Bundesbahnen SBB AG</t>
  </si>
  <si>
    <t>149594kb</t>
  </si>
  <si>
    <t>Triland Metals Limited</t>
  </si>
  <si>
    <t>Aluminum LME Registered Contract</t>
  </si>
  <si>
    <t>Al LME Reg.      Contract                3 Month         USD/mt-L</t>
  </si>
  <si>
    <t>ADM06610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</si>
  <si>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</si>
  <si>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</si>
  <si>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</si>
  <si>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</si>
  <si>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</si>
  <si>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</si>
  <si>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</si>
  <si>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</si>
  <si>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</si>
  <si>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HWONG</t>
  </si>
  <si>
    <t>TAGG/ ERMS</t>
  </si>
  <si>
    <t>Enron Capital &amp; Trade Resources International Corp. Singapore Branch</t>
  </si>
  <si>
    <t>Refco Overseas Ltd</t>
  </si>
  <si>
    <t>AIG International Limited</t>
  </si>
  <si>
    <t>GER Pwr Phy FF   Ger Grd BASE HV         Oct-Dec01       EUR/MWh</t>
  </si>
  <si>
    <t>AMANCEBO</t>
  </si>
  <si>
    <t>GER Pwr Phy FF   Ger Grd BASE HV         Jan-Dec02       EUR/MWh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</si>
  <si>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</si>
  <si>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</si>
  <si>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</si>
  <si>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</si>
  <si>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</si>
  <si>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</si>
  <si>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</si>
  <si>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</si>
  <si>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</si>
  <si>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</si>
  <si>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</si>
  <si>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JWALSH02</t>
  </si>
  <si>
    <t>ADM Investor Services International Limited</t>
  </si>
  <si>
    <t>DANNAYLOR</t>
  </si>
  <si>
    <t>Nuon Energy Trade &amp; Wholesale NV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</si>
  <si>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</si>
  <si>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</si>
  <si>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</si>
  <si>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</si>
  <si>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</si>
  <si>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</si>
  <si>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</si>
  <si>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</si>
  <si>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</si>
  <si>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</si>
  <si>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</si>
  <si>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</si>
  <si>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</si>
  <si>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</si>
  <si>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</si>
  <si>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</si>
  <si>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</si>
  <si>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</si>
  <si>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</si>
  <si>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</si>
  <si>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</si>
  <si>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</si>
  <si>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DIGITDEEP</t>
  </si>
  <si>
    <t>GRANKINE</t>
  </si>
  <si>
    <t>Manro Haydan Trading</t>
  </si>
  <si>
    <t>Sogemin Metals Ltd.</t>
  </si>
  <si>
    <t>MLEONARD</t>
  </si>
  <si>
    <t>Cargill Investor Services Ltd</t>
  </si>
  <si>
    <t>ADM66058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</si>
  <si>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</si>
  <si>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</si>
  <si>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</si>
  <si>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</si>
  <si>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</si>
  <si>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UK Gas Phy       NBP                     Apr-Sep03       p/th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</si>
  <si>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</si>
  <si>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</si>
  <si>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</si>
  <si>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</si>
  <si>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</si>
  <si>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</si>
  <si>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</si>
  <si>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</si>
  <si>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</si>
  <si>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</si>
  <si>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glawrence</t>
  </si>
  <si>
    <t>Enron Metals &amp; Commodity Limited</t>
  </si>
  <si>
    <t>BP Gas Marketing Limited</t>
  </si>
  <si>
    <t>Investec Bank (UK) Limited</t>
  </si>
  <si>
    <t>vanrietst</t>
  </si>
  <si>
    <t>Amalgamated Metal Trading Limited</t>
  </si>
  <si>
    <t>Chase Manhattan International Limited</t>
  </si>
  <si>
    <t>holcombe</t>
  </si>
  <si>
    <t>aarongiles</t>
  </si>
  <si>
    <t>Innogy PLC</t>
  </si>
  <si>
    <t>UK Power Phy Sch 5 Exc</t>
  </si>
  <si>
    <t>NJACKSON</t>
  </si>
  <si>
    <t>US Gas Swap      Nymex                   Aug01           USD/MM-L</t>
  </si>
  <si>
    <t>pcessturm</t>
  </si>
  <si>
    <t>Gasoil Crack</t>
  </si>
  <si>
    <t>Gasoline Crack</t>
  </si>
  <si>
    <t>Jan02-Feb02</t>
  </si>
  <si>
    <t>    Firm-LD Peak - PJM-W - Sep01</t>
  </si>
  <si>
    <t>    Firm-LD Peak - PJM-W - Jan02-Feb02</t>
  </si>
  <si>
    <t>GJ</t>
  </si>
  <si>
    <t>    NG Firm Phys, FP - ANR-SW - Next Day Gas</t>
  </si>
  <si>
    <t>    NG Firm Phys, FP - FGT-Z2 - Next Day Gas</t>
  </si>
  <si>
    <t>    NG Firm Phys, ID, GDD - NGPL-TxOk East-GC - Next Day Gas</t>
  </si>
  <si>
    <t>    Crude - Dubai 1st line swap - Jul01</t>
  </si>
  <si>
    <t>    Crude Diff - Dated/Brent 1st line swap - Jul01</t>
  </si>
  <si>
    <t>    Gasoil Crack - GO 1st line/Brent 1st line swap - Q3 01</t>
  </si>
  <si>
    <t>    Firm-LD Peak - Palo - Bal Month</t>
  </si>
  <si>
    <t>    NG Firm Phys, FP - Carthage - Next Day Gas</t>
  </si>
  <si>
    <t>    NG Firm Phys, ID, GDD - NGPL-LA - Next Day Gas</t>
  </si>
  <si>
    <t>    NG Fin BS, LD1 for IF - NNG-Demarc - Jun01</t>
  </si>
  <si>
    <t>    NG Fin BS, LD1 for IF - NW-Rockies - Nov01-Mar02</t>
  </si>
  <si>
    <t>    NG Fin BS, LD1 for IF - Tran 65 - Jun01</t>
  </si>
  <si>
    <t>    Crude - Brent 1st line swap - Q3 01</t>
  </si>
  <si>
    <t>    Crude - Brent 1st line swap - Cal 02</t>
  </si>
  <si>
    <t>    Crude - Dubai 1st line swap - Jun01</t>
  </si>
  <si>
    <t>    Fuel Oil - 180cst Sing swap - Jul01</t>
  </si>
  <si>
    <t>Gasoline</t>
  </si>
  <si>
    <t>    Gasoline - Rdam Barges Eurograde swap - Jun01</t>
  </si>
  <si>
    <t>    Gasoline Crack - Rdam Barges Eurograde/Brent 1st line swap - Q3 01</t>
  </si>
  <si>
    <t>Q2 02</t>
  </si>
  <si>
    <t>    Fin Swap-Peak - NYPOOL G - Jun01</t>
  </si>
  <si>
    <t>    Firm-LD Off-Peak - SP-15 Off-Peak - Next Day Off-Peak</t>
  </si>
  <si>
    <t>Next Day Off-Peak</t>
  </si>
  <si>
    <t>    Firm-LD Peak - Mid C - Jun01</t>
  </si>
  <si>
    <t>    NG Firm Phys, FP - ANR-SE-G - Next Day Gas</t>
  </si>
  <si>
    <t>    NG Firm Phys, FP - Malin - Next Day Gas</t>
  </si>
  <si>
    <t>    NG Firm Phys, ID, GDD - ANR-SE-T - Next Day Gas</t>
  </si>
  <si>
    <t>    NG Firm Phys, ID, GDD - TET M3 - Next Day Gas</t>
  </si>
  <si>
    <t>    NG Firm Phys, ID, GDD - TGT-SL - Next Day Gas</t>
  </si>
  <si>
    <t>    NG Firm Phys, ID, GDD - Transco Z-6 (NY) - Next Day Gas</t>
  </si>
  <si>
    <t>    NG Fin BS, LD1 for GDM - Mich - Jun01</t>
  </si>
  <si>
    <t>    NG Fin BS, LD1 for GDM - Mich - Nov01-Mar02</t>
  </si>
  <si>
    <t>Apr02-Oct02</t>
  </si>
  <si>
    <t>    NG Fin BS, LD1 for NGI - PG&amp;E-Citygate - Jun01</t>
  </si>
  <si>
    <t>    NG Fin BS, LD1 for NGI - Socal - Q1 02</t>
  </si>
  <si>
    <t>Dorland, C</t>
  </si>
  <si>
    <t>Carson, M</t>
  </si>
  <si>
    <t>May-21-01</t>
  </si>
  <si>
    <t>May-25-01</t>
  </si>
  <si>
    <t>EDSOLARI</t>
  </si>
  <si>
    <t>Stadtwerke Dusseldorf AG</t>
  </si>
  <si>
    <t>Tanja001</t>
  </si>
  <si>
    <t>Elektrizitatswerke der Stadt Zurich</t>
  </si>
  <si>
    <t>ewzgrk00</t>
  </si>
  <si>
    <t>FISHBOYS</t>
  </si>
  <si>
    <t>Axia Energie GmbH</t>
  </si>
  <si>
    <t>ungermany</t>
  </si>
  <si>
    <t>SCOTCOFF</t>
  </si>
  <si>
    <t>BRUMSTEVE</t>
  </si>
  <si>
    <t>simon7660</t>
  </si>
  <si>
    <t>just1bewag</t>
  </si>
  <si>
    <t>TRD01016</t>
  </si>
  <si>
    <t>BEL Gas Phy Fwd Zee IZT Ent</t>
  </si>
  <si>
    <t>Simsen Metals Company Limited</t>
  </si>
  <si>
    <t>ADM37670</t>
  </si>
  <si>
    <t>yeoshuyi</t>
  </si>
  <si>
    <t>FRANCESCOC</t>
  </si>
  <si>
    <t>BO000009</t>
  </si>
  <si>
    <t>WHISKERS</t>
  </si>
  <si>
    <t>Golly Hott Trading Limited</t>
  </si>
  <si>
    <t>ADM83160</t>
  </si>
  <si>
    <t>patrickfh</t>
  </si>
  <si>
    <t>UK Pwr Phy       445 Trans Inc BASE      Sum 03          GBP/MWh</t>
  </si>
  <si>
    <t>GER Pwr Phy FF   Ger Grd WDPK HV         Jan-Dec02       EUR/MWh</t>
  </si>
  <si>
    <t>UK Brent Swap</t>
  </si>
  <si>
    <t>UK Brent Swap    IPE                     Jul-Sep01       USD/bl/m</t>
  </si>
  <si>
    <t>MJONES2</t>
  </si>
  <si>
    <t>UK - ECTRIC - Crude D-Brent</t>
  </si>
  <si>
    <t>ADM83161</t>
  </si>
  <si>
    <t>simonwils</t>
  </si>
  <si>
    <t>aepes212</t>
  </si>
  <si>
    <t>wsullivan5</t>
  </si>
  <si>
    <t>Northern Indiana Public Service Company</t>
  </si>
  <si>
    <t>Glencore Commodities Limited</t>
  </si>
  <si>
    <t>nsaperia</t>
  </si>
  <si>
    <t>Naw Co limited</t>
  </si>
  <si>
    <t>JNAWNEDW</t>
  </si>
  <si>
    <t>Cu LME Reg.      Contract                15Aug01         USD/mt-L</t>
  </si>
  <si>
    <t>Roseyehuda</t>
  </si>
  <si>
    <t>stephenj</t>
  </si>
  <si>
    <t>mdesousa1</t>
  </si>
  <si>
    <t>ADM83162</t>
  </si>
  <si>
    <t>SGOODEL</t>
  </si>
  <si>
    <t>raganbond1</t>
  </si>
  <si>
    <t>MIDCONT2</t>
  </si>
  <si>
    <t>Zinc LME Reg.    Contract                15Aug01         USD/mt-L</t>
  </si>
  <si>
    <t>US Gas Basis     EP SanJuan              Jul01           USD/MM</t>
  </si>
  <si>
    <t>aepes211</t>
  </si>
  <si>
    <t>iversonm</t>
  </si>
  <si>
    <t>Biggsbyron</t>
  </si>
  <si>
    <t>bharrison</t>
  </si>
  <si>
    <t>Torch Energy TM, Inc.</t>
  </si>
  <si>
    <t>CLIFFBRUN</t>
  </si>
  <si>
    <t>Scottish Power UK plc</t>
  </si>
  <si>
    <t>GREGORMCD</t>
  </si>
  <si>
    <t>Dynegy UK Limited</t>
  </si>
  <si>
    <t>sammurray</t>
  </si>
  <si>
    <t>GER Pwr Phy FF   Ger Grd WDPK HV         Oct-Dec01       EUR/MWh</t>
  </si>
  <si>
    <t>Hess Energy Trading Company LLC</t>
  </si>
  <si>
    <t xml:space="preserve">US Crude WTI Fin Swap </t>
  </si>
  <si>
    <t>US WTI Swap      Nymex PEN               Jun01           USD/bl/m</t>
  </si>
  <si>
    <t>JTREADWAY</t>
  </si>
  <si>
    <t>GWHALLE</t>
  </si>
  <si>
    <t>WTI-GW-NXC2</t>
  </si>
  <si>
    <t>jackmanp</t>
  </si>
  <si>
    <t>Societe Generale</t>
  </si>
  <si>
    <t>N M Rothschild &amp; Sons Limited</t>
  </si>
  <si>
    <t>TRD11005</t>
  </si>
  <si>
    <t>ADM61366</t>
  </si>
  <si>
    <t>PAULDODGE</t>
  </si>
  <si>
    <t>PPL EnergyPlus, LLC</t>
  </si>
  <si>
    <t>US East Power Fin Swap</t>
  </si>
  <si>
    <t>pplhourly1</t>
  </si>
  <si>
    <t>JSTEPENO</t>
  </si>
  <si>
    <t>EPMI-HRLY-NE</t>
  </si>
  <si>
    <t>Enpower US</t>
  </si>
  <si>
    <t>stanleyf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</si>
  <si>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</si>
  <si>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</si>
  <si>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</si>
  <si>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</si>
  <si>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</si>
  <si>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</si>
  <si>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</si>
  <si>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</si>
  <si>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flight123</t>
  </si>
  <si>
    <t>BARRYGERSH</t>
  </si>
  <si>
    <t>backhouse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</si>
</sst>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7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3" fontId="0" fillId="0" borderId="37" xfId="0" applyNumberFormat="1" applyBorder="1"/>
    <xf numFmtId="0" fontId="3" fillId="11" borderId="2" xfId="0" applyFont="1" applyFill="1" applyBorder="1" applyAlignment="1">
      <alignment horizontal="center" wrapText="1"/>
    </xf>
    <xf numFmtId="0" fontId="3" fillId="11" borderId="38" xfId="0" applyFont="1" applyFill="1" applyBorder="1" applyAlignment="1">
      <alignment horizontal="center"/>
    </xf>
    <xf numFmtId="0" fontId="0" fillId="13" borderId="0" xfId="0" applyFill="1"/>
    <xf numFmtId="0" fontId="0" fillId="0" borderId="39" xfId="0" applyBorder="1"/>
    <xf numFmtId="0" fontId="0" fillId="0" borderId="39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8" xfId="0" applyFont="1" applyBorder="1" applyAlignment="1">
      <alignment horizontal="center"/>
    </xf>
    <xf numFmtId="165" fontId="32" fillId="0" borderId="38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40" xfId="0" applyFont="1" applyBorder="1"/>
    <xf numFmtId="0" fontId="0" fillId="0" borderId="40" xfId="0" applyBorder="1"/>
    <xf numFmtId="0" fontId="4" fillId="12" borderId="41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 indent="2"/>
    </xf>
    <xf numFmtId="0" fontId="4" fillId="12" borderId="43" xfId="0" applyFont="1" applyFill="1" applyBorder="1" applyAlignment="1">
      <alignment horizontal="left"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65" fontId="4" fillId="12" borderId="46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8" xfId="0" applyFont="1" applyBorder="1" applyAlignment="1">
      <alignment horizontal="center"/>
    </xf>
    <xf numFmtId="0" fontId="24" fillId="0" borderId="38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3" fontId="0" fillId="0" borderId="36" xfId="0" applyNumberFormat="1" applyBorder="1"/>
    <xf numFmtId="0" fontId="34" fillId="0" borderId="47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8" fillId="12" borderId="42" xfId="0" applyFont="1" applyFill="1" applyBorder="1" applyAlignment="1">
      <alignment horizontal="left" vertical="center" indent="2"/>
    </xf>
    <xf numFmtId="165" fontId="38" fillId="12" borderId="45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3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6" xfId="0" applyFont="1" applyFill="1" applyBorder="1" applyAlignment="1">
      <alignment horizontal="center" wrapText="1"/>
    </xf>
    <xf numFmtId="0" fontId="4" fillId="11" borderId="46" xfId="0" applyFont="1" applyFill="1" applyBorder="1" applyAlignment="1">
      <alignment horizontal="right" vertical="center"/>
    </xf>
    <xf numFmtId="0" fontId="3" fillId="0" borderId="48" xfId="0" applyFont="1" applyBorder="1"/>
    <xf numFmtId="0" fontId="0" fillId="0" borderId="47" xfId="0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9" xfId="0" applyBorder="1"/>
    <xf numFmtId="165" fontId="0" fillId="7" borderId="49" xfId="1" applyNumberFormat="1" applyFont="1" applyFill="1" applyBorder="1"/>
    <xf numFmtId="0" fontId="3" fillId="7" borderId="3" xfId="0" applyFont="1" applyFill="1" applyBorder="1"/>
    <xf numFmtId="165" fontId="3" fillId="0" borderId="48" xfId="1" applyNumberFormat="1" applyFont="1" applyBorder="1"/>
    <xf numFmtId="165" fontId="3" fillId="0" borderId="35" xfId="1" applyNumberFormat="1" applyFont="1" applyBorder="1"/>
    <xf numFmtId="165" fontId="3" fillId="0" borderId="46" xfId="1" applyNumberFormat="1" applyFont="1" applyBorder="1"/>
    <xf numFmtId="0" fontId="3" fillId="0" borderId="35" xfId="0" applyFont="1" applyBorder="1"/>
    <xf numFmtId="0" fontId="3" fillId="0" borderId="46" xfId="0" applyFont="1" applyBorder="1"/>
    <xf numFmtId="0" fontId="4" fillId="0" borderId="35" xfId="0" applyFont="1" applyFill="1" applyBorder="1"/>
    <xf numFmtId="165" fontId="39" fillId="8" borderId="38" xfId="1" applyNumberFormat="1" applyFont="1" applyFill="1" applyBorder="1" applyAlignment="1">
      <alignment vertical="center"/>
    </xf>
    <xf numFmtId="179" fontId="41" fillId="0" borderId="0" xfId="0" applyNumberFormat="1" applyFont="1"/>
    <xf numFmtId="0" fontId="4" fillId="0" borderId="40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6" fillId="0" borderId="10" xfId="1" applyNumberFormat="1" applyFont="1" applyBorder="1"/>
    <xf numFmtId="0" fontId="12" fillId="9" borderId="16" xfId="0" applyFont="1" applyFill="1" applyBorder="1" applyAlignment="1">
      <alignment horizontal="left" vertical="top" wrapText="1"/>
    </xf>
    <xf numFmtId="0" fontId="12" fillId="9" borderId="16" xfId="0" applyFont="1" applyFill="1" applyBorder="1" applyAlignment="1">
      <alignment horizontal="right" vertical="top" wrapText="1"/>
    </xf>
    <xf numFmtId="3" fontId="12" fillId="9" borderId="16" xfId="0" applyNumberFormat="1" applyFont="1" applyFill="1" applyBorder="1" applyAlignment="1">
      <alignment horizontal="right" vertical="top" wrapText="1"/>
    </xf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7" fillId="0" borderId="0" xfId="0" applyFont="1" applyFill="1" applyBorder="1"/>
    <xf numFmtId="0" fontId="7" fillId="0" borderId="0" xfId="0" applyFont="1" applyFill="1" applyBorder="1"/>
    <xf numFmtId="165" fontId="36" fillId="0" borderId="0" xfId="1" applyNumberFormat="1" applyFont="1" applyFill="1" applyBorder="1"/>
    <xf numFmtId="0" fontId="4" fillId="12" borderId="3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8" xfId="0" applyFont="1" applyBorder="1" applyAlignment="1">
      <alignment vertical="center"/>
    </xf>
    <xf numFmtId="165" fontId="3" fillId="0" borderId="38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699517204357916"/>
          <c:y val="3.628131973743432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56860422514144"/>
          <c:y val="0.1950120935887095"/>
          <c:w val="0.8142091438502882"/>
          <c:h val="0.560092873446642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Volumes'!$B$6:$B$30</c:f>
              <c:numCache>
                <c:formatCode>_(* #,##0_);_(* \(#,##0\);_(* "-"??_);_(@_)</c:formatCode>
                <c:ptCount val="25"/>
                <c:pt idx="0">
                  <c:v>3734400</c:v>
                </c:pt>
                <c:pt idx="1">
                  <c:v>3230400</c:v>
                </c:pt>
                <c:pt idx="2">
                  <c:v>4234200</c:v>
                </c:pt>
                <c:pt idx="3">
                  <c:v>4261600</c:v>
                </c:pt>
                <c:pt idx="4">
                  <c:v>3789225</c:v>
                </c:pt>
                <c:pt idx="5">
                  <c:v>5221400</c:v>
                </c:pt>
                <c:pt idx="6">
                  <c:v>4635200</c:v>
                </c:pt>
                <c:pt idx="7">
                  <c:v>3381200</c:v>
                </c:pt>
                <c:pt idx="8">
                  <c:v>4088400</c:v>
                </c:pt>
                <c:pt idx="9">
                  <c:v>2755800</c:v>
                </c:pt>
                <c:pt idx="10">
                  <c:v>3824800</c:v>
                </c:pt>
                <c:pt idx="11">
                  <c:v>2898400</c:v>
                </c:pt>
                <c:pt idx="12">
                  <c:v>6100200</c:v>
                </c:pt>
                <c:pt idx="13">
                  <c:v>4544000</c:v>
                </c:pt>
                <c:pt idx="14">
                  <c:v>2296400</c:v>
                </c:pt>
                <c:pt idx="15">
                  <c:v>5578400</c:v>
                </c:pt>
                <c:pt idx="16">
                  <c:v>5753600</c:v>
                </c:pt>
                <c:pt idx="17">
                  <c:v>6257800</c:v>
                </c:pt>
                <c:pt idx="18">
                  <c:v>2959600</c:v>
                </c:pt>
                <c:pt idx="19">
                  <c:v>8300400</c:v>
                </c:pt>
                <c:pt idx="20">
                  <c:v>5596800</c:v>
                </c:pt>
                <c:pt idx="21">
                  <c:v>8357600</c:v>
                </c:pt>
                <c:pt idx="22">
                  <c:v>7342400</c:v>
                </c:pt>
                <c:pt idx="23">
                  <c:v>4808400</c:v>
                </c:pt>
                <c:pt idx="24">
                  <c:v>3836400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BE-41F8-A1AD-762A7E477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162944"/>
        <c:axId val="1"/>
      </c:barChart>
      <c:dateAx>
        <c:axId val="15216294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1629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444456124015338"/>
          <c:y val="3.61991050199910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19457018948245214"/>
          <c:w val="0.78611137766905992"/>
          <c:h val="0.49321280589737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0E-4FB0-AD26-95A2E28E7432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0E-4FB0-AD26-95A2E28E7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20784"/>
        <c:axId val="1"/>
      </c:barChart>
      <c:dateAx>
        <c:axId val="21042078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4207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307717800977296"/>
          <c:w val="0.26111119964979373"/>
          <c:h val="5.882354565748552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833343788433087"/>
          <c:y val="3.52114088632572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20187874414934132"/>
          <c:w val="0.78611137766905992"/>
          <c:h val="0.474180306025197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6-446F-8F36-BE044AD1A6BD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6-446F-8F36-BE044AD1A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61544"/>
        <c:axId val="1"/>
      </c:barChart>
      <c:dateAx>
        <c:axId val="21046154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4615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01914849597882"/>
          <c:w val="0.26111119964979373"/>
          <c:h val="6.103310869631248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868903581452814"/>
          <c:y val="3.521140886325720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6370874637061"/>
          <c:y val="0.20187874414934132"/>
          <c:w val="0.80191403932905903"/>
          <c:h val="0.478875160540297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Volumes'!$A$16:$A$30</c:f>
              <c:numCache>
                <c:formatCode>m/d/yyyy</c:formatCode>
                <c:ptCount val="15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</c:numCache>
            </c:numRef>
          </c:cat>
          <c:val>
            <c:numRef>
              <c:f>'Historical Volumes'!$F$16:$F$30</c:f>
              <c:numCache>
                <c:formatCode>_(* #,##0_);_(* \(#,##0\);_(* "-"??_);_(@_)</c:formatCode>
                <c:ptCount val="15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E-48BE-B9CF-7129C15C9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558056"/>
        <c:axId val="1"/>
      </c:barChart>
      <c:dateAx>
        <c:axId val="20755805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5580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388048560726667"/>
          <c:y val="0.9201914849597882"/>
          <c:w val="0.38388048560726679"/>
          <c:h val="6.103310869631248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0</xdr:rowOff>
    </xdr:from>
    <xdr:to>
      <xdr:col>15</xdr:col>
      <xdr:colOff>160020</xdr:colOff>
      <xdr:row>22</xdr:row>
      <xdr:rowOff>7620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594360</xdr:colOff>
      <xdr:row>3</xdr:row>
      <xdr:rowOff>7620</xdr:rowOff>
    </xdr:from>
    <xdr:to>
      <xdr:col>24</xdr:col>
      <xdr:colOff>594360</xdr:colOff>
      <xdr:row>22</xdr:row>
      <xdr:rowOff>22860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22860</xdr:rowOff>
    </xdr:from>
    <xdr:to>
      <xdr:col>25</xdr:col>
      <xdr:colOff>0</xdr:colOff>
      <xdr:row>42</xdr:row>
      <xdr:rowOff>68580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45720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7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motsin" refreshedDate="37032.410344560187" createdVersion="1" recordCount="3">
  <cacheSource type="worksheet">
    <worksheetSource ref="A9:AA12" sheet="DD-EPM"/>
  </cacheSource>
  <cacheFields count="27">
    <cacheField name="Enron Trader" numFmtId="0">
      <sharedItems count="6">
        <s v="Clint Dean"/>
        <s v="Jeff King" u="1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4" count="2">
        <n v="4"/>
        <n v="1"/>
      </sharedItems>
    </cacheField>
    <cacheField name="Total Volume" numFmtId="0">
      <sharedItems containsSemiMixedTypes="0" containsString="0" containsNumber="1" containsInteger="1" minValue="800" maxValue="3200" count="2">
        <n v="3200"/>
        <n v="800"/>
      </sharedItems>
    </cacheField>
    <cacheField name="Notional Value" numFmtId="0">
      <sharedItems containsSemiMixedTypes="0" containsString="0" containsNumber="1" containsInteger="1" minValue="34400" maxValue="147200" count="3">
        <n v="147200"/>
        <n v="36000"/>
        <n v="344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1">
        <s v="CDEANEPM"/>
      </sharedItems>
    </cacheField>
    <cacheField name="Dynegy User Name " numFmtId="0">
      <sharedItems count="1">
        <s v="DYNMSTE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pwr.Ercot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Balance of Week Power"/>
        <s v="pwr.East Coast Spot Power"/>
      </sharedItems>
    </cacheField>
    <cacheField name="Term Start Date " numFmtId="0">
      <sharedItems containsSemiMixedTypes="0" containsNonDate="0" containsDate="1" containsString="0" minDate="2001-05-21T00:00:00" maxDate="2001-05-23T00:00:00" count="2">
        <d v="2001-05-22T00:00:00"/>
        <d v="2001-05-21T00:00:00"/>
      </sharedItems>
    </cacheField>
    <cacheField name="Term End Date " numFmtId="0">
      <sharedItems containsSemiMixedTypes="0" containsNonDate="0" containsDate="1" containsString="0" minDate="2001-05-21T00:00:00" maxDate="2001-05-26T00:00:00" count="2">
        <d v="2001-05-25T00:00:00"/>
        <d v="2001-05-21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8T00:00:00" maxDate="2001-05-19T00:00:00" count="1">
        <d v="2001-05-18T00:00:00"/>
      </sharedItems>
    </cacheField>
    <cacheField name="Transaction Time " numFmtId="0">
      <sharedItems count="3">
        <s v="07:57 A.M."/>
        <s v="06:43 A.M."/>
        <s v="06:53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containsInteger="1" minValue="43" maxValue="46" count="3">
        <n v="46"/>
        <n v="45"/>
        <n v="43"/>
      </sharedItems>
    </cacheField>
    <cacheField name="Deal Number " numFmtId="0">
      <sharedItems containsSemiMixedTypes="0" containsString="0" containsNumber="1" containsInteger="1" minValue="31318" maxValue="31348" count="3">
        <n v="31348"/>
        <n v="31318"/>
        <n v="313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32.392787962963" createdVersion="1" recordCount="9994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5">
        <s v="Metals"/>
        <s v="Crude"/>
        <s v="Power"/>
        <s v="Natural Gas"/>
        <s v="Oil Products"/>
        <s v="LPG"/>
        <s v="Sea Freight"/>
        <s v="Gas Pipeline Capacity"/>
        <s v="Aluminum"/>
        <s v="Lumber"/>
        <s v="Coal"/>
        <s v="Weather"/>
        <s v="Petchems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63147" maxValue="1268903"/>
    </cacheField>
    <cacheField name="Transaction Time" numFmtId="0">
      <sharedItems containsDate="1" containsString="0" containsBlank="1" minDate="2001-05-17T21:22:27" maxDate="2001-05-18T16:42:20"/>
    </cacheField>
    <cacheField name="Counterparty Name" numFmtId="0">
      <sharedItems containsBlank="1"/>
    </cacheField>
    <cacheField name="External Party" numFmtId="0">
      <sharedItems containsBlank="1" count="5">
        <m/>
        <s v="Natsource LLC"/>
        <s v="APB Energy, Inc."/>
        <s v="ClickPaper.com, L.L.Ction"/>
        <s v="ClickPaper.com, L.L.Cr Company of Houst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75" maxValue="177" count="4">
        <m/>
        <n v="175"/>
        <n v="176"/>
        <n v="177"/>
      </sharedItems>
    </cacheField>
    <cacheField name="Commodity Group" numFmtId="0">
      <sharedItems containsBlank="1" count="14">
        <s v="Metals"/>
        <s v="Crude"/>
        <s v="Power"/>
        <s v="Natural Gas"/>
        <s v="Oil Products"/>
        <s v="LPG"/>
        <s v="Sea Freight"/>
        <s v="Gas Pipeline Capacity"/>
        <s v="Aluminum"/>
        <s v="Lumber"/>
        <s v="Coal"/>
        <s v="Weather"/>
        <s v="Petchems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5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28">
        <s v="LME Registered 25 mt Lot"/>
        <s v="Barrel"/>
        <s v="MWh"/>
        <s v="LME Registered 6 mt Lot"/>
        <s v="LME Registered 5 mt LOT"/>
        <s v="LME Registered 20 mt LOT"/>
        <s v="therm"/>
        <s v="mt"/>
        <s v="Barrel per month"/>
        <s v="IPE Barrels"/>
        <s v="MMBtu"/>
        <s v="Gallon"/>
        <s v="MWh (Canada)"/>
        <s v="MMBtu/Lots (Options)"/>
        <s v="GJ"/>
        <s v="Sea Freight 9.2 Dys BPI Av 4 TC"/>
        <s v="IPE mt"/>
        <s v="Sea Freight Lots"/>
        <s v="Barrel per day"/>
        <s v="European Alum 25 mt Lot"/>
        <s v="Thousand Board Feet"/>
        <s v="COAL-Tons/Barges/Mnth"/>
        <s v="Cooling Degree Day"/>
        <m/>
        <s v="Jpn Alum Phy 250 mt Lot" u="1"/>
        <s v="SECA Contract - Metric Tonnes" u="1"/>
        <s v="Short Tons (+/- 5%)" u="1"/>
        <s v="metric tonnes/month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1.44" maxValue="9300"/>
    </cacheField>
    <cacheField name="External User ID" numFmtId="0">
      <sharedItems containsBlank="1" containsMixedTypes="1" containsNumber="1" containsInteger="1" minValue="12867107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1">
        <s v="Enron Metals Trading"/>
        <s v="TAGG/ ERMS"/>
        <s v="Powerdesk Nordic"/>
        <s v="Enpower UK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Capital &amp; Trade Resources International Corp. Singapore Branch"/>
        <s v="Enron Nordic Energy"/>
        <s v="Enron Capital &amp; Trade Resources Limited"/>
        <s v="Enron Capital &amp; Trade Resources International Corp."/>
        <s v="Enron North America Corp."/>
        <s v="Enron Power Marketing, Inc."/>
        <s v="Enron Canada Corp."/>
        <s v="Houston Pipe Line Company"/>
        <s v="EOL NNG"/>
        <s v="Enron Capital &amp; Trade Resources International Corp., through EEFT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0998" maxValue="2140510"/>
    </cacheField>
    <cacheField name="Begin Date" numFmtId="0">
      <sharedItems containsDate="1" containsString="0" containsBlank="1" minDate="2001-05-01T00:00:00" maxDate="2003-05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32.41008090278" createdVersion="1" recordCount="28">
  <cacheSource type="worksheet">
    <worksheetSource ref="A15:T43" sheet="ICE-EPM"/>
  </cacheSource>
  <cacheFields count="20">
    <cacheField name="Trade Date" numFmtId="0">
      <sharedItems count="1">
        <s v="May-18-01"/>
      </sharedItems>
    </cacheField>
    <cacheField name="Deal ID" numFmtId="0">
      <sharedItems containsSemiMixedTypes="0" containsString="0" containsNumber="1" containsInteger="1" minValue="103579364" maxValue="33850271547" count="28">
        <n v="157404398"/>
        <n v="561354987"/>
        <n v="103579364"/>
        <n v="33063236816"/>
        <n v="33064279815"/>
        <n v="165911580"/>
        <n v="188983629"/>
        <n v="108867371"/>
        <n v="208253954"/>
        <n v="109640780"/>
        <n v="960008660"/>
        <n v="529360763"/>
        <n v="213091415"/>
        <n v="194119713"/>
        <n v="174521867"/>
        <n v="602930456"/>
        <n v="402038237"/>
        <n v="145112720"/>
        <n v="132599687"/>
        <n v="444263018"/>
        <n v="33850271547"/>
        <n v="488640444"/>
        <n v="266170892"/>
        <n v="171467851"/>
        <n v="411537478"/>
        <n v="131558429"/>
        <n v="174511308"/>
        <n v="149598478"/>
      </sharedItems>
    </cacheField>
    <cacheField name="Leg ID" numFmtId="0">
      <sharedItems containsString="0" containsBlank="1" containsNumber="1" containsInteger="1" minValue="33161639561" maxValue="33748393465" count="4">
        <m/>
        <n v="33161639561"/>
        <n v="33176489864"/>
        <n v="33748393465"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s v="Firm-LD Off-Peak"/>
        <m u="1"/>
      </sharedItems>
    </cacheField>
    <cacheField name="Hub" numFmtId="0">
      <sharedItems count="8">
        <s v="Comed"/>
        <s v="Cin"/>
        <s v="Ent"/>
        <s v="Palo Off-Peak"/>
        <s v="SP-15 Off-Peak"/>
        <s v="NP-15 Off-Peak"/>
        <s v="PJM-W"/>
        <s v="Palo"/>
      </sharedItems>
    </cacheField>
    <cacheField name="Strip" numFmtId="0">
      <sharedItems containsDate="1" containsMixedTypes="1" minDate="2001-06-01T00:00:00" maxDate="2001-06-02T00:00:00" count="5">
        <s v="Next Day"/>
        <d v="2001-06-01T00:00:00"/>
        <s v="Next Day Off-Peak"/>
        <s v="Bal Week"/>
        <s v="Next Week"/>
      </sharedItems>
    </cacheField>
    <cacheField name="START" numFmtId="0">
      <sharedItems count="5">
        <s v="May-21-01"/>
        <s v="Jun-01-01"/>
        <s v="May-20-01"/>
        <s v="May-22-01"/>
        <s v="May-29-01"/>
      </sharedItems>
    </cacheField>
    <cacheField name="END" numFmtId="0">
      <sharedItems count="4">
        <s v="May-21-01"/>
        <s v="Jun-30-01"/>
        <s v="May-25-01"/>
        <s v="Jun-0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10">
        <s v="Morgan Stanley Capital Group, Inc."/>
        <s v="American Electric Power Service Corp."/>
        <s v="Northern Indiana Public Service Company"/>
        <s v="Duke Energy Trading and Marketing LLC"/>
        <s v="El Paso Merchant Energy L.P."/>
        <s v="Mirant Americas Energy Marketing, LP"/>
        <s v="Reliant Energy Services, Inc."/>
        <s v="Public Service Company of Colorado"/>
        <s v="Aquila Energy Marketing Corp"/>
        <s v="PSEG Energy Resources &amp; Trade LLC"/>
      </sharedItems>
    </cacheField>
    <cacheField name="Price" numFmtId="0">
      <sharedItems containsSemiMixedTypes="0" containsString="0" containsNumber="1" minValue="27.05" maxValue="380" count="19">
        <n v="29"/>
        <n v="60"/>
        <n v="27.05"/>
        <n v="36.9"/>
        <n v="36.85"/>
        <n v="36.799999999999997"/>
        <n v="59.85"/>
        <n v="59.75"/>
        <n v="110"/>
        <n v="125"/>
        <n v="135"/>
        <n v="210"/>
        <n v="200"/>
        <n v="28.25"/>
        <n v="59.65"/>
        <n v="45"/>
        <n v="380"/>
        <n v="44"/>
        <n v="43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100" count="3">
        <n v="50"/>
        <n v="25"/>
        <n v="100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16800" count="5">
        <n v="800"/>
        <n v="16800"/>
        <n v="3200"/>
        <n v="10400"/>
        <n v="64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Dorland, C"/>
        <s v="Carson, M"/>
        <s v="Stalford, R"/>
        <s v="Richter, J"/>
        <s v="Fischer, M"/>
        <s v="Carson , M" u="1"/>
        <s v="Dorland , C" u="1"/>
        <s v="Herndon, R" u="1"/>
        <s v="Motley, M" u="1"/>
        <m u="1"/>
        <s v="Crandall, 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32.410267013889" createdVersion="1" recordCount="4">
  <cacheSource type="worksheet">
    <worksheetSource ref="A10:Y14" sheet="DD-ENA"/>
  </cacheSource>
  <cacheFields count="25">
    <cacheField name="Enron Trader" numFmtId="0">
      <sharedItems count="16">
        <s v="Chris Germany"/>
        <s v="Susan Pereira"/>
        <s v="Dan Junek" u="1"/>
        <s v="John Arnold" u="1"/>
        <s v="Kelli Stevens" u="1"/>
        <s v="Narsimha Misra" u="1"/>
        <s v="Patrice Mims-Thurston" u="1"/>
        <s v="Scott Hendrickson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3" maxValue="3" count="1">
        <n v="3"/>
      </sharedItems>
    </cacheField>
    <cacheField name="Total Volume" numFmtId="0">
      <sharedItems containsSemiMixedTypes="0" containsString="0" containsNumber="1" containsInteger="1" minValue="15000" maxValue="30000" count="2">
        <n v="15000"/>
        <n v="3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PEREI"/>
      </sharedItems>
    </cacheField>
    <cacheField name="Dynegy User Name " numFmtId="0">
      <sharedItems count="3">
        <s v="DYNCMCG"/>
        <s v="DYNTTU"/>
        <s v="DYNFMOR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ng.TETCO ELA"/>
        <s v="ng.TGT Zone SL"/>
        <s v="ng.Transco Zone 3, Station 65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19T00:00:00" maxDate="2001-05-20T00:00:00" count="1">
        <d v="2001-05-19T00:00:00"/>
      </sharedItems>
    </cacheField>
    <cacheField name="Term End Date " numFmtId="0">
      <sharedItems containsSemiMixedTypes="0" containsNonDate="0" containsDate="1" containsString="0" minDate="2001-05-21T00:00:00" maxDate="2001-05-22T00:00:00" count="1">
        <d v="2001-05-2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8T00:00:00" maxDate="2001-05-19T00:00:00" count="1">
        <d v="2001-05-18T00:00:00"/>
      </sharedItems>
    </cacheField>
    <cacheField name="Transaction Time " numFmtId="0">
      <sharedItems count="4">
        <s v="09:17 A.M."/>
        <s v="09:36 A.M."/>
        <s v="07:55 A.M."/>
        <s v="10:08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10000" count="2">
        <n v="5000"/>
        <n v="10000"/>
      </sharedItems>
    </cacheField>
    <cacheField name="Price " numFmtId="0">
      <sharedItems containsSemiMixedTypes="0" containsString="0" containsNumber="1" minValue="4.09" maxValue="4.165" count="3">
        <n v="4.09"/>
        <n v="4.13"/>
        <n v="4.165"/>
      </sharedItems>
    </cacheField>
    <cacheField name="Deal Number " numFmtId="0">
      <sharedItems containsSemiMixedTypes="0" containsString="0" containsNumber="1" containsInteger="1" minValue="31344" maxValue="31546" count="4">
        <n v="31491"/>
        <n v="31522"/>
        <n v="31344"/>
        <n v="3154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32.409864236113" createdVersion="1" recordCount="7">
  <cacheSource type="worksheet">
    <worksheetSource ref="A15:T22" sheet="ICE-ENA"/>
  </cacheSource>
  <cacheFields count="20">
    <cacheField name="Trade Date" numFmtId="0">
      <sharedItems count="1">
        <s v="May-18-01"/>
      </sharedItems>
    </cacheField>
    <cacheField name="Deal ID" numFmtId="0">
      <sharedItems containsSemiMixedTypes="0" containsString="0" containsNumber="1" containsInteger="1" minValue="104117654" maxValue="464045490" count="7">
        <n v="209419618"/>
        <n v="123636004"/>
        <n v="464045490"/>
        <n v="210728057"/>
        <n v="104117654"/>
        <n v="170453224"/>
        <n v="120744183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15">
        <s v="NG Fin BS, LD1 for IF"/>
        <s v="NG Firm Phys, FP"/>
        <s v="NG Firm Phys, ID, GDD"/>
        <s v="NG Fin, FP for LD1"/>
        <s v="Heating Oil Crack"/>
        <s v="Firm-LD Peak" u="1"/>
        <m u="1"/>
        <s v="NG Fin BS, LD1 for GDM" u="1"/>
        <s v="NG Fin Sw Swap, IF for GDD" u="1"/>
        <s v="Gasoline Crack" u="1"/>
        <s v="Crude" u="1"/>
        <s v="NG Fin BS, LD1 for NGI" u="1"/>
        <s v="Crude Diff" u="1"/>
        <s v="NG Firm Phys, ID, NGI" u="1"/>
        <s v="NG Fin Sw Swap, GDM for GDD" u="1"/>
      </sharedItems>
    </cacheField>
    <cacheField name="Hub" numFmtId="0">
      <sharedItems count="7">
        <s v="CNG-SP"/>
        <s v="Transco Z-6 (NY)"/>
        <s v="TET M3"/>
        <s v="Henry"/>
        <s v="ANR-SW"/>
        <s v="HO/WTI 1st line swap"/>
        <s v="Panhandle"/>
      </sharedItems>
    </cacheField>
    <cacheField name="Strip" numFmtId="0">
      <sharedItems count="5">
        <s v="Nov01-Mar02"/>
        <s v="Next Day Gas"/>
        <s v="Cal 03"/>
        <s v="Jun01-Oct01"/>
        <s v="Q4 01"/>
      </sharedItems>
    </cacheField>
    <cacheField name="START" numFmtId="0">
      <sharedItems count="5">
        <s v="Nov-01-01"/>
        <s v="May-19-01"/>
        <s v="Jan-01-03"/>
        <s v="Jun-01-01"/>
        <s v="Oct-01-01"/>
      </sharedItems>
    </cacheField>
    <cacheField name="END" numFmtId="0">
      <sharedItems count="5">
        <s v="Mar-31-02"/>
        <s v="May-21-01"/>
        <s v="Dec-31-03"/>
        <s v="Oct-31-01"/>
        <s v="Dec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7">
        <s v="Aquila Risk Management Corp."/>
        <s v="Aquila Energy Marketing Corp"/>
        <s v="Mirant Americas Energy Marketing, LP"/>
        <s v="AEP Energy Services, Inc."/>
        <s v="Reliant Energy Services, Inc."/>
        <s v="J. Aron &amp; Company"/>
        <s v="BP Amoco Corporation"/>
      </sharedItems>
    </cacheField>
    <cacheField name="Price" numFmtId="0">
      <sharedItems containsSemiMixedTypes="0" containsString="0" containsNumber="1" minValue="-0.115" maxValue="6.2" count="6">
        <n v="0.46500000000000002"/>
        <n v="4.47"/>
        <n v="0"/>
        <n v="4.18"/>
        <n v="-0.115"/>
        <n v="6.2"/>
      </sharedItems>
    </cacheField>
    <cacheField name="Price Units" numFmtId="0">
      <sharedItems count="2">
        <s v="USD / MMBtu"/>
        <s v="USD / bbl"/>
      </sharedItems>
    </cacheField>
    <cacheField name="Qty Per Period" numFmtId="0">
      <sharedItems containsSemiMixedTypes="0" containsString="0" containsNumber="1" containsInteger="1" minValue="5000" maxValue="25000" count="4">
        <n v="15000"/>
        <n v="10000"/>
        <n v="5000"/>
        <n v="25000"/>
      </sharedItems>
    </cacheField>
    <cacheField name="Periods" numFmtId="0">
      <sharedItems count="2">
        <s v="Daily"/>
        <s v="Monthly"/>
      </sharedItems>
    </cacheField>
    <cacheField name="Total Quantity" numFmtId="0">
      <sharedItems containsSemiMixedTypes="0" containsString="0" containsNumber="1" containsInteger="1" minValue="30000" maxValue="2265000" count="6">
        <n v="2265000"/>
        <n v="30000"/>
        <n v="1825000"/>
        <n v="1530000"/>
        <n v="75000"/>
        <n v="765000"/>
      </sharedItems>
    </cacheField>
    <cacheField name="Qty Units" numFmtId="0">
      <sharedItems containsBlank="1" count="4">
        <s v="MMBtus"/>
        <s v="bbl"/>
        <s v="MWhs" u="1"/>
        <m u="1"/>
      </sharedItems>
    </cacheField>
    <cacheField name="Trader" numFmtId="0">
      <sharedItems containsBlank="1" count="16">
        <s v="Mckay, B"/>
        <s v="Pimenov, V"/>
        <s v="Arnold, J"/>
        <s v="Storey, G"/>
        <s v="Gagliardi, L"/>
        <s v="Carson , M" u="1"/>
        <s v="Dorland , C" u="1"/>
        <s v="Fischer, M" u="1"/>
        <s v="Herndon, R" u="1"/>
        <s v="Motley, M" u="1"/>
        <m u="1"/>
        <s v="Crandall, S" u="1"/>
        <s v="Quigley, D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32.410422222223" createdVersion="1" recordCount="3">
  <cacheSource type="worksheet">
    <worksheetSource ref="A9:Y12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3" maxValue="3" count="1">
        <n v="3"/>
      </sharedItems>
    </cacheField>
    <cacheField name="Total Volume" numFmtId="0">
      <sharedItems containsSemiMixedTypes="0" containsString="0" containsNumber="1" containsInteger="1" minValue="30000" maxValue="30000" count="1">
        <n v="3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2">
        <s v="Natural Gas Liquids"/>
        <m u="1"/>
      </sharedItems>
    </cacheField>
    <cacheField name="User Name " numFmtId="0">
      <sharedItems count="1">
        <s v="WWHICKSPHY"/>
      </sharedItems>
    </cacheField>
    <cacheField name="Dynegy User Name " numFmtId="0">
      <sharedItems count="1">
        <s v="DYNDDEL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1"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4Q 2001"/>
      </sharedItems>
    </cacheField>
    <cacheField name="Term Start Date " numFmtId="0">
      <sharedItems containsSemiMixedTypes="0" containsNonDate="0" containsDate="1" containsString="0" minDate="2001-10-01T00:00:00" maxDate="2001-10-02T00:00:00" count="1">
        <d v="2001-10-01T00:00:00"/>
      </sharedItems>
    </cacheField>
    <cacheField name="Term End Date " numFmtId="0">
      <sharedItems containsSemiMixedTypes="0" containsNonDate="0" containsDate="1" containsString="0" minDate="2001-12-31T00:00:00" maxDate="2002-01-01T00:00:00" count="1">
        <d v="2001-12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5-18T00:00:00" maxDate="2001-05-19T00:00:00" count="1">
        <d v="2001-05-18T00:00:00"/>
      </sharedItems>
    </cacheField>
    <cacheField name="Transaction Time " numFmtId="0">
      <sharedItems count="2">
        <s v="01:38 P.M."/>
        <s v="11:16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10000" maxValue="10000" count="1">
        <n v="10000"/>
      </sharedItems>
    </cacheField>
    <cacheField name="Price " numFmtId="0">
      <sharedItems containsSemiMixedTypes="0" containsString="0" containsNumber="1" minValue="0.54374999999999996" maxValue="0.54374999999999996" count="1">
        <n v="0.54374999999999996"/>
      </sharedItems>
    </cacheField>
    <cacheField name="Deal Number " numFmtId="0">
      <sharedItems containsSemiMixedTypes="0" containsString="0" containsNumber="1" containsInteger="1" minValue="31559" maxValue="31572" count="3">
        <n v="31572"/>
        <n v="31559"/>
        <n v="315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0"/>
    <x v="0"/>
    <x v="2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63147"/>
    <d v="2001-05-17T21:22:2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1803"/>
    <s v="TCHENG"/>
    <s v="Enron Metals Trading System"/>
    <x v="0"/>
    <x v="0"/>
    <n v="2136406"/>
    <m/>
  </r>
  <r>
    <x v="0"/>
    <x v="1"/>
    <x v="0"/>
    <n v="1"/>
    <n v="25000"/>
    <n v="1263149"/>
    <d v="2001-05-17T22:27:17"/>
    <s v="J. Aron &amp; Company"/>
    <x v="0"/>
    <x v="0"/>
    <x v="0"/>
    <x v="1"/>
    <s v="SG Dubai Swap"/>
    <s v="SG Dubai Swap    Platts                  Jul01           USD/bbl"/>
    <n v="25000"/>
    <m/>
    <x v="0"/>
    <x v="1"/>
    <x v="0"/>
    <n v="25.12"/>
    <s v="yeoshuyi"/>
    <s v="RSLOVENS"/>
    <s v="Singapore Dubai"/>
    <x v="1"/>
    <x v="1"/>
    <s v="VA5421"/>
    <d v="2001-07-01T00:00:00"/>
  </r>
  <r>
    <x v="0"/>
    <x v="1"/>
    <x v="0"/>
    <n v="1"/>
    <n v="25000"/>
    <n v="1263150"/>
    <d v="2001-05-17T22:39:28"/>
    <s v="J. Aron &amp; Company"/>
    <x v="0"/>
    <x v="0"/>
    <x v="0"/>
    <x v="1"/>
    <s v="SG Dubai Swap"/>
    <s v="SG Dubai Swap    Platts                  Jul01           USD/bbl"/>
    <n v="25000"/>
    <m/>
    <x v="0"/>
    <x v="1"/>
    <x v="0"/>
    <n v="25.12"/>
    <s v="yeoshuyi"/>
    <s v="RSLOVENS"/>
    <s v="Singapore Dubai"/>
    <x v="1"/>
    <x v="1"/>
    <s v="VA5422"/>
    <d v="2001-07-01T00:00:00"/>
  </r>
  <r>
    <x v="0"/>
    <x v="2"/>
    <x v="0"/>
    <n v="366"/>
    <n v="3660"/>
    <n v="1263151"/>
    <d v="2001-05-18T00:42:47"/>
    <s v="CBF Energimegling AS"/>
    <x v="0"/>
    <x v="0"/>
    <x v="0"/>
    <x v="2"/>
    <s v="Nordic Power Financial Swap"/>
    <s v="Nordic Pwr Swap  SYS BASE                Year 02         NOK/MWh"/>
    <m/>
    <n v="10"/>
    <x v="0"/>
    <x v="2"/>
    <x v="1"/>
    <n v="188.75"/>
    <s v="ADM98993"/>
    <s v="FFROSE"/>
    <s v="ENE- Nordic Power Book"/>
    <x v="2"/>
    <x v="2"/>
    <n v="1263151"/>
    <d v="2002-01-01T00:00:00"/>
  </r>
  <r>
    <x v="0"/>
    <x v="2"/>
    <x v="1"/>
    <n v="1"/>
    <n v="25"/>
    <n v="1263152"/>
    <d v="2001-05-18T01:02:21"/>
    <s v="Kraftuebertragungswerke Rheinfelden AG"/>
    <x v="0"/>
    <x v="0"/>
    <x v="0"/>
    <x v="2"/>
    <s v="GER Power Phy Fwd Ffrm"/>
    <s v="GER Pwr Phy FF   Ger Grd WDPK HV         21May01         EUR/MWh"/>
    <m/>
    <n v="25"/>
    <x v="0"/>
    <x v="2"/>
    <x v="2"/>
    <n v="28"/>
    <s v="ADM63720"/>
    <s v="MHELLERM"/>
    <s v="UK - ECTRL - Continental Power Book"/>
    <x v="3"/>
    <x v="3"/>
    <n v="103776.1"/>
    <d v="2001-05-21T21:00:00"/>
  </r>
  <r>
    <x v="0"/>
    <x v="2"/>
    <x v="1"/>
    <n v="1"/>
    <n v="25"/>
    <n v="1263153"/>
    <d v="2001-05-18T01:03:31"/>
    <s v="Dynegy Marketing and Trading Sarl"/>
    <x v="0"/>
    <x v="0"/>
    <x v="0"/>
    <x v="2"/>
    <s v="GER Power Phy Fwd Ffrm"/>
    <s v="GER Pwr Phy FF   Ger Grd WDPK HV         21May01         EUR/MWh"/>
    <m/>
    <n v="25"/>
    <x v="0"/>
    <x v="2"/>
    <x v="2"/>
    <n v="28.4"/>
    <s v="Herverob"/>
    <s v="MHELLERM"/>
    <s v="UK - ECTRL - Continental Power Book"/>
    <x v="3"/>
    <x v="3"/>
    <n v="103777.1"/>
    <d v="2001-05-21T21:00:00"/>
  </r>
  <r>
    <x v="0"/>
    <x v="2"/>
    <x v="1"/>
    <n v="1"/>
    <n v="25"/>
    <n v="1263154"/>
    <d v="2001-05-18T01:03:34"/>
    <s v="AEP Energy Services Ltd"/>
    <x v="0"/>
    <x v="0"/>
    <x v="0"/>
    <x v="2"/>
    <s v="GER Power Phy Fwd Ffrm"/>
    <s v="GER Pwr Phy FF   Ger Grd BASE HV         21May01         EUR/MWh"/>
    <m/>
    <n v="25"/>
    <x v="0"/>
    <x v="2"/>
    <x v="2"/>
    <n v="23.5"/>
    <s v="jamieclark"/>
    <s v="MHELLERM"/>
    <s v="UK - ECTRL - Continental Power Book"/>
    <x v="3"/>
    <x v="3"/>
    <n v="103778.1"/>
    <d v="2001-05-21T21:00:00"/>
  </r>
  <r>
    <x v="0"/>
    <x v="2"/>
    <x v="1"/>
    <n v="1"/>
    <n v="25"/>
    <n v="1263155"/>
    <d v="2001-05-18T01:04:11"/>
    <s v="Kraftuebertragungswerke Rheinfelden AG"/>
    <x v="0"/>
    <x v="0"/>
    <x v="0"/>
    <x v="2"/>
    <s v="GER Power Phy Fwd Ffrm"/>
    <s v="GER Pwr Phy FF   Ger Grd WDPK HV         21May01         EUR/MWh"/>
    <m/>
    <n v="25"/>
    <x v="0"/>
    <x v="2"/>
    <x v="2"/>
    <n v="28.8"/>
    <s v="ADM63720"/>
    <s v="MHELLERM"/>
    <s v="UK - ECTRL - Continental Power Book"/>
    <x v="3"/>
    <x v="3"/>
    <n v="103779.1"/>
    <d v="2001-05-21T21:00:00"/>
  </r>
  <r>
    <x v="0"/>
    <x v="2"/>
    <x v="1"/>
    <n v="1"/>
    <n v="25"/>
    <n v="1263156"/>
    <d v="2001-05-18T01:04:14"/>
    <s v="Elektrizitats-Gesellschaft Laufenburg AG"/>
    <x v="0"/>
    <x v="0"/>
    <x v="0"/>
    <x v="2"/>
    <s v="GER Power Phy Fwd Ffrm"/>
    <s v="GER Pwr Phy FF   Ger Grd BASE HV         21May01         EUR/MWh"/>
    <n v="25"/>
    <m/>
    <x v="0"/>
    <x v="2"/>
    <x v="2"/>
    <n v="23.2"/>
    <s v="sdunnski"/>
    <s v="MHELLERM"/>
    <s v="UK - ECTRL - Continental Power Book"/>
    <x v="3"/>
    <x v="3"/>
    <n v="103780.1"/>
    <d v="2001-05-21T21:00:00"/>
  </r>
  <r>
    <x v="0"/>
    <x v="2"/>
    <x v="1"/>
    <n v="1"/>
    <n v="25"/>
    <n v="1263157"/>
    <d v="2001-05-18T01:04:36"/>
    <s v="Energieunion Aktiengesellschaft"/>
    <x v="0"/>
    <x v="0"/>
    <x v="0"/>
    <x v="2"/>
    <s v="GER Power Phy Fwd Ffrm"/>
    <s v="GER Pwr Phy FF   Ger Grd BASE HV         21May01         EUR/MWh"/>
    <m/>
    <n v="25"/>
    <x v="0"/>
    <x v="2"/>
    <x v="2"/>
    <n v="23.5"/>
    <s v="EUTrading2"/>
    <s v="MHELLERM"/>
    <s v="UK - ECTRL - Continental Power Book"/>
    <x v="3"/>
    <x v="3"/>
    <n v="103781.1"/>
    <d v="2001-05-21T21:00:00"/>
  </r>
  <r>
    <x v="0"/>
    <x v="2"/>
    <x v="1"/>
    <n v="2"/>
    <n v="100"/>
    <n v="1263158"/>
    <d v="2001-05-18T01:04:57"/>
    <s v="Raetia Energie AG"/>
    <x v="0"/>
    <x v="0"/>
    <x v="0"/>
    <x v="2"/>
    <s v="CH Power Phy Fwd Firm"/>
    <s v="CH Pwr Phy FF    NAT BASE HV             19-20May01      EUR/MWh"/>
    <n v="50"/>
    <m/>
    <x v="0"/>
    <x v="2"/>
    <x v="2"/>
    <n v="15.2"/>
    <s v="ADM39110"/>
    <s v="EHOKMARK"/>
    <s v="UK - ECTRL - Continental Power Book"/>
    <x v="3"/>
    <x v="3"/>
    <n v="103782.1"/>
    <d v="2001-05-19T21:00:00"/>
  </r>
  <r>
    <x v="0"/>
    <x v="2"/>
    <x v="1"/>
    <n v="1"/>
    <n v="50"/>
    <n v="1263159"/>
    <d v="2001-05-18T01:05:20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85"/>
    <s v="STROPPINI"/>
    <s v="EHOKMARK"/>
    <s v="UK - ECTRL - Continental Power Book"/>
    <x v="3"/>
    <x v="3"/>
    <n v="103783.1"/>
    <d v="2001-05-21T21:00:00"/>
  </r>
  <r>
    <x v="0"/>
    <x v="2"/>
    <x v="1"/>
    <n v="1"/>
    <n v="25"/>
    <n v="1263160"/>
    <d v="2001-05-18T01:05:39"/>
    <s v="Elektrizitats-Gesellschaft Laufenburg AG"/>
    <x v="0"/>
    <x v="0"/>
    <x v="0"/>
    <x v="2"/>
    <s v="GER Power Phy Fwd Ffrm"/>
    <s v="GER Pwr Phy FF   Ger Grd BASE HV         21May01         EUR/MWh"/>
    <n v="25"/>
    <m/>
    <x v="0"/>
    <x v="2"/>
    <x v="2"/>
    <n v="23.3"/>
    <s v="sdunnski"/>
    <s v="MHELLERM"/>
    <s v="UK - ECTRL - Continental Power Book"/>
    <x v="3"/>
    <x v="3"/>
    <n v="103784.1"/>
    <d v="2001-05-21T21:00:00"/>
  </r>
  <r>
    <x v="0"/>
    <x v="2"/>
    <x v="1"/>
    <n v="1"/>
    <n v="50"/>
    <n v="1263161"/>
    <d v="2001-05-18T01:05:49"/>
    <s v="Elektrizitatswerke der Stadt Zurich"/>
    <x v="0"/>
    <x v="0"/>
    <x v="0"/>
    <x v="2"/>
    <s v="CH Power Phy Fwd Firm"/>
    <s v="CH Pwr Phy FF    NAT 20-24 HV            21May01         EUR/MWh"/>
    <n v="50"/>
    <m/>
    <x v="0"/>
    <x v="2"/>
    <x v="2"/>
    <n v="20.65"/>
    <s v="michaela"/>
    <s v="EHOKMARK"/>
    <s v="UK - ECTRL - Continental Power Book"/>
    <x v="3"/>
    <x v="3"/>
    <n v="103785.1"/>
    <d v="2001-05-21T21:00:00"/>
  </r>
  <r>
    <x v="0"/>
    <x v="2"/>
    <x v="1"/>
    <n v="1"/>
    <n v="25"/>
    <n v="1263162"/>
    <d v="2001-05-18T01:06:45"/>
    <s v="Kom-Strom AG"/>
    <x v="0"/>
    <x v="0"/>
    <x v="0"/>
    <x v="2"/>
    <s v="GER Power Phy Fwd Ffrm"/>
    <s v="GER Pwr Phy FF   Ger Grd BASE HV         21May01         EUR/MWh"/>
    <m/>
    <n v="25"/>
    <x v="0"/>
    <x v="2"/>
    <x v="2"/>
    <n v="23.5"/>
    <s v="ADM39033"/>
    <s v="MHELLERM"/>
    <s v="UK - ECTRL - Continental Power Book"/>
    <x v="3"/>
    <x v="3"/>
    <n v="103786.1"/>
    <d v="2001-05-21T21:00:00"/>
  </r>
  <r>
    <x v="0"/>
    <x v="0"/>
    <x v="0"/>
    <n v="1"/>
    <n v="20"/>
    <n v="1263163"/>
    <d v="2001-05-18T01:06:5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pcornish"/>
    <s v="TCHENG"/>
    <s v="Enron Metals Trading System"/>
    <x v="0"/>
    <x v="0"/>
    <n v="2136404"/>
    <m/>
  </r>
  <r>
    <x v="0"/>
    <x v="2"/>
    <x v="1"/>
    <n v="1"/>
    <n v="25"/>
    <n v="1263164"/>
    <d v="2001-05-18T01:06:56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8.8"/>
    <s v="jamieclark"/>
    <s v="MHELLERM"/>
    <s v="UK - ECTRL - Continental Power Book"/>
    <x v="3"/>
    <x v="3"/>
    <n v="103787.1"/>
    <d v="2001-05-21T21:00:00"/>
  </r>
  <r>
    <x v="0"/>
    <x v="2"/>
    <x v="1"/>
    <n v="2"/>
    <n v="20"/>
    <n v="1263165"/>
    <d v="2001-05-18T01:07:37"/>
    <s v="EDF Trading Limited"/>
    <x v="0"/>
    <x v="0"/>
    <x v="0"/>
    <x v="2"/>
    <s v="GER Power Phy Fwd Ffrm"/>
    <s v="GER Pwr Phy FF   Ger Grd BASE HV         19-20May01      EUR/MWh"/>
    <m/>
    <n v="10"/>
    <x v="0"/>
    <x v="2"/>
    <x v="2"/>
    <n v="15.55"/>
    <s v="CLIVEWARD"/>
    <s v="MHELLERM"/>
    <s v="UK - ECTRL - Continental Power Book"/>
    <x v="3"/>
    <x v="3"/>
    <n v="103788.1"/>
    <d v="2001-05-19T21:00:00"/>
  </r>
  <r>
    <x v="0"/>
    <x v="2"/>
    <x v="1"/>
    <n v="1"/>
    <n v="25"/>
    <n v="1263166"/>
    <d v="2001-05-18T01:08:35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8.8"/>
    <s v="jamieclark"/>
    <s v="MHELLERM"/>
    <s v="UK - ECTRL - Continental Power Book"/>
    <x v="3"/>
    <x v="3"/>
    <n v="103789.1"/>
    <d v="2001-05-21T21:00:00"/>
  </r>
  <r>
    <x v="0"/>
    <x v="2"/>
    <x v="1"/>
    <n v="2"/>
    <n v="100"/>
    <n v="1263167"/>
    <d v="2001-05-18T01:08:43"/>
    <s v="Elektrizitats-Gesellschaft Laufenburg AG"/>
    <x v="0"/>
    <x v="0"/>
    <x v="0"/>
    <x v="2"/>
    <s v="CH Power Phy Fwd Firm"/>
    <s v="CH Pwr Phy FF    NAT BASE HV             19-20May01      EUR/MWh"/>
    <m/>
    <n v="50"/>
    <x v="0"/>
    <x v="2"/>
    <x v="2"/>
    <n v="15.75"/>
    <s v="sdunnski"/>
    <s v="EHOKMARK"/>
    <s v="UK - ECTRL - Continental Power Book"/>
    <x v="3"/>
    <x v="3"/>
    <n v="103790.1"/>
    <d v="2001-05-19T21:00:00"/>
  </r>
  <r>
    <x v="0"/>
    <x v="2"/>
    <x v="1"/>
    <n v="1"/>
    <n v="25"/>
    <n v="1263168"/>
    <d v="2001-05-18T01:09:10"/>
    <s v="AEP Energy Services Ltd"/>
    <x v="0"/>
    <x v="0"/>
    <x v="0"/>
    <x v="2"/>
    <s v="GER Power Phy Fwd Ffrm"/>
    <s v="GER Pwr Phy FF   Ger Grd BASE HV         21May01         EUR/MWh"/>
    <m/>
    <n v="25"/>
    <x v="0"/>
    <x v="2"/>
    <x v="2"/>
    <n v="23.5"/>
    <s v="jamieclark"/>
    <s v="MHELLERM"/>
    <s v="UK - ECTRL - Continental Power Book"/>
    <x v="3"/>
    <x v="3"/>
    <n v="103791.1"/>
    <d v="2001-05-21T21:00:00"/>
  </r>
  <r>
    <x v="0"/>
    <x v="2"/>
    <x v="1"/>
    <n v="1"/>
    <n v="25"/>
    <n v="1263169"/>
    <d v="2001-05-18T01:09:11"/>
    <s v="Osterreichische Elektrizitats Wirtschaft AG"/>
    <x v="0"/>
    <x v="0"/>
    <x v="0"/>
    <x v="2"/>
    <s v="GER Power Phy Fwd Ffrm"/>
    <s v="GER Pwr Phy FF   Ger Grd WDPK HV         21May01         EUR/MWh"/>
    <m/>
    <n v="25"/>
    <x v="0"/>
    <x v="2"/>
    <x v="2"/>
    <n v="28.9"/>
    <s v="knablmanfr"/>
    <s v="MHELLERM"/>
    <s v="UK - ECTRL - Continental Power Book"/>
    <x v="3"/>
    <x v="3"/>
    <n v="103792.1"/>
    <d v="2001-05-21T21:00:00"/>
  </r>
  <r>
    <x v="0"/>
    <x v="2"/>
    <x v="1"/>
    <n v="1"/>
    <n v="25"/>
    <n v="1263170"/>
    <d v="2001-05-18T01:09:30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8.9"/>
    <s v="kleinpat"/>
    <s v="GTUHY"/>
    <s v="UK - ECTRL - Continental Power Book"/>
    <x v="3"/>
    <x v="3"/>
    <n v="103793.1"/>
    <d v="2001-05-21T21:00:00"/>
  </r>
  <r>
    <x v="0"/>
    <x v="2"/>
    <x v="1"/>
    <n v="1"/>
    <n v="25"/>
    <n v="1263171"/>
    <d v="2001-05-18T01:09:31"/>
    <s v="Hamburgische Electricitats-Werke AG"/>
    <x v="0"/>
    <x v="0"/>
    <x v="0"/>
    <x v="2"/>
    <s v="GER Power Phy Fwd Ffrm"/>
    <s v="GER Pwr Phy FF   Ger Grd BASE HV         21May01         EUR/MWh"/>
    <m/>
    <n v="25"/>
    <x v="0"/>
    <x v="2"/>
    <x v="2"/>
    <n v="23.6"/>
    <s v="nordicel"/>
    <s v="MHELLERM"/>
    <s v="UK - ECTRL - Continental Power Book"/>
    <x v="3"/>
    <x v="3"/>
    <n v="103794.1"/>
    <d v="2001-05-21T21:00:00"/>
  </r>
  <r>
    <x v="0"/>
    <x v="2"/>
    <x v="1"/>
    <n v="1"/>
    <n v="50"/>
    <n v="1263172"/>
    <d v="2001-05-18T01:10:33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65"/>
    <s v="michaela"/>
    <s v="EHOKMARK"/>
    <s v="UK - ECTRL - Continental Power Book"/>
    <x v="3"/>
    <x v="3"/>
    <n v="103795.1"/>
    <d v="2001-05-21T21:00:00"/>
  </r>
  <r>
    <x v="0"/>
    <x v="2"/>
    <x v="1"/>
    <n v="1"/>
    <n v="25"/>
    <n v="1263173"/>
    <d v="2001-05-18T01:10:37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"/>
    <s v="jamieclark"/>
    <s v="MHELLERM"/>
    <s v="UK - ECTRL - Continental Power Book"/>
    <x v="3"/>
    <x v="3"/>
    <n v="103796.1"/>
    <d v="2001-05-21T21:00:00"/>
  </r>
  <r>
    <x v="0"/>
    <x v="2"/>
    <x v="1"/>
    <n v="1"/>
    <n v="25"/>
    <n v="1263174"/>
    <d v="2001-05-18T01:11:24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1"/>
    <s v="jamieclark"/>
    <s v="MHELLERM"/>
    <s v="UK - ECTRL - Continental Power Book"/>
    <x v="3"/>
    <x v="3"/>
    <n v="103797.1"/>
    <d v="2001-05-21T21:00:00"/>
  </r>
  <r>
    <x v="0"/>
    <x v="2"/>
    <x v="1"/>
    <n v="1"/>
    <n v="25"/>
    <n v="1263175"/>
    <d v="2001-05-18T01:11:43"/>
    <s v="KELAG - Kaertner Elektrizitaets-Aktiengesellschaft"/>
    <x v="0"/>
    <x v="0"/>
    <x v="0"/>
    <x v="2"/>
    <s v="AUT Power Phy Fwd Firm"/>
    <s v="AUT Pwr Phy FF   AUT WDPK HV             21May01         EUR/MWh"/>
    <n v="25"/>
    <m/>
    <x v="0"/>
    <x v="2"/>
    <x v="2"/>
    <n v="28.7"/>
    <s v="Koestenb"/>
    <s v="GTUHY"/>
    <s v="UK - ECTRL - Continental Power Book"/>
    <x v="3"/>
    <x v="3"/>
    <n v="103798.1"/>
    <d v="2001-05-21T21:00:00"/>
  </r>
  <r>
    <x v="0"/>
    <x v="2"/>
    <x v="1"/>
    <n v="1"/>
    <n v="25"/>
    <n v="1263176"/>
    <d v="2001-05-18T01:12:36"/>
    <s v="MVV Energie AG"/>
    <x v="0"/>
    <x v="0"/>
    <x v="0"/>
    <x v="2"/>
    <s v="GER Power Phy Fwd Ffrm"/>
    <s v="GER Pwr Phy FF   Ger Grd WDPK HV         21May01         EUR/MWh"/>
    <m/>
    <n v="25"/>
    <x v="0"/>
    <x v="2"/>
    <x v="2"/>
    <n v="29.2"/>
    <s v="MVVTRADER6"/>
    <s v="MHELLERM"/>
    <s v="UK - ECTRL - Continental Power Book"/>
    <x v="3"/>
    <x v="3"/>
    <n v="103799.1"/>
    <d v="2001-05-21T21:00:00"/>
  </r>
  <r>
    <x v="0"/>
    <x v="2"/>
    <x v="1"/>
    <n v="1"/>
    <n v="30"/>
    <n v="1263177"/>
    <d v="2001-05-18T01:12:58"/>
    <s v="Raetia Energie AG"/>
    <x v="0"/>
    <x v="0"/>
    <x v="0"/>
    <x v="2"/>
    <s v="CH Power Phy Fwd Firm"/>
    <s v="CH Pwr Phy FF    NAT WDPK HV             21May01         EUR/MWh"/>
    <n v="30"/>
    <m/>
    <x v="0"/>
    <x v="2"/>
    <x v="2"/>
    <n v="28.85"/>
    <s v="ADM39110"/>
    <s v="EHOKMARK"/>
    <s v="UK - ECTRL - Continental Power Book"/>
    <x v="3"/>
    <x v="3"/>
    <n v="103800.1"/>
    <d v="2001-05-21T21:00:00"/>
  </r>
  <r>
    <x v="0"/>
    <x v="2"/>
    <x v="1"/>
    <n v="1"/>
    <n v="40"/>
    <n v="1263178"/>
    <d v="2001-05-18T01:13:10"/>
    <s v="Schweizerische Bundesbahnen SBB AG"/>
    <x v="0"/>
    <x v="0"/>
    <x v="0"/>
    <x v="2"/>
    <s v="CH Power Phy Fwd Firm"/>
    <s v="CH Pwr Phy FF    NAT BASE HV             21May01         EUR/MWh"/>
    <n v="40"/>
    <m/>
    <x v="0"/>
    <x v="2"/>
    <x v="2"/>
    <n v="23.35"/>
    <s v="149594kb"/>
    <s v="EHOKMARK"/>
    <s v="UK - ECTRL - Continental Power Book"/>
    <x v="3"/>
    <x v="3"/>
    <n v="103801.1"/>
    <d v="2001-05-21T21:00:00"/>
  </r>
  <r>
    <x v="0"/>
    <x v="2"/>
    <x v="1"/>
    <n v="1"/>
    <n v="25"/>
    <n v="1263179"/>
    <d v="2001-05-18T01:13:39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9.2"/>
    <s v="kleinpat"/>
    <s v="GTUHY"/>
    <s v="UK - ECTRL - Continental Power Book"/>
    <x v="3"/>
    <x v="3"/>
    <n v="103802.1"/>
    <d v="2001-05-21T21:00:00"/>
  </r>
  <r>
    <x v="0"/>
    <x v="2"/>
    <x v="1"/>
    <n v="1"/>
    <n v="25"/>
    <n v="1263180"/>
    <d v="2001-05-18T01:13:44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3"/>
    <s v="jamieclark"/>
    <s v="MHELLERM"/>
    <s v="UK - ECTRL - Continental Power Book"/>
    <x v="3"/>
    <x v="3"/>
    <n v="103803.1"/>
    <d v="2001-05-21T21:00:00"/>
  </r>
  <r>
    <x v="0"/>
    <x v="2"/>
    <x v="1"/>
    <n v="1"/>
    <n v="25"/>
    <n v="1263181"/>
    <d v="2001-05-18T01:15:41"/>
    <s v="Kom-Strom AG"/>
    <x v="0"/>
    <x v="0"/>
    <x v="0"/>
    <x v="2"/>
    <s v="GER Power Phy Fwd Ffrm"/>
    <s v="GER Pwr Phy FF   Ger Grd WDPK HV         21May01         EUR/MWh"/>
    <n v="25"/>
    <m/>
    <x v="0"/>
    <x v="2"/>
    <x v="2"/>
    <n v="29.2"/>
    <s v="ADM39033"/>
    <s v="MHELLERM"/>
    <s v="UK - ECTRL - Continental Power Book"/>
    <x v="3"/>
    <x v="3"/>
    <n v="103804.1"/>
    <d v="2001-05-21T21:00:00"/>
  </r>
  <r>
    <x v="0"/>
    <x v="2"/>
    <x v="1"/>
    <n v="1"/>
    <n v="25"/>
    <n v="1263182"/>
    <d v="2001-05-18T01:16:11"/>
    <s v="MVV Energie AG"/>
    <x v="0"/>
    <x v="0"/>
    <x v="0"/>
    <x v="2"/>
    <s v="GER Power Phy Fwd Ffrm"/>
    <s v="GER Pwr Phy FF   Ger Grd WDPK HV         21May01         EUR/MWh"/>
    <m/>
    <n v="25"/>
    <x v="0"/>
    <x v="2"/>
    <x v="2"/>
    <n v="29.4"/>
    <s v="MVVTRADER6"/>
    <s v="MHELLERM"/>
    <s v="UK - ECTRL - Continental Power Book"/>
    <x v="3"/>
    <x v="3"/>
    <n v="103805.1"/>
    <d v="2001-05-21T21:00:00"/>
  </r>
  <r>
    <x v="0"/>
    <x v="2"/>
    <x v="1"/>
    <n v="1"/>
    <n v="25"/>
    <n v="1263183"/>
    <d v="2001-05-18T01:18:29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1"/>
    <s v="vincent01"/>
    <s v="MHELLERM"/>
    <s v="UK - ECTRL - Continental Power Book"/>
    <x v="3"/>
    <x v="3"/>
    <n v="103806.1"/>
    <d v="2001-05-21T21:00:00"/>
  </r>
  <r>
    <x v="0"/>
    <x v="2"/>
    <x v="1"/>
    <n v="2"/>
    <n v="50"/>
    <n v="1263184"/>
    <d v="2001-05-18T01:19:21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4"/>
    <s v="heneriks"/>
    <s v="MHELLERM"/>
    <s v="UK - ECTRL - Continental Power Book"/>
    <x v="3"/>
    <x v="3"/>
    <n v="103807.1"/>
    <d v="2001-05-19T21:00:00"/>
  </r>
  <r>
    <x v="0"/>
    <x v="2"/>
    <x v="1"/>
    <n v="1"/>
    <n v="25"/>
    <n v="1263185"/>
    <d v="2001-05-18T01:19:41"/>
    <s v="AEP Energy Services Ltd"/>
    <x v="0"/>
    <x v="0"/>
    <x v="0"/>
    <x v="2"/>
    <s v="FR Pwr Phy FF"/>
    <s v="FR Pwr Phy FF    Fr Grd WDPK             21May01         EUR/MWh"/>
    <n v="25"/>
    <m/>
    <x v="0"/>
    <x v="2"/>
    <x v="2"/>
    <n v="29.3"/>
    <s v="jamieclark"/>
    <s v="SBROD"/>
    <s v="UK - ECTRL - Continental Power Book"/>
    <x v="3"/>
    <x v="3"/>
    <n v="103808.1"/>
    <d v="2001-05-21T21:00:00"/>
  </r>
  <r>
    <x v="0"/>
    <x v="0"/>
    <x v="0"/>
    <n v="1"/>
    <n v="20"/>
    <n v="1263186"/>
    <d v="2001-05-18T01:19:4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36402"/>
    <m/>
  </r>
  <r>
    <x v="0"/>
    <x v="2"/>
    <x v="1"/>
    <n v="1"/>
    <n v="50"/>
    <n v="1263187"/>
    <d v="2001-05-18T01:20:57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55"/>
    <s v="michaela"/>
    <s v="EHOKMARK"/>
    <s v="UK - ECTRL - Continental Power Book"/>
    <x v="3"/>
    <x v="3"/>
    <n v="103809.1"/>
    <d v="2001-05-21T21:00:00"/>
  </r>
  <r>
    <x v="0"/>
    <x v="2"/>
    <x v="1"/>
    <n v="1"/>
    <n v="25"/>
    <n v="1263188"/>
    <d v="2001-05-18T01:22:2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1"/>
    <s v="jamieclark"/>
    <s v="MHELLERM"/>
    <s v="UK - ECTRL - Continental Power Book"/>
    <x v="3"/>
    <x v="3"/>
    <n v="103810.1"/>
    <d v="2001-05-21T21:00:00"/>
  </r>
  <r>
    <x v="0"/>
    <x v="2"/>
    <x v="1"/>
    <n v="1"/>
    <n v="25"/>
    <n v="1263189"/>
    <d v="2001-05-18T01:22:44"/>
    <s v="E&amp;T Energie Handelsgesellschaft m.b.H."/>
    <x v="0"/>
    <x v="0"/>
    <x v="0"/>
    <x v="2"/>
    <s v="GER Power Phy Fwd Ffrm"/>
    <s v="GER Pwr Phy FF   Ger Grd BASE HV         21May01         EUR/MWh"/>
    <m/>
    <n v="25"/>
    <x v="0"/>
    <x v="2"/>
    <x v="2"/>
    <n v="23.4"/>
    <s v="braunsdor1"/>
    <s v="MHELLERM"/>
    <s v="UK - ECTRL - Continental Power Book"/>
    <x v="3"/>
    <x v="3"/>
    <n v="103811.1"/>
    <d v="2001-05-21T21:00:00"/>
  </r>
  <r>
    <x v="0"/>
    <x v="2"/>
    <x v="1"/>
    <n v="1"/>
    <n v="25"/>
    <n v="1263190"/>
    <d v="2001-05-18T01:22:49"/>
    <s v="Hamburgische Electricitats-Werke AG"/>
    <x v="0"/>
    <x v="0"/>
    <x v="0"/>
    <x v="2"/>
    <s v="GER Power Phy Fwd Ffrm"/>
    <s v="GER Pwr Phy FF   Ger Grd WDPK HV         21May01         EUR/MWh"/>
    <m/>
    <n v="25"/>
    <x v="0"/>
    <x v="2"/>
    <x v="2"/>
    <n v="29.3"/>
    <s v="nordicel"/>
    <s v="MHELLERM"/>
    <s v="UK - ECTRL - Continental Power Book"/>
    <x v="3"/>
    <x v="3"/>
    <n v="103812.1"/>
    <d v="2001-05-21T21:00:00"/>
  </r>
  <r>
    <x v="0"/>
    <x v="2"/>
    <x v="1"/>
    <n v="1"/>
    <n v="25"/>
    <n v="1263191"/>
    <d v="2001-05-18T01:23:11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5"/>
    <s v="jamieclark"/>
    <s v="MHELLERM"/>
    <s v="UK - ECTRL - Continental Power Book"/>
    <x v="3"/>
    <x v="3"/>
    <n v="103813.1"/>
    <d v="2001-05-21T21:00:00"/>
  </r>
  <r>
    <x v="0"/>
    <x v="2"/>
    <x v="1"/>
    <n v="1"/>
    <n v="25"/>
    <n v="1263192"/>
    <d v="2001-05-18T01:23:18"/>
    <s v="Azienda Elettrica Ticinese"/>
    <x v="0"/>
    <x v="0"/>
    <x v="0"/>
    <x v="2"/>
    <s v="CH Power Phy Fwd Firm"/>
    <s v="CH Pwr Phy FF    NAT BASE HV             21May01         EUR/MWh"/>
    <n v="25"/>
    <m/>
    <x v="0"/>
    <x v="2"/>
    <x v="2"/>
    <n v="23.25"/>
    <s v="JOELJOEL"/>
    <s v="EHOKMARK"/>
    <s v="UK - ECTRL - Continental Power Book"/>
    <x v="3"/>
    <x v="3"/>
    <n v="103814.1"/>
    <d v="2001-05-21T21:00:00"/>
  </r>
  <r>
    <x v="0"/>
    <x v="2"/>
    <x v="1"/>
    <n v="2"/>
    <n v="50"/>
    <n v="1263193"/>
    <d v="2001-05-18T01:23:28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3"/>
    <s v="heneriks"/>
    <s v="MHELLERM"/>
    <s v="UK - ECTRL - Continental Power Book"/>
    <x v="3"/>
    <x v="3"/>
    <n v="103815.1"/>
    <d v="2001-05-19T21:00:00"/>
  </r>
  <r>
    <x v="0"/>
    <x v="2"/>
    <x v="1"/>
    <n v="1"/>
    <n v="25"/>
    <n v="1263194"/>
    <d v="2001-05-18T01:23:48"/>
    <s v="Elektrizitats-Gesellschaft Laufenburg AG"/>
    <x v="0"/>
    <x v="0"/>
    <x v="0"/>
    <x v="2"/>
    <s v="GER Power Phy Fwd Ffrm"/>
    <s v="GER Pwr Phy FF   Ger Grd WDPK HV         21May01         EUR/MWh"/>
    <n v="25"/>
    <m/>
    <x v="0"/>
    <x v="2"/>
    <x v="2"/>
    <n v="29.4"/>
    <s v="sdunnski"/>
    <s v="MHELLERM"/>
    <s v="UK - ECTRL - Continental Power Book"/>
    <x v="3"/>
    <x v="3"/>
    <n v="103816.1"/>
    <d v="2001-05-21T21:00:00"/>
  </r>
  <r>
    <x v="0"/>
    <x v="2"/>
    <x v="1"/>
    <n v="2"/>
    <n v="50"/>
    <n v="1263195"/>
    <d v="2001-05-18T01:24:03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5"/>
    <s v="braunsdor1"/>
    <s v="MHELLERM"/>
    <s v="UK - ECTRL - Continental Power Book"/>
    <x v="3"/>
    <x v="3"/>
    <n v="103817.1"/>
    <d v="2001-05-19T21:00:00"/>
  </r>
  <r>
    <x v="0"/>
    <x v="0"/>
    <x v="0"/>
    <n v="1"/>
    <n v="20"/>
    <n v="1263196"/>
    <d v="2001-05-18T01:24:1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400"/>
    <m/>
  </r>
  <r>
    <x v="0"/>
    <x v="2"/>
    <x v="1"/>
    <n v="1"/>
    <n v="25"/>
    <n v="1263197"/>
    <d v="2001-05-18T01:25:21"/>
    <s v="Disam AS"/>
    <x v="0"/>
    <x v="0"/>
    <x v="0"/>
    <x v="2"/>
    <s v="GER Power Phy Fwd Ffrm"/>
    <s v="GER Pwr Phy FF   Ger Grd WDPK HV         21May01         EUR/MWh"/>
    <n v="25"/>
    <m/>
    <x v="0"/>
    <x v="2"/>
    <x v="2"/>
    <n v="29.4"/>
    <s v="HenrikLind"/>
    <s v="MHELLERM"/>
    <s v="UK - ECTRL - Continental Power Book"/>
    <x v="3"/>
    <x v="3"/>
    <n v="103818.1"/>
    <d v="2001-05-21T21:00:00"/>
  </r>
  <r>
    <x v="0"/>
    <x v="2"/>
    <x v="1"/>
    <n v="92"/>
    <n v="2300"/>
    <n v="1263198"/>
    <d v="2001-05-18T01:25:44"/>
    <s v="Bewag AG"/>
    <x v="0"/>
    <x v="0"/>
    <x v="0"/>
    <x v="2"/>
    <s v="GER Power Phy Fwd Ffrm"/>
    <s v="GER Pwr Phy FF   Ger Grd BASE HV         Oct-Dec01       EUR/MWh"/>
    <m/>
    <n v="25"/>
    <x v="0"/>
    <x v="2"/>
    <x v="2"/>
    <n v="24.9"/>
    <s v="just1bewag"/>
    <s v="AMANCEBO"/>
    <s v="UK - ECTRL - Continental Power Book"/>
    <x v="3"/>
    <x v="3"/>
    <n v="103819.1"/>
    <d v="2001-10-01T00:00:00"/>
  </r>
  <r>
    <x v="0"/>
    <x v="2"/>
    <x v="1"/>
    <n v="92"/>
    <n v="2300"/>
    <n v="1263199"/>
    <d v="2001-05-18T01:25:44"/>
    <s v="Bewag AG"/>
    <x v="0"/>
    <x v="0"/>
    <x v="0"/>
    <x v="2"/>
    <s v="GER Power Phy Fwd Ffrm"/>
    <s v="GER Pwr Phy FF   Ger Grd WDPK HV         Oct-Dec01       EUR/MWh"/>
    <m/>
    <n v="25"/>
    <x v="0"/>
    <x v="2"/>
    <x v="2"/>
    <n v="32.75"/>
    <s v="kaibewag"/>
    <s v="AMANCEBO"/>
    <s v="UK - ECTRL - Continental Power Book"/>
    <x v="3"/>
    <x v="3"/>
    <n v="103820.1"/>
    <d v="2001-10-01T00:00:00"/>
  </r>
  <r>
    <x v="0"/>
    <x v="2"/>
    <x v="1"/>
    <n v="30"/>
    <n v="750"/>
    <n v="1263200"/>
    <d v="2001-05-18T01:25:58"/>
    <s v="Elektrizitats-Gesellschaft Laufenburg AG"/>
    <x v="0"/>
    <x v="0"/>
    <x v="0"/>
    <x v="2"/>
    <s v="GER Power Phy Fwd Ffrm"/>
    <s v="GER Pwr Phy FF   Ger Grd BASE HV         Nov01           EUR/MWh"/>
    <m/>
    <n v="25"/>
    <x v="0"/>
    <x v="2"/>
    <x v="2"/>
    <n v="26.5"/>
    <s v="JABORNIK"/>
    <s v="AMANCEBO"/>
    <s v="UK - ECTRL - Continental Power Book"/>
    <x v="3"/>
    <x v="3"/>
    <n v="103821.1"/>
    <d v="2001-11-01T00:00:00"/>
  </r>
  <r>
    <x v="0"/>
    <x v="2"/>
    <x v="1"/>
    <n v="2"/>
    <n v="50"/>
    <n v="1263201"/>
    <d v="2001-05-18T01:26:15"/>
    <s v="Elektrizitats-Gesellschaft Laufenburg AG"/>
    <x v="0"/>
    <x v="0"/>
    <x v="0"/>
    <x v="2"/>
    <s v="GER Power Phy Fwd Ffrm"/>
    <s v="GER Pwr Phy FF   Ger Grd WEPK HV         19-20May01      EUR/MWh"/>
    <m/>
    <n v="25"/>
    <x v="0"/>
    <x v="2"/>
    <x v="2"/>
    <n v="18.75"/>
    <s v="sdunnski"/>
    <s v="MHELLERM"/>
    <s v="UK - ECTRL - Continental Power Book"/>
    <x v="3"/>
    <x v="3"/>
    <n v="103822.1"/>
    <d v="2001-05-19T21:00:00"/>
  </r>
  <r>
    <x v="0"/>
    <x v="2"/>
    <x v="1"/>
    <n v="1"/>
    <n v="25"/>
    <n v="1263202"/>
    <d v="2001-05-18T01:26:16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6"/>
    <s v="jamieclark"/>
    <s v="MHELLERM"/>
    <s v="UK - ECTRL - Continental Power Book"/>
    <x v="3"/>
    <x v="3"/>
    <n v="103823.1"/>
    <d v="2001-05-21T21:00:00"/>
  </r>
  <r>
    <x v="0"/>
    <x v="2"/>
    <x v="1"/>
    <n v="2"/>
    <n v="50"/>
    <n v="1263203"/>
    <d v="2001-05-18T01:28:15"/>
    <s v="MVV Energie AG"/>
    <x v="0"/>
    <x v="0"/>
    <x v="0"/>
    <x v="2"/>
    <s v="GER Power Phy Fwd Ffrm"/>
    <s v="GER Pwr Phy FF   Ger Grd BASE HV         19-20May01      EUR/MWh"/>
    <m/>
    <n v="25"/>
    <x v="0"/>
    <x v="2"/>
    <x v="2"/>
    <n v="15.55"/>
    <s v="MVVTRADER6"/>
    <s v="MHELLERM"/>
    <s v="UK - ECTRL - Continental Power Book"/>
    <x v="3"/>
    <x v="3"/>
    <n v="103824.1"/>
    <d v="2001-05-19T21:00:00"/>
  </r>
  <r>
    <x v="0"/>
    <x v="2"/>
    <x v="1"/>
    <n v="1"/>
    <n v="25"/>
    <n v="1263204"/>
    <d v="2001-05-18T01:28:21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6"/>
    <s v="vincent01"/>
    <s v="MHELLERM"/>
    <s v="UK - ECTRL - Continental Power Book"/>
    <x v="3"/>
    <x v="3"/>
    <n v="103825.1"/>
    <d v="2001-05-21T21:00:00"/>
  </r>
  <r>
    <x v="0"/>
    <x v="2"/>
    <x v="1"/>
    <n v="1"/>
    <n v="25"/>
    <n v="1263205"/>
    <d v="2001-05-18T01:28:25"/>
    <s v="E&amp;T Energie Handelsgesellschaft m.b.H."/>
    <x v="0"/>
    <x v="0"/>
    <x v="0"/>
    <x v="2"/>
    <s v="AUT Power Phy Fwd Firm"/>
    <s v="AUT Pwr Phy FF   AUT 00-06 HV            21May01         EUR/MWh"/>
    <m/>
    <n v="25"/>
    <x v="0"/>
    <x v="2"/>
    <x v="2"/>
    <n v="15.3"/>
    <s v="braunsdor1"/>
    <s v="GTUHY"/>
    <s v="UK - ECTRL - Continental Power Book"/>
    <x v="3"/>
    <x v="3"/>
    <n v="103826.1"/>
    <d v="2001-05-21T21:00:00"/>
  </r>
  <r>
    <x v="0"/>
    <x v="2"/>
    <x v="1"/>
    <n v="1"/>
    <n v="25"/>
    <n v="1263206"/>
    <d v="2001-05-18T01:28:59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6"/>
    <s v="vincent01"/>
    <s v="MHELLERM"/>
    <s v="UK - ECTRL - Continental Power Book"/>
    <x v="3"/>
    <x v="3"/>
    <n v="103827.1"/>
    <d v="2001-05-21T21:00:00"/>
  </r>
  <r>
    <x v="0"/>
    <x v="0"/>
    <x v="0"/>
    <n v="1"/>
    <n v="20"/>
    <n v="1263207"/>
    <d v="2001-05-18T01:29:24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1803"/>
    <s v="BMARCHAN"/>
    <s v="Enron Metals Trading System"/>
    <x v="0"/>
    <x v="0"/>
    <n v="2136398"/>
    <m/>
  </r>
  <r>
    <x v="0"/>
    <x v="2"/>
    <x v="1"/>
    <n v="1"/>
    <n v="20"/>
    <n v="1263208"/>
    <d v="2001-05-18T01:29:28"/>
    <s v="Elektrizitatswerk der Stadt Bern"/>
    <x v="0"/>
    <x v="0"/>
    <x v="0"/>
    <x v="2"/>
    <s v="CH Power Phy Fwd Firm"/>
    <s v="CH Pwr Phy FF    NAT WDPK HV             21May01         EUR/MWh"/>
    <n v="20"/>
    <m/>
    <x v="0"/>
    <x v="2"/>
    <x v="2"/>
    <n v="29.5"/>
    <s v="ADM86965"/>
    <s v="EHOKMARK"/>
    <s v="UK - ECTRL - Continental Power Book"/>
    <x v="3"/>
    <x v="3"/>
    <n v="103828.1"/>
    <d v="2001-05-21T21:00:00"/>
  </r>
  <r>
    <x v="0"/>
    <x v="2"/>
    <x v="1"/>
    <n v="1"/>
    <n v="15"/>
    <n v="1263209"/>
    <d v="2001-05-18T01:29:38"/>
    <s v="Stadtwerke Leipzig GmbH"/>
    <x v="0"/>
    <x v="0"/>
    <x v="0"/>
    <x v="2"/>
    <s v="GER Power Phy Fwd Ffrm"/>
    <s v="GER Pwr Phy FF   Ger Grd WDPK HV         21May01         EUR/MWh"/>
    <n v="15"/>
    <m/>
    <x v="0"/>
    <x v="2"/>
    <x v="2"/>
    <n v="29.5"/>
    <s v="schmerler"/>
    <s v="MHELLERM"/>
    <s v="UK - ECTRL - Continental Power Book"/>
    <x v="3"/>
    <x v="3"/>
    <n v="103829.1"/>
    <d v="2001-05-21T21:00:00"/>
  </r>
  <r>
    <x v="0"/>
    <x v="2"/>
    <x v="1"/>
    <n v="1"/>
    <n v="20"/>
    <n v="1263210"/>
    <d v="2001-05-18T01:30:16"/>
    <s v="Elektrizitatswerk der Stadt Bern"/>
    <x v="0"/>
    <x v="0"/>
    <x v="0"/>
    <x v="2"/>
    <s v="CH Power Phy Fwd Firm"/>
    <s v="CH Pwr Phy FF    NAT 00-06 HV            21May01         EUR/MWh"/>
    <m/>
    <n v="20"/>
    <x v="0"/>
    <x v="2"/>
    <x v="2"/>
    <n v="15.1"/>
    <s v="ADM86965"/>
    <s v="EHOKMARK"/>
    <s v="UK - ECTRL - Continental Power Book"/>
    <x v="3"/>
    <x v="3"/>
    <n v="103830.1"/>
    <d v="2001-05-21T21:00:00"/>
  </r>
  <r>
    <x v="0"/>
    <x v="2"/>
    <x v="1"/>
    <n v="1"/>
    <n v="25"/>
    <n v="1263211"/>
    <d v="2001-05-18T01:30:2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7"/>
    <s v="jamieclark"/>
    <s v="MHELLERM"/>
    <s v="UK - ECTRL - Continental Power Book"/>
    <x v="3"/>
    <x v="3"/>
    <n v="103831.1"/>
    <d v="2001-05-21T21:00:00"/>
  </r>
  <r>
    <x v="0"/>
    <x v="2"/>
    <x v="1"/>
    <n v="1"/>
    <n v="10"/>
    <n v="1263212"/>
    <d v="2001-05-18T01:30:30"/>
    <s v="Kom-Strom AG"/>
    <x v="0"/>
    <x v="0"/>
    <x v="0"/>
    <x v="2"/>
    <s v="GER Power Phy Fwd Ffrm"/>
    <s v="GER Pwr Phy FF   Ger Grd WDPK HV         21May01         EUR/MWh"/>
    <n v="10"/>
    <m/>
    <x v="0"/>
    <x v="2"/>
    <x v="2"/>
    <n v="29.4"/>
    <s v="ADM39033"/>
    <s v="MHELLERM"/>
    <s v="UK - ECTRL - Continental Power Book"/>
    <x v="3"/>
    <x v="3"/>
    <n v="103832.1"/>
    <d v="2001-05-21T21:00:00"/>
  </r>
  <r>
    <x v="0"/>
    <x v="2"/>
    <x v="1"/>
    <n v="2"/>
    <n v="40"/>
    <n v="1263213"/>
    <d v="2001-05-18T01:31:06"/>
    <s v="Schweizerische Bundesbahnen SBB AG"/>
    <x v="0"/>
    <x v="0"/>
    <x v="0"/>
    <x v="2"/>
    <s v="CH Power Phy Fwd Firm"/>
    <s v="CH Pwr Phy FF    NAT BASE HV             19-20May01      EUR/MWh"/>
    <n v="20"/>
    <m/>
    <x v="0"/>
    <x v="2"/>
    <x v="2"/>
    <n v="15.4"/>
    <s v="149594kb"/>
    <s v="EHOKMARK"/>
    <s v="UK - ECTRL - Continental Power Book"/>
    <x v="3"/>
    <x v="3"/>
    <n v="103833.1"/>
    <d v="2001-05-19T21:00:00"/>
  </r>
  <r>
    <x v="0"/>
    <x v="2"/>
    <x v="1"/>
    <n v="2"/>
    <n v="50"/>
    <n v="1263214"/>
    <d v="2001-05-18T01:31:13"/>
    <s v="Nuon Energy Trade &amp; Wholesale NV"/>
    <x v="0"/>
    <x v="0"/>
    <x v="0"/>
    <x v="2"/>
    <s v="GER Power Phy Fwd Ffrm"/>
    <s v="GER Pwr Phy FF   Ger Grd BASE HV         19-20May01      EUR/MWh"/>
    <m/>
    <n v="25"/>
    <x v="0"/>
    <x v="2"/>
    <x v="2"/>
    <n v="15.65"/>
    <s v="vincent01"/>
    <s v="MHELLERM"/>
    <s v="UK - ECTRL - Continental Power Book"/>
    <x v="3"/>
    <x v="3"/>
    <n v="103834.1"/>
    <d v="2001-05-19T21:00:00"/>
  </r>
  <r>
    <x v="0"/>
    <x v="0"/>
    <x v="0"/>
    <n v="1"/>
    <n v="20"/>
    <n v="1263215"/>
    <d v="2001-05-18T01:31:42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396"/>
    <m/>
  </r>
  <r>
    <x v="0"/>
    <x v="2"/>
    <x v="0"/>
    <n v="366"/>
    <n v="1830"/>
    <n v="1263216"/>
    <d v="2001-05-18T01:31:53"/>
    <s v="Aquila Energy Nordic AS"/>
    <x v="0"/>
    <x v="0"/>
    <x v="0"/>
    <x v="2"/>
    <s v="Nordic Power Financial Swap"/>
    <s v="Nordic Pwr Swap  SYS BASE                Year 02         NOK/MWh"/>
    <n v="5"/>
    <m/>
    <x v="0"/>
    <x v="2"/>
    <x v="1"/>
    <n v="188"/>
    <s v="FB2244668"/>
    <s v="FFROSE"/>
    <s v="ENE- Nordic Power Book"/>
    <x v="2"/>
    <x v="2"/>
    <n v="1263216"/>
    <d v="2002-01-01T00:00:00"/>
  </r>
  <r>
    <x v="0"/>
    <x v="2"/>
    <x v="1"/>
    <n v="1"/>
    <n v="50"/>
    <n v="1263217"/>
    <d v="2001-05-18T01:31:59"/>
    <s v="Schweizerische Bundesbahnen SBB AG"/>
    <x v="0"/>
    <x v="0"/>
    <x v="0"/>
    <x v="2"/>
    <s v="CH Power Phy Fwd Firm"/>
    <s v="CH Pwr Phy FF    NAT WDPK HV             21May01         EUR/MWh"/>
    <n v="50"/>
    <m/>
    <x v="0"/>
    <x v="2"/>
    <x v="2"/>
    <n v="29.45"/>
    <s v="149594kb"/>
    <s v="EHOKMARK"/>
    <s v="UK - ECTRL - Continental Power Book"/>
    <x v="3"/>
    <x v="3"/>
    <n v="103835.1"/>
    <d v="2001-05-21T21:00:00"/>
  </r>
  <r>
    <x v="0"/>
    <x v="2"/>
    <x v="1"/>
    <n v="2"/>
    <n v="50"/>
    <n v="1263218"/>
    <d v="2001-05-18T01:33:15"/>
    <s v="Hamburgische Electricitats-Werke AG"/>
    <x v="0"/>
    <x v="0"/>
    <x v="0"/>
    <x v="2"/>
    <s v="GER Power Phy Fwd Ffrm"/>
    <s v="GER Pwr Phy FF   Ger Grd WEPK HV         19-20May01      EUR/MWh"/>
    <m/>
    <n v="25"/>
    <x v="0"/>
    <x v="2"/>
    <x v="2"/>
    <n v="18.850000000000001"/>
    <s v="nordictg"/>
    <s v="MHELLERM"/>
    <s v="UK - ECTRL - Continental Power Book"/>
    <x v="3"/>
    <x v="3"/>
    <n v="103836.1"/>
    <d v="2001-05-19T21:00:00"/>
  </r>
  <r>
    <x v="0"/>
    <x v="2"/>
    <x v="1"/>
    <n v="1"/>
    <n v="20"/>
    <n v="1263219"/>
    <d v="2001-05-18T01:33:58"/>
    <s v="Osterreichische Elektrizitats Wirtschaft AG"/>
    <x v="0"/>
    <x v="0"/>
    <x v="0"/>
    <x v="2"/>
    <s v="AUT Power Phy Fwd Firm"/>
    <s v="AUT Pwr Phy FF   AUT 00-06 HV            21May01         EUR/MWh"/>
    <n v="20"/>
    <m/>
    <x v="0"/>
    <x v="2"/>
    <x v="2"/>
    <n v="15"/>
    <s v="knablmanfr"/>
    <s v="GTUHY"/>
    <s v="UK - ECTRL - Continental Power Book"/>
    <x v="3"/>
    <x v="3"/>
    <n v="103837.1"/>
    <d v="2001-05-21T21:00:00"/>
  </r>
  <r>
    <x v="0"/>
    <x v="2"/>
    <x v="1"/>
    <n v="2"/>
    <n v="50"/>
    <n v="1263220"/>
    <d v="2001-05-18T01:33:59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75"/>
    <s v="kleinpat"/>
    <s v="MHELLERM"/>
    <s v="UK - ECTRL - Continental Power Book"/>
    <x v="3"/>
    <x v="3"/>
    <n v="103838.1"/>
    <d v="2001-05-19T21:00:00"/>
  </r>
  <r>
    <x v="0"/>
    <x v="2"/>
    <x v="1"/>
    <n v="1"/>
    <n v="25"/>
    <n v="1263221"/>
    <d v="2001-05-18T01:34:13"/>
    <s v="Reliant Energy Trading &amp; Marketing B.V."/>
    <x v="0"/>
    <x v="0"/>
    <x v="0"/>
    <x v="2"/>
    <s v="GER Power Phy Fwd Ffrm"/>
    <s v="GER Pwr Phy FF   Ger Grd WDPK HV         21May01         EUR/MWh"/>
    <m/>
    <n v="25"/>
    <x v="0"/>
    <x v="2"/>
    <x v="2"/>
    <n v="29.7"/>
    <s v="ADM07776"/>
    <s v="MHELLERM"/>
    <s v="UK - ECTRL - Continental Power Book"/>
    <x v="3"/>
    <x v="3"/>
    <n v="103839.1"/>
    <d v="2001-05-21T21:00:00"/>
  </r>
  <r>
    <x v="0"/>
    <x v="2"/>
    <x v="1"/>
    <n v="1"/>
    <n v="25"/>
    <n v="1263222"/>
    <d v="2001-05-18T01:34:35"/>
    <s v="Osterreichische Bundesbahnen"/>
    <x v="0"/>
    <x v="0"/>
    <x v="0"/>
    <x v="2"/>
    <s v="AUT Power Phy Fwd Firm"/>
    <s v="AUT Pwr Phy FF   AUT 00-06 HV            21May01         EUR/MWh"/>
    <n v="25"/>
    <m/>
    <x v="0"/>
    <x v="2"/>
    <x v="2"/>
    <n v="15"/>
    <s v="enronhans"/>
    <s v="GTUHY"/>
    <s v="UK - ECTRL - Continental Power Book"/>
    <x v="3"/>
    <x v="3"/>
    <n v="103840.1"/>
    <d v="2001-05-21T21:00:00"/>
  </r>
  <r>
    <x v="0"/>
    <x v="2"/>
    <x v="1"/>
    <n v="1"/>
    <n v="25"/>
    <n v="1263223"/>
    <d v="2001-05-18T01:34:4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7"/>
    <s v="jamieclark"/>
    <s v="MHELLERM"/>
    <s v="UK - ECTRL - Continental Power Book"/>
    <x v="3"/>
    <x v="3"/>
    <n v="103841.1"/>
    <d v="2001-05-21T21:00:00"/>
  </r>
  <r>
    <x v="0"/>
    <x v="2"/>
    <x v="1"/>
    <n v="1"/>
    <n v="25"/>
    <n v="1263224"/>
    <d v="2001-05-18T01:35:55"/>
    <s v="E&amp;T Energie Handelsgesellschaft m.b.H."/>
    <x v="0"/>
    <x v="0"/>
    <x v="0"/>
    <x v="2"/>
    <s v="AUT Power Phy Fwd Firm"/>
    <s v="AUT Pwr Phy FF   AUT BASE HV             21May01         EUR/MWh"/>
    <n v="25"/>
    <m/>
    <x v="0"/>
    <x v="2"/>
    <x v="2"/>
    <n v="23.4"/>
    <s v="braunsdor1"/>
    <s v="GTUHY"/>
    <s v="UK - ECTRL - Continental Power Book"/>
    <x v="3"/>
    <x v="3"/>
    <n v="103842.1"/>
    <d v="2001-05-21T21:00:00"/>
  </r>
  <r>
    <x v="0"/>
    <x v="2"/>
    <x v="1"/>
    <n v="1"/>
    <n v="25"/>
    <n v="1263225"/>
    <d v="2001-05-18T01:36:27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8"/>
    <s v="jamieclark"/>
    <s v="MHELLERM"/>
    <s v="UK - ECTRL - Continental Power Book"/>
    <x v="3"/>
    <x v="3"/>
    <n v="103843.1"/>
    <d v="2001-05-21T21:00:00"/>
  </r>
  <r>
    <x v="0"/>
    <x v="2"/>
    <x v="1"/>
    <n v="1"/>
    <n v="25"/>
    <n v="1263226"/>
    <d v="2001-05-18T01:36:55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9.8"/>
    <s v="kleinpat"/>
    <s v="GTUHY"/>
    <s v="UK - ECTRL - Continental Power Book"/>
    <x v="3"/>
    <x v="3"/>
    <n v="103844.1"/>
    <d v="2001-05-21T21:00:00"/>
  </r>
  <r>
    <x v="0"/>
    <x v="2"/>
    <x v="1"/>
    <n v="1"/>
    <n v="25"/>
    <n v="1263227"/>
    <d v="2001-05-18T01:37:08"/>
    <s v="Sempra Energy Europe Ltd"/>
    <x v="0"/>
    <x v="0"/>
    <x v="0"/>
    <x v="2"/>
    <s v="GER Power Phy Fwd Ffrm"/>
    <s v="GER Pwr Phy FF   Ger Grd WDPK HV         21May01         EUR/MWh"/>
    <m/>
    <n v="25"/>
    <x v="0"/>
    <x v="2"/>
    <x v="2"/>
    <n v="29.9"/>
    <s v="ochanini"/>
    <s v="MHELLERM"/>
    <s v="UK - ECTRL - Continental Power Book"/>
    <x v="3"/>
    <x v="3"/>
    <n v="103845.1"/>
    <d v="2001-05-21T21:00:00"/>
  </r>
  <r>
    <x v="0"/>
    <x v="2"/>
    <x v="1"/>
    <n v="1"/>
    <n v="25"/>
    <n v="1263228"/>
    <d v="2001-05-18T01:37:35"/>
    <s v="Statkraft Energy Deutschland GmbH"/>
    <x v="0"/>
    <x v="0"/>
    <x v="0"/>
    <x v="2"/>
    <s v="GER Power Phy Fwd Ffrm"/>
    <s v="GER Pwr Phy FF   Ger Grd WDPK HV         21May01         EUR/MWh"/>
    <n v="25"/>
    <m/>
    <x v="0"/>
    <x v="2"/>
    <x v="2"/>
    <n v="29.9"/>
    <s v="miwilges"/>
    <s v="MHELLERM"/>
    <s v="UK - ECTRL - Continental Power Book"/>
    <x v="3"/>
    <x v="3"/>
    <n v="103846.1"/>
    <d v="2001-05-21T21:00:00"/>
  </r>
  <r>
    <x v="0"/>
    <x v="2"/>
    <x v="1"/>
    <n v="1"/>
    <n v="25"/>
    <n v="1263229"/>
    <d v="2001-05-18T01:37:35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6"/>
    <s v="vincent01"/>
    <s v="MHELLERM"/>
    <s v="UK - ECTRL - Continental Power Book"/>
    <x v="3"/>
    <x v="3"/>
    <n v="103847.1"/>
    <d v="2001-05-21T21:00:00"/>
  </r>
  <r>
    <x v="0"/>
    <x v="2"/>
    <x v="1"/>
    <n v="1"/>
    <n v="25"/>
    <n v="1263230"/>
    <d v="2001-05-18T01:37:57"/>
    <s v="BKW-FMB Energie AG"/>
    <x v="0"/>
    <x v="0"/>
    <x v="0"/>
    <x v="2"/>
    <s v="FR Pwr Phy FF"/>
    <s v="FR Pwr Phy FF    Fr Grd WDPK             21May01         EUR/MWh"/>
    <n v="25"/>
    <m/>
    <x v="0"/>
    <x v="2"/>
    <x v="2"/>
    <n v="29.7"/>
    <s v="jurggilgen"/>
    <s v="SBROD"/>
    <s v="UK - ECTRL - Continental Power Book"/>
    <x v="3"/>
    <x v="3"/>
    <n v="103848.1"/>
    <d v="2001-05-21T21:00:00"/>
  </r>
  <r>
    <x v="0"/>
    <x v="2"/>
    <x v="1"/>
    <n v="1"/>
    <n v="25"/>
    <n v="1263231"/>
    <d v="2001-05-18T01:38:11"/>
    <s v="E&amp;T Energie Handelsgesellschaft m.b.H."/>
    <x v="0"/>
    <x v="0"/>
    <x v="0"/>
    <x v="2"/>
    <s v="AUT Power Phy Fwd Firm"/>
    <s v="AUT Pwr Phy FF   AUT BASE HV             21May01         EUR/MWh"/>
    <n v="25"/>
    <m/>
    <x v="0"/>
    <x v="2"/>
    <x v="2"/>
    <n v="23.35"/>
    <s v="braunsdor1"/>
    <s v="GTUHY"/>
    <s v="UK - ECTRL - Continental Power Book"/>
    <x v="3"/>
    <x v="3"/>
    <n v="103849.1"/>
    <d v="2001-05-21T21:00:00"/>
  </r>
  <r>
    <x v="0"/>
    <x v="0"/>
    <x v="0"/>
    <n v="1"/>
    <n v="5"/>
    <n v="1263232"/>
    <d v="2001-05-18T01:38:18"/>
    <s v="Refco Overseas Ltd"/>
    <x v="0"/>
    <x v="0"/>
    <x v="0"/>
    <x v="0"/>
    <s v="Zinc LME Registered Contract"/>
    <s v="Zinc LME Reg.    Contract                3 Month         USD/mt-L"/>
    <n v="5"/>
    <m/>
    <x v="0"/>
    <x v="0"/>
    <x v="0"/>
    <n v="964"/>
    <s v="marknunn1"/>
    <s v="ATURNER"/>
    <s v="Enron Metals Trading System"/>
    <x v="0"/>
    <x v="0"/>
    <n v="2136394"/>
    <m/>
  </r>
  <r>
    <x v="0"/>
    <x v="2"/>
    <x v="1"/>
    <n v="1"/>
    <n v="25"/>
    <n v="1263233"/>
    <d v="2001-05-18T01:38:20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7"/>
    <s v="vincent01"/>
    <s v="MHELLERM"/>
    <s v="UK - ECTRL - Continental Power Book"/>
    <x v="3"/>
    <x v="3"/>
    <n v="103850.1"/>
    <d v="2001-05-21T21:00:00"/>
  </r>
  <r>
    <x v="0"/>
    <x v="2"/>
    <x v="1"/>
    <n v="1"/>
    <n v="25"/>
    <n v="1263234"/>
    <d v="2001-05-18T01:38:49"/>
    <s v="E.ON Trading GmbH (Munich)"/>
    <x v="0"/>
    <x v="0"/>
    <x v="0"/>
    <x v="2"/>
    <s v="GER Power Phy Fwd Ffrm"/>
    <s v="GER Pwr Phy FF   Ger Grd WDPK HV         21May01         EUR/MWh"/>
    <m/>
    <n v="25"/>
    <x v="0"/>
    <x v="2"/>
    <x v="2"/>
    <n v="30.1"/>
    <s v="eontrdneu"/>
    <s v="MHELLERM"/>
    <s v="UK - ECTRL - Continental Power Book"/>
    <x v="3"/>
    <x v="3"/>
    <n v="103851.1"/>
    <d v="2001-05-21T21:00:00"/>
  </r>
  <r>
    <x v="0"/>
    <x v="0"/>
    <x v="0"/>
    <n v="1"/>
    <n v="10"/>
    <n v="1263235"/>
    <d v="2001-05-18T01:39:1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693"/>
    <s v="ADM51397"/>
    <s v="BMARCHAN"/>
    <s v="Enron Metals Trading System"/>
    <x v="0"/>
    <x v="0"/>
    <n v="2136392"/>
    <m/>
  </r>
  <r>
    <x v="0"/>
    <x v="2"/>
    <x v="1"/>
    <n v="1"/>
    <n v="25"/>
    <n v="1263236"/>
    <d v="2001-05-18T01:39:55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5"/>
    <s v="vincent01"/>
    <s v="MHELLERM"/>
    <s v="UK - ECTRL - Continental Power Book"/>
    <x v="3"/>
    <x v="3"/>
    <n v="103852.1"/>
    <d v="2001-05-21T21:00:00"/>
  </r>
  <r>
    <x v="0"/>
    <x v="2"/>
    <x v="1"/>
    <n v="1"/>
    <n v="25"/>
    <n v="1263237"/>
    <d v="2001-05-18T01:40:01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8"/>
    <s v="vincent01"/>
    <s v="MHELLERM"/>
    <s v="UK - ECTRL - Continental Power Book"/>
    <x v="3"/>
    <x v="3"/>
    <n v="103853.1"/>
    <d v="2001-05-21T21:00:00"/>
  </r>
  <r>
    <x v="0"/>
    <x v="2"/>
    <x v="1"/>
    <n v="2"/>
    <n v="40"/>
    <n v="1263238"/>
    <d v="2001-05-18T01:40:35"/>
    <s v="Elektrizitatswerke der Stadt Zurich"/>
    <x v="0"/>
    <x v="0"/>
    <x v="0"/>
    <x v="2"/>
    <s v="CH Power Phy Fwd Firm"/>
    <s v="CH Pwr Phy FF    NAT BASE HV             19-20May01      EUR/MWh"/>
    <n v="20"/>
    <m/>
    <x v="0"/>
    <x v="2"/>
    <x v="2"/>
    <n v="15.35"/>
    <s v="ewzgrk00"/>
    <s v="EHOKMARK"/>
    <s v="UK - ECTRL - Continental Power Book"/>
    <x v="3"/>
    <x v="3"/>
    <n v="103854.1"/>
    <d v="2001-05-19T21:00:00"/>
  </r>
  <r>
    <x v="0"/>
    <x v="2"/>
    <x v="1"/>
    <n v="1"/>
    <n v="25"/>
    <n v="1263239"/>
    <d v="2001-05-18T01:41:03"/>
    <s v="BKW-FMB Energie AG"/>
    <x v="0"/>
    <x v="0"/>
    <x v="0"/>
    <x v="2"/>
    <s v="FR Pwr Phy FF"/>
    <s v="FR Pwr Phy FF    Fr Grd WDPK             21May01         EUR/MWh"/>
    <n v="25"/>
    <m/>
    <x v="0"/>
    <x v="2"/>
    <x v="2"/>
    <n v="29.9"/>
    <s v="jurggilgen"/>
    <s v="SBROD"/>
    <s v="UK - ECTRL - Continental Power Book"/>
    <x v="3"/>
    <x v="3"/>
    <n v="103855.1"/>
    <d v="2001-05-21T21:00:00"/>
  </r>
  <r>
    <x v="0"/>
    <x v="2"/>
    <x v="1"/>
    <n v="1"/>
    <n v="5"/>
    <n v="1263240"/>
    <d v="2001-05-18T01:41:09"/>
    <s v="E&amp;T Energie Handelsgesellschaft m.b.H."/>
    <x v="0"/>
    <x v="0"/>
    <x v="0"/>
    <x v="2"/>
    <s v="AUT Power Phy Fwd Firm"/>
    <s v="AUT Pwr Phy FF   AUT WDPK HV             21May01         EUR/MWh"/>
    <m/>
    <n v="5"/>
    <x v="0"/>
    <x v="2"/>
    <x v="2"/>
    <n v="30.2"/>
    <s v="kleinpat"/>
    <s v="GTUHY"/>
    <s v="UK - ECTRL - Continental Power Book"/>
    <x v="3"/>
    <x v="3"/>
    <n v="103856.1"/>
    <d v="2001-05-21T21:00:00"/>
  </r>
  <r>
    <x v="0"/>
    <x v="2"/>
    <x v="1"/>
    <n v="1"/>
    <n v="20"/>
    <n v="1263241"/>
    <d v="2001-05-18T01:42:06"/>
    <s v="Elektrizitatswerke der Stadt Zurich"/>
    <x v="0"/>
    <x v="0"/>
    <x v="0"/>
    <x v="2"/>
    <s v="CH Power Phy Fwd Firm"/>
    <s v="CH Pwr Phy FF    NAT WDPK HV             21May01         EUR/MWh"/>
    <n v="20"/>
    <m/>
    <x v="0"/>
    <x v="2"/>
    <x v="2"/>
    <n v="29.75"/>
    <s v="michaela"/>
    <s v="EHOKMARK"/>
    <s v="UK - ECTRL - Continental Power Book"/>
    <x v="3"/>
    <x v="3"/>
    <n v="103857.1"/>
    <d v="2001-05-21T21:00:00"/>
  </r>
  <r>
    <x v="0"/>
    <x v="2"/>
    <x v="1"/>
    <n v="1"/>
    <n v="25"/>
    <n v="1263242"/>
    <d v="2001-05-18T01:43:27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30.2"/>
    <s v="braunsdor1"/>
    <s v="GTUHY"/>
    <s v="UK - ECTRL - Continental Power Book"/>
    <x v="3"/>
    <x v="3"/>
    <n v="103858.1"/>
    <d v="2001-05-21T21:00:00"/>
  </r>
  <r>
    <x v="0"/>
    <x v="2"/>
    <x v="1"/>
    <n v="2"/>
    <n v="50"/>
    <n v="1263243"/>
    <d v="2001-05-18T01:43:44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9"/>
    <s v="kleinpat"/>
    <s v="MHELLERM"/>
    <s v="UK - ECTRL - Continental Power Book"/>
    <x v="3"/>
    <x v="3"/>
    <n v="103859.1"/>
    <d v="2001-05-19T21:00:00"/>
  </r>
  <r>
    <x v="0"/>
    <x v="0"/>
    <x v="0"/>
    <n v="1"/>
    <n v="20"/>
    <n v="1263244"/>
    <d v="2001-05-18T01:45:1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83160"/>
    <s v="BMARCHAN"/>
    <s v="Enron Metals Trading System"/>
    <x v="0"/>
    <x v="0"/>
    <n v="2136390"/>
    <m/>
  </r>
  <r>
    <x v="0"/>
    <x v="0"/>
    <x v="0"/>
    <n v="1"/>
    <n v="20"/>
    <n v="1263245"/>
    <d v="2001-05-18T01:45:25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ADM83160"/>
    <s v="BMARCHAN"/>
    <s v="Enron Metals Trading System"/>
    <x v="0"/>
    <x v="0"/>
    <n v="2136388"/>
    <m/>
  </r>
  <r>
    <x v="0"/>
    <x v="0"/>
    <x v="0"/>
    <n v="1"/>
    <n v="20"/>
    <n v="1263246"/>
    <d v="2001-05-18T01:46:36"/>
    <s v="Macquarie Bank Ltd"/>
    <x v="0"/>
    <x v="0"/>
    <x v="0"/>
    <x v="0"/>
    <s v="Lead LME Registered Contract"/>
    <s v="Lead LME Reg.    Contract                3 Month         USD/mt-L"/>
    <m/>
    <n v="20"/>
    <x v="0"/>
    <x v="0"/>
    <x v="0"/>
    <n v="476"/>
    <s v="ADM01803"/>
    <s v="JGORDON1"/>
    <s v="Enron Metals Trading System"/>
    <x v="0"/>
    <x v="0"/>
    <n v="2136386"/>
    <m/>
  </r>
  <r>
    <x v="0"/>
    <x v="2"/>
    <x v="1"/>
    <n v="1"/>
    <n v="25"/>
    <n v="1263247"/>
    <d v="2001-05-18T01:46:46"/>
    <s v="Reliant Energy Trading &amp; Marketing B.V."/>
    <x v="0"/>
    <x v="0"/>
    <x v="0"/>
    <x v="2"/>
    <s v="GER Power Phy Fwd Ffrm"/>
    <s v="GER Pwr Phy FF   Ger Grd WDPK HV         21May01         EUR/MWh"/>
    <m/>
    <n v="25"/>
    <x v="0"/>
    <x v="2"/>
    <x v="2"/>
    <n v="30.3"/>
    <s v="ADM07776"/>
    <s v="MHELLERM"/>
    <s v="UK - ECTRL - Continental Power Book"/>
    <x v="3"/>
    <x v="3"/>
    <n v="103860.1"/>
    <d v="2001-05-21T21:00:00"/>
  </r>
  <r>
    <x v="0"/>
    <x v="2"/>
    <x v="1"/>
    <n v="2"/>
    <n v="50"/>
    <n v="1263248"/>
    <d v="2001-05-18T01:47:29"/>
    <s v="Mirant Europe BV"/>
    <x v="0"/>
    <x v="0"/>
    <x v="0"/>
    <x v="2"/>
    <s v="GER Power Phy Fwd Ffrm"/>
    <s v="GER Pwr Phy FF   Ger Grd BASE HV         19-20May01      EUR/MWh"/>
    <n v="25"/>
    <m/>
    <x v="0"/>
    <x v="2"/>
    <x v="2"/>
    <n v="15.8"/>
    <s v="patrickfh"/>
    <s v="MHELLERM"/>
    <s v="UK - ECTRL - Continental Power Book"/>
    <x v="3"/>
    <x v="3"/>
    <n v="103861.1"/>
    <d v="2001-05-19T21:00:00"/>
  </r>
  <r>
    <x v="0"/>
    <x v="2"/>
    <x v="1"/>
    <n v="1"/>
    <n v="25"/>
    <n v="1263249"/>
    <d v="2001-05-18T01:48:03"/>
    <s v="Osterreichische Elektrizitats Wirtschaft AG"/>
    <x v="0"/>
    <x v="0"/>
    <x v="0"/>
    <x v="2"/>
    <s v="AUT Power Phy Fwd Firm"/>
    <s v="AUT Pwr Phy FF   AUT 00-06 HV            21May01         EUR/MWh"/>
    <n v="25"/>
    <m/>
    <x v="0"/>
    <x v="2"/>
    <x v="2"/>
    <n v="14.75"/>
    <s v="knablmanfr"/>
    <s v="GTUHY"/>
    <s v="UK - ECTRL - Continental Power Book"/>
    <x v="3"/>
    <x v="3"/>
    <n v="103862.1"/>
    <d v="2001-05-21T21:00:00"/>
  </r>
  <r>
    <x v="0"/>
    <x v="0"/>
    <x v="0"/>
    <n v="1"/>
    <n v="20"/>
    <n v="1263250"/>
    <d v="2001-05-18T01:48:22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1803"/>
    <s v="BMARCHAN"/>
    <s v="Enron Metals Trading System"/>
    <x v="0"/>
    <x v="0"/>
    <n v="2136384"/>
    <m/>
  </r>
  <r>
    <x v="0"/>
    <x v="2"/>
    <x v="1"/>
    <n v="1"/>
    <n v="25"/>
    <n v="1263251"/>
    <d v="2001-05-18T01:49:05"/>
    <s v="EDF Trading Limited"/>
    <x v="0"/>
    <x v="0"/>
    <x v="0"/>
    <x v="2"/>
    <s v="GER Power Phy Fwd Ffrm"/>
    <s v="GER Pwr Phy FF   Ger Grd WDPK HV         21May01         EUR/MWh"/>
    <n v="25"/>
    <m/>
    <x v="0"/>
    <x v="2"/>
    <x v="2"/>
    <n v="29.9"/>
    <s v="WYNANDBG"/>
    <s v="MHELLERM"/>
    <s v="UK - ECTRL - Continental Power Book"/>
    <x v="3"/>
    <x v="3"/>
    <n v="103863.1"/>
    <d v="2001-05-21T21:00:00"/>
  </r>
  <r>
    <x v="0"/>
    <x v="0"/>
    <x v="0"/>
    <n v="1"/>
    <n v="20"/>
    <n v="1263252"/>
    <d v="2001-05-18T01:49:1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AVEMORGAN"/>
    <s v="BMARCHAN"/>
    <s v="Enron Metals Trading System"/>
    <x v="0"/>
    <x v="0"/>
    <n v="2136382"/>
    <m/>
  </r>
  <r>
    <x v="0"/>
    <x v="0"/>
    <x v="0"/>
    <n v="1"/>
    <n v="20"/>
    <n v="1263253"/>
    <d v="2001-05-18T01:49:45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77"/>
    <s v="DUNC1206"/>
    <s v="JGORDON1"/>
    <s v="Enron Metals Trading System"/>
    <x v="0"/>
    <x v="0"/>
    <n v="2136380"/>
    <m/>
  </r>
  <r>
    <x v="0"/>
    <x v="0"/>
    <x v="0"/>
    <n v="1"/>
    <n v="20"/>
    <n v="1263254"/>
    <d v="2001-05-18T01:49:5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BRUMSTEVE"/>
    <s v="BMARCHAN"/>
    <s v="Enron Metals Trading System"/>
    <x v="0"/>
    <x v="0"/>
    <n v="2136378"/>
    <m/>
  </r>
  <r>
    <x v="0"/>
    <x v="0"/>
    <x v="0"/>
    <n v="1"/>
    <n v="20"/>
    <n v="1263255"/>
    <d v="2001-05-18T01:50:0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SIMONEVANS"/>
    <s v="BMARCHAN"/>
    <s v="Enron Metals Trading System"/>
    <x v="0"/>
    <x v="0"/>
    <n v="2136376"/>
    <m/>
  </r>
  <r>
    <x v="0"/>
    <x v="2"/>
    <x v="1"/>
    <n v="92"/>
    <n v="2300"/>
    <n v="1263256"/>
    <d v="2001-05-18T01:50:40"/>
    <s v="TIWAG - Tiroler Wasserkraftwerke Aktiengesellschaft"/>
    <x v="0"/>
    <x v="0"/>
    <x v="0"/>
    <x v="2"/>
    <s v="GER Power Phy Fwd Ffrm"/>
    <s v="GER Pwr Phy FF   Ger Grd BASE HV         Oct-Dec01       EUR/MWh"/>
    <m/>
    <n v="25"/>
    <x v="0"/>
    <x v="2"/>
    <x v="2"/>
    <n v="24.85"/>
    <s v="tiwtrade03"/>
    <s v="AMANCEBO"/>
    <s v="UK - ECTRL - Continental Power Book"/>
    <x v="3"/>
    <x v="3"/>
    <n v="103864.1"/>
    <d v="2001-10-01T00:00:00"/>
  </r>
  <r>
    <x v="0"/>
    <x v="0"/>
    <x v="0"/>
    <n v="1"/>
    <n v="20"/>
    <n v="1263257"/>
    <d v="2001-05-18T01:52:20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5"/>
    <s v="DUNC1206"/>
    <s v="ATURNER"/>
    <s v="Enron Metals Trading System"/>
    <x v="0"/>
    <x v="0"/>
    <n v="2136374"/>
    <m/>
  </r>
  <r>
    <x v="0"/>
    <x v="2"/>
    <x v="1"/>
    <n v="1"/>
    <n v="25"/>
    <n v="1263258"/>
    <d v="2001-05-18T01:52:24"/>
    <s v="EDF Trading Limited"/>
    <x v="0"/>
    <x v="0"/>
    <x v="0"/>
    <x v="2"/>
    <s v="GER Power Phy Fwd Ffrm"/>
    <s v="GER Pwr Phy FF   Ger Grd WDPK HV         21May01         EUR/MWh"/>
    <n v="25"/>
    <m/>
    <x v="0"/>
    <x v="2"/>
    <x v="2"/>
    <n v="29.7"/>
    <s v="WYNANDBG"/>
    <s v="MHELLERM"/>
    <s v="UK - ECTRL - Continental Power Book"/>
    <x v="3"/>
    <x v="3"/>
    <n v="103865.1"/>
    <d v="2001-05-21T21:00:00"/>
  </r>
  <r>
    <x v="0"/>
    <x v="2"/>
    <x v="1"/>
    <n v="1"/>
    <n v="25"/>
    <n v="1263259"/>
    <d v="2001-05-18T01:52:44"/>
    <s v="Hamburgische Electricitats-Werke AG"/>
    <x v="0"/>
    <x v="0"/>
    <x v="0"/>
    <x v="2"/>
    <s v="GER Power Phy Fwd Ffrm"/>
    <s v="GER Pwr Phy FF   Ger Grd WDPK HV         21May01         EUR/MWh"/>
    <n v="25"/>
    <m/>
    <x v="0"/>
    <x v="2"/>
    <x v="2"/>
    <n v="29.6"/>
    <s v="nordicel"/>
    <s v="MHELLERM"/>
    <s v="UK - ECTRL - Continental Power Book"/>
    <x v="3"/>
    <x v="3"/>
    <n v="103866.1"/>
    <d v="2001-05-21T21:00:00"/>
  </r>
  <r>
    <x v="0"/>
    <x v="2"/>
    <x v="1"/>
    <n v="1"/>
    <n v="25"/>
    <n v="1263260"/>
    <d v="2001-05-18T01:52:48"/>
    <s v="AEP Energy Services Ltd"/>
    <x v="0"/>
    <x v="0"/>
    <x v="0"/>
    <x v="2"/>
    <s v="FR Pwr Phy FF"/>
    <s v="FR Pwr Phy FF    Fr Grd WDPK             21May01         EUR/MWh"/>
    <n v="25"/>
    <m/>
    <x v="0"/>
    <x v="2"/>
    <x v="2"/>
    <n v="29.8"/>
    <s v="jamieclark"/>
    <s v="SBROD"/>
    <s v="UK - ECTRL - Continental Power Book"/>
    <x v="3"/>
    <x v="3"/>
    <n v="103867.1"/>
    <d v="2001-05-21T21:00:00"/>
  </r>
  <r>
    <x v="0"/>
    <x v="2"/>
    <x v="1"/>
    <n v="1"/>
    <n v="50"/>
    <n v="1263261"/>
    <d v="2001-05-18T01:52:56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45"/>
    <s v="michaela"/>
    <s v="EHOKMARK"/>
    <s v="UK - ECTRL - Continental Power Book"/>
    <x v="3"/>
    <x v="3"/>
    <n v="103868.1"/>
    <d v="2001-05-21T21:00:00"/>
  </r>
  <r>
    <x v="0"/>
    <x v="2"/>
    <x v="1"/>
    <n v="1"/>
    <n v="30"/>
    <n v="1263262"/>
    <d v="2001-05-18T01:52:56"/>
    <s v="Raetia Energie AG"/>
    <x v="0"/>
    <x v="0"/>
    <x v="0"/>
    <x v="2"/>
    <s v="CH Power Phy Fwd Firm"/>
    <s v="CH Pwr Phy FF    NAT 20-24 HV            21May01         EUR/MWh"/>
    <n v="30"/>
    <m/>
    <x v="0"/>
    <x v="2"/>
    <x v="2"/>
    <n v="20.2"/>
    <s v="ADM39110"/>
    <s v="EHOKMARK"/>
    <s v="UK - ECTRL - Continental Power Book"/>
    <x v="3"/>
    <x v="3"/>
    <n v="103869.1"/>
    <d v="2001-05-21T21:00:00"/>
  </r>
  <r>
    <x v="0"/>
    <x v="2"/>
    <x v="1"/>
    <n v="1"/>
    <n v="40"/>
    <n v="1263263"/>
    <d v="2001-05-18T01:53:33"/>
    <s v="Schweizerische Bundesbahnen SBB AG"/>
    <x v="0"/>
    <x v="0"/>
    <x v="0"/>
    <x v="2"/>
    <s v="CH Power Phy Fwd Firm"/>
    <s v="CH Pwr Phy FF    NAT WDPK HV             21May01         EUR/MWh"/>
    <n v="40"/>
    <m/>
    <x v="0"/>
    <x v="2"/>
    <x v="2"/>
    <n v="29.8"/>
    <s v="149594kb"/>
    <s v="EHOKMARK"/>
    <s v="UK - ECTRL - Continental Power Book"/>
    <x v="3"/>
    <x v="3"/>
    <n v="103870.1"/>
    <d v="2001-05-21T21:00:00"/>
  </r>
  <r>
    <x v="0"/>
    <x v="0"/>
    <x v="0"/>
    <n v="1"/>
    <n v="15"/>
    <n v="1263264"/>
    <d v="2001-05-18T01:55:21"/>
    <s v="Refco Overseas Ltd"/>
    <x v="0"/>
    <x v="0"/>
    <x v="0"/>
    <x v="0"/>
    <s v="Copper LME Registered Contract"/>
    <s v="Cu LME Reg.      Contract                3 Month         USD/mt-L"/>
    <m/>
    <n v="15"/>
    <x v="0"/>
    <x v="0"/>
    <x v="0"/>
    <n v="1697"/>
    <s v="marknunn1"/>
    <s v="BMARCHAN"/>
    <s v="Enron Metals Trading System"/>
    <x v="0"/>
    <x v="0"/>
    <n v="2136372"/>
    <m/>
  </r>
  <r>
    <x v="0"/>
    <x v="2"/>
    <x v="1"/>
    <n v="1"/>
    <n v="50"/>
    <n v="1263265"/>
    <d v="2001-05-18T01:56:10"/>
    <s v="Raetia Energie AG"/>
    <x v="0"/>
    <x v="0"/>
    <x v="0"/>
    <x v="2"/>
    <s v="CH Power Phy Fwd Firm"/>
    <s v="CH Pwr Phy FF    NAT 00-06 HV            21May01         EUR/MWh"/>
    <n v="50"/>
    <m/>
    <x v="0"/>
    <x v="2"/>
    <x v="2"/>
    <n v="14.35"/>
    <s v="ADM39110"/>
    <s v="EHOKMARK"/>
    <s v="UK - ECTRL - Continental Power Book"/>
    <x v="3"/>
    <x v="3"/>
    <n v="103871.1"/>
    <d v="2001-05-21T21:00:00"/>
  </r>
  <r>
    <x v="0"/>
    <x v="0"/>
    <x v="0"/>
    <n v="1"/>
    <n v="20"/>
    <n v="1263266"/>
    <d v="2001-05-18T01:56:21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78"/>
    <s v="VANDESBO"/>
    <s v="JGORDON1"/>
    <s v="Enron Metals Trading System"/>
    <x v="0"/>
    <x v="0"/>
    <n v="2136370"/>
    <m/>
  </r>
  <r>
    <x v="0"/>
    <x v="0"/>
    <x v="0"/>
    <n v="1"/>
    <n v="10"/>
    <n v="1263267"/>
    <d v="2001-05-18T01:56:34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7"/>
    <s v="DANNAYLOR"/>
    <s v="JGORDON1"/>
    <s v="Enron Metals Trading System"/>
    <x v="0"/>
    <x v="0"/>
    <n v="2136368"/>
    <m/>
  </r>
  <r>
    <x v="0"/>
    <x v="0"/>
    <x v="0"/>
    <n v="1"/>
    <n v="10"/>
    <n v="1263268"/>
    <d v="2001-05-18T01:56:56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77.5"/>
    <s v="atkinsjs"/>
    <s v="JGORDON1"/>
    <s v="Enron Metals Trading System"/>
    <x v="0"/>
    <x v="0"/>
    <n v="2136366"/>
    <m/>
  </r>
  <r>
    <x v="0"/>
    <x v="0"/>
    <x v="0"/>
    <n v="1"/>
    <n v="20"/>
    <n v="1263269"/>
    <d v="2001-05-18T01:57:0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VANDESBO"/>
    <s v="ATURNER"/>
    <s v="Enron Metals Trading System"/>
    <x v="0"/>
    <x v="0"/>
    <n v="2136364"/>
    <m/>
  </r>
  <r>
    <x v="0"/>
    <x v="0"/>
    <x v="0"/>
    <n v="1"/>
    <n v="5"/>
    <n v="1263270"/>
    <d v="2001-05-18T01:57:03"/>
    <s v="ADM Investor Services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7330"/>
    <s v="DANNAYLOR"/>
    <s v="ATURNER"/>
    <s v="Enron Metals Trading System"/>
    <x v="0"/>
    <x v="0"/>
    <n v="2136362"/>
    <m/>
  </r>
  <r>
    <x v="0"/>
    <x v="0"/>
    <x v="0"/>
    <n v="1"/>
    <n v="10"/>
    <n v="1263271"/>
    <d v="2001-05-18T01:57:08"/>
    <s v="Toyota Tsusho Metals Limited"/>
    <x v="0"/>
    <x v="0"/>
    <x v="0"/>
    <x v="0"/>
    <s v="Tin LME Registered Contract"/>
    <s v="Tin LME Reg.     Contract                3 Month         USD/mt-L"/>
    <m/>
    <n v="10"/>
    <x v="0"/>
    <x v="4"/>
    <x v="0"/>
    <n v="4970"/>
    <s v="ADM90670"/>
    <s v="JGORDON1"/>
    <s v="Enron Metals Trading System"/>
    <x v="0"/>
    <x v="0"/>
    <n v="2136360"/>
    <m/>
  </r>
  <r>
    <x v="0"/>
    <x v="0"/>
    <x v="0"/>
    <n v="1"/>
    <n v="10"/>
    <n v="1263272"/>
    <d v="2001-05-18T01:57:52"/>
    <s v="J. Aron &amp; Company"/>
    <x v="0"/>
    <x v="0"/>
    <x v="0"/>
    <x v="0"/>
    <s v="Alum Alloy LME Registered Contract"/>
    <s v="Al Alloy LME Reg Contract                3 Month         USD/mt-L"/>
    <m/>
    <n v="10"/>
    <x v="0"/>
    <x v="5"/>
    <x v="0"/>
    <n v="1265"/>
    <s v="VANDESBO"/>
    <s v="JGORDON1"/>
    <s v="Enron Metals Trading System"/>
    <x v="0"/>
    <x v="0"/>
    <n v="2136358"/>
    <m/>
  </r>
  <r>
    <x v="0"/>
    <x v="0"/>
    <x v="0"/>
    <n v="1"/>
    <n v="5"/>
    <n v="1263273"/>
    <d v="2001-05-18T01:58:04"/>
    <s v="Marc Rich Investment Ltd"/>
    <x v="0"/>
    <x v="0"/>
    <x v="0"/>
    <x v="0"/>
    <s v="Nickel LME Registered Contract"/>
    <s v="Ni LME Reg.      Contract                3 Month         USD/mt-L"/>
    <m/>
    <n v="5"/>
    <x v="0"/>
    <x v="3"/>
    <x v="0"/>
    <n v="7330"/>
    <s v="ADM44077"/>
    <s v="ATURNER"/>
    <s v="Enron Metals Trading System"/>
    <x v="0"/>
    <x v="0"/>
    <n v="2136356"/>
    <m/>
  </r>
  <r>
    <x v="0"/>
    <x v="0"/>
    <x v="0"/>
    <n v="1"/>
    <n v="10"/>
    <n v="1263274"/>
    <d v="2001-05-18T01:58:51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36"/>
    <s v="T8RADER8"/>
    <s v="BMARCHAN"/>
    <s v="Enron Metals Trading System"/>
    <x v="0"/>
    <x v="0"/>
    <n v="2136354"/>
    <m/>
  </r>
  <r>
    <x v="0"/>
    <x v="0"/>
    <x v="0"/>
    <n v="1"/>
    <n v="20"/>
    <n v="1263275"/>
    <d v="2001-05-18T01:59:22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79"/>
    <s v="VANDESBO"/>
    <s v="JGORDON1"/>
    <s v="Enron Metals Trading System"/>
    <x v="0"/>
    <x v="0"/>
    <n v="2136352"/>
    <m/>
  </r>
  <r>
    <x v="0"/>
    <x v="0"/>
    <x v="0"/>
    <n v="1"/>
    <n v="10"/>
    <n v="1263276"/>
    <d v="2001-05-18T01:59:53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8.5"/>
    <s v="DANNAYLOR"/>
    <s v="JGORDON1"/>
    <s v="Enron Metals Trading System"/>
    <x v="0"/>
    <x v="0"/>
    <n v="2136350"/>
    <m/>
  </r>
  <r>
    <x v="0"/>
    <x v="0"/>
    <x v="0"/>
    <n v="1"/>
    <n v="8"/>
    <n v="1263277"/>
    <d v="2001-05-18T02:00:07"/>
    <s v="Refco Overseas Ltd"/>
    <x v="0"/>
    <x v="0"/>
    <x v="0"/>
    <x v="0"/>
    <s v="Zinc LME Registered Contract"/>
    <s v="Zinc LME Reg.    Contract                3 Month         USD/mt-L"/>
    <n v="8"/>
    <m/>
    <x v="0"/>
    <x v="0"/>
    <x v="0"/>
    <n v="966"/>
    <s v="marknunn1"/>
    <s v="ATURNER"/>
    <s v="Enron Metals Trading System"/>
    <x v="0"/>
    <x v="0"/>
    <n v="2136348"/>
    <m/>
  </r>
  <r>
    <x v="0"/>
    <x v="0"/>
    <x v="0"/>
    <n v="1"/>
    <n v="20"/>
    <n v="1263278"/>
    <d v="2001-05-18T02:00:16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.5"/>
    <s v="VANDESBO"/>
    <s v="JGORDON1"/>
    <s v="Enron Metals Trading System"/>
    <x v="0"/>
    <x v="0"/>
    <n v="2136344"/>
    <m/>
  </r>
  <r>
    <x v="0"/>
    <x v="0"/>
    <x v="0"/>
    <n v="1"/>
    <n v="10"/>
    <n v="1263279"/>
    <d v="2001-05-18T02:00:25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79.5"/>
    <s v="atkinsjs"/>
    <s v="JGORDON1"/>
    <s v="Enron Metals Trading System"/>
    <x v="0"/>
    <x v="0"/>
    <n v="2136342"/>
    <m/>
  </r>
  <r>
    <x v="0"/>
    <x v="0"/>
    <x v="0"/>
    <n v="1"/>
    <n v="20"/>
    <n v="1263280"/>
    <d v="2001-05-18T02:00:43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340"/>
    <m/>
  </r>
  <r>
    <x v="0"/>
    <x v="0"/>
    <x v="0"/>
    <n v="1"/>
    <n v="7"/>
    <n v="1263281"/>
    <d v="2001-05-18T02:00:50"/>
    <s v="ADM Investor Services International Limited"/>
    <x v="0"/>
    <x v="0"/>
    <x v="0"/>
    <x v="0"/>
    <s v="Zinc LME Registered Contract"/>
    <s v="Zinc LME Reg.    Contract                3 Month         USD/mt-L"/>
    <n v="7"/>
    <m/>
    <x v="0"/>
    <x v="0"/>
    <x v="0"/>
    <n v="968"/>
    <s v="DANNAYLOR"/>
    <s v="ATURNER"/>
    <s v="Enron Metals Trading System"/>
    <x v="0"/>
    <x v="0"/>
    <n v="2136338"/>
    <m/>
  </r>
  <r>
    <x v="0"/>
    <x v="2"/>
    <x v="1"/>
    <n v="1"/>
    <n v="25"/>
    <n v="1263282"/>
    <d v="2001-05-18T02:02:10"/>
    <s v="Osterreichische Elektrizitats Wirtschaft AG"/>
    <x v="0"/>
    <x v="0"/>
    <x v="0"/>
    <x v="2"/>
    <s v="AUT Power Phy Fwd Firm"/>
    <s v="AUT Pwr Phy FF   AUT 00-06 HV            21May01         EUR/MWh"/>
    <n v="25"/>
    <m/>
    <x v="0"/>
    <x v="2"/>
    <x v="2"/>
    <n v="14.5"/>
    <s v="knablmanfr"/>
    <s v="GTUHY"/>
    <s v="UK - ECTRL - Continental Power Book"/>
    <x v="3"/>
    <x v="3"/>
    <n v="103873.1"/>
    <d v="2001-05-21T21:00:00"/>
  </r>
  <r>
    <x v="0"/>
    <x v="0"/>
    <x v="0"/>
    <n v="1"/>
    <n v="20"/>
    <n v="1263283"/>
    <d v="2001-05-18T02:02:37"/>
    <s v="Refco Overseas Ltd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brotherton"/>
    <s v="JGORDON1"/>
    <s v="Enron Metals Trading System"/>
    <x v="0"/>
    <x v="0"/>
    <n v="2136336"/>
    <m/>
  </r>
  <r>
    <x v="0"/>
    <x v="0"/>
    <x v="0"/>
    <n v="1"/>
    <n v="20"/>
    <n v="1263284"/>
    <d v="2001-05-18T02:04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VANDESBO"/>
    <s v="BMARCHAN"/>
    <s v="Enron Metals Trading System"/>
    <x v="0"/>
    <x v="0"/>
    <n v="2136334"/>
    <m/>
  </r>
  <r>
    <x v="0"/>
    <x v="0"/>
    <x v="0"/>
    <n v="1"/>
    <n v="20"/>
    <n v="1263285"/>
    <d v="2001-05-18T02:05:07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7"/>
    <s v="BARRYGERSH"/>
    <s v="ATURNER"/>
    <s v="Enron Metals Trading System"/>
    <x v="0"/>
    <x v="0"/>
    <n v="2136332"/>
    <m/>
  </r>
  <r>
    <x v="0"/>
    <x v="0"/>
    <x v="0"/>
    <n v="1"/>
    <n v="20"/>
    <n v="1263286"/>
    <d v="2001-05-18T02:05:18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VANDESBO"/>
    <s v="JGORDON1"/>
    <s v="Enron Metals Trading System"/>
    <x v="0"/>
    <x v="0"/>
    <n v="2136330"/>
    <m/>
  </r>
  <r>
    <x v="0"/>
    <x v="2"/>
    <x v="1"/>
    <n v="2"/>
    <n v="50"/>
    <n v="1263287"/>
    <d v="2001-05-18T02:05:22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75"/>
    <s v="heneriks"/>
    <s v="MHELLERM"/>
    <s v="UK - ECTRL - Continental Power Book"/>
    <x v="3"/>
    <x v="3"/>
    <n v="103875.1"/>
    <d v="2001-05-19T21:00:00"/>
  </r>
  <r>
    <x v="0"/>
    <x v="0"/>
    <x v="0"/>
    <n v="1"/>
    <n v="10"/>
    <n v="1263288"/>
    <d v="2001-05-18T02:05:3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DANNAYLOR"/>
    <s v="BMARCHAN"/>
    <s v="Enron Metals Trading System"/>
    <x v="0"/>
    <x v="0"/>
    <n v="2136328"/>
    <m/>
  </r>
  <r>
    <x v="0"/>
    <x v="0"/>
    <x v="0"/>
    <n v="1"/>
    <n v="20"/>
    <n v="1263289"/>
    <d v="2001-05-18T02:06:04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garyridley"/>
    <s v="BMARCHAN"/>
    <s v="Enron Metals Trading System"/>
    <x v="0"/>
    <x v="0"/>
    <n v="2136326"/>
    <m/>
  </r>
  <r>
    <x v="0"/>
    <x v="2"/>
    <x v="1"/>
    <n v="365"/>
    <n v="9125"/>
    <n v="1263290"/>
    <d v="2001-05-18T02:06:04"/>
    <s v="Axia Energie GmbH"/>
    <x v="0"/>
    <x v="0"/>
    <x v="0"/>
    <x v="2"/>
    <s v="GER Power Phy Fwd Ffrm"/>
    <s v="GER Pwr Phy FF   Ger Grd BASE HV         Jan-Dec02       EUR/MWh"/>
    <n v="25"/>
    <m/>
    <x v="0"/>
    <x v="2"/>
    <x v="2"/>
    <n v="23.05"/>
    <s v="ungermany"/>
    <s v="AMANCEBO"/>
    <s v="UK - ECTRL - Continental Power Book"/>
    <x v="3"/>
    <x v="3"/>
    <n v="103876.1"/>
    <d v="2002-01-01T00:00:00"/>
  </r>
  <r>
    <x v="0"/>
    <x v="2"/>
    <x v="1"/>
    <n v="1"/>
    <n v="25"/>
    <n v="1263291"/>
    <d v="2001-05-18T02:06:34"/>
    <s v="Steirische Wasserkraft- und Elektrizitats-AG"/>
    <x v="0"/>
    <x v="0"/>
    <x v="0"/>
    <x v="2"/>
    <s v="AUT Power Phy Fwd Firm"/>
    <s v="AUT Pwr Phy FF   AUT 00-06 HV            21May01         EUR/MWh"/>
    <n v="25"/>
    <m/>
    <x v="0"/>
    <x v="2"/>
    <x v="2"/>
    <n v="14.25"/>
    <s v="ISTANBUL"/>
    <s v="GTUHY"/>
    <s v="UK - ECTRL - Continental Power Book"/>
    <x v="3"/>
    <x v="3"/>
    <n v="103877.1"/>
    <d v="2001-05-21T21:00:00"/>
  </r>
  <r>
    <x v="0"/>
    <x v="0"/>
    <x v="0"/>
    <n v="1"/>
    <n v="5"/>
    <n v="1263292"/>
    <d v="2001-05-18T02:06:57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marknunn1"/>
    <s v="BMARCHAN"/>
    <s v="Enron Metals Trading System"/>
    <x v="0"/>
    <x v="0"/>
    <n v="2136324"/>
    <m/>
  </r>
  <r>
    <x v="0"/>
    <x v="0"/>
    <x v="0"/>
    <n v="1"/>
    <n v="10"/>
    <n v="1263293"/>
    <d v="2001-05-18T02:07:09"/>
    <s v="Triland Metals Limited"/>
    <x v="0"/>
    <x v="0"/>
    <x v="0"/>
    <x v="0"/>
    <s v="Copper LME Registered Contract"/>
    <s v="Cu LME Reg.      Contract                3 Month         USD/mt-L"/>
    <n v="10"/>
    <m/>
    <x v="0"/>
    <x v="0"/>
    <x v="0"/>
    <n v="1695"/>
    <s v="ADM06610"/>
    <s v="BMARCHAN"/>
    <s v="Enron Metals Trading System"/>
    <x v="0"/>
    <x v="0"/>
    <n v="2136322"/>
    <m/>
  </r>
  <r>
    <x v="0"/>
    <x v="0"/>
    <x v="0"/>
    <n v="1"/>
    <n v="5"/>
    <n v="1263294"/>
    <d v="2001-05-18T02:08:02"/>
    <s v="Triland Metals Limite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ADM06610"/>
    <s v="BMARCHAN"/>
    <s v="Enron Metals Trading System"/>
    <x v="0"/>
    <x v="0"/>
    <n v="2136320"/>
    <m/>
  </r>
  <r>
    <x v="0"/>
    <x v="0"/>
    <x v="0"/>
    <n v="1"/>
    <n v="10"/>
    <n v="1263295"/>
    <d v="2001-05-18T02:08:07"/>
    <s v="Refco Overseas Ltd"/>
    <x v="0"/>
    <x v="0"/>
    <x v="0"/>
    <x v="0"/>
    <s v="Nickel LME Registered Contract"/>
    <s v="Ni LME Reg.      Contract                3 Month         USD/mt-L"/>
    <n v="10"/>
    <m/>
    <x v="0"/>
    <x v="3"/>
    <x v="0"/>
    <n v="7320"/>
    <s v="marknunn1"/>
    <s v="ATURNER"/>
    <s v="Enron Metals Trading System"/>
    <x v="0"/>
    <x v="0"/>
    <n v="2136318"/>
    <m/>
  </r>
  <r>
    <x v="0"/>
    <x v="0"/>
    <x v="0"/>
    <n v="1"/>
    <n v="20"/>
    <n v="1263296"/>
    <d v="2001-05-18T02:08:36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johnmanfld"/>
    <s v="BMARCHAN"/>
    <s v="Enron Metals Trading System"/>
    <x v="0"/>
    <x v="0"/>
    <n v="2136316"/>
    <m/>
  </r>
  <r>
    <x v="0"/>
    <x v="0"/>
    <x v="0"/>
    <n v="1"/>
    <n v="10"/>
    <n v="1263297"/>
    <d v="2001-05-18T02:08:48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314"/>
    <m/>
  </r>
  <r>
    <x v="0"/>
    <x v="2"/>
    <x v="1"/>
    <n v="1"/>
    <n v="50"/>
    <n v="1263298"/>
    <d v="2001-05-18T02:09:04"/>
    <s v="BKW-FMB Energie AG"/>
    <x v="0"/>
    <x v="0"/>
    <x v="0"/>
    <x v="2"/>
    <s v="CH Power Phy Fwd Firm"/>
    <s v="CH Pwr Phy FF    NAT WDPK HV             21May01         EUR/MWh"/>
    <m/>
    <n v="50"/>
    <x v="0"/>
    <x v="2"/>
    <x v="2"/>
    <n v="29.95"/>
    <s v="ADM07261"/>
    <s v="EHOKMARK"/>
    <s v="UK - ECTRL - Continental Power Book"/>
    <x v="3"/>
    <x v="3"/>
    <n v="103882.1"/>
    <d v="2001-05-21T21:00:00"/>
  </r>
  <r>
    <x v="0"/>
    <x v="0"/>
    <x v="0"/>
    <n v="1"/>
    <n v="20"/>
    <n v="1263299"/>
    <d v="2001-05-18T02:09:33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TRD01016"/>
    <s v="BMARCHAN"/>
    <s v="Enron Metals Trading System"/>
    <x v="0"/>
    <x v="0"/>
    <n v="2136312"/>
    <m/>
  </r>
  <r>
    <x v="0"/>
    <x v="2"/>
    <x v="1"/>
    <n v="2"/>
    <n v="20"/>
    <n v="1263300"/>
    <d v="2001-05-18T02:09:41"/>
    <s v="EDF Trading Limited"/>
    <x v="0"/>
    <x v="0"/>
    <x v="0"/>
    <x v="2"/>
    <s v="GER Power Phy Fwd Ffrm"/>
    <s v="GER Pwr Phy FF   Ger Grd BASE HV         19-20May01      EUR/MWh"/>
    <m/>
    <n v="10"/>
    <x v="0"/>
    <x v="2"/>
    <x v="2"/>
    <n v="15.9"/>
    <s v="WYNANDBG"/>
    <s v="MHELLERM"/>
    <s v="UK - ECTRL - Continental Power Book"/>
    <x v="3"/>
    <x v="3"/>
    <n v="103883.1"/>
    <d v="2001-05-19T21:00:00"/>
  </r>
  <r>
    <x v="0"/>
    <x v="0"/>
    <x v="0"/>
    <n v="1"/>
    <n v="10"/>
    <n v="1263301"/>
    <d v="2001-05-18T02:09:4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310"/>
    <m/>
  </r>
  <r>
    <x v="0"/>
    <x v="0"/>
    <x v="0"/>
    <n v="1"/>
    <n v="20"/>
    <n v="1263302"/>
    <d v="2001-05-18T02:09:4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jamesbuff"/>
    <s v="JGORDON1"/>
    <s v="Enron Metals Trading System"/>
    <x v="0"/>
    <x v="0"/>
    <n v="2136308"/>
    <m/>
  </r>
  <r>
    <x v="0"/>
    <x v="0"/>
    <x v="0"/>
    <n v="1"/>
    <n v="20"/>
    <n v="1263303"/>
    <d v="2001-05-18T02:10:23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VANDESBO"/>
    <s v="JGORDON1"/>
    <s v="Enron Metals Trading System"/>
    <x v="0"/>
    <x v="0"/>
    <n v="2136306"/>
    <m/>
  </r>
  <r>
    <x v="0"/>
    <x v="0"/>
    <x v="0"/>
    <n v="1"/>
    <n v="10"/>
    <n v="1263304"/>
    <d v="2001-05-18T02:10:50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9"/>
    <s v="DANNAYLOR"/>
    <s v="JGORDON1"/>
    <s v="Enron Metals Trading System"/>
    <x v="0"/>
    <x v="0"/>
    <n v="2136304"/>
    <m/>
  </r>
  <r>
    <x v="0"/>
    <x v="0"/>
    <x v="0"/>
    <n v="1"/>
    <n v="10"/>
    <n v="1263305"/>
    <d v="2001-05-18T02:11:23"/>
    <s v="Carr Futures, Inc"/>
    <x v="0"/>
    <x v="0"/>
    <x v="0"/>
    <x v="0"/>
    <s v="Lead LME Registered Contract"/>
    <s v="Lead LME Reg.    Contract                3 Month         USD/mt-L"/>
    <n v="10"/>
    <m/>
    <x v="0"/>
    <x v="0"/>
    <x v="0"/>
    <n v="479"/>
    <s v="billtaylor"/>
    <s v="JGORDON1"/>
    <s v="Enron Metals Trading System"/>
    <x v="0"/>
    <x v="0"/>
    <n v="2136300"/>
    <m/>
  </r>
  <r>
    <x v="0"/>
    <x v="0"/>
    <x v="0"/>
    <n v="1"/>
    <n v="10"/>
    <n v="1263307"/>
    <d v="2001-05-18T02:14:35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298"/>
    <m/>
  </r>
  <r>
    <x v="0"/>
    <x v="2"/>
    <x v="1"/>
    <n v="2"/>
    <n v="20"/>
    <n v="1263306"/>
    <d v="2001-05-18T02:14:35"/>
    <s v="Energie Ouest Suisse"/>
    <x v="0"/>
    <x v="0"/>
    <x v="0"/>
    <x v="2"/>
    <s v="CH Power Phy Fwd Firm"/>
    <s v="CH Pwr Phy FF    NAT BASE HV             19-20May01      EUR/MWh"/>
    <m/>
    <n v="10"/>
    <x v="0"/>
    <x v="2"/>
    <x v="2"/>
    <n v="15.85"/>
    <s v="Norbert131"/>
    <s v="EHOKMARK"/>
    <s v="UK - ECTRL - Continental Power Book"/>
    <x v="3"/>
    <x v="3"/>
    <n v="103888.1"/>
    <d v="2001-05-19T21:00:00"/>
  </r>
  <r>
    <x v="0"/>
    <x v="2"/>
    <x v="1"/>
    <n v="2"/>
    <n v="50"/>
    <n v="1263308"/>
    <d v="2001-05-18T02:15:24"/>
    <s v="Stadtwerke Dusseldorf AG"/>
    <x v="0"/>
    <x v="0"/>
    <x v="0"/>
    <x v="2"/>
    <s v="GER Power Phy Fwd Ffrm"/>
    <s v="GER Pwr Phy FF   Ger Grd WEPK HV         19-20May01      EUR/MWh"/>
    <m/>
    <n v="25"/>
    <x v="0"/>
    <x v="2"/>
    <x v="2"/>
    <n v="18.899999999999999"/>
    <s v="Tanja001"/>
    <s v="MHELLERM"/>
    <s v="UK - ECTRL - Continental Power Book"/>
    <x v="3"/>
    <x v="3"/>
    <n v="103889.1"/>
    <d v="2001-05-19T21:00:00"/>
  </r>
  <r>
    <x v="0"/>
    <x v="0"/>
    <x v="0"/>
    <n v="1"/>
    <n v="17"/>
    <n v="1263309"/>
    <d v="2001-05-18T02:16:51"/>
    <s v="Carr Futures, Inc"/>
    <x v="0"/>
    <x v="0"/>
    <x v="0"/>
    <x v="0"/>
    <s v="Zinc LME Registered Contract"/>
    <s v="Zinc LME Reg.    Contract                3 Month         USD/mt-L"/>
    <n v="17"/>
    <m/>
    <x v="0"/>
    <x v="0"/>
    <x v="0"/>
    <n v="966"/>
    <s v="msquires"/>
    <s v="ATURNER"/>
    <s v="Enron Metals Trading System"/>
    <x v="0"/>
    <x v="0"/>
    <n v="2136294"/>
    <m/>
  </r>
  <r>
    <x v="0"/>
    <x v="2"/>
    <x v="0"/>
    <n v="93"/>
    <n v="930"/>
    <n v="1263310"/>
    <d v="2001-05-18T02:17:10"/>
    <s v="CBF Energimegling AS"/>
    <x v="0"/>
    <x v="0"/>
    <x v="0"/>
    <x v="2"/>
    <s v="Nordic Power Financial Swap"/>
    <s v="Nordic Pwr Swap  SYS BASE                Win2 01         NOK/MWh"/>
    <n v="10"/>
    <m/>
    <x v="0"/>
    <x v="2"/>
    <x v="1"/>
    <n v="218"/>
    <s v="ADM98993"/>
    <s v="FFROSE"/>
    <s v="ENE- Nordic Power Book"/>
    <x v="2"/>
    <x v="2"/>
    <n v="1263310"/>
    <d v="2001-10-01T00:00:00"/>
  </r>
  <r>
    <x v="0"/>
    <x v="0"/>
    <x v="0"/>
    <n v="1"/>
    <n v="5"/>
    <n v="1263311"/>
    <d v="2001-05-18T02:17:14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32"/>
    <s v="msquires"/>
    <s v="BMARCHAN"/>
    <s v="Enron Metals Trading System"/>
    <x v="0"/>
    <x v="0"/>
    <n v="2136292"/>
    <m/>
  </r>
  <r>
    <x v="0"/>
    <x v="0"/>
    <x v="0"/>
    <n v="1"/>
    <n v="20"/>
    <n v="1263312"/>
    <d v="2001-05-18T02:17:1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VANDESBO"/>
    <s v="ATURNER"/>
    <s v="Enron Metals Trading System"/>
    <x v="0"/>
    <x v="0"/>
    <n v="2136290"/>
    <m/>
  </r>
  <r>
    <x v="0"/>
    <x v="2"/>
    <x v="1"/>
    <n v="2"/>
    <n v="50"/>
    <n v="1263313"/>
    <d v="2001-05-18T02:17:33"/>
    <s v="Hamburgische Electricitats-Werke AG"/>
    <x v="0"/>
    <x v="0"/>
    <x v="0"/>
    <x v="2"/>
    <s v="GER Power Phy Fwd Ffrm"/>
    <s v="GER Pwr Phy FF   Ger Grd BASE HV         19-20May01      EUR/MWh"/>
    <m/>
    <n v="25"/>
    <x v="0"/>
    <x v="2"/>
    <x v="2"/>
    <n v="15.9"/>
    <s v="LA000006"/>
    <s v="MHELLERM"/>
    <s v="UK - ECTRL - Continental Power Book"/>
    <x v="3"/>
    <x v="3"/>
    <n v="103890.1"/>
    <d v="2001-05-19T21:00:00"/>
  </r>
  <r>
    <x v="0"/>
    <x v="2"/>
    <x v="1"/>
    <n v="2"/>
    <n v="50"/>
    <n v="1263314"/>
    <d v="2001-05-18T02:17:55"/>
    <s v="Hamburgische Electricitats-Werke AG"/>
    <x v="0"/>
    <x v="0"/>
    <x v="0"/>
    <x v="2"/>
    <s v="GER Power Phy Fwd Ffrm"/>
    <s v="GER Pwr Phy FF   Ger Grd BASE HV         19-20May01      EUR/MWh"/>
    <m/>
    <n v="25"/>
    <x v="0"/>
    <x v="2"/>
    <x v="2"/>
    <n v="16"/>
    <s v="nordicel"/>
    <s v="MHELLERM"/>
    <s v="UK - ECTRL - Continental Power Book"/>
    <x v="3"/>
    <x v="3"/>
    <n v="103891.1"/>
    <d v="2001-05-19T21:00:00"/>
  </r>
  <r>
    <x v="0"/>
    <x v="2"/>
    <x v="1"/>
    <n v="2"/>
    <n v="50"/>
    <n v="1263315"/>
    <d v="2001-05-18T02:18:20"/>
    <s v="Stadtwerke Dusseldorf AG"/>
    <x v="0"/>
    <x v="0"/>
    <x v="0"/>
    <x v="2"/>
    <s v="GER Power Phy Fwd Ffrm"/>
    <s v="GER Pwr Phy FF   Ger Grd WEPK HV         19-20May01      EUR/MWh"/>
    <m/>
    <n v="25"/>
    <x v="0"/>
    <x v="2"/>
    <x v="2"/>
    <n v="19"/>
    <s v="Tanja001"/>
    <s v="MHELLERM"/>
    <s v="UK - ECTRL - Continental Power Book"/>
    <x v="3"/>
    <x v="3"/>
    <n v="103892.1"/>
    <d v="2001-05-19T21:00:00"/>
  </r>
  <r>
    <x v="0"/>
    <x v="0"/>
    <x v="0"/>
    <n v="1"/>
    <n v="1"/>
    <n v="1263316"/>
    <d v="2001-05-18T02:18:42"/>
    <s v="Carr Futures, Inc"/>
    <x v="0"/>
    <x v="0"/>
    <x v="0"/>
    <x v="0"/>
    <s v="Lead LME Registered Contract"/>
    <s v="Lead LME Reg.    Contract                3 Month         USD/mt-L"/>
    <n v="1"/>
    <m/>
    <x v="0"/>
    <x v="0"/>
    <x v="0"/>
    <n v="478"/>
    <s v="jamesbuff"/>
    <s v="JGORDON1"/>
    <s v="Enron Metals Trading System"/>
    <x v="0"/>
    <x v="0"/>
    <n v="2136296"/>
    <m/>
  </r>
  <r>
    <x v="0"/>
    <x v="0"/>
    <x v="0"/>
    <n v="1"/>
    <n v="3"/>
    <n v="1263317"/>
    <d v="2001-05-18T02:18:44"/>
    <s v="Carr Futures, Inc"/>
    <x v="0"/>
    <x v="0"/>
    <x v="0"/>
    <x v="0"/>
    <s v="Nickel LME Registered Contract"/>
    <s v="Ni LME Reg.      Contract                3 Month         USD/mt-L"/>
    <m/>
    <n v="3"/>
    <x v="0"/>
    <x v="3"/>
    <x v="0"/>
    <n v="7325"/>
    <s v="msquires"/>
    <s v="ATURNER"/>
    <s v="Enron Metals Trading System"/>
    <x v="0"/>
    <x v="0"/>
    <n v="2136302"/>
    <m/>
  </r>
  <r>
    <x v="0"/>
    <x v="0"/>
    <x v="0"/>
    <n v="1"/>
    <n v="3"/>
    <n v="1263318"/>
    <d v="2001-05-18T02:19:10"/>
    <s v="Carr Futures, Inc"/>
    <x v="0"/>
    <x v="0"/>
    <x v="0"/>
    <x v="0"/>
    <s v="Copper LME Registered Contract"/>
    <s v="Cu LME Reg.      Contract                3 Month         USD/mt-L"/>
    <n v="3"/>
    <m/>
    <x v="0"/>
    <x v="0"/>
    <x v="0"/>
    <n v="1694"/>
    <s v="msquires"/>
    <s v="BMARCHAN"/>
    <s v="Enron Metals Trading System"/>
    <x v="0"/>
    <x v="0"/>
    <n v="2136346"/>
    <m/>
  </r>
  <r>
    <x v="0"/>
    <x v="2"/>
    <x v="1"/>
    <n v="92"/>
    <n v="2300"/>
    <n v="1263319"/>
    <d v="2001-05-18T02:20:42"/>
    <s v="Electrabel SA"/>
    <x v="0"/>
    <x v="0"/>
    <x v="0"/>
    <x v="2"/>
    <s v="GER Power Phy Fwd Ffrm"/>
    <s v="GER Pwr Phy FF   Ger Grd BASE HV         Oct-Dec01       EUR/MWh"/>
    <n v="25"/>
    <m/>
    <x v="0"/>
    <x v="2"/>
    <x v="2"/>
    <n v="24.85"/>
    <s v="EDSOLARI"/>
    <s v="AMANCEBO"/>
    <s v="UK - ECTRL - Continental Power Book"/>
    <x v="3"/>
    <x v="3"/>
    <n v="103893.1"/>
    <d v="2001-10-01T00:00:00"/>
  </r>
  <r>
    <x v="0"/>
    <x v="2"/>
    <x v="1"/>
    <n v="2"/>
    <n v="50"/>
    <n v="1263320"/>
    <d v="2001-05-18T02:21:23"/>
    <s v="EDF Trading Limited"/>
    <x v="0"/>
    <x v="0"/>
    <x v="0"/>
    <x v="2"/>
    <s v="GER Power Phy Fwd Ffrm"/>
    <s v="GER Pwr Phy FF   Ger Grd WEPK HV         19-20May01      EUR/MWh"/>
    <m/>
    <n v="25"/>
    <x v="0"/>
    <x v="2"/>
    <x v="2"/>
    <n v="19.149999999999999"/>
    <s v="WYNANDBG"/>
    <s v="MHELLERM"/>
    <s v="UK - ECTRL - Continental Power Book"/>
    <x v="3"/>
    <x v="3"/>
    <n v="103894.1"/>
    <d v="2001-05-19T21:00:00"/>
  </r>
  <r>
    <x v="0"/>
    <x v="0"/>
    <x v="0"/>
    <n v="1"/>
    <n v="5"/>
    <n v="1263321"/>
    <d v="2001-05-18T02:21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696"/>
    <s v="VANDESBO"/>
    <s v="BMARCHAN"/>
    <s v="Enron Metals Trading System"/>
    <x v="0"/>
    <x v="0"/>
    <n v="2136606"/>
    <m/>
  </r>
  <r>
    <x v="0"/>
    <x v="0"/>
    <x v="0"/>
    <n v="1"/>
    <n v="15"/>
    <n v="1263322"/>
    <d v="2001-05-18T02:23:23"/>
    <s v="ED &amp; F M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32"/>
    <s v="BRUMSTEVE"/>
    <s v="BMARCHAN"/>
    <s v="Enron Metals Trading System"/>
    <x v="0"/>
    <x v="0"/>
    <n v="2136694"/>
    <m/>
  </r>
  <r>
    <x v="0"/>
    <x v="2"/>
    <x v="1"/>
    <n v="30"/>
    <n v="750"/>
    <n v="1263323"/>
    <d v="2001-05-18T02:24:50"/>
    <s v="Aare-Tessin AG fur Elektrizitat"/>
    <x v="0"/>
    <x v="0"/>
    <x v="0"/>
    <x v="2"/>
    <s v="GER Power Phy Fwd Ffrm"/>
    <s v="GER Pwr Phy FF   Ger Grd WDPK HV         Jun01           EUR/MWh"/>
    <m/>
    <n v="25"/>
    <x v="0"/>
    <x v="2"/>
    <x v="2"/>
    <n v="25.1"/>
    <s v="sciullofab"/>
    <s v="MHELLERM"/>
    <s v="UK - ECTRL - Continental Power Book"/>
    <x v="3"/>
    <x v="3"/>
    <n v="103897.1"/>
    <d v="2001-06-01T00:00:00"/>
  </r>
  <r>
    <x v="0"/>
    <x v="2"/>
    <x v="1"/>
    <n v="365"/>
    <n v="9125"/>
    <n v="1263324"/>
    <d v="2001-05-18T02:26:52"/>
    <s v="Electrabel SA"/>
    <x v="0"/>
    <x v="0"/>
    <x v="0"/>
    <x v="2"/>
    <s v="GER Power Phy Fwd Ffrm"/>
    <s v="GER Pwr Phy FF   Ger Grd BASE HV         Jan-Dec02       EUR/MWh"/>
    <n v="25"/>
    <m/>
    <x v="0"/>
    <x v="2"/>
    <x v="2"/>
    <n v="23"/>
    <s v="EDSOLARI"/>
    <s v="AMANCEBO"/>
    <s v="UK - ECTRL - Continental Power Book"/>
    <x v="3"/>
    <x v="3"/>
    <n v="103898.1"/>
    <d v="2002-01-01T00:00:00"/>
  </r>
  <r>
    <x v="0"/>
    <x v="2"/>
    <x v="1"/>
    <n v="2"/>
    <n v="50"/>
    <n v="1263325"/>
    <d v="2001-05-18T02:27:14"/>
    <s v="EDF Trading Limited"/>
    <x v="0"/>
    <x v="0"/>
    <x v="0"/>
    <x v="2"/>
    <s v="GER Power Phy Fwd Ffrm"/>
    <s v="GER Pwr Phy FF   Ger Grd WEPK HV         19-20May01      EUR/MWh"/>
    <m/>
    <n v="25"/>
    <x v="0"/>
    <x v="2"/>
    <x v="2"/>
    <n v="19.75"/>
    <s v="WYNANDBG"/>
    <s v="MHELLERM"/>
    <s v="UK - ECTRL - Continental Power Book"/>
    <x v="3"/>
    <x v="3"/>
    <n v="103899.1"/>
    <d v="2001-05-19T21:00:00"/>
  </r>
  <r>
    <x v="0"/>
    <x v="0"/>
    <x v="0"/>
    <n v="1"/>
    <n v="1"/>
    <n v="1263326"/>
    <d v="2001-05-18T02:27:17"/>
    <s v="ED &amp; F Man International Limited"/>
    <x v="0"/>
    <x v="0"/>
    <x v="0"/>
    <x v="0"/>
    <s v="Lead LME Registered Contract"/>
    <s v="Lead LME Reg.    Contract                3 Month         USD/mt-L"/>
    <n v="1"/>
    <m/>
    <x v="0"/>
    <x v="0"/>
    <x v="0"/>
    <n v="478"/>
    <s v="aarongiles"/>
    <s v="JGORDON1"/>
    <s v="Enron Metals Trading System"/>
    <x v="0"/>
    <x v="0"/>
    <n v="2136819"/>
    <m/>
  </r>
  <r>
    <x v="0"/>
    <x v="2"/>
    <x v="1"/>
    <n v="2"/>
    <n v="100"/>
    <n v="1263327"/>
    <d v="2001-05-18T02:28:54"/>
    <s v="Energie Ouest Suisse"/>
    <x v="0"/>
    <x v="0"/>
    <x v="0"/>
    <x v="2"/>
    <s v="CH Power Phy Fwd Firm"/>
    <s v="CH Pwr Phy FF    NAT BASE HV             19-20May01      EUR/MWh"/>
    <m/>
    <n v="50"/>
    <x v="0"/>
    <x v="2"/>
    <x v="2"/>
    <n v="16"/>
    <s v="Norbert131"/>
    <s v="EHOKMARK"/>
    <s v="UK - ECTRL - Continental Power Book"/>
    <x v="3"/>
    <x v="3"/>
    <n v="103900.1"/>
    <d v="2001-05-19T21:00:00"/>
  </r>
  <r>
    <x v="0"/>
    <x v="0"/>
    <x v="0"/>
    <n v="1"/>
    <n v="20"/>
    <n v="1263328"/>
    <d v="2001-05-18T02:30:40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atkinsjs"/>
    <s v="JGORDON1"/>
    <s v="Enron Metals Trading System"/>
    <x v="0"/>
    <x v="0"/>
    <n v="2136821"/>
    <m/>
  </r>
  <r>
    <x v="0"/>
    <x v="2"/>
    <x v="0"/>
    <n v="121"/>
    <n v="605"/>
    <n v="1263329"/>
    <d v="2001-05-18T02:30:43"/>
    <s v="Akershus Kraft A/S"/>
    <x v="0"/>
    <x v="0"/>
    <x v="0"/>
    <x v="2"/>
    <s v="Nordic Power Financial Swap"/>
    <s v="Nordic Pwr Swap  SYS BASE                Win1 02         NOK/MWh"/>
    <m/>
    <n v="5"/>
    <x v="0"/>
    <x v="2"/>
    <x v="1"/>
    <n v="218.5"/>
    <s v="ADM24258"/>
    <s v="FFROSE"/>
    <s v="ENE- Nordic Power Book"/>
    <x v="2"/>
    <x v="2"/>
    <n v="1263329"/>
    <d v="2002-01-01T00:00:00"/>
  </r>
  <r>
    <x v="0"/>
    <x v="0"/>
    <x v="0"/>
    <n v="1"/>
    <n v="10"/>
    <n v="1263330"/>
    <d v="2001-05-18T02:31:19"/>
    <s v="ED &amp; F Man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1"/>
    <s v="BRUMSTEVE"/>
    <s v="JGORDON1"/>
    <s v="Enron Metals Trading System"/>
    <x v="0"/>
    <x v="0"/>
    <n v="2136823"/>
    <m/>
  </r>
  <r>
    <x v="0"/>
    <x v="2"/>
    <x v="1"/>
    <n v="1"/>
    <n v="50"/>
    <n v="1263331"/>
    <d v="2001-05-18T02:31:21"/>
    <s v="Energie Ouest Suisse"/>
    <x v="0"/>
    <x v="0"/>
    <x v="0"/>
    <x v="2"/>
    <s v="CH Power Phy Fwd Firm"/>
    <s v="CH Pwr Phy FF    NAT 20-24 HV            21May01         EUR/MWh"/>
    <n v="50"/>
    <m/>
    <x v="0"/>
    <x v="2"/>
    <x v="2"/>
    <n v="20.100000000000001"/>
    <s v="Norbert131"/>
    <s v="EHOKMARK"/>
    <s v="UK - ECTRL - Continental Power Book"/>
    <x v="3"/>
    <x v="3"/>
    <n v="103904.1"/>
    <d v="2001-05-21T21:00:00"/>
  </r>
  <r>
    <x v="0"/>
    <x v="0"/>
    <x v="0"/>
    <n v="1"/>
    <n v="17"/>
    <n v="1263332"/>
    <d v="2001-05-18T02:31:39"/>
    <s v="Koch Metals Trading Limited"/>
    <x v="0"/>
    <x v="0"/>
    <x v="0"/>
    <x v="0"/>
    <s v="Copper LME Registered Contract"/>
    <s v="Cu LME Reg.      Contract                3 Month         USD/mt-L"/>
    <n v="17"/>
    <m/>
    <x v="0"/>
    <x v="0"/>
    <x v="0"/>
    <n v="1695"/>
    <s v="pornstar"/>
    <s v="BMARCHAN"/>
    <s v="Enron Metals Trading System"/>
    <x v="0"/>
    <x v="0"/>
    <n v="2136825"/>
    <m/>
  </r>
  <r>
    <x v="0"/>
    <x v="2"/>
    <x v="1"/>
    <n v="1"/>
    <n v="25"/>
    <n v="1263333"/>
    <d v="2001-05-18T02:32:39"/>
    <s v="Aare-Tessin AG fur Elektrizitat"/>
    <x v="0"/>
    <x v="0"/>
    <x v="0"/>
    <x v="2"/>
    <s v="GER Power Phy Fwd Ffrm"/>
    <s v="GER Pwr Phy FF   Ger Grd BASE HV         21May01         EUR/MWh"/>
    <m/>
    <n v="25"/>
    <x v="0"/>
    <x v="2"/>
    <x v="2"/>
    <n v="23.5"/>
    <s v="STROPPINI"/>
    <s v="MHELLERM"/>
    <s v="UK - ECTRL - Continental Power Book"/>
    <x v="3"/>
    <x v="3"/>
    <n v="103907.1"/>
    <d v="2001-05-21T21:00:00"/>
  </r>
  <r>
    <x v="0"/>
    <x v="0"/>
    <x v="0"/>
    <n v="1"/>
    <n v="10"/>
    <n v="1263334"/>
    <d v="2001-05-18T02:33:39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garyridley"/>
    <s v="BMARCHAN"/>
    <s v="Enron Metals Trading System"/>
    <x v="0"/>
    <x v="0"/>
    <n v="2136827"/>
    <m/>
  </r>
  <r>
    <x v="0"/>
    <x v="3"/>
    <x v="1"/>
    <n v="90"/>
    <n v="2250000"/>
    <n v="1263335"/>
    <d v="2001-05-18T02:34:08"/>
    <s v="RWE Trading GmbH"/>
    <x v="0"/>
    <x v="0"/>
    <x v="0"/>
    <x v="3"/>
    <s v="UK Gas Phy Fwd NBP"/>
    <s v="UK Gas Phy       NBP                     Jan-Mar02       p/th"/>
    <m/>
    <n v="25000"/>
    <x v="0"/>
    <x v="6"/>
    <x v="3"/>
    <n v="26.35"/>
    <s v="bahram11"/>
    <s v="AFAIRLE"/>
    <s v="Non Affiliate Gas Book"/>
    <x v="4"/>
    <x v="3"/>
    <n v="103581"/>
    <d v="2002-01-01T00:00:00"/>
  </r>
  <r>
    <x v="0"/>
    <x v="3"/>
    <x v="1"/>
    <n v="92"/>
    <n v="2300000"/>
    <n v="1263336"/>
    <d v="2001-05-18T02:34:20"/>
    <s v="Morgan Stanley Capital Group, Inc."/>
    <x v="0"/>
    <x v="0"/>
    <x v="0"/>
    <x v="3"/>
    <s v="UK Gas Phy Fwd NBP"/>
    <s v="UK Gas Phy       NBP                     Oct-Dec01       p/th"/>
    <m/>
    <n v="25000"/>
    <x v="0"/>
    <x v="6"/>
    <x v="3"/>
    <n v="24.7"/>
    <s v="MORGAN7633"/>
    <s v="AFAIRLE"/>
    <s v="Non Affiliate Gas Book"/>
    <x v="4"/>
    <x v="3"/>
    <n v="103582"/>
    <d v="2001-10-01T00:00:00"/>
  </r>
  <r>
    <x v="0"/>
    <x v="3"/>
    <x v="1"/>
    <n v="90"/>
    <n v="2250000"/>
    <n v="1263337"/>
    <d v="2001-05-18T02:34:37"/>
    <s v="BP Gas Marketing Limited"/>
    <x v="0"/>
    <x v="0"/>
    <x v="0"/>
    <x v="3"/>
    <s v="UK Gas Phy Fwd NBP"/>
    <s v="UK Gas Phy       NBP                     Jan-Mar02       p/th"/>
    <m/>
    <n v="25000"/>
    <x v="0"/>
    <x v="6"/>
    <x v="3"/>
    <n v="26.4"/>
    <s v="MILLARDHAY"/>
    <s v="AFAIRLE"/>
    <s v="Non Affiliate Gas Book"/>
    <x v="4"/>
    <x v="3"/>
    <n v="103583"/>
    <d v="2002-01-01T00:00:00"/>
  </r>
  <r>
    <x v="0"/>
    <x v="0"/>
    <x v="0"/>
    <n v="1"/>
    <n v="10"/>
    <n v="1263338"/>
    <d v="2001-05-18T02:34:41"/>
    <s v="Prudential Bache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1"/>
    <s v="ANDYMARSH"/>
    <s v="JGORDON1"/>
    <s v="Enron Metals Trading System"/>
    <x v="0"/>
    <x v="0"/>
    <n v="2136829"/>
    <m/>
  </r>
  <r>
    <x v="0"/>
    <x v="3"/>
    <x v="1"/>
    <n v="183"/>
    <n v="4575000"/>
    <n v="1263339"/>
    <d v="2001-05-18T02:34:56"/>
    <s v="Morgan Stanley Capital Group, Inc."/>
    <x v="0"/>
    <x v="0"/>
    <x v="0"/>
    <x v="3"/>
    <s v="UK Gas Phy Fwd NBP"/>
    <s v="UK Gas Phy       NBP                     Apr-Sep02       p/th"/>
    <m/>
    <n v="25000"/>
    <x v="0"/>
    <x v="6"/>
    <x v="3"/>
    <n v="21.95"/>
    <s v="MORGAN7633"/>
    <s v="AFAIRLE"/>
    <s v="Non Affiliate Gas Book"/>
    <x v="4"/>
    <x v="3"/>
    <n v="103584"/>
    <d v="2002-04-01T00:00:00"/>
  </r>
  <r>
    <x v="0"/>
    <x v="3"/>
    <x v="1"/>
    <n v="90"/>
    <n v="2250000"/>
    <n v="1263340"/>
    <d v="2001-05-18T02:35:02"/>
    <s v="El Paso Merchant Energy Europe Ltd"/>
    <x v="0"/>
    <x v="0"/>
    <x v="0"/>
    <x v="3"/>
    <s v="UK Gas Phy Fwd NBP"/>
    <s v="UK Gas Phy       NBP                     Jan-Mar02       p/th"/>
    <n v="25000"/>
    <m/>
    <x v="0"/>
    <x v="6"/>
    <x v="3"/>
    <n v="26.35"/>
    <s v="pxs64040"/>
    <s v="AFAIRLE"/>
    <s v="Non Affiliate Gas Book"/>
    <x v="4"/>
    <x v="3"/>
    <n v="103585"/>
    <d v="2002-01-01T00:00:00"/>
  </r>
  <r>
    <x v="0"/>
    <x v="3"/>
    <x v="1"/>
    <n v="183"/>
    <n v="4575000"/>
    <n v="1263341"/>
    <d v="2001-05-18T02:35:12"/>
    <s v="RWE Trading GmbH"/>
    <x v="0"/>
    <x v="0"/>
    <x v="0"/>
    <x v="3"/>
    <s v="UK Gas Phy Fwd NBP"/>
    <s v="UK Gas Phy       NBP                     Apr-Sep03       p/th"/>
    <m/>
    <n v="25000"/>
    <x v="0"/>
    <x v="6"/>
    <x v="3"/>
    <n v="19.95"/>
    <s v="bahram11"/>
    <s v="AFAIRLE"/>
    <s v="Non Affiliate Gas Book"/>
    <x v="4"/>
    <x v="3"/>
    <n v="103586"/>
    <d v="2003-04-01T00:00:00"/>
  </r>
  <r>
    <x v="0"/>
    <x v="2"/>
    <x v="1"/>
    <n v="1"/>
    <n v="50"/>
    <n v="1263342"/>
    <d v="2001-05-18T02:36:06"/>
    <s v="Energie Ouest Suisse"/>
    <x v="0"/>
    <x v="0"/>
    <x v="0"/>
    <x v="2"/>
    <s v="CH Power Phy Fwd Firm"/>
    <s v="CH Pwr Phy FF    NAT 00-06 HV            21May01         EUR/MWh"/>
    <m/>
    <n v="50"/>
    <x v="0"/>
    <x v="2"/>
    <x v="2"/>
    <n v="14.9"/>
    <s v="Norbert131"/>
    <s v="EHOKMARK"/>
    <s v="UK - ECTRL - Continental Power Book"/>
    <x v="3"/>
    <x v="3"/>
    <n v="103909.1"/>
    <d v="2001-05-21T21:00:00"/>
  </r>
  <r>
    <x v="0"/>
    <x v="0"/>
    <x v="0"/>
    <n v="1"/>
    <n v="7"/>
    <n v="1263343"/>
    <d v="2001-05-18T02:36:07"/>
    <s v="Cargill Investor Services Ltd"/>
    <x v="0"/>
    <x v="0"/>
    <x v="0"/>
    <x v="0"/>
    <s v="Aluminum LME Registered Contract"/>
    <s v="Al LME Reg.      Contract                3 Month         USD/mt-L"/>
    <n v="7"/>
    <m/>
    <x v="0"/>
    <x v="0"/>
    <x v="0"/>
    <n v="1531"/>
    <s v="ADM66058"/>
    <s v="BMARCHAN"/>
    <s v="Enron Metals Trading System"/>
    <x v="0"/>
    <x v="0"/>
    <n v="2136831"/>
    <m/>
  </r>
  <r>
    <x v="0"/>
    <x v="0"/>
    <x v="0"/>
    <n v="1"/>
    <n v="3"/>
    <n v="1263344"/>
    <d v="2001-05-18T02:36:16"/>
    <s v="Credit Lyonnais Rouse Limited"/>
    <x v="0"/>
    <x v="0"/>
    <x v="0"/>
    <x v="0"/>
    <s v="Aluminum LME Registered Contract"/>
    <s v="Al LME Reg.      Contract                3 Month         USD/mt-L"/>
    <n v="3"/>
    <m/>
    <x v="0"/>
    <x v="0"/>
    <x v="0"/>
    <n v="1531"/>
    <s v="johnmanfld"/>
    <s v="BMARCHAN"/>
    <s v="Enron Metals Trading System"/>
    <x v="0"/>
    <x v="0"/>
    <n v="2136834"/>
    <m/>
  </r>
  <r>
    <x v="0"/>
    <x v="0"/>
    <x v="0"/>
    <n v="1"/>
    <n v="20"/>
    <n v="1263345"/>
    <d v="2001-05-18T02:37:0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836"/>
    <m/>
  </r>
  <r>
    <x v="0"/>
    <x v="3"/>
    <x v="1"/>
    <n v="90"/>
    <n v="2250000"/>
    <n v="1263346"/>
    <d v="2001-05-18T02:37:01"/>
    <s v="AEP Energy Services Ltd"/>
    <x v="0"/>
    <x v="0"/>
    <x v="0"/>
    <x v="3"/>
    <s v="UK Gas Phy Fwd NBP"/>
    <s v="UK Gas Phy       NBP                     Jan-Mar03       p/th"/>
    <m/>
    <n v="25000"/>
    <x v="0"/>
    <x v="6"/>
    <x v="3"/>
    <n v="25.05"/>
    <s v="nikkigoode"/>
    <s v="AFAIRLE"/>
    <s v="Non Affiliate Gas Book"/>
    <x v="4"/>
    <x v="3"/>
    <n v="103587"/>
    <d v="2003-01-01T00:00:00"/>
  </r>
  <r>
    <x v="0"/>
    <x v="3"/>
    <x v="1"/>
    <n v="92"/>
    <n v="2300000"/>
    <n v="1263347"/>
    <d v="2001-05-18T02:37:10"/>
    <s v="RWE Trading GmbH"/>
    <x v="0"/>
    <x v="0"/>
    <x v="0"/>
    <x v="3"/>
    <s v="UK Gas Phy Fwd NBP"/>
    <s v="UK Gas Phy       NBP                     Oct-Dec02       p/th"/>
    <m/>
    <n v="25000"/>
    <x v="0"/>
    <x v="6"/>
    <x v="3"/>
    <n v="23.85"/>
    <s v="bahram11"/>
    <s v="AFAIRLE"/>
    <s v="Non Affiliate Gas Book"/>
    <x v="4"/>
    <x v="3"/>
    <n v="103588"/>
    <d v="2002-10-01T00:00:00"/>
  </r>
  <r>
    <x v="0"/>
    <x v="0"/>
    <x v="0"/>
    <n v="1"/>
    <n v="5"/>
    <n v="1263348"/>
    <d v="2001-05-18T02:38:11"/>
    <s v="Refco Overseas Lt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glawrence"/>
    <s v="ATURNER"/>
    <s v="Enron Metals Trading System"/>
    <x v="0"/>
    <x v="0"/>
    <n v="2136838"/>
    <m/>
  </r>
  <r>
    <x v="0"/>
    <x v="0"/>
    <x v="0"/>
    <n v="1"/>
    <n v="20"/>
    <n v="1263349"/>
    <d v="2001-05-18T02:38:31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pornstar"/>
    <s v="BMARCHAN"/>
    <s v="Enron Metals Trading System"/>
    <x v="0"/>
    <x v="0"/>
    <n v="2136841"/>
    <m/>
  </r>
  <r>
    <x v="0"/>
    <x v="0"/>
    <x v="0"/>
    <n v="1"/>
    <n v="3"/>
    <n v="1263350"/>
    <d v="2001-05-18T02:39:00"/>
    <s v="Refco Overseas Ltd"/>
    <x v="0"/>
    <x v="0"/>
    <x v="0"/>
    <x v="0"/>
    <s v="Zinc LME Registered Contract"/>
    <s v="Zinc LME Reg.    Contract                3 Month         USD/mt-L"/>
    <n v="3"/>
    <m/>
    <x v="0"/>
    <x v="0"/>
    <x v="0"/>
    <n v="967"/>
    <s v="marknunn1"/>
    <s v="ATURNER"/>
    <s v="Enron Metals Trading System"/>
    <x v="0"/>
    <x v="0"/>
    <n v="2136843"/>
    <m/>
  </r>
  <r>
    <x v="0"/>
    <x v="3"/>
    <x v="1"/>
    <n v="30"/>
    <n v="750000"/>
    <n v="1263351"/>
    <d v="2001-05-18T02:39:16"/>
    <s v="Morgan Stanley Capital Group, Inc."/>
    <x v="0"/>
    <x v="0"/>
    <x v="0"/>
    <x v="3"/>
    <s v="UK Gas Phy Fwd NBP"/>
    <s v="UK Gas Phy       NBP                     Jun01           p/th"/>
    <m/>
    <n v="25000"/>
    <x v="0"/>
    <x v="6"/>
    <x v="3"/>
    <n v="21.8"/>
    <s v="MORGAN7633"/>
    <s v="AFAIRLE"/>
    <s v="Non Affiliate Gas Book"/>
    <x v="4"/>
    <x v="3"/>
    <n v="103589"/>
    <d v="2001-06-01T21:00:00"/>
  </r>
  <r>
    <x v="0"/>
    <x v="3"/>
    <x v="1"/>
    <n v="90"/>
    <n v="2250000"/>
    <n v="1263352"/>
    <d v="2001-05-18T02:40:39"/>
    <s v="BP Gas Marketing Limited"/>
    <x v="0"/>
    <x v="0"/>
    <x v="0"/>
    <x v="3"/>
    <s v="UK Gas Phy Fwd NBP"/>
    <s v="UK Gas Phy       NBP                     Jan-Mar02       p/th"/>
    <m/>
    <n v="25000"/>
    <x v="0"/>
    <x v="6"/>
    <x v="3"/>
    <n v="26.35"/>
    <s v="NIELDDAVID"/>
    <s v="AFAIRLE"/>
    <s v="Non Affiliate Gas Book"/>
    <x v="4"/>
    <x v="3"/>
    <n v="103590"/>
    <d v="2002-01-01T00:00:00"/>
  </r>
  <r>
    <x v="0"/>
    <x v="0"/>
    <x v="0"/>
    <n v="1"/>
    <n v="2"/>
    <n v="1263353"/>
    <d v="2001-05-18T02:40:55"/>
    <s v="GNI Limited"/>
    <x v="0"/>
    <x v="0"/>
    <x v="0"/>
    <x v="0"/>
    <s v="Nickel LME Registered Contract"/>
    <s v="Ni LME Reg.      Contract                3 Month         USD/mt-L"/>
    <m/>
    <n v="2"/>
    <x v="0"/>
    <x v="3"/>
    <x v="0"/>
    <n v="7320"/>
    <s v="ADM59084"/>
    <s v="ATURNER"/>
    <s v="Enron Metals Trading System"/>
    <x v="0"/>
    <x v="0"/>
    <n v="2136845"/>
    <m/>
  </r>
  <r>
    <x v="0"/>
    <x v="0"/>
    <x v="0"/>
    <n v="1"/>
    <n v="20"/>
    <n v="1263354"/>
    <d v="2001-05-18T02:41:2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36847"/>
    <m/>
  </r>
  <r>
    <x v="0"/>
    <x v="0"/>
    <x v="0"/>
    <n v="1"/>
    <n v="20"/>
    <n v="1263355"/>
    <d v="2001-05-18T02:42:0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johnmanfld"/>
    <s v="BMARCHAN"/>
    <s v="Enron Metals Trading System"/>
    <x v="0"/>
    <x v="0"/>
    <n v="2136849"/>
    <m/>
  </r>
  <r>
    <x v="0"/>
    <x v="2"/>
    <x v="1"/>
    <n v="1"/>
    <n v="25"/>
    <n v="1263356"/>
    <d v="2001-05-18T02:43:15"/>
    <s v="E&amp;T Energie Handelsgesellschaft m.b.H."/>
    <x v="0"/>
    <x v="0"/>
    <x v="0"/>
    <x v="2"/>
    <s v="AUT Power Phy Fwd Firm"/>
    <s v="AUT Pwr Phy FF   AUT 00-06 HV            21May01         EUR/MWh"/>
    <n v="25"/>
    <m/>
    <x v="0"/>
    <x v="2"/>
    <x v="2"/>
    <n v="14"/>
    <s v="braunsdor1"/>
    <s v="GTUHY"/>
    <s v="UK - ECTRL - Continental Power Book"/>
    <x v="3"/>
    <x v="3"/>
    <n v="103912.1"/>
    <d v="2001-05-21T21:00:00"/>
  </r>
  <r>
    <x v="0"/>
    <x v="2"/>
    <x v="1"/>
    <n v="92"/>
    <n v="2300"/>
    <n v="1263357"/>
    <d v="2001-05-18T02:43:18"/>
    <s v="Aare-Tessin AG fur Elektrizitat"/>
    <x v="0"/>
    <x v="0"/>
    <x v="0"/>
    <x v="2"/>
    <s v="GER Power Phy Fwd Ffrm"/>
    <s v="GER Pwr Phy FF   Ger Grd BASE HV         Oct-Dec01       EUR/MWh"/>
    <m/>
    <n v="25"/>
    <x v="0"/>
    <x v="2"/>
    <x v="2"/>
    <n v="24.85"/>
    <s v="sciullofab"/>
    <s v="AMANCEBO"/>
    <s v="UK - ECTRL - Continental Power Book"/>
    <x v="3"/>
    <x v="3"/>
    <n v="103913.1"/>
    <d v="2001-10-01T00:00:00"/>
  </r>
  <r>
    <x v="0"/>
    <x v="0"/>
    <x v="0"/>
    <n v="1"/>
    <n v="20"/>
    <n v="1263358"/>
    <d v="2001-05-18T02:45:5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SIMONEVANS"/>
    <s v="BMARCHAN"/>
    <s v="Enron Metals Trading System"/>
    <x v="0"/>
    <x v="0"/>
    <n v="2136853"/>
    <m/>
  </r>
  <r>
    <x v="0"/>
    <x v="2"/>
    <x v="1"/>
    <n v="30"/>
    <n v="750"/>
    <n v="1263359"/>
    <d v="2001-05-18T02:46:04"/>
    <s v="Aquila Energy Limited"/>
    <x v="0"/>
    <x v="0"/>
    <x v="0"/>
    <x v="2"/>
    <s v="GER Power Phy Fwd Ffrm"/>
    <s v="GER Pwr Phy FF   Ger Grd BASE HV         Jun01           EUR/MWh"/>
    <m/>
    <n v="25"/>
    <x v="0"/>
    <x v="2"/>
    <x v="2"/>
    <n v="19.100000000000001"/>
    <s v="MS3366990"/>
    <s v="MHELLERM"/>
    <s v="UK - ECTRL - Continental Power Book"/>
    <x v="3"/>
    <x v="3"/>
    <n v="103917.1"/>
    <d v="2001-06-01T00:00:00"/>
  </r>
  <r>
    <x v="0"/>
    <x v="2"/>
    <x v="1"/>
    <n v="1"/>
    <n v="50"/>
    <n v="1263360"/>
    <d v="2001-05-18T02:46:08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3"/>
    <s v="felix001"/>
    <s v="EHOKMARK"/>
    <s v="UK - ECTRL - Continental Power Book"/>
    <x v="3"/>
    <x v="3"/>
    <n v="103918.1"/>
    <d v="2001-05-21T21:00:00"/>
  </r>
  <r>
    <x v="0"/>
    <x v="2"/>
    <x v="1"/>
    <n v="30"/>
    <n v="750"/>
    <n v="1263361"/>
    <d v="2001-05-18T02:46:12"/>
    <s v="Aquila Energy Limited"/>
    <x v="0"/>
    <x v="0"/>
    <x v="0"/>
    <x v="2"/>
    <s v="GER Power Phy Fwd Ffrm"/>
    <s v="GER Pwr Phy FF   Ger Grd BASE HV         Jun01           EUR/MWh"/>
    <m/>
    <n v="25"/>
    <x v="0"/>
    <x v="2"/>
    <x v="2"/>
    <n v="19.100000000000001"/>
    <s v="MS3366990"/>
    <s v="MHELLERM"/>
    <s v="UK - ECTRL - Continental Power Book"/>
    <x v="3"/>
    <x v="3"/>
    <n v="103919.1"/>
    <d v="2001-06-01T00:00:00"/>
  </r>
  <r>
    <x v="0"/>
    <x v="0"/>
    <x v="0"/>
    <n v="1"/>
    <n v="8"/>
    <n v="1263362"/>
    <d v="2001-05-18T02:46:28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695"/>
    <s v="VANDESBO"/>
    <s v="BMARCHAN"/>
    <s v="Enron Metals Trading System"/>
    <x v="0"/>
    <x v="0"/>
    <n v="2136856"/>
    <m/>
  </r>
  <r>
    <x v="0"/>
    <x v="0"/>
    <x v="0"/>
    <n v="1"/>
    <n v="20"/>
    <n v="1263363"/>
    <d v="2001-05-18T02:47:32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DIGITDEEP"/>
    <s v="BMARCHAN"/>
    <s v="Enron Metals Trading System"/>
    <x v="0"/>
    <x v="0"/>
    <n v="2136862"/>
    <m/>
  </r>
  <r>
    <x v="0"/>
    <x v="0"/>
    <x v="0"/>
    <n v="1"/>
    <n v="20"/>
    <n v="1263364"/>
    <d v="2001-05-18T02:48:1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864"/>
    <m/>
  </r>
  <r>
    <x v="0"/>
    <x v="0"/>
    <x v="0"/>
    <n v="1"/>
    <n v="20"/>
    <n v="1263365"/>
    <d v="2001-05-18T02:48:43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TRD01017"/>
    <s v="BMARCHAN"/>
    <s v="Enron Metals Trading System"/>
    <x v="0"/>
    <x v="0"/>
    <n v="2136870"/>
    <m/>
  </r>
  <r>
    <x v="0"/>
    <x v="2"/>
    <x v="1"/>
    <n v="1"/>
    <n v="50"/>
    <n v="1263366"/>
    <d v="2001-05-18T02:49:15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1"/>
    <s v="felix001"/>
    <s v="EHOKMARK"/>
    <s v="UK - ECTRL - Continental Power Book"/>
    <x v="3"/>
    <x v="3"/>
    <n v="103921.1"/>
    <d v="2001-05-21T21:00:00"/>
  </r>
  <r>
    <x v="0"/>
    <x v="0"/>
    <x v="0"/>
    <n v="1"/>
    <n v="10"/>
    <n v="1263368"/>
    <d v="2001-05-18T02:50:19"/>
    <s v="J. Aron &amp; Company"/>
    <x v="0"/>
    <x v="0"/>
    <x v="0"/>
    <x v="0"/>
    <s v="Lead LME Registered Contract"/>
    <s v="Lead LME Reg.    Contract                3 Month         USD/mt-L"/>
    <n v="10"/>
    <m/>
    <x v="0"/>
    <x v="0"/>
    <x v="0"/>
    <n v="480.5"/>
    <s v="VANDESBO"/>
    <s v="JGORDON1"/>
    <s v="Enron Metals Trading System"/>
    <x v="0"/>
    <x v="0"/>
    <n v="2136873"/>
    <m/>
  </r>
  <r>
    <x v="0"/>
    <x v="0"/>
    <x v="0"/>
    <n v="1"/>
    <n v="20"/>
    <n v="1263369"/>
    <d v="2001-05-18T02:50:47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7.5"/>
    <s v="BARRYGERSH"/>
    <s v="ATURNER"/>
    <s v="Enron Metals Trading System"/>
    <x v="0"/>
    <x v="0"/>
    <n v="2136875"/>
    <m/>
  </r>
  <r>
    <x v="0"/>
    <x v="0"/>
    <x v="0"/>
    <n v="1"/>
    <n v="20"/>
    <n v="1263370"/>
    <d v="2001-05-18T02:52:5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93"/>
    <s v="FISHBOYS"/>
    <s v="BMARCHAN"/>
    <s v="Enron Metals Trading System"/>
    <x v="0"/>
    <x v="0"/>
    <n v="2136879"/>
    <m/>
  </r>
  <r>
    <x v="0"/>
    <x v="0"/>
    <x v="0"/>
    <n v="1"/>
    <n v="20"/>
    <n v="1263371"/>
    <d v="2001-05-18T02:54:26"/>
    <s v="Golly Hott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66"/>
    <s v="ADM83162"/>
    <s v="ATURNER"/>
    <s v="Enron Metals Trading System"/>
    <x v="0"/>
    <x v="0"/>
    <n v="2136884"/>
    <m/>
  </r>
  <r>
    <x v="0"/>
    <x v="0"/>
    <x v="0"/>
    <n v="1"/>
    <n v="8"/>
    <n v="1263372"/>
    <d v="2001-05-18T02:54:27"/>
    <s v="ED &amp; F Man International Limited"/>
    <x v="0"/>
    <x v="0"/>
    <x v="0"/>
    <x v="0"/>
    <s v="Lead LME Registered Contract"/>
    <s v="Lead LME Reg.    Contract                3 Month         USD/mt-L"/>
    <n v="8"/>
    <m/>
    <x v="0"/>
    <x v="0"/>
    <x v="0"/>
    <n v="480.5"/>
    <s v="BRUMSTEVE"/>
    <s v="JGORDON1"/>
    <s v="Enron Metals Trading System"/>
    <x v="0"/>
    <x v="0"/>
    <n v="2136886"/>
    <m/>
  </r>
  <r>
    <x v="0"/>
    <x v="0"/>
    <x v="0"/>
    <n v="1"/>
    <n v="20"/>
    <n v="1263373"/>
    <d v="2001-05-18T02:54:58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1.5"/>
    <s v="jamesbuff"/>
    <s v="JGORDON1"/>
    <s v="Enron Metals Trading System"/>
    <x v="0"/>
    <x v="0"/>
    <n v="2136888"/>
    <m/>
  </r>
  <r>
    <x v="0"/>
    <x v="0"/>
    <x v="0"/>
    <n v="1"/>
    <n v="2"/>
    <n v="1263374"/>
    <d v="2001-05-18T02:55:25"/>
    <s v="ED &amp; F Man International Limited"/>
    <x v="0"/>
    <x v="0"/>
    <x v="0"/>
    <x v="0"/>
    <s v="Lead LME Registered Contract"/>
    <s v="Lead LME Reg.    Contract                3 Month         USD/mt-L"/>
    <n v="2"/>
    <m/>
    <x v="0"/>
    <x v="0"/>
    <x v="0"/>
    <n v="481"/>
    <s v="BRUMSTEVE"/>
    <s v="JGORDON1"/>
    <s v="Enron Metals Trading System"/>
    <x v="0"/>
    <x v="0"/>
    <n v="2136891"/>
    <m/>
  </r>
  <r>
    <x v="0"/>
    <x v="0"/>
    <x v="0"/>
    <n v="1"/>
    <n v="20"/>
    <n v="1263375"/>
    <d v="2001-05-18T02:55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36893"/>
    <m/>
  </r>
  <r>
    <x v="0"/>
    <x v="3"/>
    <x v="1"/>
    <n v="1"/>
    <n v="50000"/>
    <n v="1263376"/>
    <d v="2001-05-18T02:55:37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3"/>
    <s v="alastair1"/>
    <s v="MNICHOLA"/>
    <s v="Non Affiliate Gas Book"/>
    <x v="4"/>
    <x v="3"/>
    <n v="103591"/>
    <d v="2001-05-18T21:00:00"/>
  </r>
  <r>
    <x v="0"/>
    <x v="0"/>
    <x v="0"/>
    <n v="1"/>
    <n v="4"/>
    <n v="1263377"/>
    <d v="2001-05-18T02:5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31"/>
    <s v="marknunn1"/>
    <s v="BMARCHAN"/>
    <s v="Enron Metals Trading System"/>
    <x v="0"/>
    <x v="0"/>
    <n v="2136897"/>
    <m/>
  </r>
  <r>
    <x v="0"/>
    <x v="3"/>
    <x v="1"/>
    <n v="1"/>
    <n v="50000"/>
    <n v="1263378"/>
    <d v="2001-05-18T02:56:20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592"/>
    <d v="2001-05-18T21:00:00"/>
  </r>
  <r>
    <x v="0"/>
    <x v="0"/>
    <x v="0"/>
    <n v="1"/>
    <n v="2"/>
    <n v="1263379"/>
    <d v="2001-05-18T02:56:3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94"/>
    <s v="marknunn1"/>
    <s v="BMARCHAN"/>
    <s v="Enron Metals Trading System"/>
    <x v="0"/>
    <x v="0"/>
    <n v="2136899"/>
    <m/>
  </r>
  <r>
    <x v="0"/>
    <x v="0"/>
    <x v="0"/>
    <n v="1"/>
    <n v="20"/>
    <n v="1263380"/>
    <d v="2001-05-18T02:56:46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DIGITDEEP"/>
    <s v="ATURNER"/>
    <s v="Enron Metals Trading System"/>
    <x v="0"/>
    <x v="0"/>
    <n v="2136901"/>
    <m/>
  </r>
  <r>
    <x v="0"/>
    <x v="0"/>
    <x v="0"/>
    <n v="1"/>
    <n v="10"/>
    <n v="1263381"/>
    <d v="2001-05-18T02:56:5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4"/>
    <s v="pornstar"/>
    <s v="BMARCHAN"/>
    <s v="Enron Metals Trading System"/>
    <x v="0"/>
    <x v="0"/>
    <n v="2136903"/>
    <m/>
  </r>
  <r>
    <x v="0"/>
    <x v="0"/>
    <x v="0"/>
    <n v="1"/>
    <n v="5"/>
    <n v="1263382"/>
    <d v="2001-05-18T02:56:55"/>
    <s v="Sumitomo Corp."/>
    <x v="0"/>
    <x v="0"/>
    <x v="0"/>
    <x v="0"/>
    <s v="Nickel LME Registered Contract"/>
    <s v="Ni LME Reg.      Contract                3 Month         USD/mt-L"/>
    <m/>
    <n v="5"/>
    <x v="0"/>
    <x v="3"/>
    <x v="0"/>
    <n v="7315"/>
    <s v="SUMFAKAS"/>
    <s v="ATURNER"/>
    <s v="Enron Metals Trading System"/>
    <x v="0"/>
    <x v="0"/>
    <n v="2136905"/>
    <m/>
  </r>
  <r>
    <x v="0"/>
    <x v="0"/>
    <x v="0"/>
    <n v="1"/>
    <n v="5"/>
    <n v="1263383"/>
    <d v="2001-05-18T02:56:59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1"/>
    <s v="BRUMSTEVE"/>
    <s v="BMARCHAN"/>
    <s v="Enron Metals Trading System"/>
    <x v="0"/>
    <x v="0"/>
    <n v="2136907"/>
    <m/>
  </r>
  <r>
    <x v="0"/>
    <x v="0"/>
    <x v="0"/>
    <n v="1"/>
    <n v="11"/>
    <n v="1263384"/>
    <d v="2001-05-18T02:57:31"/>
    <s v="The Bank of Nova Scotia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DIGITDEEP"/>
    <s v="BMARCHAN"/>
    <s v="Enron Metals Trading System"/>
    <x v="0"/>
    <x v="0"/>
    <n v="2136910"/>
    <m/>
  </r>
  <r>
    <x v="0"/>
    <x v="0"/>
    <x v="0"/>
    <n v="1"/>
    <n v="4"/>
    <n v="1263385"/>
    <d v="2001-05-18T03:01:00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0"/>
    <s v="marknunn1"/>
    <s v="BMARCHAN"/>
    <s v="Enron Metals Trading System"/>
    <x v="0"/>
    <x v="0"/>
    <n v="2136916"/>
    <m/>
  </r>
  <r>
    <x v="0"/>
    <x v="0"/>
    <x v="0"/>
    <n v="1"/>
    <n v="20"/>
    <n v="1263386"/>
    <d v="2001-05-18T03:02:17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TRD01016"/>
    <s v="BMARCHAN"/>
    <s v="Enron Metals Trading System"/>
    <x v="0"/>
    <x v="0"/>
    <n v="2136918"/>
    <m/>
  </r>
  <r>
    <x v="0"/>
    <x v="3"/>
    <x v="1"/>
    <n v="1"/>
    <n v="50000"/>
    <n v="1263387"/>
    <d v="2001-05-18T03:02:41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0.9"/>
    <s v="alastair1"/>
    <s v="MNICHOLA"/>
    <s v="Non Affiliate Gas Book"/>
    <x v="4"/>
    <x v="3"/>
    <n v="103593"/>
    <d v="2001-05-18T21:00:00"/>
  </r>
  <r>
    <x v="0"/>
    <x v="0"/>
    <x v="0"/>
    <n v="1"/>
    <n v="10"/>
    <n v="1263389"/>
    <d v="2001-05-18T03:03:24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FISHBOYS"/>
    <s v="BMARCHAN"/>
    <s v="Enron Metals Trading System"/>
    <x v="0"/>
    <x v="0"/>
    <n v="2136924"/>
    <m/>
  </r>
  <r>
    <x v="0"/>
    <x v="2"/>
    <x v="1"/>
    <n v="1"/>
    <n v="25"/>
    <n v="1263390"/>
    <d v="2001-05-18T03:03:26"/>
    <s v="Stadtwerke Dusseldorf AG"/>
    <x v="0"/>
    <x v="0"/>
    <x v="0"/>
    <x v="2"/>
    <s v="GER Power Phy Fwd Ffrm"/>
    <s v="GER Pwr Phy FF   Ger Grd WDPK HV         21May01         EUR/MWh"/>
    <n v="25"/>
    <m/>
    <x v="0"/>
    <x v="2"/>
    <x v="2"/>
    <n v="29.75"/>
    <s v="evamaria01"/>
    <s v="MHELLERM"/>
    <s v="UK - ECTRL - Continental Power Book"/>
    <x v="3"/>
    <x v="3"/>
    <n v="103928.1"/>
    <d v="2001-05-21T21:00:00"/>
  </r>
  <r>
    <x v="0"/>
    <x v="2"/>
    <x v="1"/>
    <n v="1"/>
    <n v="25"/>
    <n v="1263391"/>
    <d v="2001-05-18T03:03:33"/>
    <s v="E&amp;T Energie Handelsgesellschaft m.b.H."/>
    <x v="0"/>
    <x v="0"/>
    <x v="0"/>
    <x v="2"/>
    <s v="GER Power Phy Fwd Ffrm"/>
    <s v="GER Pwr Phy FF   Ger Grd BASE HV         21May01         EUR/MWh"/>
    <n v="25"/>
    <m/>
    <x v="0"/>
    <x v="2"/>
    <x v="2"/>
    <n v="23.1"/>
    <s v="braunsdor1"/>
    <s v="MHELLERM"/>
    <s v="UK - ECTRL - Continental Power Book"/>
    <x v="3"/>
    <x v="3"/>
    <n v="103929.1"/>
    <d v="2001-05-21T21:00:00"/>
  </r>
  <r>
    <x v="0"/>
    <x v="0"/>
    <x v="0"/>
    <n v="1"/>
    <n v="10"/>
    <n v="1263392"/>
    <d v="2001-05-18T03:04:3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BRUMSTEVE"/>
    <s v="BMARCHAN"/>
    <s v="Enron Metals Trading System"/>
    <x v="0"/>
    <x v="0"/>
    <n v="2136929"/>
    <m/>
  </r>
  <r>
    <x v="0"/>
    <x v="0"/>
    <x v="0"/>
    <n v="1"/>
    <n v="20"/>
    <n v="1263393"/>
    <d v="2001-05-18T03:04:48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NDYMARSH"/>
    <s v="BMARCHAN"/>
    <s v="Enron Metals Trading System"/>
    <x v="0"/>
    <x v="0"/>
    <n v="2136931"/>
    <m/>
  </r>
  <r>
    <x v="0"/>
    <x v="0"/>
    <x v="0"/>
    <n v="1"/>
    <n v="20"/>
    <n v="1263394"/>
    <d v="2001-05-18T03:05:22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DIGITDEEP"/>
    <s v="ATURNER"/>
    <s v="Enron Metals Trading System"/>
    <x v="0"/>
    <x v="0"/>
    <n v="2136933"/>
    <m/>
  </r>
  <r>
    <x v="0"/>
    <x v="2"/>
    <x v="1"/>
    <n v="1"/>
    <n v="25"/>
    <n v="1263395"/>
    <d v="2001-05-18T03:05:48"/>
    <s v="AEP Energy Services Ltd"/>
    <x v="0"/>
    <x v="0"/>
    <x v="0"/>
    <x v="2"/>
    <s v="GER Power Phy Fwd Ffrm"/>
    <s v="GER Pwr Phy FF   Ger Grd BASE HV         21May01         EUR/MWh"/>
    <n v="25"/>
    <m/>
    <x v="0"/>
    <x v="2"/>
    <x v="2"/>
    <n v="23"/>
    <s v="jamieclark"/>
    <s v="MHELLERM"/>
    <s v="UK - ECTRL - Continental Power Book"/>
    <x v="3"/>
    <x v="3"/>
    <n v="103931.1"/>
    <d v="2001-05-21T21:00:00"/>
  </r>
  <r>
    <x v="0"/>
    <x v="3"/>
    <x v="1"/>
    <n v="92"/>
    <n v="2300000"/>
    <n v="1263396"/>
    <d v="2001-05-18T03:06:02"/>
    <s v="Agip (UK) Limited"/>
    <x v="0"/>
    <x v="0"/>
    <x v="0"/>
    <x v="3"/>
    <s v="UK Gas Phy Fwd NBP"/>
    <s v="UK Gas Phy       NBP                     Oct-Dec02       p/th"/>
    <m/>
    <n v="25000"/>
    <x v="0"/>
    <x v="6"/>
    <x v="3"/>
    <n v="23.85"/>
    <s v="ADM42088"/>
    <s v="AFAIRLE"/>
    <s v="Non Affiliate Gas Book"/>
    <x v="4"/>
    <x v="3"/>
    <n v="103605"/>
    <d v="2002-10-01T00:00:00"/>
  </r>
  <r>
    <x v="0"/>
    <x v="0"/>
    <x v="0"/>
    <n v="1"/>
    <n v="20"/>
    <n v="1263397"/>
    <d v="2001-05-18T03:06:03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.5"/>
    <s v="BRUMSTEVE"/>
    <s v="BMARCHAN"/>
    <s v="Enron Metals Trading System"/>
    <x v="0"/>
    <x v="0"/>
    <n v="2136935"/>
    <m/>
  </r>
  <r>
    <x v="0"/>
    <x v="3"/>
    <x v="1"/>
    <n v="90"/>
    <n v="2250000"/>
    <n v="1263398"/>
    <d v="2001-05-18T03:06:05"/>
    <s v="Agip (UK) Limited"/>
    <x v="0"/>
    <x v="0"/>
    <x v="0"/>
    <x v="3"/>
    <s v="UK Gas Phy Fwd NBP"/>
    <s v="UK Gas Phy       NBP                     Jan-Mar03       p/th"/>
    <m/>
    <n v="25000"/>
    <x v="0"/>
    <x v="6"/>
    <x v="3"/>
    <n v="25.05"/>
    <s v="ADM42088"/>
    <s v="AFAIRLE"/>
    <s v="Non Affiliate Gas Book"/>
    <x v="4"/>
    <x v="3"/>
    <n v="103606"/>
    <d v="2003-01-01T00:00:00"/>
  </r>
  <r>
    <x v="0"/>
    <x v="0"/>
    <x v="0"/>
    <n v="1"/>
    <n v="20"/>
    <n v="1263399"/>
    <d v="2001-05-18T03:06:11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36937"/>
    <m/>
  </r>
  <r>
    <x v="0"/>
    <x v="3"/>
    <x v="1"/>
    <n v="183"/>
    <n v="4575000"/>
    <n v="1263400"/>
    <d v="2001-05-18T03:06:13"/>
    <s v="Agip (UK) Limited"/>
    <x v="0"/>
    <x v="0"/>
    <x v="0"/>
    <x v="3"/>
    <s v="UK Gas Phy Fwd NBP"/>
    <s v="UK Gas Phy       NBP                     Apr-Sep03       p/th"/>
    <m/>
    <n v="25000"/>
    <x v="0"/>
    <x v="6"/>
    <x v="3"/>
    <n v="20"/>
    <s v="ADM42088"/>
    <s v="AFAIRLE"/>
    <s v="Non Affiliate Gas Book"/>
    <x v="4"/>
    <x v="3"/>
    <n v="103607"/>
    <d v="2003-04-01T00:00:00"/>
  </r>
  <r>
    <x v="0"/>
    <x v="0"/>
    <x v="0"/>
    <n v="1"/>
    <n v="20"/>
    <n v="1263402"/>
    <d v="2001-05-18T03:06:41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SUMFAKAS"/>
    <s v="BMARCHAN"/>
    <s v="Enron Metals Trading System"/>
    <x v="0"/>
    <x v="0"/>
    <n v="2136951"/>
    <m/>
  </r>
  <r>
    <x v="0"/>
    <x v="0"/>
    <x v="0"/>
    <n v="1"/>
    <n v="5"/>
    <n v="1263404"/>
    <d v="2001-05-18T03:06:49"/>
    <s v="ABN AMRO Future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5"/>
    <s v="JWALSH02"/>
    <s v="BMARCHAN"/>
    <s v="Enron Metals Trading System"/>
    <x v="0"/>
    <x v="0"/>
    <n v="2136955"/>
    <m/>
  </r>
  <r>
    <x v="0"/>
    <x v="3"/>
    <x v="1"/>
    <n v="183"/>
    <n v="4575000"/>
    <n v="1263405"/>
    <d v="2001-05-18T03:06:50"/>
    <s v="Agip (UK) Limited"/>
    <x v="0"/>
    <x v="0"/>
    <x v="0"/>
    <x v="3"/>
    <s v="UK Gas Phy Fwd NBP"/>
    <s v="UK Gas Phy       NBP                     Apr-Sep03       p/th"/>
    <m/>
    <n v="25000"/>
    <x v="0"/>
    <x v="6"/>
    <x v="3"/>
    <n v="20.05"/>
    <s v="ADM42088"/>
    <s v="AFAIRLE"/>
    <s v="Non Affiliate Gas Book"/>
    <x v="4"/>
    <x v="3"/>
    <n v="103608"/>
    <d v="2003-04-01T00:00:00"/>
  </r>
  <r>
    <x v="0"/>
    <x v="0"/>
    <x v="0"/>
    <n v="1"/>
    <n v="10"/>
    <n v="1263406"/>
    <d v="2001-05-18T03:06:55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PAULDODGE"/>
    <s v="BMARCHAN"/>
    <s v="Enron Metals Trading System"/>
    <x v="0"/>
    <x v="0"/>
    <n v="2136957"/>
    <m/>
  </r>
  <r>
    <x v="0"/>
    <x v="0"/>
    <x v="0"/>
    <n v="1"/>
    <n v="10"/>
    <n v="1263407"/>
    <d v="2001-05-18T03:07:0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kevintuohy"/>
    <s v="BMARCHAN"/>
    <s v="Enron Metals Trading System"/>
    <x v="0"/>
    <x v="0"/>
    <n v="2136959"/>
    <m/>
  </r>
  <r>
    <x v="0"/>
    <x v="0"/>
    <x v="0"/>
    <n v="1"/>
    <n v="20"/>
    <n v="1263408"/>
    <d v="2001-05-18T03:07:19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963"/>
    <m/>
  </r>
  <r>
    <x v="0"/>
    <x v="0"/>
    <x v="0"/>
    <n v="1"/>
    <n v="20"/>
    <n v="1263411"/>
    <d v="2001-05-18T03:07:45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johnmanfld"/>
    <s v="BMARCHAN"/>
    <s v="Enron Metals Trading System"/>
    <x v="0"/>
    <x v="0"/>
    <n v="2136971"/>
    <m/>
  </r>
  <r>
    <x v="0"/>
    <x v="0"/>
    <x v="0"/>
    <n v="1"/>
    <n v="2"/>
    <n v="1263412"/>
    <d v="2001-05-18T03:07:54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0"/>
    <s v="marknunn1"/>
    <s v="BMARCHAN"/>
    <s v="Enron Metals Trading System"/>
    <x v="0"/>
    <x v="0"/>
    <n v="2136973"/>
    <m/>
  </r>
  <r>
    <x v="0"/>
    <x v="0"/>
    <x v="0"/>
    <n v="1"/>
    <n v="16"/>
    <n v="1263413"/>
    <d v="2001-05-18T03:09:11"/>
    <s v="Engelhard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33"/>
    <s v="ADM62411"/>
    <s v="BMARCHAN"/>
    <s v="Enron Metals Trading System"/>
    <x v="0"/>
    <x v="0"/>
    <n v="2136975"/>
    <m/>
  </r>
  <r>
    <x v="0"/>
    <x v="0"/>
    <x v="0"/>
    <n v="1"/>
    <n v="20"/>
    <n v="1263414"/>
    <d v="2001-05-18T03:09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VANDESBO"/>
    <s v="BMARCHAN"/>
    <s v="Enron Metals Trading System"/>
    <x v="0"/>
    <x v="0"/>
    <n v="2136977"/>
    <m/>
  </r>
  <r>
    <x v="0"/>
    <x v="0"/>
    <x v="0"/>
    <n v="1"/>
    <n v="5"/>
    <n v="1263415"/>
    <d v="2001-05-18T03:10:10"/>
    <s v="GNI Limited"/>
    <x v="0"/>
    <x v="0"/>
    <x v="0"/>
    <x v="0"/>
    <s v="Copper LME Registered Contract"/>
    <s v="Cu LME Reg.      Contract                3 Month         USD/mt-L"/>
    <m/>
    <n v="5"/>
    <x v="0"/>
    <x v="0"/>
    <x v="0"/>
    <n v="1703"/>
    <s v="ADM59084"/>
    <s v="BMARCHAN"/>
    <s v="Enron Metals Trading System"/>
    <x v="0"/>
    <x v="0"/>
    <n v="2136979"/>
    <m/>
  </r>
  <r>
    <x v="0"/>
    <x v="3"/>
    <x v="1"/>
    <n v="30"/>
    <n v="750000"/>
    <n v="1263416"/>
    <d v="2001-05-18T03:10:13"/>
    <s v="RWE Trading GmbH"/>
    <x v="0"/>
    <x v="0"/>
    <x v="0"/>
    <x v="3"/>
    <s v="UK Gas Phy Fwd NBP"/>
    <s v="UK Gas Phy       NBP                     Jun01           p/th"/>
    <n v="25000"/>
    <m/>
    <x v="0"/>
    <x v="6"/>
    <x v="3"/>
    <n v="21.75"/>
    <s v="bahram11"/>
    <s v="AFAIRLE"/>
    <s v="Non Affiliate Gas Book"/>
    <x v="4"/>
    <x v="3"/>
    <n v="103599"/>
    <d v="2001-06-01T21:00:00"/>
  </r>
  <r>
    <x v="0"/>
    <x v="0"/>
    <x v="0"/>
    <n v="1"/>
    <n v="15"/>
    <n v="1263417"/>
    <d v="2001-05-18T03:10:1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03"/>
    <s v="johnmanfld"/>
    <s v="BMARCHAN"/>
    <s v="Enron Metals Trading System"/>
    <x v="0"/>
    <x v="0"/>
    <n v="2136981"/>
    <m/>
  </r>
  <r>
    <x v="0"/>
    <x v="3"/>
    <x v="1"/>
    <n v="30"/>
    <n v="750000"/>
    <n v="1263418"/>
    <d v="2001-05-18T03:10:26"/>
    <s v="Agip (UK) Limited"/>
    <x v="0"/>
    <x v="0"/>
    <x v="0"/>
    <x v="3"/>
    <s v="UK Gas Phy Fwd NBP"/>
    <s v="UK Gas Phy       NBP                     Jun01           p/th"/>
    <m/>
    <n v="25000"/>
    <x v="0"/>
    <x v="6"/>
    <x v="3"/>
    <n v="21.8"/>
    <s v="farshid2"/>
    <s v="AFAIRLE"/>
    <s v="Non Affiliate Gas Book"/>
    <x v="4"/>
    <x v="3"/>
    <n v="103600"/>
    <d v="2001-06-01T21:00:00"/>
  </r>
  <r>
    <x v="0"/>
    <x v="0"/>
    <x v="0"/>
    <n v="1"/>
    <n v="15"/>
    <n v="1263419"/>
    <d v="2001-05-18T03:10:49"/>
    <s v="Sogemin Metals Ltd."/>
    <x v="0"/>
    <x v="0"/>
    <x v="0"/>
    <x v="0"/>
    <s v="Aluminum LME Registered Contract"/>
    <s v="Al LME Reg.      Contract                3 Month         USD/mt-L"/>
    <m/>
    <n v="15"/>
    <x v="0"/>
    <x v="0"/>
    <x v="0"/>
    <n v="1534"/>
    <s v="TRD01016"/>
    <s v="BMARCHAN"/>
    <s v="Enron Metals Trading System"/>
    <x v="0"/>
    <x v="0"/>
    <n v="2136983"/>
    <m/>
  </r>
  <r>
    <x v="0"/>
    <x v="0"/>
    <x v="0"/>
    <n v="1"/>
    <n v="5"/>
    <n v="1263420"/>
    <d v="2001-05-18T03:11:30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34"/>
    <s v="aarongiles"/>
    <s v="BMARCHAN"/>
    <s v="Enron Metals Trading System"/>
    <x v="0"/>
    <x v="0"/>
    <n v="2136985"/>
    <m/>
  </r>
  <r>
    <x v="0"/>
    <x v="0"/>
    <x v="0"/>
    <n v="1"/>
    <n v="5"/>
    <n v="1263421"/>
    <d v="2001-05-18T03:11:55"/>
    <s v="GNI Limited"/>
    <x v="0"/>
    <x v="0"/>
    <x v="0"/>
    <x v="0"/>
    <s v="Copper LME Registered Contract"/>
    <s v="Cu LME Reg.      Contract                3 Month         USD/mt-L"/>
    <m/>
    <n v="5"/>
    <x v="0"/>
    <x v="0"/>
    <x v="0"/>
    <n v="1704"/>
    <s v="ADM59084"/>
    <s v="BMARCHAN"/>
    <s v="Enron Metals Trading System"/>
    <x v="0"/>
    <x v="0"/>
    <n v="2136987"/>
    <m/>
  </r>
  <r>
    <x v="0"/>
    <x v="0"/>
    <x v="0"/>
    <n v="1"/>
    <n v="15"/>
    <n v="1263424"/>
    <d v="2001-05-18T03:12:17"/>
    <s v="The Bank of Nova Scotia"/>
    <x v="0"/>
    <x v="0"/>
    <x v="0"/>
    <x v="0"/>
    <s v="Aluminum LME Registered Contract"/>
    <s v="Al LME Reg.      Contract                3 Month         USD/mt-L"/>
    <n v="15"/>
    <m/>
    <x v="0"/>
    <x v="0"/>
    <x v="0"/>
    <n v="1534"/>
    <s v="DIGITDEEP"/>
    <s v="BMARCHAN"/>
    <s v="Enron Metals Trading System"/>
    <x v="0"/>
    <x v="0"/>
    <n v="2136991"/>
    <m/>
  </r>
  <r>
    <x v="0"/>
    <x v="0"/>
    <x v="0"/>
    <n v="1"/>
    <n v="10"/>
    <n v="1263425"/>
    <d v="2001-05-18T03:12:38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4980"/>
    <s v="BARRYGERSH"/>
    <s v="JGORDON1"/>
    <s v="Enron Metals Trading System"/>
    <x v="0"/>
    <x v="0"/>
    <n v="2136993"/>
    <m/>
  </r>
  <r>
    <x v="0"/>
    <x v="3"/>
    <x v="1"/>
    <n v="90"/>
    <n v="2250000"/>
    <n v="1263429"/>
    <d v="2001-05-18T03:13:22"/>
    <s v="Morgan Stanley Capital Group, Inc."/>
    <x v="0"/>
    <x v="0"/>
    <x v="0"/>
    <x v="3"/>
    <s v="UK Gas Phy Fwd NBP"/>
    <s v="UK Gas Phy       NBP                     Jan-Mar02       p/th"/>
    <m/>
    <n v="25000"/>
    <x v="0"/>
    <x v="6"/>
    <x v="3"/>
    <n v="26.4"/>
    <s v="simon7660"/>
    <s v="AFAIRLE"/>
    <s v="Non Affiliate Gas Book"/>
    <x v="4"/>
    <x v="3"/>
    <n v="103609"/>
    <d v="2002-01-01T00:00:00"/>
  </r>
  <r>
    <x v="0"/>
    <x v="0"/>
    <x v="0"/>
    <n v="1"/>
    <n v="10"/>
    <n v="1263430"/>
    <d v="2001-05-18T03:13:32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4975"/>
    <s v="BARRYGERSH"/>
    <s v="JGORDON1"/>
    <s v="Enron Metals Trading System"/>
    <x v="0"/>
    <x v="0"/>
    <n v="2137001"/>
    <m/>
  </r>
  <r>
    <x v="0"/>
    <x v="2"/>
    <x v="1"/>
    <n v="1"/>
    <n v="25"/>
    <n v="1263431"/>
    <d v="2001-05-18T03:13:42"/>
    <s v="Essent Energy Trading B.V."/>
    <x v="0"/>
    <x v="0"/>
    <x v="0"/>
    <x v="2"/>
    <s v="GER Power Phy Fwd Ffrm"/>
    <s v="GER Pwr Phy FF   Ger Grd WDPK HV         21May01         EUR/MWh"/>
    <n v="25"/>
    <m/>
    <x v="0"/>
    <x v="2"/>
    <x v="2"/>
    <n v="29.75"/>
    <s v="nielsjen2"/>
    <s v="MHELLERM"/>
    <s v="UK - ECTRL - Continental Power Book"/>
    <x v="3"/>
    <x v="3"/>
    <n v="103934.1"/>
    <d v="2001-05-21T21:00:00"/>
  </r>
  <r>
    <x v="0"/>
    <x v="0"/>
    <x v="0"/>
    <n v="1"/>
    <n v="18"/>
    <n v="1263432"/>
    <d v="2001-05-18T03:13:57"/>
    <s v="Barclays Bank PLC"/>
    <x v="0"/>
    <x v="0"/>
    <x v="0"/>
    <x v="0"/>
    <s v="Copper LME Registered Contract"/>
    <s v="Cu LME Reg.      Contract                3 Month         USD/mt-L"/>
    <n v="18"/>
    <m/>
    <x v="0"/>
    <x v="0"/>
    <x v="0"/>
    <n v="1702"/>
    <s v="kayjason"/>
    <s v="BMARCHAN"/>
    <s v="Enron Metals Trading System"/>
    <x v="0"/>
    <x v="0"/>
    <n v="2137003"/>
    <m/>
  </r>
  <r>
    <x v="0"/>
    <x v="0"/>
    <x v="0"/>
    <n v="1"/>
    <n v="5"/>
    <n v="1263433"/>
    <d v="2001-05-18T03:15:59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33"/>
    <s v="marknunn1"/>
    <s v="BMARCHAN"/>
    <s v="Enron Metals Trading System"/>
    <x v="0"/>
    <x v="0"/>
    <n v="2137005"/>
    <m/>
  </r>
  <r>
    <x v="0"/>
    <x v="0"/>
    <x v="0"/>
    <n v="1"/>
    <n v="20"/>
    <n v="1263434"/>
    <d v="2001-05-18T03:16:0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1803"/>
    <s v="BMARCHAN"/>
    <s v="Enron Metals Trading System"/>
    <x v="0"/>
    <x v="0"/>
    <n v="2137007"/>
    <m/>
  </r>
  <r>
    <x v="0"/>
    <x v="0"/>
    <x v="0"/>
    <n v="1"/>
    <n v="15"/>
    <n v="1263435"/>
    <d v="2001-05-18T03:16:04"/>
    <s v="The Bank of Nova Scotia"/>
    <x v="0"/>
    <x v="0"/>
    <x v="0"/>
    <x v="0"/>
    <s v="Aluminum LME Registered Contract"/>
    <s v="Al LME Reg.      Contract                3 Month         USD/mt-L"/>
    <n v="15"/>
    <m/>
    <x v="0"/>
    <x v="0"/>
    <x v="0"/>
    <n v="1533"/>
    <s v="DIGITDEEP"/>
    <s v="BMARCHAN"/>
    <s v="Enron Metals Trading System"/>
    <x v="0"/>
    <x v="0"/>
    <n v="2137009"/>
    <m/>
  </r>
  <r>
    <x v="0"/>
    <x v="3"/>
    <x v="1"/>
    <n v="92"/>
    <n v="2300000"/>
    <n v="1263436"/>
    <d v="2001-05-18T03:16:38"/>
    <s v="RWE Trading GmbH"/>
    <x v="0"/>
    <x v="0"/>
    <x v="0"/>
    <x v="3"/>
    <s v="UK Gas Phy Fwd NBP"/>
    <s v="UK Gas Phy       NBP                     Oct-Dec01       p/th"/>
    <m/>
    <n v="25000"/>
    <x v="0"/>
    <x v="6"/>
    <x v="3"/>
    <n v="24.75"/>
    <s v="bahram11"/>
    <s v="AFAIRLE"/>
    <s v="Non Affiliate Gas Book"/>
    <x v="4"/>
    <x v="3"/>
    <n v="103610"/>
    <d v="2001-10-01T00:00:00"/>
  </r>
  <r>
    <x v="0"/>
    <x v="0"/>
    <x v="0"/>
    <n v="1"/>
    <n v="4"/>
    <n v="1263437"/>
    <d v="2001-05-18T03:16:40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slattery"/>
    <s v="BMARCHAN"/>
    <s v="Enron Metals Trading System"/>
    <x v="0"/>
    <x v="0"/>
    <n v="2137011"/>
    <m/>
  </r>
  <r>
    <x v="0"/>
    <x v="0"/>
    <x v="0"/>
    <n v="1"/>
    <n v="10"/>
    <n v="1263438"/>
    <d v="2001-05-18T03:17:34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2"/>
    <s v="BRUMSTEVE"/>
    <s v="JGORDON1"/>
    <s v="Enron Metals Trading System"/>
    <x v="0"/>
    <x v="0"/>
    <n v="2137013"/>
    <m/>
  </r>
  <r>
    <x v="0"/>
    <x v="2"/>
    <x v="1"/>
    <n v="365"/>
    <n v="9125"/>
    <n v="1263439"/>
    <d v="2001-05-18T03:18:18"/>
    <s v="Reliant Energy Trading &amp; Marketing B.V."/>
    <x v="0"/>
    <x v="0"/>
    <x v="0"/>
    <x v="2"/>
    <s v="GER Power Phy Fwd Ffrm"/>
    <s v="GER Pwr Phy FF   Ger Grd BASE HV         Jan-Dec02       EUR/MWh"/>
    <m/>
    <n v="25"/>
    <x v="0"/>
    <x v="2"/>
    <x v="2"/>
    <n v="23.1"/>
    <s v="ADM07776"/>
    <s v="AMANCEBO"/>
    <s v="UK - ECTRL - Continental Power Book"/>
    <x v="3"/>
    <x v="3"/>
    <n v="103937.1"/>
    <d v="2002-01-01T00:00:00"/>
  </r>
  <r>
    <x v="0"/>
    <x v="0"/>
    <x v="0"/>
    <n v="1"/>
    <n v="20"/>
    <n v="1263440"/>
    <d v="2001-05-18T03:18:51"/>
    <s v="Triland Metals Limited"/>
    <x v="0"/>
    <x v="0"/>
    <x v="0"/>
    <x v="0"/>
    <s v="Zinc LME Registered Contract"/>
    <s v="Zinc LME Reg.    Contract                3 Month         USD/mt-L"/>
    <n v="20"/>
    <m/>
    <x v="0"/>
    <x v="0"/>
    <x v="0"/>
    <n v="967.5"/>
    <s v="ADM06610"/>
    <s v="ATURNER"/>
    <s v="Enron Metals Trading System"/>
    <x v="0"/>
    <x v="0"/>
    <n v="2137015"/>
    <m/>
  </r>
  <r>
    <x v="0"/>
    <x v="0"/>
    <x v="0"/>
    <n v="1"/>
    <n v="20"/>
    <n v="1263441"/>
    <d v="2001-05-18T03:19:27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3"/>
    <s v="jamesbuff"/>
    <s v="JGORDON1"/>
    <s v="Enron Metals Trading System"/>
    <x v="0"/>
    <x v="0"/>
    <n v="2137017"/>
    <m/>
  </r>
  <r>
    <x v="0"/>
    <x v="0"/>
    <x v="0"/>
    <n v="1"/>
    <n v="4"/>
    <n v="1263442"/>
    <d v="2001-05-18T03:20:30"/>
    <s v="ED &amp; F Man International Limited"/>
    <x v="0"/>
    <x v="0"/>
    <x v="0"/>
    <x v="0"/>
    <s v="Aluminum LME Registered Contract"/>
    <s v="Al LME Reg.      Contract                3 Month         USD/mt-L"/>
    <m/>
    <n v="4"/>
    <x v="0"/>
    <x v="0"/>
    <x v="0"/>
    <n v="1534"/>
    <s v="slattery"/>
    <s v="BMARCHAN"/>
    <s v="Enron Metals Trading System"/>
    <x v="0"/>
    <x v="0"/>
    <n v="2137019"/>
    <m/>
  </r>
  <r>
    <x v="0"/>
    <x v="3"/>
    <x v="1"/>
    <n v="2"/>
    <n v="100000"/>
    <n v="1263443"/>
    <d v="2001-05-18T03:21:34"/>
    <s v="Fortum Gas Ltd."/>
    <x v="0"/>
    <x v="0"/>
    <x v="0"/>
    <x v="3"/>
    <s v="UK Gas Phy Fwd NBP"/>
    <s v="UK Gas Phy       NBP                     19-20May01      p/th"/>
    <n v="50000"/>
    <m/>
    <x v="0"/>
    <x v="6"/>
    <x v="3"/>
    <n v="19.95"/>
    <s v="ahhavvas"/>
    <s v="MNICHOLA"/>
    <s v="Non Affiliate Gas Book"/>
    <x v="4"/>
    <x v="3"/>
    <n v="103604"/>
    <d v="2001-05-19T21:00:00"/>
  </r>
  <r>
    <x v="0"/>
    <x v="4"/>
    <x v="0"/>
    <n v="3"/>
    <n v="150000"/>
    <n v="1263444"/>
    <d v="2001-05-18T03:22:25"/>
    <s v="J. Aron &amp; Company"/>
    <x v="0"/>
    <x v="0"/>
    <x v="0"/>
    <x v="4"/>
    <s v="SG GO-Dub Crk"/>
    <s v="SG GO-Dub Crk    Platts                  Jul-Sep01       USD/bbl"/>
    <m/>
    <n v="50000"/>
    <x v="0"/>
    <x v="1"/>
    <x v="0"/>
    <n v="5"/>
    <s v="andurandp"/>
    <s v="HWONG"/>
    <s v="Singapore Gasoil"/>
    <x v="1"/>
    <x v="1"/>
    <s v="VA5429.1"/>
    <d v="2001-07-01T00:00:00"/>
  </r>
  <r>
    <x v="0"/>
    <x v="0"/>
    <x v="0"/>
    <n v="1"/>
    <n v="5"/>
    <n v="1263446"/>
    <d v="2001-05-18T03:23:07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305"/>
    <s v="aarongiles"/>
    <s v="ATURNER"/>
    <s v="Enron Metals Trading System"/>
    <x v="0"/>
    <x v="0"/>
    <n v="2137021"/>
    <m/>
  </r>
  <r>
    <x v="0"/>
    <x v="0"/>
    <x v="0"/>
    <n v="1"/>
    <n v="16"/>
    <n v="1263448"/>
    <d v="2001-05-18T03:25:33"/>
    <s v="Prudential Bache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34"/>
    <s v="SIMONEVANS"/>
    <s v="BMARCHAN"/>
    <s v="Enron Metals Trading System"/>
    <x v="0"/>
    <x v="0"/>
    <n v="2137025"/>
    <m/>
  </r>
  <r>
    <x v="0"/>
    <x v="0"/>
    <x v="0"/>
    <n v="1"/>
    <n v="11"/>
    <n v="1263449"/>
    <d v="2001-05-18T03:25:43"/>
    <s v="Prudential Bache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02"/>
    <s v="ANDYMARSH"/>
    <s v="BMARCHAN"/>
    <s v="Enron Metals Trading System"/>
    <x v="0"/>
    <x v="0"/>
    <n v="2137027"/>
    <m/>
  </r>
  <r>
    <x v="0"/>
    <x v="0"/>
    <x v="0"/>
    <n v="1"/>
    <n v="5"/>
    <n v="1263450"/>
    <d v="2001-05-18T03:26:06"/>
    <s v="Credit Lyonnais Rouse Limited"/>
    <x v="0"/>
    <x v="0"/>
    <x v="0"/>
    <x v="0"/>
    <s v="Tin LME Registered Contract"/>
    <s v="Tin LME Reg.     Contract                3 Month         USD/mt-L"/>
    <n v="5"/>
    <m/>
    <x v="0"/>
    <x v="4"/>
    <x v="0"/>
    <n v="4980"/>
    <s v="johnmanfld"/>
    <s v="JGORDON1"/>
    <s v="Enron Metals Trading System"/>
    <x v="0"/>
    <x v="0"/>
    <n v="2137029"/>
    <m/>
  </r>
  <r>
    <x v="0"/>
    <x v="0"/>
    <x v="0"/>
    <n v="1"/>
    <n v="20"/>
    <n v="1263451"/>
    <d v="2001-05-18T03:26:12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glawrence"/>
    <s v="BMARCHAN"/>
    <s v="Enron Metals Trading System"/>
    <x v="0"/>
    <x v="0"/>
    <n v="2137031"/>
    <m/>
  </r>
  <r>
    <x v="0"/>
    <x v="0"/>
    <x v="0"/>
    <n v="1"/>
    <n v="5"/>
    <n v="1263452"/>
    <d v="2001-05-18T03:26:32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80"/>
    <s v="DANNAYLOR"/>
    <s v="JGORDON1"/>
    <s v="Enron Metals Trading System"/>
    <x v="0"/>
    <x v="0"/>
    <n v="2137033"/>
    <m/>
  </r>
  <r>
    <x v="0"/>
    <x v="0"/>
    <x v="0"/>
    <n v="1"/>
    <n v="10"/>
    <n v="1263453"/>
    <d v="2001-05-18T03:27:10"/>
    <s v="ED &amp; F Man International Limited"/>
    <x v="0"/>
    <x v="0"/>
    <x v="0"/>
    <x v="0"/>
    <s v="Alum Alloy LME Registered Contract"/>
    <s v="Al Alloy LME Reg Contract                3 Month         USD/mt-L"/>
    <n v="10"/>
    <m/>
    <x v="0"/>
    <x v="5"/>
    <x v="0"/>
    <n v="1264"/>
    <s v="aarongiles"/>
    <s v="JGORDON1"/>
    <s v="Enron Metals Trading System"/>
    <x v="0"/>
    <x v="0"/>
    <n v="2137035"/>
    <m/>
  </r>
  <r>
    <x v="0"/>
    <x v="5"/>
    <x v="0"/>
    <n v="31"/>
    <n v="62000"/>
    <n v="1263454"/>
    <d v="2001-05-18T03:29:23"/>
    <s v="Koch Metals as Agent and on behalf of Koch Hydrocarbons  Co."/>
    <x v="0"/>
    <x v="0"/>
    <x v="0"/>
    <x v="5"/>
    <s v="Propane CIF Fin Swap"/>
    <s v="Propane CIF Swap Argus ARA (lg)          Jul01           USD/mt"/>
    <m/>
    <n v="2000"/>
    <x v="0"/>
    <x v="7"/>
    <x v="0"/>
    <n v="273"/>
    <s v="ADM88717"/>
    <s v="TWALLAC"/>
    <s v="UK - European Propane"/>
    <x v="1"/>
    <x v="4"/>
    <s v="VA5431.1"/>
    <d v="2001-07-01T21:00:00"/>
  </r>
  <r>
    <x v="0"/>
    <x v="0"/>
    <x v="0"/>
    <n v="1"/>
    <n v="20"/>
    <n v="1263456"/>
    <d v="2001-05-18T03:29:4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garyridley"/>
    <s v="BMARCHAN"/>
    <s v="Enron Metals Trading System"/>
    <x v="0"/>
    <x v="0"/>
    <n v="2137043"/>
    <m/>
  </r>
  <r>
    <x v="0"/>
    <x v="0"/>
    <x v="0"/>
    <n v="1"/>
    <n v="10"/>
    <n v="1263457"/>
    <d v="2001-05-18T03:31:04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2.5"/>
    <s v="brotherton"/>
    <s v="JGORDON1"/>
    <s v="Enron Metals Trading System"/>
    <x v="0"/>
    <x v="0"/>
    <n v="2137047"/>
    <m/>
  </r>
  <r>
    <x v="1"/>
    <x v="1"/>
    <x v="0"/>
    <n v="1"/>
    <n v="50000"/>
    <n v="1263458"/>
    <d v="2001-05-18T03:31:13"/>
    <s v="Glencore Commodities Limited"/>
    <x v="0"/>
    <x v="0"/>
    <x v="0"/>
    <x v="1"/>
    <s v="US Crude WTI Fin Swap "/>
    <s v="US WTI Swap      Nymex PEN               Jul01           USD/bl/m"/>
    <m/>
    <n v="50000"/>
    <x v="0"/>
    <x v="8"/>
    <x v="0"/>
    <n v="29.44"/>
    <s v="nsaperia"/>
    <s v="GWHALLE"/>
    <s v="WTI-GW-NXC2"/>
    <x v="1"/>
    <x v="5"/>
    <s v="VA5432.1"/>
    <d v="2001-07-01T00:00:00"/>
  </r>
  <r>
    <x v="0"/>
    <x v="0"/>
    <x v="0"/>
    <n v="1"/>
    <n v="20"/>
    <n v="1263459"/>
    <d v="2001-05-18T03:32:5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glawrence"/>
    <s v="BMARCHAN"/>
    <s v="Enron Metals Trading System"/>
    <x v="0"/>
    <x v="0"/>
    <n v="2137052"/>
    <m/>
  </r>
  <r>
    <x v="0"/>
    <x v="0"/>
    <x v="0"/>
    <n v="1"/>
    <n v="20"/>
    <n v="1263460"/>
    <d v="2001-05-18T03:32:5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awrence"/>
    <s v="BMARCHAN"/>
    <s v="Enron Metals Trading System"/>
    <x v="0"/>
    <x v="0"/>
    <n v="2137054"/>
    <m/>
  </r>
  <r>
    <x v="0"/>
    <x v="0"/>
    <x v="0"/>
    <n v="1"/>
    <n v="10"/>
    <n v="1263461"/>
    <d v="2001-05-18T03:33:09"/>
    <s v="The Bank of Nova Scotia"/>
    <x v="0"/>
    <x v="0"/>
    <x v="0"/>
    <x v="0"/>
    <s v="Nickel LME Registered Contract"/>
    <s v="Ni LME Reg.      Contract                3 Month         USD/mt-L"/>
    <m/>
    <n v="10"/>
    <x v="0"/>
    <x v="3"/>
    <x v="0"/>
    <n v="7320"/>
    <s v="WHISKERS"/>
    <s v="ATURNER"/>
    <s v="Enron Metals Trading System"/>
    <x v="0"/>
    <x v="0"/>
    <n v="2137056"/>
    <m/>
  </r>
  <r>
    <x v="0"/>
    <x v="0"/>
    <x v="0"/>
    <n v="1"/>
    <n v="20"/>
    <n v="1263462"/>
    <d v="2001-05-18T03:33:13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BRUMSTEVE"/>
    <s v="BMARCHAN"/>
    <s v="Enron Metals Trading System"/>
    <x v="0"/>
    <x v="0"/>
    <n v="2137059"/>
    <m/>
  </r>
  <r>
    <x v="0"/>
    <x v="0"/>
    <x v="0"/>
    <n v="1"/>
    <n v="20"/>
    <n v="1263463"/>
    <d v="2001-05-18T03:33:31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94436"/>
    <s v="BMARCHAN"/>
    <s v="Enron Metals Trading System"/>
    <x v="0"/>
    <x v="0"/>
    <n v="2137061"/>
    <m/>
  </r>
  <r>
    <x v="0"/>
    <x v="0"/>
    <x v="0"/>
    <n v="1"/>
    <n v="20"/>
    <n v="1263464"/>
    <d v="2001-05-18T03:3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37063"/>
    <m/>
  </r>
  <r>
    <x v="0"/>
    <x v="0"/>
    <x v="0"/>
    <n v="1"/>
    <n v="20"/>
    <n v="1263465"/>
    <d v="2001-05-18T03:33:4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garyridley"/>
    <s v="BMARCHAN"/>
    <s v="Enron Metals Trading System"/>
    <x v="0"/>
    <x v="0"/>
    <n v="2137065"/>
    <m/>
  </r>
  <r>
    <x v="0"/>
    <x v="0"/>
    <x v="0"/>
    <n v="1"/>
    <n v="20"/>
    <n v="1263466"/>
    <d v="2001-05-18T03:33:5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ADM51397"/>
    <s v="BMARCHAN"/>
    <s v="Enron Metals Trading System"/>
    <x v="0"/>
    <x v="0"/>
    <n v="2137069"/>
    <m/>
  </r>
  <r>
    <x v="0"/>
    <x v="0"/>
    <x v="0"/>
    <n v="1"/>
    <n v="5"/>
    <n v="1263467"/>
    <d v="2001-05-18T03:33:5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5"/>
    <s v="marknunn1"/>
    <s v="BMARCHAN"/>
    <s v="Enron Metals Trading System"/>
    <x v="0"/>
    <x v="0"/>
    <n v="2137071"/>
    <m/>
  </r>
  <r>
    <x v="0"/>
    <x v="0"/>
    <x v="0"/>
    <n v="1"/>
    <n v="15"/>
    <n v="1263468"/>
    <d v="2001-05-18T03:34:06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35"/>
    <s v="garyridley"/>
    <s v="BMARCHAN"/>
    <s v="Enron Metals Trading System"/>
    <x v="0"/>
    <x v="0"/>
    <n v="2137073"/>
    <m/>
  </r>
  <r>
    <x v="0"/>
    <x v="0"/>
    <x v="0"/>
    <n v="1"/>
    <n v="20"/>
    <n v="1263469"/>
    <d v="2001-05-18T03:34:0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BRUMSTEVE"/>
    <s v="BMARCHAN"/>
    <s v="Enron Metals Trading System"/>
    <x v="0"/>
    <x v="0"/>
    <n v="2137075"/>
    <m/>
  </r>
  <r>
    <x v="0"/>
    <x v="3"/>
    <x v="1"/>
    <n v="90"/>
    <n v="2250000"/>
    <n v="1263470"/>
    <d v="2001-05-18T03:34:32"/>
    <s v="RWE Trading GmbH"/>
    <x v="0"/>
    <x v="0"/>
    <x v="0"/>
    <x v="3"/>
    <s v="UK Gas Phy Fwd NBP"/>
    <s v="UK Gas Phy       NBP                     Jan-Mar02       p/th"/>
    <n v="25000"/>
    <m/>
    <x v="0"/>
    <x v="6"/>
    <x v="3"/>
    <n v="26.4"/>
    <s v="bahram11"/>
    <s v="AFAIRLE"/>
    <s v="Non Affiliate Gas Book"/>
    <x v="4"/>
    <x v="3"/>
    <n v="103614"/>
    <d v="2002-01-01T00:00:00"/>
  </r>
  <r>
    <x v="0"/>
    <x v="3"/>
    <x v="1"/>
    <n v="1"/>
    <n v="50000"/>
    <n v="1263471"/>
    <d v="2001-05-18T03:34:35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615"/>
    <d v="2001-05-18T21:00:00"/>
  </r>
  <r>
    <x v="0"/>
    <x v="0"/>
    <x v="0"/>
    <n v="1"/>
    <n v="10"/>
    <n v="1263472"/>
    <d v="2001-05-18T03:35:12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DM61366"/>
    <s v="BMARCHAN"/>
    <s v="Enron Metals Trading System"/>
    <x v="0"/>
    <x v="0"/>
    <n v="2137079"/>
    <m/>
  </r>
  <r>
    <x v="0"/>
    <x v="0"/>
    <x v="0"/>
    <n v="1"/>
    <n v="10"/>
    <n v="1263473"/>
    <d v="2001-05-18T03:35:26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DM83160"/>
    <s v="BMARCHAN"/>
    <s v="Enron Metals Trading System"/>
    <x v="0"/>
    <x v="0"/>
    <n v="2137083"/>
    <m/>
  </r>
  <r>
    <x v="0"/>
    <x v="0"/>
    <x v="0"/>
    <n v="1"/>
    <n v="20"/>
    <n v="1263474"/>
    <d v="2001-05-18T03:36:24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83160"/>
    <s v="BMARCHAN"/>
    <s v="Enron Metals Trading System"/>
    <x v="0"/>
    <x v="0"/>
    <n v="2137087"/>
    <m/>
  </r>
  <r>
    <x v="0"/>
    <x v="0"/>
    <x v="0"/>
    <n v="1"/>
    <n v="15"/>
    <n v="1263475"/>
    <d v="2001-05-18T03:39:10"/>
    <s v="Carr Futures, Inc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msquires"/>
    <s v="BMARCHAN"/>
    <s v="Enron Metals Trading System"/>
    <x v="0"/>
    <x v="0"/>
    <n v="2137099"/>
    <m/>
  </r>
  <r>
    <x v="0"/>
    <x v="0"/>
    <x v="0"/>
    <n v="1"/>
    <n v="5"/>
    <n v="1263476"/>
    <d v="2001-05-18T03:39:20"/>
    <s v="The Bank of Nova Scotia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FISHBOYS"/>
    <s v="BMARCHAN"/>
    <s v="Enron Metals Trading System"/>
    <x v="0"/>
    <x v="0"/>
    <n v="2137101"/>
    <m/>
  </r>
  <r>
    <x v="0"/>
    <x v="3"/>
    <x v="1"/>
    <n v="92"/>
    <n v="2300000"/>
    <n v="1263477"/>
    <d v="2001-05-18T03:40:19"/>
    <s v="Innogy PLC"/>
    <x v="0"/>
    <x v="0"/>
    <x v="0"/>
    <x v="3"/>
    <s v="UK Gas Phy Fwd NBP"/>
    <s v="UK Gas Phy       NBP                     Oct-Dec01       p/th"/>
    <n v="25000"/>
    <m/>
    <x v="0"/>
    <x v="6"/>
    <x v="3"/>
    <n v="24.75"/>
    <s v="brownm4x"/>
    <s v="AFAIRLE"/>
    <s v="Non Affiliate Gas Book"/>
    <x v="4"/>
    <x v="3"/>
    <n v="103619"/>
    <d v="2001-10-01T00:00:00"/>
  </r>
  <r>
    <x v="0"/>
    <x v="0"/>
    <x v="0"/>
    <n v="1"/>
    <n v="10"/>
    <n v="1263478"/>
    <d v="2001-05-18T03:40:33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BRUMSTEVE"/>
    <s v="ATURNER"/>
    <s v="Enron Metals Trading System"/>
    <x v="0"/>
    <x v="0"/>
    <n v="2137105"/>
    <m/>
  </r>
  <r>
    <x v="0"/>
    <x v="2"/>
    <x v="1"/>
    <n v="182"/>
    <n v="3640"/>
    <n v="1263479"/>
    <d v="2001-05-18T03:41:51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1"/>
    <s v="lxk64040"/>
    <s v="NJACKSON"/>
    <s v="UK-Power-Phy-Term-ECTRL-Production"/>
    <x v="5"/>
    <x v="4"/>
    <n v="103963.1"/>
    <d v="2002-04-01T00:00:00"/>
  </r>
  <r>
    <x v="0"/>
    <x v="0"/>
    <x v="0"/>
    <n v="1"/>
    <n v="20"/>
    <n v="1263480"/>
    <d v="2001-05-18T03:42:16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TRD01017"/>
    <s v="BMARCHAN"/>
    <s v="Enron Metals Trading System"/>
    <x v="0"/>
    <x v="0"/>
    <n v="2137108"/>
    <m/>
  </r>
  <r>
    <x v="0"/>
    <x v="2"/>
    <x v="1"/>
    <n v="182"/>
    <n v="3640"/>
    <n v="1263481"/>
    <d v="2001-05-18T03:43:03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20000000000002"/>
    <s v="lxk64040"/>
    <s v="NJACKSON"/>
    <s v="UK-Power-Phy-Term-ECTRL-Production"/>
    <x v="5"/>
    <x v="4"/>
    <n v="103964.1"/>
    <d v="2002-04-01T00:00:00"/>
  </r>
  <r>
    <x v="0"/>
    <x v="0"/>
    <x v="0"/>
    <n v="1"/>
    <n v="5"/>
    <n v="1263482"/>
    <d v="2001-05-18T03:44:05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702"/>
    <s v="marknunn1"/>
    <s v="BMARCHAN"/>
    <s v="Enron Metals Trading System"/>
    <x v="0"/>
    <x v="0"/>
    <n v="2137116"/>
    <m/>
  </r>
  <r>
    <x v="0"/>
    <x v="2"/>
    <x v="1"/>
    <n v="182"/>
    <n v="3640"/>
    <n v="1263483"/>
    <d v="2001-05-18T03:44:16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3"/>
    <s v="lxk64040"/>
    <s v="NJACKSON"/>
    <s v="UK-Power-Phy-Term-ECTRL-Production"/>
    <x v="5"/>
    <x v="4"/>
    <n v="103965.1"/>
    <d v="2002-04-01T00:00:00"/>
  </r>
  <r>
    <x v="0"/>
    <x v="0"/>
    <x v="0"/>
    <n v="1"/>
    <n v="1"/>
    <n v="1263484"/>
    <d v="2001-05-18T03:44:52"/>
    <s v="Refco Overseas Ltd"/>
    <x v="0"/>
    <x v="0"/>
    <x v="0"/>
    <x v="0"/>
    <s v="Copper LME Registered Contract"/>
    <s v="Cu LME Reg.      Contract                3 Month         USD/mt-L"/>
    <n v="1"/>
    <m/>
    <x v="0"/>
    <x v="0"/>
    <x v="0"/>
    <n v="1702"/>
    <s v="marknunn1"/>
    <s v="BMARCHAN"/>
    <s v="Enron Metals Trading System"/>
    <x v="0"/>
    <x v="0"/>
    <n v="2137124"/>
    <m/>
  </r>
  <r>
    <x v="0"/>
    <x v="0"/>
    <x v="0"/>
    <n v="1"/>
    <n v="14"/>
    <n v="1263485"/>
    <d v="2001-05-18T03:45:40"/>
    <s v="The Bank of Nova Scotia"/>
    <x v="0"/>
    <x v="0"/>
    <x v="0"/>
    <x v="0"/>
    <s v="Copper LME Registered Contract"/>
    <s v="Cu LME Reg.      Contract                3 Month         USD/mt-L"/>
    <n v="14"/>
    <m/>
    <x v="0"/>
    <x v="0"/>
    <x v="0"/>
    <n v="1702"/>
    <s v="FISHBOYS"/>
    <s v="BMARCHAN"/>
    <s v="Enron Metals Trading System"/>
    <x v="0"/>
    <x v="0"/>
    <n v="2137132"/>
    <m/>
  </r>
  <r>
    <x v="0"/>
    <x v="2"/>
    <x v="1"/>
    <n v="182"/>
    <n v="3640"/>
    <n v="1263486"/>
    <d v="2001-05-18T03:46:02"/>
    <s v="AEP Energy Services Ltd"/>
    <x v="0"/>
    <x v="0"/>
    <x v="0"/>
    <x v="2"/>
    <s v="UK Power Phy Sch 5 Exc"/>
    <s v="UK Pwr Phy       445 Trans Inc BASE      Sum 03          GBP/MWh"/>
    <m/>
    <n v="20"/>
    <x v="0"/>
    <x v="2"/>
    <x v="3"/>
    <n v="18.329999999999998"/>
    <s v="simonwils"/>
    <s v="NJACKSON"/>
    <s v="UK-Power-Phy-Term-ECTRL-Production"/>
    <x v="5"/>
    <x v="4"/>
    <n v="103966.1"/>
    <d v="2003-03-31T00:00:00"/>
  </r>
  <r>
    <x v="0"/>
    <x v="0"/>
    <x v="0"/>
    <n v="1"/>
    <n v="20"/>
    <n v="1263487"/>
    <d v="2001-05-18T03:46:1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VANDESBO"/>
    <s v="BMARCHAN"/>
    <s v="Enron Metals Trading System"/>
    <x v="0"/>
    <x v="0"/>
    <n v="2137136"/>
    <m/>
  </r>
  <r>
    <x v="0"/>
    <x v="0"/>
    <x v="0"/>
    <n v="1"/>
    <n v="20"/>
    <n v="1263488"/>
    <d v="2001-05-18T03:46:4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140"/>
    <m/>
  </r>
  <r>
    <x v="0"/>
    <x v="0"/>
    <x v="0"/>
    <n v="1"/>
    <n v="20"/>
    <n v="1263489"/>
    <d v="2001-05-18T03:47:1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144"/>
    <m/>
  </r>
  <r>
    <x v="1"/>
    <x v="1"/>
    <x v="0"/>
    <n v="1"/>
    <n v="25000"/>
    <n v="1263490"/>
    <d v="2001-05-18T03:47:10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4"/>
    <s v="JTREADWAY"/>
    <s v="GWHALLE"/>
    <s v="WTI-GW-NXC2"/>
    <x v="1"/>
    <x v="5"/>
    <s v="VA5433.1"/>
    <d v="2001-06-01T00:00:00"/>
  </r>
  <r>
    <x v="0"/>
    <x v="0"/>
    <x v="0"/>
    <n v="1"/>
    <n v="20"/>
    <n v="1263491"/>
    <d v="2001-05-18T03:47:2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152"/>
    <m/>
  </r>
  <r>
    <x v="0"/>
    <x v="0"/>
    <x v="0"/>
    <n v="1"/>
    <n v="20"/>
    <n v="1263492"/>
    <d v="2001-05-18T03:47:2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54"/>
    <m/>
  </r>
  <r>
    <x v="0"/>
    <x v="0"/>
    <x v="0"/>
    <n v="1"/>
    <n v="20"/>
    <n v="1263494"/>
    <d v="2001-05-18T03:47:35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56"/>
    <m/>
  </r>
  <r>
    <x v="0"/>
    <x v="0"/>
    <x v="0"/>
    <n v="1"/>
    <n v="2"/>
    <n v="1263495"/>
    <d v="2001-05-18T03:47:46"/>
    <s v="ED &amp; F Man International Limited"/>
    <x v="0"/>
    <x v="0"/>
    <x v="0"/>
    <x v="0"/>
    <s v="Aluminum LME Registered Contract"/>
    <s v="Al LME Reg.      Contract                3 Month         USD/mt-L"/>
    <n v="2"/>
    <m/>
    <x v="0"/>
    <x v="0"/>
    <x v="0"/>
    <n v="1537"/>
    <s v="aarongiles"/>
    <s v="BMARCHAN"/>
    <s v="Enron Metals Trading System"/>
    <x v="0"/>
    <x v="0"/>
    <n v="2137159"/>
    <m/>
  </r>
  <r>
    <x v="0"/>
    <x v="0"/>
    <x v="0"/>
    <n v="1"/>
    <n v="18"/>
    <n v="1263496"/>
    <d v="2001-05-18T03:47:47"/>
    <s v="Hydro Aluminium AS"/>
    <x v="0"/>
    <x v="0"/>
    <x v="0"/>
    <x v="0"/>
    <s v="Aluminum LME Registered Contract"/>
    <s v="Al LME Reg.      Contract                3 Month         USD/mt-L"/>
    <n v="18"/>
    <m/>
    <x v="0"/>
    <x v="0"/>
    <x v="0"/>
    <n v="1537"/>
    <s v="HELLENEK"/>
    <s v="BMARCHAN"/>
    <s v="Enron Metals Trading System"/>
    <x v="0"/>
    <x v="0"/>
    <n v="2137161"/>
    <m/>
  </r>
  <r>
    <x v="0"/>
    <x v="0"/>
    <x v="0"/>
    <n v="1"/>
    <n v="20"/>
    <n v="1263497"/>
    <d v="2001-05-18T03:47:5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63"/>
    <m/>
  </r>
  <r>
    <x v="0"/>
    <x v="0"/>
    <x v="0"/>
    <n v="1"/>
    <n v="20"/>
    <n v="1263498"/>
    <d v="2001-05-18T03:48:1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68"/>
    <m/>
  </r>
  <r>
    <x v="0"/>
    <x v="0"/>
    <x v="0"/>
    <n v="1"/>
    <n v="11"/>
    <n v="1263499"/>
    <d v="2001-05-18T03:48:25"/>
    <s v="Refco Overseas Ltd"/>
    <x v="0"/>
    <x v="0"/>
    <x v="0"/>
    <x v="0"/>
    <s v="Aluminum LME Registered Contract"/>
    <s v="Al LME Reg.      Contract                3 Month         USD/mt-L"/>
    <n v="11"/>
    <m/>
    <x v="0"/>
    <x v="0"/>
    <x v="0"/>
    <n v="1538"/>
    <s v="glawrence"/>
    <s v="BMARCHAN"/>
    <s v="Enron Metals Trading System"/>
    <x v="0"/>
    <x v="0"/>
    <n v="2137172"/>
    <m/>
  </r>
  <r>
    <x v="0"/>
    <x v="0"/>
    <x v="0"/>
    <n v="1"/>
    <n v="9"/>
    <n v="1263500"/>
    <d v="2001-05-18T03:48:32"/>
    <s v="Hydro Aluminium AS"/>
    <x v="0"/>
    <x v="0"/>
    <x v="0"/>
    <x v="0"/>
    <s v="Aluminum LME Registered Contract"/>
    <s v="Al LME Reg.      Contract                3 Month         USD/mt-L"/>
    <n v="9"/>
    <m/>
    <x v="0"/>
    <x v="0"/>
    <x v="0"/>
    <n v="1538"/>
    <s v="HELLENEK"/>
    <s v="BMARCHAN"/>
    <s v="Enron Metals Trading System"/>
    <x v="0"/>
    <x v="0"/>
    <n v="2137174"/>
    <m/>
  </r>
  <r>
    <x v="0"/>
    <x v="0"/>
    <x v="0"/>
    <n v="1"/>
    <n v="20"/>
    <n v="1263501"/>
    <d v="2001-05-18T03:48:3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76"/>
    <m/>
  </r>
  <r>
    <x v="0"/>
    <x v="0"/>
    <x v="0"/>
    <n v="1"/>
    <n v="20"/>
    <n v="1263502"/>
    <d v="2001-05-18T03:48:3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78"/>
    <m/>
  </r>
  <r>
    <x v="0"/>
    <x v="0"/>
    <x v="0"/>
    <n v="1"/>
    <n v="20"/>
    <n v="1263503"/>
    <d v="2001-05-18T03:48:4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80"/>
    <m/>
  </r>
  <r>
    <x v="0"/>
    <x v="0"/>
    <x v="0"/>
    <n v="1"/>
    <n v="20"/>
    <n v="1263504"/>
    <d v="2001-05-18T03:48:4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84"/>
    <m/>
  </r>
  <r>
    <x v="0"/>
    <x v="0"/>
    <x v="0"/>
    <n v="1"/>
    <n v="20"/>
    <n v="1263505"/>
    <d v="2001-05-18T03:48:5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EvanRich"/>
    <s v="BMARCHAN"/>
    <s v="Enron Metals Trading System"/>
    <x v="0"/>
    <x v="0"/>
    <n v="2137186"/>
    <m/>
  </r>
  <r>
    <x v="0"/>
    <x v="0"/>
    <x v="0"/>
    <n v="1"/>
    <n v="20"/>
    <n v="1263506"/>
    <d v="2001-05-18T03:48:5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88"/>
    <m/>
  </r>
  <r>
    <x v="0"/>
    <x v="0"/>
    <x v="0"/>
    <n v="1"/>
    <n v="20"/>
    <n v="1263507"/>
    <d v="2001-05-18T03:49:02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jtompkins"/>
    <s v="BMARCHAN"/>
    <s v="Enron Metals Trading System"/>
    <x v="0"/>
    <x v="0"/>
    <n v="2137190"/>
    <m/>
  </r>
  <r>
    <x v="0"/>
    <x v="0"/>
    <x v="0"/>
    <n v="1"/>
    <n v="20"/>
    <n v="1263508"/>
    <d v="2001-05-18T03:49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92"/>
    <m/>
  </r>
  <r>
    <x v="0"/>
    <x v="0"/>
    <x v="0"/>
    <n v="1"/>
    <n v="20"/>
    <n v="1263509"/>
    <d v="2001-05-18T03:49:2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194"/>
    <m/>
  </r>
  <r>
    <x v="0"/>
    <x v="0"/>
    <x v="0"/>
    <n v="1"/>
    <n v="20"/>
    <n v="1263510"/>
    <d v="2001-05-18T03:49:4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97"/>
    <m/>
  </r>
  <r>
    <x v="0"/>
    <x v="0"/>
    <x v="0"/>
    <n v="1"/>
    <n v="20"/>
    <n v="1263511"/>
    <d v="2001-05-18T03:49:5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99"/>
    <m/>
  </r>
  <r>
    <x v="0"/>
    <x v="0"/>
    <x v="0"/>
    <n v="1"/>
    <n v="20"/>
    <n v="1263512"/>
    <d v="2001-05-18T03:50:0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ADM94436"/>
    <s v="BMARCHAN"/>
    <s v="Enron Metals Trading System"/>
    <x v="0"/>
    <x v="0"/>
    <n v="2137201"/>
    <m/>
  </r>
  <r>
    <x v="0"/>
    <x v="0"/>
    <x v="0"/>
    <n v="1"/>
    <n v="20"/>
    <n v="1263513"/>
    <d v="2001-05-18T03:50:1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EvanRich"/>
    <s v="BMARCHAN"/>
    <s v="Enron Metals Trading System"/>
    <x v="0"/>
    <x v="0"/>
    <n v="2137205"/>
    <m/>
  </r>
  <r>
    <x v="0"/>
    <x v="0"/>
    <x v="0"/>
    <n v="1"/>
    <n v="20"/>
    <n v="1263514"/>
    <d v="2001-05-18T03:50:1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207"/>
    <m/>
  </r>
  <r>
    <x v="0"/>
    <x v="0"/>
    <x v="0"/>
    <n v="1"/>
    <n v="20"/>
    <n v="1263515"/>
    <d v="2001-05-18T03:50:2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37209"/>
    <m/>
  </r>
  <r>
    <x v="0"/>
    <x v="0"/>
    <x v="0"/>
    <n v="1"/>
    <n v="20"/>
    <n v="1263516"/>
    <d v="2001-05-18T03:50:3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212"/>
    <m/>
  </r>
  <r>
    <x v="0"/>
    <x v="0"/>
    <x v="0"/>
    <n v="1"/>
    <n v="20"/>
    <n v="1263517"/>
    <d v="2001-05-18T03:50:39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214"/>
    <m/>
  </r>
  <r>
    <x v="0"/>
    <x v="0"/>
    <x v="0"/>
    <n v="1"/>
    <n v="20"/>
    <n v="1263518"/>
    <d v="2001-05-18T03:51:1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217"/>
    <m/>
  </r>
  <r>
    <x v="0"/>
    <x v="3"/>
    <x v="1"/>
    <n v="2"/>
    <n v="100000"/>
    <n v="1263519"/>
    <d v="2001-05-18T03:52:19"/>
    <s v="Sempra Energy Europe Ltd"/>
    <x v="0"/>
    <x v="0"/>
    <x v="0"/>
    <x v="3"/>
    <s v="UK Gas Phy Fwd NBP"/>
    <s v="UK Gas Phy       NBP                     19-20May01      p/th"/>
    <m/>
    <n v="50000"/>
    <x v="0"/>
    <x v="6"/>
    <x v="3"/>
    <n v="20.5"/>
    <s v="bengreen"/>
    <s v="MNICHOLA"/>
    <s v="Non Affiliate Gas Book"/>
    <x v="4"/>
    <x v="3"/>
    <n v="103627"/>
    <d v="2001-05-19T21:00:00"/>
  </r>
  <r>
    <x v="0"/>
    <x v="2"/>
    <x v="1"/>
    <n v="182"/>
    <n v="1820"/>
    <n v="1263520"/>
    <d v="2001-05-18T03:52:42"/>
    <s v="Sempra Energy Europe Ltd"/>
    <x v="0"/>
    <x v="0"/>
    <x v="0"/>
    <x v="2"/>
    <s v="UK Power Phy Sch 5 Exc"/>
    <s v="UK Pwr Phy       445 Trans Inc BASE      Sum 02          GBP/MWh"/>
    <m/>
    <n v="10"/>
    <x v="0"/>
    <x v="2"/>
    <x v="3"/>
    <n v="18.46"/>
    <s v="ROBINLONG"/>
    <s v="NJACKSON"/>
    <s v="UK-Power-Phy-Term-ECTRL-Production"/>
    <x v="5"/>
    <x v="4"/>
    <n v="103982.1"/>
    <d v="2002-04-01T00:00:00"/>
  </r>
  <r>
    <x v="0"/>
    <x v="0"/>
    <x v="0"/>
    <n v="1"/>
    <n v="20"/>
    <n v="1263521"/>
    <d v="2001-05-18T03:53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223"/>
    <m/>
  </r>
  <r>
    <x v="0"/>
    <x v="0"/>
    <x v="0"/>
    <n v="1"/>
    <n v="10"/>
    <n v="1263522"/>
    <d v="2001-05-18T03:53:5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ADM90670"/>
    <s v="BMARCHAN"/>
    <s v="Enron Metals Trading System"/>
    <x v="0"/>
    <x v="0"/>
    <n v="2137230"/>
    <m/>
  </r>
  <r>
    <x v="0"/>
    <x v="2"/>
    <x v="1"/>
    <n v="182"/>
    <n v="3640"/>
    <n v="1263523"/>
    <d v="2001-05-18T03:54:32"/>
    <s v="El Paso Merchant Energy Europe Ltd"/>
    <x v="0"/>
    <x v="0"/>
    <x v="0"/>
    <x v="2"/>
    <s v="UK Power Phy Sch 5 Exc"/>
    <s v="UK Pwr Phy       445 Trans Inc BASE      Sum 02          GBP/MWh"/>
    <n v="20"/>
    <m/>
    <x v="0"/>
    <x v="2"/>
    <x v="3"/>
    <n v="18.45"/>
    <s v="lxk64040"/>
    <s v="NJACKSON"/>
    <s v="UK-Power-Phy-Term-ECTRL-Production"/>
    <x v="5"/>
    <x v="4"/>
    <n v="103992.1"/>
    <d v="2002-04-01T00:00:00"/>
  </r>
  <r>
    <x v="0"/>
    <x v="0"/>
    <x v="0"/>
    <n v="1"/>
    <n v="20"/>
    <n v="1263525"/>
    <d v="2001-05-18T03:55:0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jtompkins"/>
    <s v="BMARCHAN"/>
    <s v="Enron Metals Trading System"/>
    <x v="0"/>
    <x v="0"/>
    <n v="2137250"/>
    <m/>
  </r>
  <r>
    <x v="0"/>
    <x v="0"/>
    <x v="0"/>
    <n v="1"/>
    <n v="10"/>
    <n v="1263526"/>
    <d v="2001-05-18T03:55:13"/>
    <s v="Hydro Aluminium AS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HELLENEK"/>
    <s v="BMARCHAN"/>
    <s v="Enron Metals Trading System"/>
    <x v="0"/>
    <x v="0"/>
    <n v="2137252"/>
    <m/>
  </r>
  <r>
    <x v="0"/>
    <x v="0"/>
    <x v="0"/>
    <n v="1"/>
    <n v="20"/>
    <n v="1263527"/>
    <d v="2001-05-18T03:55:2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54"/>
    <m/>
  </r>
  <r>
    <x v="0"/>
    <x v="0"/>
    <x v="0"/>
    <n v="1"/>
    <n v="20"/>
    <n v="1263528"/>
    <d v="2001-05-18T03:55:3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DIGITDEEP"/>
    <s v="BMARCHAN"/>
    <s v="Enron Metals Trading System"/>
    <x v="0"/>
    <x v="0"/>
    <n v="2137256"/>
    <m/>
  </r>
  <r>
    <x v="0"/>
    <x v="0"/>
    <x v="0"/>
    <n v="1"/>
    <n v="20"/>
    <n v="1263529"/>
    <d v="2001-05-18T03:55:3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ADM08839"/>
    <s v="BMARCHAN"/>
    <s v="Enron Metals Trading System"/>
    <x v="0"/>
    <x v="0"/>
    <n v="2137258"/>
    <m/>
  </r>
  <r>
    <x v="0"/>
    <x v="0"/>
    <x v="0"/>
    <n v="1"/>
    <n v="20"/>
    <n v="1263530"/>
    <d v="2001-05-18T03:55:3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60"/>
    <m/>
  </r>
  <r>
    <x v="0"/>
    <x v="0"/>
    <x v="0"/>
    <n v="1"/>
    <n v="20"/>
    <n v="1263531"/>
    <d v="2001-05-18T03:56:17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holcombe"/>
    <s v="BMARCHAN"/>
    <s v="Enron Metals Trading System"/>
    <x v="0"/>
    <x v="0"/>
    <n v="2137262"/>
    <m/>
  </r>
  <r>
    <x v="0"/>
    <x v="0"/>
    <x v="0"/>
    <n v="1"/>
    <n v="20"/>
    <n v="1263532"/>
    <d v="2001-05-18T03:56:3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64"/>
    <m/>
  </r>
  <r>
    <x v="0"/>
    <x v="0"/>
    <x v="0"/>
    <n v="1"/>
    <n v="1"/>
    <n v="1263533"/>
    <d v="2001-05-18T03:56:31"/>
    <s v="Scania Metall KB"/>
    <x v="0"/>
    <x v="0"/>
    <x v="0"/>
    <x v="0"/>
    <s v="Aluminum LME Registered Contract"/>
    <s v="Al LME Reg.      Contract                3 Month         USD/mt-L"/>
    <m/>
    <n v="1"/>
    <x v="0"/>
    <x v="0"/>
    <x v="0"/>
    <n v="1540"/>
    <s v="ADM01718"/>
    <s v="BMARCHAN"/>
    <s v="Enron Metals Trading System"/>
    <x v="0"/>
    <x v="0"/>
    <n v="2137266"/>
    <m/>
  </r>
  <r>
    <x v="0"/>
    <x v="0"/>
    <x v="0"/>
    <n v="1"/>
    <n v="19"/>
    <n v="1263534"/>
    <d v="2001-05-18T03:56:40"/>
    <s v="Sogemin Metals Ltd."/>
    <x v="0"/>
    <x v="0"/>
    <x v="0"/>
    <x v="0"/>
    <s v="Aluminum LME Registered Contract"/>
    <s v="Al LME Reg.      Contract                3 Month         USD/mt-L"/>
    <m/>
    <n v="19"/>
    <x v="0"/>
    <x v="0"/>
    <x v="0"/>
    <n v="1540"/>
    <s v="TRD01016"/>
    <s v="BMARCHAN"/>
    <s v="Enron Metals Trading System"/>
    <x v="0"/>
    <x v="0"/>
    <n v="2137268"/>
    <m/>
  </r>
  <r>
    <x v="0"/>
    <x v="0"/>
    <x v="0"/>
    <n v="1"/>
    <n v="10"/>
    <n v="1263535"/>
    <d v="2001-05-18T03:56:55"/>
    <s v="Hydro Aluminium AS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HELLENEK"/>
    <s v="BMARCHAN"/>
    <s v="Enron Metals Trading System"/>
    <x v="0"/>
    <x v="0"/>
    <n v="2137270"/>
    <m/>
  </r>
  <r>
    <x v="0"/>
    <x v="0"/>
    <x v="0"/>
    <n v="1"/>
    <n v="20"/>
    <n v="1263536"/>
    <d v="2001-05-18T03:57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1"/>
    <s v="VANDESBO"/>
    <s v="BMARCHAN"/>
    <s v="Enron Metals Trading System"/>
    <x v="0"/>
    <x v="0"/>
    <n v="2137272"/>
    <m/>
  </r>
  <r>
    <x v="0"/>
    <x v="0"/>
    <x v="0"/>
    <n v="1"/>
    <n v="6"/>
    <n v="1263537"/>
    <d v="2001-05-18T03:57:25"/>
    <s v="Toyota Tsusho Metals Limited"/>
    <x v="0"/>
    <x v="0"/>
    <x v="0"/>
    <x v="0"/>
    <s v="Aluminum LME Registered Contract"/>
    <s v="Al LME Reg.      Contract                3 Month         USD/mt-L"/>
    <n v="6"/>
    <m/>
    <x v="0"/>
    <x v="0"/>
    <x v="0"/>
    <n v="1540"/>
    <s v="ADM90670"/>
    <s v="BMARCHAN"/>
    <s v="Enron Metals Trading System"/>
    <x v="0"/>
    <x v="0"/>
    <n v="2137274"/>
    <m/>
  </r>
  <r>
    <x v="0"/>
    <x v="0"/>
    <x v="0"/>
    <n v="1"/>
    <n v="1"/>
    <n v="1263538"/>
    <d v="2001-05-18T03:58:17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3"/>
    <x v="0"/>
    <n v="7340"/>
    <s v="BRUMSTEVE"/>
    <s v="ATURNER"/>
    <s v="Enron Metals Trading System"/>
    <x v="0"/>
    <x v="0"/>
    <n v="2137279"/>
    <m/>
  </r>
  <r>
    <x v="0"/>
    <x v="0"/>
    <x v="0"/>
    <n v="1"/>
    <n v="20"/>
    <n v="1263539"/>
    <d v="2001-05-18T03:58:1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brotherton"/>
    <s v="BMARCHAN"/>
    <s v="Enron Metals Trading System"/>
    <x v="0"/>
    <x v="0"/>
    <n v="2137281"/>
    <m/>
  </r>
  <r>
    <x v="0"/>
    <x v="3"/>
    <x v="1"/>
    <n v="2"/>
    <n v="100000"/>
    <n v="1263540"/>
    <d v="2001-05-18T03:59:06"/>
    <s v="PowerGen UK Plc"/>
    <x v="0"/>
    <x v="0"/>
    <x v="0"/>
    <x v="3"/>
    <s v="UK Gas Phy Fwd NBP"/>
    <s v="UK Gas Phy       NBP                     19-20May01      p/th"/>
    <n v="50000"/>
    <m/>
    <x v="0"/>
    <x v="6"/>
    <x v="3"/>
    <n v="20.399999999999999"/>
    <s v="tolladur"/>
    <s v="MNICHOLA"/>
    <s v="Non Affiliate Gas Book"/>
    <x v="4"/>
    <x v="3"/>
    <n v="103628"/>
    <d v="2001-05-19T21:00:00"/>
  </r>
  <r>
    <x v="0"/>
    <x v="0"/>
    <x v="0"/>
    <n v="1"/>
    <n v="20"/>
    <n v="1263541"/>
    <d v="2001-05-18T03:59:08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glawrence"/>
    <s v="BMARCHAN"/>
    <s v="Enron Metals Trading System"/>
    <x v="0"/>
    <x v="0"/>
    <n v="2137283"/>
    <m/>
  </r>
  <r>
    <x v="0"/>
    <x v="0"/>
    <x v="0"/>
    <n v="1"/>
    <n v="4"/>
    <n v="1263542"/>
    <d v="2001-05-18T03:59:27"/>
    <s v="Manro Haydan Trading"/>
    <x v="0"/>
    <x v="0"/>
    <x v="0"/>
    <x v="0"/>
    <s v="Aluminum LME Registered Contract"/>
    <s v="Al LME Reg.      Contract                3 Month         USD/mt-L"/>
    <n v="4"/>
    <m/>
    <x v="0"/>
    <x v="0"/>
    <x v="0"/>
    <n v="1541"/>
    <s v="NATHANDAY"/>
    <s v="BMARCHAN"/>
    <s v="Enron Metals Trading System"/>
    <x v="0"/>
    <x v="0"/>
    <n v="2137285"/>
    <m/>
  </r>
  <r>
    <x v="0"/>
    <x v="0"/>
    <x v="0"/>
    <n v="1"/>
    <n v="20"/>
    <n v="1263543"/>
    <d v="2001-05-18T03:59:35"/>
    <s v="Sumitomo Corp.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SUMFAKAS"/>
    <s v="BMARCHAN"/>
    <s v="Enron Metals Trading System"/>
    <x v="0"/>
    <x v="0"/>
    <n v="2137287"/>
    <m/>
  </r>
  <r>
    <x v="0"/>
    <x v="0"/>
    <x v="0"/>
    <n v="1"/>
    <n v="20"/>
    <n v="1263544"/>
    <d v="2001-05-18T03:59:4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1"/>
    <s v="HELLENEK"/>
    <s v="BMARCHAN"/>
    <s v="Enron Metals Trading System"/>
    <x v="0"/>
    <x v="0"/>
    <n v="2137289"/>
    <m/>
  </r>
  <r>
    <x v="0"/>
    <x v="0"/>
    <x v="0"/>
    <n v="1"/>
    <n v="2"/>
    <n v="1263545"/>
    <d v="2001-05-18T04:00:15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4"/>
    <s v="marknunn1"/>
    <s v="BMARCHAN"/>
    <s v="Enron Metals Trading System"/>
    <x v="0"/>
    <x v="0"/>
    <n v="2137291"/>
    <m/>
  </r>
  <r>
    <x v="0"/>
    <x v="0"/>
    <x v="0"/>
    <n v="1"/>
    <n v="10"/>
    <n v="1263546"/>
    <d v="2001-05-18T04:00:20"/>
    <s v="Refco Overseas Ltd"/>
    <x v="0"/>
    <x v="0"/>
    <x v="0"/>
    <x v="0"/>
    <s v="Alum Alloy LME Registered Contract"/>
    <s v="Al Alloy LME Reg Contract                3 Month         USD/mt-L"/>
    <m/>
    <n v="10"/>
    <x v="0"/>
    <x v="5"/>
    <x v="0"/>
    <n v="1270"/>
    <s v="brotherton"/>
    <s v="JGORDON1"/>
    <s v="Enron Metals Trading System"/>
    <x v="0"/>
    <x v="0"/>
    <n v="2137293"/>
    <m/>
  </r>
  <r>
    <x v="0"/>
    <x v="0"/>
    <x v="0"/>
    <n v="1"/>
    <n v="20"/>
    <n v="1263547"/>
    <d v="2001-05-18T04:00:33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7295"/>
    <m/>
  </r>
  <r>
    <x v="0"/>
    <x v="0"/>
    <x v="0"/>
    <n v="1"/>
    <n v="18"/>
    <n v="1263548"/>
    <d v="2001-05-18T04:00:42"/>
    <s v="Manro Haydan Trading"/>
    <x v="0"/>
    <x v="0"/>
    <x v="0"/>
    <x v="0"/>
    <s v="Copper LME Registered Contract"/>
    <s v="Cu LME Reg.      Contract                3 Month         USD/mt-L"/>
    <n v="18"/>
    <m/>
    <x v="0"/>
    <x v="0"/>
    <x v="0"/>
    <n v="1704"/>
    <s v="ADM51397"/>
    <s v="BMARCHAN"/>
    <s v="Enron Metals Trading System"/>
    <x v="0"/>
    <x v="0"/>
    <n v="2137297"/>
    <m/>
  </r>
  <r>
    <x v="0"/>
    <x v="0"/>
    <x v="0"/>
    <n v="1"/>
    <n v="20"/>
    <n v="1263549"/>
    <d v="2001-05-18T04:00:53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40"/>
    <s v="DIGITDEEP"/>
    <s v="BMARCHAN"/>
    <s v="Enron Metals Trading System"/>
    <x v="0"/>
    <x v="0"/>
    <n v="2137299"/>
    <m/>
  </r>
  <r>
    <x v="0"/>
    <x v="0"/>
    <x v="0"/>
    <n v="1"/>
    <n v="20"/>
    <n v="1263551"/>
    <d v="2001-05-18T04:01:0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BRUMSTEVE"/>
    <s v="BMARCHAN"/>
    <s v="Enron Metals Trading System"/>
    <x v="0"/>
    <x v="0"/>
    <n v="2137303"/>
    <m/>
  </r>
  <r>
    <x v="0"/>
    <x v="3"/>
    <x v="1"/>
    <n v="2"/>
    <n v="100000"/>
    <n v="1263552"/>
    <d v="2001-05-18T04:01:12"/>
    <s v="PowerGen UK Plc"/>
    <x v="0"/>
    <x v="0"/>
    <x v="0"/>
    <x v="3"/>
    <s v="UK Gas Phy Fwd NBP"/>
    <s v="UK Gas Phy       NBP                     19-20May01      p/th"/>
    <n v="50000"/>
    <m/>
    <x v="0"/>
    <x v="6"/>
    <x v="3"/>
    <n v="20.25"/>
    <s v="tolladur"/>
    <s v="MNICHOLA"/>
    <s v="Non Affiliate Gas Book"/>
    <x v="4"/>
    <x v="3"/>
    <n v="103641"/>
    <d v="2001-05-19T21:00:00"/>
  </r>
  <r>
    <x v="0"/>
    <x v="0"/>
    <x v="0"/>
    <n v="1"/>
    <n v="5"/>
    <n v="1263553"/>
    <d v="2001-05-18T04:01:29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NATHANDAY"/>
    <s v="BMARCHAN"/>
    <s v="Enron Metals Trading System"/>
    <x v="0"/>
    <x v="0"/>
    <n v="2137305"/>
    <m/>
  </r>
  <r>
    <x v="0"/>
    <x v="0"/>
    <x v="0"/>
    <n v="1"/>
    <n v="4"/>
    <n v="1263554"/>
    <d v="2001-05-18T04:01:49"/>
    <s v="GNI Limited"/>
    <x v="0"/>
    <x v="0"/>
    <x v="0"/>
    <x v="0"/>
    <s v="Aluminum LME Registered Contract"/>
    <s v="Al LME Reg.      Contract                3 Month         USD/mt-L"/>
    <n v="4"/>
    <m/>
    <x v="0"/>
    <x v="0"/>
    <x v="0"/>
    <n v="1539"/>
    <s v="ADM59084"/>
    <s v="BMARCHAN"/>
    <s v="Enron Metals Trading System"/>
    <x v="0"/>
    <x v="0"/>
    <n v="2137307"/>
    <m/>
  </r>
  <r>
    <x v="0"/>
    <x v="2"/>
    <x v="0"/>
    <n v="121"/>
    <n v="605"/>
    <n v="1263555"/>
    <d v="2001-05-18T04:02:27"/>
    <s v="Norsk Hydro Produksjon AS"/>
    <x v="0"/>
    <x v="0"/>
    <x v="0"/>
    <x v="2"/>
    <s v="Nordic Power Financial Swap"/>
    <s v="Nordic Pwr Swap  SYS BASE                Win1 02         NOK/MWh"/>
    <m/>
    <n v="5"/>
    <x v="0"/>
    <x v="2"/>
    <x v="1"/>
    <n v="219"/>
    <s v="Christians"/>
    <s v="FFROSE"/>
    <s v="ENE- Nordic Power Book"/>
    <x v="2"/>
    <x v="2"/>
    <n v="1263555"/>
    <d v="2002-01-01T00:00:00"/>
  </r>
  <r>
    <x v="0"/>
    <x v="0"/>
    <x v="0"/>
    <n v="1"/>
    <n v="15"/>
    <n v="1263556"/>
    <d v="2001-05-18T04:02:28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aarongiles"/>
    <s v="BMARCHAN"/>
    <s v="Enron Metals Trading System"/>
    <x v="0"/>
    <x v="0"/>
    <n v="2137309"/>
    <m/>
  </r>
  <r>
    <x v="0"/>
    <x v="0"/>
    <x v="0"/>
    <n v="1"/>
    <n v="15"/>
    <n v="1263557"/>
    <d v="2001-05-18T04:03:45"/>
    <s v="Manro Haydan Trading"/>
    <x v="0"/>
    <x v="0"/>
    <x v="0"/>
    <x v="0"/>
    <s v="Aluminum LME Registered Contract"/>
    <s v="Al LME Reg.      Contract                3 Month         USD/mt-L"/>
    <n v="15"/>
    <m/>
    <x v="0"/>
    <x v="0"/>
    <x v="0"/>
    <n v="1539"/>
    <s v="ADM51397"/>
    <s v="BMARCHAN"/>
    <s v="Enron Metals Trading System"/>
    <x v="0"/>
    <x v="0"/>
    <n v="2137313"/>
    <m/>
  </r>
  <r>
    <x v="0"/>
    <x v="0"/>
    <x v="0"/>
    <n v="1"/>
    <n v="10"/>
    <n v="1263558"/>
    <d v="2001-05-18T04:03:54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2"/>
    <s v="NATHANDAY"/>
    <s v="BMARCHAN"/>
    <s v="Enron Metals Trading System"/>
    <x v="0"/>
    <x v="0"/>
    <n v="2137317"/>
    <m/>
  </r>
  <r>
    <x v="0"/>
    <x v="0"/>
    <x v="0"/>
    <n v="1"/>
    <n v="10"/>
    <n v="1263559"/>
    <d v="2001-05-18T04:03:56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67"/>
    <s v="LONDON2001"/>
    <s v="ATURNER"/>
    <s v="Enron Metals Trading System"/>
    <x v="0"/>
    <x v="0"/>
    <n v="2137319"/>
    <m/>
  </r>
  <r>
    <x v="0"/>
    <x v="0"/>
    <x v="0"/>
    <n v="1"/>
    <n v="10"/>
    <n v="1263560"/>
    <d v="2001-05-18T04:03:58"/>
    <s v="N M Rothschild &amp; Sons Limited"/>
    <x v="0"/>
    <x v="0"/>
    <x v="0"/>
    <x v="0"/>
    <s v="Alum Alloy LME Registered Contract"/>
    <s v="Al Alloy LME Reg Contract                3 Month         USD/mt-L"/>
    <n v="10"/>
    <m/>
    <x v="0"/>
    <x v="5"/>
    <x v="0"/>
    <n v="1268"/>
    <s v="MATTGILLIE"/>
    <s v="JGORDON1"/>
    <s v="Enron Metals Trading System"/>
    <x v="0"/>
    <x v="0"/>
    <n v="2137323"/>
    <m/>
  </r>
  <r>
    <x v="0"/>
    <x v="0"/>
    <x v="0"/>
    <n v="1"/>
    <n v="1"/>
    <n v="1263561"/>
    <d v="2001-05-18T04:04:00"/>
    <s v="Manro Haydan Trading"/>
    <x v="0"/>
    <x v="0"/>
    <x v="0"/>
    <x v="0"/>
    <s v="Aluminum LME Registered Contract"/>
    <s v="Al LME Reg.      Contract                3 Month         USD/mt-L"/>
    <n v="1"/>
    <m/>
    <x v="0"/>
    <x v="0"/>
    <x v="0"/>
    <n v="1539"/>
    <s v="NATHANDAY"/>
    <s v="BMARCHAN"/>
    <s v="Enron Metals Trading System"/>
    <x v="0"/>
    <x v="0"/>
    <n v="2137325"/>
    <m/>
  </r>
  <r>
    <x v="0"/>
    <x v="0"/>
    <x v="0"/>
    <n v="1"/>
    <n v="10"/>
    <n v="1263562"/>
    <d v="2001-05-18T04:04:0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310"/>
    <s v="aarongiles"/>
    <s v="ATURNER"/>
    <s v="Enron Metals Trading System"/>
    <x v="0"/>
    <x v="0"/>
    <n v="2137327"/>
    <m/>
  </r>
  <r>
    <x v="0"/>
    <x v="3"/>
    <x v="1"/>
    <n v="2"/>
    <n v="100000"/>
    <n v="1263563"/>
    <d v="2001-05-18T04:04:02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7"/>
    <s v="ahhavvas"/>
    <s v="DFURNER"/>
    <s v="Continental Gas Book"/>
    <x v="4"/>
    <x v="3"/>
    <n v="103639"/>
    <d v="2001-05-19T21:00:00"/>
  </r>
  <r>
    <x v="0"/>
    <x v="0"/>
    <x v="0"/>
    <n v="1"/>
    <n v="10"/>
    <n v="1263564"/>
    <d v="2001-05-18T04:04:1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2"/>
    <s v="ADM51397"/>
    <s v="BMARCHAN"/>
    <s v="Enron Metals Trading System"/>
    <x v="0"/>
    <x v="0"/>
    <n v="2137329"/>
    <m/>
  </r>
  <r>
    <x v="0"/>
    <x v="3"/>
    <x v="1"/>
    <n v="2"/>
    <n v="100000"/>
    <n v="1263565"/>
    <d v="2001-05-18T04:05:13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6"/>
    <s v="ahhavvas"/>
    <s v="DFURNER"/>
    <s v="Continental Gas Book"/>
    <x v="4"/>
    <x v="3"/>
    <n v="103640"/>
    <d v="2001-05-19T21:00:00"/>
  </r>
  <r>
    <x v="0"/>
    <x v="0"/>
    <x v="0"/>
    <n v="1"/>
    <n v="1"/>
    <n v="1263566"/>
    <d v="2001-05-18T04:06:28"/>
    <s v="Manro Haydan Trading"/>
    <x v="0"/>
    <x v="0"/>
    <x v="0"/>
    <x v="0"/>
    <s v="Nickel LME Registered Contract"/>
    <s v="Ni LME Reg.      Contract                3 Month         USD/mt-L"/>
    <n v="1"/>
    <m/>
    <x v="0"/>
    <x v="3"/>
    <x v="0"/>
    <n v="7295"/>
    <s v="NATHANDAY"/>
    <s v="ATURNER"/>
    <s v="Enron Metals Trading System"/>
    <x v="0"/>
    <x v="0"/>
    <n v="2137339"/>
    <m/>
  </r>
  <r>
    <x v="0"/>
    <x v="2"/>
    <x v="1"/>
    <n v="31"/>
    <n v="775"/>
    <n v="1263567"/>
    <d v="2001-05-18T04:07:00"/>
    <s v="Hamburgische Electricitats-Werke AG"/>
    <x v="0"/>
    <x v="0"/>
    <x v="0"/>
    <x v="2"/>
    <s v="GER Power Phy Fwd Ffrm"/>
    <s v="GER Pwr Phy FF   Ger Grd BASE HV         Jul01           EUR/MWh"/>
    <n v="25"/>
    <m/>
    <x v="0"/>
    <x v="2"/>
    <x v="2"/>
    <n v="19.3"/>
    <s v="BO000009"/>
    <s v="MHELLERM"/>
    <s v="UK - ECTRL - Continental Power Book"/>
    <x v="3"/>
    <x v="3"/>
    <n v="104007.1"/>
    <d v="2001-07-01T00:00:00"/>
  </r>
  <r>
    <x v="0"/>
    <x v="0"/>
    <x v="0"/>
    <n v="1"/>
    <n v="20"/>
    <n v="1263568"/>
    <d v="2001-05-18T04:07:2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MLEONARD"/>
    <s v="BMARCHAN"/>
    <s v="Enron Metals Trading System"/>
    <x v="0"/>
    <x v="0"/>
    <n v="2137345"/>
    <m/>
  </r>
  <r>
    <x v="0"/>
    <x v="0"/>
    <x v="0"/>
    <n v="1"/>
    <n v="20"/>
    <n v="1263569"/>
    <d v="2001-05-18T04:07:27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51397"/>
    <s v="BMARCHAN"/>
    <s v="Enron Metals Trading System"/>
    <x v="0"/>
    <x v="0"/>
    <n v="2137347"/>
    <m/>
  </r>
  <r>
    <x v="0"/>
    <x v="0"/>
    <x v="0"/>
    <n v="1"/>
    <n v="9"/>
    <n v="1263570"/>
    <d v="2001-05-18T04:07:57"/>
    <s v="Investec Bank (UK) Limited"/>
    <x v="0"/>
    <x v="0"/>
    <x v="0"/>
    <x v="0"/>
    <s v="Nickel LME Registered Contract"/>
    <s v="Ni LME Reg.      Contract                3 Month         USD/mt-L"/>
    <n v="9"/>
    <m/>
    <x v="0"/>
    <x v="3"/>
    <x v="0"/>
    <n v="7295"/>
    <s v="ADM61366"/>
    <s v="ATURNER"/>
    <s v="Enron Metals Trading System"/>
    <x v="0"/>
    <x v="0"/>
    <n v="2137351"/>
    <m/>
  </r>
  <r>
    <x v="0"/>
    <x v="0"/>
    <x v="0"/>
    <n v="1"/>
    <n v="20"/>
    <n v="1263571"/>
    <d v="2001-05-18T04:08:5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8839"/>
    <s v="BMARCHAN"/>
    <s v="Enron Metals Trading System"/>
    <x v="0"/>
    <x v="0"/>
    <n v="2137356"/>
    <m/>
  </r>
  <r>
    <x v="0"/>
    <x v="0"/>
    <x v="0"/>
    <n v="1"/>
    <n v="4"/>
    <n v="1263572"/>
    <d v="2001-05-18T04:11:06"/>
    <s v="ED &amp; F Man International Limited"/>
    <x v="0"/>
    <x v="0"/>
    <x v="0"/>
    <x v="0"/>
    <s v="Aluminum LME Registered Contract"/>
    <s v="Al LME Reg.      Contract                18Jul01         USD/mt-L"/>
    <n v="4"/>
    <m/>
    <x v="0"/>
    <x v="0"/>
    <x v="0"/>
    <n v="1532.5"/>
    <s v="ADM84566"/>
    <s v="BMARCHAN"/>
    <s v="Enron Metals Trading System"/>
    <x v="0"/>
    <x v="0"/>
    <n v="2137367"/>
    <d v="2001-07-18T00:00:00"/>
  </r>
  <r>
    <x v="0"/>
    <x v="0"/>
    <x v="0"/>
    <n v="1"/>
    <n v="20"/>
    <n v="1263573"/>
    <d v="2001-05-18T04:12:03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kayjason"/>
    <s v="BMARCHAN"/>
    <s v="Enron Metals Trading System"/>
    <x v="0"/>
    <x v="0"/>
    <n v="2137371"/>
    <m/>
  </r>
  <r>
    <x v="0"/>
    <x v="0"/>
    <x v="0"/>
    <n v="1"/>
    <n v="10"/>
    <n v="1263575"/>
    <d v="2001-05-18T04:12:4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8"/>
    <s v="ADM51397"/>
    <s v="BMARCHAN"/>
    <s v="Enron Metals Trading System"/>
    <x v="0"/>
    <x v="0"/>
    <n v="2137377"/>
    <m/>
  </r>
  <r>
    <x v="0"/>
    <x v="0"/>
    <x v="0"/>
    <n v="1"/>
    <n v="20"/>
    <n v="1263576"/>
    <d v="2001-05-18T04:12:5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381"/>
    <m/>
  </r>
  <r>
    <x v="0"/>
    <x v="0"/>
    <x v="0"/>
    <n v="1"/>
    <n v="20"/>
    <n v="1263577"/>
    <d v="2001-05-18T04:12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383"/>
    <m/>
  </r>
  <r>
    <x v="0"/>
    <x v="0"/>
    <x v="0"/>
    <n v="1"/>
    <n v="20"/>
    <n v="1263578"/>
    <d v="2001-05-18T04:13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1"/>
    <s v="VANDESBO"/>
    <s v="BMARCHAN"/>
    <s v="Enron Metals Trading System"/>
    <x v="0"/>
    <x v="0"/>
    <n v="2137385"/>
    <m/>
  </r>
  <r>
    <x v="0"/>
    <x v="0"/>
    <x v="0"/>
    <n v="1"/>
    <n v="16"/>
    <n v="1263579"/>
    <d v="2001-05-18T04:13:14"/>
    <s v="AIG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40"/>
    <s v="HART1201"/>
    <s v="BMARCHAN"/>
    <s v="Enron Metals Trading System"/>
    <x v="0"/>
    <x v="0"/>
    <n v="2137387"/>
    <m/>
  </r>
  <r>
    <x v="0"/>
    <x v="0"/>
    <x v="0"/>
    <n v="1"/>
    <n v="20"/>
    <n v="1263581"/>
    <d v="2001-05-18T04:13:55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51397"/>
    <s v="BMARCHAN"/>
    <s v="Enron Metals Trading System"/>
    <x v="0"/>
    <x v="0"/>
    <n v="2137394"/>
    <m/>
  </r>
  <r>
    <x v="0"/>
    <x v="0"/>
    <x v="0"/>
    <n v="1"/>
    <n v="20"/>
    <n v="1263582"/>
    <d v="2001-05-18T04:14:39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ART1201"/>
    <s v="BMARCHAN"/>
    <s v="Enron Metals Trading System"/>
    <x v="0"/>
    <x v="0"/>
    <n v="2137396"/>
    <m/>
  </r>
  <r>
    <x v="0"/>
    <x v="0"/>
    <x v="0"/>
    <n v="1"/>
    <n v="7"/>
    <n v="1263584"/>
    <d v="2001-05-18T04:17:08"/>
    <s v="Carr Futures, Inc"/>
    <x v="0"/>
    <x v="0"/>
    <x v="0"/>
    <x v="0"/>
    <s v="Aluminum LME Registered Contract"/>
    <s v="Al LME Reg.      Contract                3 Month         USD/mt-L"/>
    <m/>
    <n v="7"/>
    <x v="0"/>
    <x v="0"/>
    <x v="0"/>
    <n v="1539"/>
    <s v="billtaylor"/>
    <s v="BMARCHAN"/>
    <s v="Enron Metals Trading System"/>
    <x v="0"/>
    <x v="0"/>
    <n v="2137413"/>
    <m/>
  </r>
  <r>
    <x v="0"/>
    <x v="0"/>
    <x v="0"/>
    <n v="1"/>
    <n v="11"/>
    <n v="1263585"/>
    <d v="2001-05-18T04:17:22"/>
    <s v="Triland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9"/>
    <s v="ADM06610"/>
    <s v="BMARCHAN"/>
    <s v="Enron Metals Trading System"/>
    <x v="0"/>
    <x v="0"/>
    <n v="2137415"/>
    <m/>
  </r>
  <r>
    <x v="0"/>
    <x v="0"/>
    <x v="0"/>
    <n v="1"/>
    <n v="2"/>
    <n v="1263586"/>
    <d v="2001-05-18T04:18:24"/>
    <s v="Carr Futures, Inc"/>
    <x v="0"/>
    <x v="0"/>
    <x v="0"/>
    <x v="0"/>
    <s v="Nickel LME Registered Contract"/>
    <s v="Ni LME Reg.      Contract                3 Month         USD/mt-L"/>
    <n v="2"/>
    <m/>
    <x v="0"/>
    <x v="3"/>
    <x v="0"/>
    <n v="7275"/>
    <s v="billtaylor"/>
    <s v="ATURNER"/>
    <s v="Enron Metals Trading System"/>
    <x v="0"/>
    <x v="0"/>
    <n v="2137420"/>
    <m/>
  </r>
  <r>
    <x v="0"/>
    <x v="0"/>
    <x v="0"/>
    <n v="1"/>
    <n v="2"/>
    <n v="1263587"/>
    <d v="2001-05-18T04:19:0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2"/>
    <s v="marknunn1"/>
    <s v="BMARCHAN"/>
    <s v="Enron Metals Trading System"/>
    <x v="0"/>
    <x v="0"/>
    <n v="2137422"/>
    <m/>
  </r>
  <r>
    <x v="0"/>
    <x v="0"/>
    <x v="0"/>
    <n v="1"/>
    <n v="18"/>
    <n v="1263588"/>
    <d v="2001-05-18T04:20:12"/>
    <s v="Refco Overseas Ltd"/>
    <x v="0"/>
    <x v="0"/>
    <x v="0"/>
    <x v="0"/>
    <s v="Copper LME Registered Contract"/>
    <s v="Cu LME Reg.      Contract                3 Month         USD/mt-L"/>
    <n v="18"/>
    <m/>
    <x v="0"/>
    <x v="0"/>
    <x v="0"/>
    <n v="1702"/>
    <s v="jtompkins"/>
    <s v="BMARCHAN"/>
    <s v="Enron Metals Trading System"/>
    <x v="0"/>
    <x v="0"/>
    <n v="2137424"/>
    <m/>
  </r>
  <r>
    <x v="0"/>
    <x v="0"/>
    <x v="0"/>
    <n v="1"/>
    <n v="20"/>
    <n v="1263589"/>
    <d v="2001-05-18T04:21:1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7426"/>
    <m/>
  </r>
  <r>
    <x v="0"/>
    <x v="2"/>
    <x v="1"/>
    <n v="90"/>
    <n v="2250"/>
    <n v="1263590"/>
    <d v="2001-05-18T04:22:57"/>
    <s v="Cargill International S.A."/>
    <x v="0"/>
    <x v="0"/>
    <x v="0"/>
    <x v="2"/>
    <s v="GER Power Phy Fwd Ffrm"/>
    <s v="GER Pwr Phy FF   Ger Grd BASE HV         Jan-Mar02       EUR/MWh"/>
    <n v="25"/>
    <m/>
    <x v="0"/>
    <x v="2"/>
    <x v="2"/>
    <n v="25.65"/>
    <s v="tjturney"/>
    <s v="AMANCEBO"/>
    <s v="UK - ECTRL - Continental Power Book"/>
    <x v="3"/>
    <x v="3"/>
    <n v="104011.1"/>
    <d v="2002-01-01T00:00:00"/>
  </r>
  <r>
    <x v="0"/>
    <x v="0"/>
    <x v="0"/>
    <n v="1"/>
    <n v="9"/>
    <n v="1263591"/>
    <d v="2001-05-18T04:23:53"/>
    <s v="J. Aron &amp; Company"/>
    <x v="0"/>
    <x v="0"/>
    <x v="0"/>
    <x v="0"/>
    <s v="Nickel LME Registered Contract"/>
    <s v="Ni LME Reg.      Contract                3 Month         USD/mt-L"/>
    <m/>
    <n v="9"/>
    <x v="0"/>
    <x v="3"/>
    <x v="0"/>
    <n v="7285"/>
    <s v="VANDESBO"/>
    <s v="ATURNER"/>
    <s v="Enron Metals Trading System"/>
    <x v="0"/>
    <x v="0"/>
    <n v="2137428"/>
    <m/>
  </r>
  <r>
    <x v="0"/>
    <x v="0"/>
    <x v="0"/>
    <n v="1"/>
    <n v="2"/>
    <n v="1263592"/>
    <d v="2001-05-18T04:24:52"/>
    <s v="Prudential Bache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38"/>
    <s v="SIMONEVANS"/>
    <s v="BMARCHAN"/>
    <s v="Enron Metals Trading System"/>
    <x v="0"/>
    <x v="0"/>
    <n v="2137431"/>
    <m/>
  </r>
  <r>
    <x v="0"/>
    <x v="0"/>
    <x v="0"/>
    <n v="1"/>
    <n v="20"/>
    <n v="1263593"/>
    <d v="2001-05-18T04:26:0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BRUMSTEVE"/>
    <s v="BMARCHAN"/>
    <s v="Enron Metals Trading System"/>
    <x v="0"/>
    <x v="0"/>
    <n v="2137433"/>
    <m/>
  </r>
  <r>
    <x v="0"/>
    <x v="0"/>
    <x v="0"/>
    <n v="1"/>
    <n v="20"/>
    <n v="1263594"/>
    <d v="2001-05-18T04:26:12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66"/>
    <s v="WAHFAGGOT"/>
    <s v="ATURNER"/>
    <s v="Enron Metals Trading System"/>
    <x v="0"/>
    <x v="0"/>
    <n v="2137435"/>
    <m/>
  </r>
  <r>
    <x v="0"/>
    <x v="0"/>
    <x v="0"/>
    <n v="1"/>
    <n v="20"/>
    <n v="1263596"/>
    <d v="2001-05-18T04:26:4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439"/>
    <m/>
  </r>
  <r>
    <x v="0"/>
    <x v="0"/>
    <x v="0"/>
    <n v="1"/>
    <n v="20"/>
    <n v="1263598"/>
    <d v="2001-05-18T04:27:4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pornstar"/>
    <s v="BMARCHAN"/>
    <s v="Enron Metals Trading System"/>
    <x v="0"/>
    <x v="0"/>
    <n v="2137443"/>
    <m/>
  </r>
  <r>
    <x v="0"/>
    <x v="0"/>
    <x v="0"/>
    <n v="1"/>
    <n v="20"/>
    <n v="1263599"/>
    <d v="2001-05-18T04:27:5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7445"/>
    <m/>
  </r>
  <r>
    <x v="0"/>
    <x v="2"/>
    <x v="1"/>
    <n v="182"/>
    <n v="1820"/>
    <n v="1263600"/>
    <d v="2001-05-18T04:28:07"/>
    <s v="Dynegy UK Limited"/>
    <x v="0"/>
    <x v="0"/>
    <x v="0"/>
    <x v="2"/>
    <s v="UK Power Phy Sch 5 Exc"/>
    <s v="UK Pwr Phy       445 Trans Inc BASE      Sum 02          GBP/MWh"/>
    <m/>
    <n v="10"/>
    <x v="0"/>
    <x v="2"/>
    <x v="3"/>
    <n v="18.440000000000001"/>
    <s v="sammurray"/>
    <s v="NJACKSON"/>
    <s v="UK-Power-Phy-Term-ECTRL-Production"/>
    <x v="5"/>
    <x v="4"/>
    <n v="104013.1"/>
    <d v="2002-04-01T00:00:00"/>
  </r>
  <r>
    <x v="0"/>
    <x v="0"/>
    <x v="0"/>
    <n v="1"/>
    <n v="20"/>
    <n v="1263601"/>
    <d v="2001-05-18T04:28:1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pornstar"/>
    <s v="BMARCHAN"/>
    <s v="Enron Metals Trading System"/>
    <x v="0"/>
    <x v="0"/>
    <n v="2137447"/>
    <m/>
  </r>
  <r>
    <x v="0"/>
    <x v="0"/>
    <x v="0"/>
    <n v="1"/>
    <n v="20"/>
    <n v="1263602"/>
    <d v="2001-05-18T04:29:13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ADM59084"/>
    <s v="BMARCHAN"/>
    <s v="Enron Metals Trading System"/>
    <x v="0"/>
    <x v="0"/>
    <n v="2137449"/>
    <m/>
  </r>
  <r>
    <x v="1"/>
    <x v="1"/>
    <x v="0"/>
    <n v="1"/>
    <n v="50000"/>
    <n v="1263603"/>
    <d v="2001-05-18T04:30:13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12"/>
    <s v="JTREADWAY"/>
    <s v="GWHALLE"/>
    <s v="WTI-GW-NXC2"/>
    <x v="1"/>
    <x v="5"/>
    <s v="VA5435.1"/>
    <d v="2001-06-01T00:00:00"/>
  </r>
  <r>
    <x v="0"/>
    <x v="0"/>
    <x v="0"/>
    <n v="1"/>
    <n v="20"/>
    <n v="1263605"/>
    <d v="2001-05-18T04:30:41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ADM83161"/>
    <s v="BMARCHAN"/>
    <s v="Enron Metals Trading System"/>
    <x v="0"/>
    <x v="0"/>
    <n v="2137456"/>
    <m/>
  </r>
  <r>
    <x v="0"/>
    <x v="0"/>
    <x v="0"/>
    <n v="1"/>
    <n v="5"/>
    <n v="1263606"/>
    <d v="2001-05-18T04:33:16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7"/>
    <s v="NATHANDAY"/>
    <s v="BMARCHAN"/>
    <s v="Enron Metals Trading System"/>
    <x v="0"/>
    <x v="0"/>
    <n v="2137463"/>
    <m/>
  </r>
  <r>
    <x v="0"/>
    <x v="0"/>
    <x v="0"/>
    <n v="1"/>
    <n v="5"/>
    <n v="1263607"/>
    <d v="2001-05-18T04:35:05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7290"/>
    <s v="aarongiles"/>
    <s v="ATURNER"/>
    <s v="Enron Metals Trading System"/>
    <x v="0"/>
    <x v="0"/>
    <n v="2137468"/>
    <m/>
  </r>
  <r>
    <x v="0"/>
    <x v="0"/>
    <x v="0"/>
    <n v="1"/>
    <n v="5"/>
    <n v="1263608"/>
    <d v="2001-05-18T04:35:37"/>
    <s v="Golly Hott Trading Limited"/>
    <x v="0"/>
    <x v="0"/>
    <x v="0"/>
    <x v="0"/>
    <s v="Nickel LME Registered Contract"/>
    <s v="Ni LME Reg.      Contract                3 Month         USD/mt-L"/>
    <m/>
    <n v="5"/>
    <x v="0"/>
    <x v="3"/>
    <x v="0"/>
    <n v="7290"/>
    <s v="ADM83160"/>
    <s v="ATURNER"/>
    <s v="Enron Metals Trading System"/>
    <x v="0"/>
    <x v="0"/>
    <n v="2137474"/>
    <m/>
  </r>
  <r>
    <x v="0"/>
    <x v="2"/>
    <x v="1"/>
    <n v="182"/>
    <n v="3640"/>
    <n v="1263609"/>
    <d v="2001-05-18T04:35:43"/>
    <s v="Dynegy UK Limited"/>
    <x v="0"/>
    <x v="0"/>
    <x v="0"/>
    <x v="2"/>
    <s v="UK Power Phy Sch 5 Exc"/>
    <s v="UK Pwr Phy       445 Trans Inc BASE      Sum 02          GBP/MWh"/>
    <m/>
    <n v="20"/>
    <x v="0"/>
    <x v="2"/>
    <x v="3"/>
    <n v="18.440000000000001"/>
    <s v="sammurray"/>
    <s v="NJACKSON"/>
    <s v="UK-Power-Phy-Term-ECTRL-Production"/>
    <x v="5"/>
    <x v="4"/>
    <n v="104026.1"/>
    <d v="2002-04-01T00:00:00"/>
  </r>
  <r>
    <x v="0"/>
    <x v="0"/>
    <x v="0"/>
    <n v="1"/>
    <n v="5"/>
    <n v="1263610"/>
    <d v="2001-05-18T04:35:46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7"/>
    <s v="NATHANDAY"/>
    <s v="BMARCHAN"/>
    <s v="Enron Metals Trading System"/>
    <x v="0"/>
    <x v="0"/>
    <n v="2137476"/>
    <m/>
  </r>
  <r>
    <x v="0"/>
    <x v="0"/>
    <x v="0"/>
    <n v="1"/>
    <n v="5"/>
    <n v="1263611"/>
    <d v="2001-05-18T04:37:04"/>
    <s v="ED &amp; F Man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BRUMSTEVE"/>
    <s v="BMARCHAN"/>
    <s v="Enron Metals Trading System"/>
    <x v="0"/>
    <x v="0"/>
    <n v="2137481"/>
    <m/>
  </r>
  <r>
    <x v="0"/>
    <x v="0"/>
    <x v="0"/>
    <n v="1"/>
    <n v="10"/>
    <n v="1263612"/>
    <d v="2001-05-18T04:37:3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1"/>
    <s v="BRUMSTEVE"/>
    <s v="BMARCHAN"/>
    <s v="Enron Metals Trading System"/>
    <x v="0"/>
    <x v="0"/>
    <n v="2137486"/>
    <m/>
  </r>
  <r>
    <x v="0"/>
    <x v="0"/>
    <x v="0"/>
    <n v="1"/>
    <n v="5"/>
    <n v="1263613"/>
    <d v="2001-05-18T04:37:45"/>
    <s v="Prudential Bache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ANDYMARSH"/>
    <s v="BMARCHAN"/>
    <s v="Enron Metals Trading System"/>
    <x v="0"/>
    <x v="0"/>
    <n v="2137489"/>
    <m/>
  </r>
  <r>
    <x v="0"/>
    <x v="0"/>
    <x v="0"/>
    <n v="1"/>
    <n v="10"/>
    <n v="1263614"/>
    <d v="2001-05-18T04:37:57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7"/>
    <s v="NATHANDAY"/>
    <s v="BMARCHAN"/>
    <s v="Enron Metals Trading System"/>
    <x v="0"/>
    <x v="0"/>
    <n v="2137491"/>
    <m/>
  </r>
  <r>
    <x v="0"/>
    <x v="0"/>
    <x v="0"/>
    <n v="1"/>
    <n v="3"/>
    <n v="1263615"/>
    <d v="2001-05-18T04:38:29"/>
    <s v="GNI Limited"/>
    <x v="0"/>
    <x v="0"/>
    <x v="0"/>
    <x v="0"/>
    <s v="Copper LME Registered Contract"/>
    <s v="Cu LME Reg.      Contract                3 Month         USD/mt-L"/>
    <m/>
    <n v="3"/>
    <x v="0"/>
    <x v="0"/>
    <x v="0"/>
    <n v="1702"/>
    <s v="ADM59084"/>
    <s v="BMARCHAN"/>
    <s v="Enron Metals Trading System"/>
    <x v="0"/>
    <x v="0"/>
    <n v="2137497"/>
    <m/>
  </r>
  <r>
    <x v="0"/>
    <x v="0"/>
    <x v="0"/>
    <n v="1"/>
    <n v="7"/>
    <n v="1263616"/>
    <d v="2001-05-18T04:38:43"/>
    <s v="IFX Limited"/>
    <x v="0"/>
    <x v="0"/>
    <x v="0"/>
    <x v="0"/>
    <s v="Copper LME Registered Contract"/>
    <s v="Cu LME Reg.      Contract                3 Month         USD/mt-L"/>
    <m/>
    <n v="7"/>
    <x v="0"/>
    <x v="0"/>
    <x v="0"/>
    <n v="1702"/>
    <s v="ADM26133"/>
    <s v="BMARCHAN"/>
    <s v="Enron Metals Trading System"/>
    <x v="0"/>
    <x v="0"/>
    <n v="2137499"/>
    <m/>
  </r>
  <r>
    <x v="0"/>
    <x v="0"/>
    <x v="0"/>
    <n v="1"/>
    <n v="3"/>
    <n v="1263617"/>
    <d v="2001-05-18T04:39:29"/>
    <s v="Euromin SA"/>
    <x v="0"/>
    <x v="0"/>
    <x v="0"/>
    <x v="0"/>
    <s v="Copper LME Registered Contract"/>
    <s v="Cu LME Reg.      Contract                20Jun01         USD/mt-L"/>
    <n v="3"/>
    <m/>
    <x v="0"/>
    <x v="0"/>
    <x v="0"/>
    <n v="1688.75"/>
    <s v="ADM88806"/>
    <s v="BMARCHAN"/>
    <s v="Enron Metals Trading System"/>
    <x v="0"/>
    <x v="0"/>
    <n v="2137506"/>
    <d v="2001-06-20T15:32:00"/>
  </r>
  <r>
    <x v="0"/>
    <x v="3"/>
    <x v="1"/>
    <n v="2"/>
    <n v="100000"/>
    <n v="1263618"/>
    <d v="2001-05-18T04:40:22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65"/>
    <s v="ahhavvas"/>
    <s v="DFURNER"/>
    <s v="Continental Gas Book"/>
    <x v="4"/>
    <x v="3"/>
    <n v="103647"/>
    <d v="2001-05-19T21:00:00"/>
  </r>
  <r>
    <x v="0"/>
    <x v="0"/>
    <x v="0"/>
    <n v="1"/>
    <n v="5"/>
    <n v="1263619"/>
    <d v="2001-05-18T04:40:25"/>
    <s v="Manro Haydan Trading"/>
    <x v="0"/>
    <x v="0"/>
    <x v="0"/>
    <x v="0"/>
    <s v="Lead LME Registered Contract"/>
    <s v="Lead LME Reg.    Contract                3 Month         USD/mt-L"/>
    <n v="5"/>
    <m/>
    <x v="0"/>
    <x v="0"/>
    <x v="0"/>
    <n v="481"/>
    <s v="NATHANDAY"/>
    <s v="JGORDON1"/>
    <s v="Enron Metals Trading System"/>
    <x v="0"/>
    <x v="0"/>
    <n v="2137512"/>
    <m/>
  </r>
  <r>
    <x v="0"/>
    <x v="0"/>
    <x v="0"/>
    <n v="1"/>
    <n v="17"/>
    <n v="1263620"/>
    <d v="2001-05-18T04:42:55"/>
    <s v="Sogemin Metals Ltd."/>
    <x v="0"/>
    <x v="0"/>
    <x v="0"/>
    <x v="0"/>
    <s v="Copper LME Registered Contract"/>
    <s v="Cu LME Reg.      Contract                3 Month         USD/mt-L"/>
    <n v="17"/>
    <m/>
    <x v="0"/>
    <x v="0"/>
    <x v="0"/>
    <n v="1700"/>
    <s v="TRD11003"/>
    <s v="BMARCHAN"/>
    <s v="Enron Metals Trading System"/>
    <x v="0"/>
    <x v="0"/>
    <n v="2137520"/>
    <m/>
  </r>
  <r>
    <x v="0"/>
    <x v="0"/>
    <x v="0"/>
    <n v="1"/>
    <n v="10"/>
    <n v="1263621"/>
    <d v="2001-05-18T04:44:29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970"/>
    <s v="ADM06610"/>
    <s v="JGORDON1"/>
    <s v="Enron Metals Trading System"/>
    <x v="0"/>
    <x v="0"/>
    <n v="2137529"/>
    <m/>
  </r>
  <r>
    <x v="0"/>
    <x v="3"/>
    <x v="1"/>
    <n v="2"/>
    <n v="100000"/>
    <n v="1263622"/>
    <d v="2001-05-18T04:45:38"/>
    <s v="Scottish Power UK plc"/>
    <x v="0"/>
    <x v="0"/>
    <x v="0"/>
    <x v="3"/>
    <s v="UK Gas Phy Fwd NBP"/>
    <s v="UK Gas Phy       NBP                     19-20May01      p/th"/>
    <n v="50000"/>
    <m/>
    <x v="0"/>
    <x v="6"/>
    <x v="3"/>
    <n v="20.100000000000001"/>
    <s v="GREGORMCD"/>
    <s v="MNICHOLA"/>
    <s v="Non Affiliate Gas Book"/>
    <x v="4"/>
    <x v="3"/>
    <n v="103652"/>
    <d v="2001-05-19T21:00:00"/>
  </r>
  <r>
    <x v="0"/>
    <x v="0"/>
    <x v="0"/>
    <n v="1"/>
    <n v="15"/>
    <n v="1263624"/>
    <d v="2001-05-18T04:47:34"/>
    <s v="ADM Investor Services International Limited"/>
    <x v="0"/>
    <x v="0"/>
    <x v="0"/>
    <x v="0"/>
    <s v="Lead LME Registered Contract"/>
    <s v="Lead LME Reg.    Contract                3 Month         USD/mt-L"/>
    <n v="15"/>
    <m/>
    <x v="0"/>
    <x v="0"/>
    <x v="0"/>
    <n v="482"/>
    <s v="DANNAYLOR"/>
    <s v="JGORDON1"/>
    <s v="Enron Metals Trading System"/>
    <x v="0"/>
    <x v="0"/>
    <n v="2137545"/>
    <m/>
  </r>
  <r>
    <x v="0"/>
    <x v="3"/>
    <x v="1"/>
    <n v="90"/>
    <n v="2250000"/>
    <n v="1263625"/>
    <d v="2001-05-18T04:50:18"/>
    <s v="Sempra Energy Europe Ltd"/>
    <x v="0"/>
    <x v="0"/>
    <x v="0"/>
    <x v="3"/>
    <s v="UK Gas Phy Fwd NBP"/>
    <s v="UK Gas Phy       NBP                     Jan-Mar02       p/th"/>
    <m/>
    <n v="25000"/>
    <x v="0"/>
    <x v="6"/>
    <x v="3"/>
    <n v="26.45"/>
    <s v="NJARENTZ"/>
    <s v="AFAIRLE"/>
    <s v="Non Affiliate Gas Book"/>
    <x v="4"/>
    <x v="3"/>
    <n v="103651"/>
    <d v="2002-01-01T00:00:00"/>
  </r>
  <r>
    <x v="0"/>
    <x v="0"/>
    <x v="0"/>
    <n v="1"/>
    <n v="10"/>
    <n v="1263626"/>
    <d v="2001-05-18T04:52:14"/>
    <s v="Amalgamated Metal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lieccles"/>
    <s v="BMARCHAN"/>
    <s v="Enron Metals Trading System"/>
    <x v="0"/>
    <x v="0"/>
    <n v="2137561"/>
    <m/>
  </r>
  <r>
    <x v="0"/>
    <x v="0"/>
    <x v="0"/>
    <n v="1"/>
    <n v="8"/>
    <n v="1263627"/>
    <d v="2001-05-18T04:53:55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3"/>
    <x v="0"/>
    <n v="7270"/>
    <s v="aarongiles"/>
    <s v="ATURNER"/>
    <s v="Enron Metals Trading System"/>
    <x v="0"/>
    <x v="0"/>
    <n v="2137567"/>
    <m/>
  </r>
  <r>
    <x v="0"/>
    <x v="0"/>
    <x v="0"/>
    <n v="1"/>
    <n v="10"/>
    <n v="1263629"/>
    <d v="2001-05-18T04:55:36"/>
    <s v="ADM Investor Services International Limited"/>
    <x v="0"/>
    <x v="0"/>
    <x v="0"/>
    <x v="0"/>
    <s v="Tin LME Registered Contract"/>
    <s v="Tin LME Reg.     Contract                3 Month         USD/mt-L"/>
    <m/>
    <n v="10"/>
    <x v="0"/>
    <x v="4"/>
    <x v="0"/>
    <n v="4965"/>
    <s v="NEILWELSH1"/>
    <s v="JGORDON1"/>
    <s v="Enron Metals Trading System"/>
    <x v="0"/>
    <x v="0"/>
    <n v="2137571"/>
    <m/>
  </r>
  <r>
    <x v="0"/>
    <x v="0"/>
    <x v="0"/>
    <n v="1"/>
    <n v="20"/>
    <n v="1263630"/>
    <d v="2001-05-18T04:57:39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LONDON2001"/>
    <s v="ATURNER"/>
    <s v="Enron Metals Trading System"/>
    <x v="0"/>
    <x v="0"/>
    <n v="2137573"/>
    <m/>
  </r>
  <r>
    <x v="0"/>
    <x v="0"/>
    <x v="0"/>
    <n v="1"/>
    <n v="20"/>
    <n v="1263632"/>
    <d v="2001-05-18T04:58:1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DUNC1206"/>
    <s v="BMARCHAN"/>
    <s v="Enron Metals Trading System"/>
    <x v="0"/>
    <x v="0"/>
    <n v="2137577"/>
    <m/>
  </r>
  <r>
    <x v="0"/>
    <x v="0"/>
    <x v="0"/>
    <n v="1"/>
    <n v="20"/>
    <n v="1263633"/>
    <d v="2001-05-18T04:58:4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LONDON2001"/>
    <s v="BMARCHAN"/>
    <s v="Enron Metals Trading System"/>
    <x v="0"/>
    <x v="0"/>
    <n v="2137579"/>
    <m/>
  </r>
  <r>
    <x v="0"/>
    <x v="0"/>
    <x v="0"/>
    <n v="1"/>
    <n v="20"/>
    <n v="1263635"/>
    <d v="2001-05-18T05:02:03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37587"/>
    <m/>
  </r>
  <r>
    <x v="0"/>
    <x v="0"/>
    <x v="0"/>
    <n v="1"/>
    <n v="10"/>
    <n v="1263636"/>
    <d v="2001-05-18T05:02:17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965"/>
    <s v="ADM06610"/>
    <s v="JGORDON1"/>
    <s v="Enron Metals Trading System"/>
    <x v="0"/>
    <x v="0"/>
    <n v="2137589"/>
    <m/>
  </r>
  <r>
    <x v="0"/>
    <x v="0"/>
    <x v="0"/>
    <n v="1"/>
    <n v="20"/>
    <n v="1263637"/>
    <d v="2001-05-18T05:03:17"/>
    <s v="Sumitomo Corp.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SUMFAKAS"/>
    <s v="BMARCHAN"/>
    <s v="Enron Metals Trading System"/>
    <x v="0"/>
    <x v="0"/>
    <n v="2137591"/>
    <m/>
  </r>
  <r>
    <x v="0"/>
    <x v="0"/>
    <x v="0"/>
    <n v="1"/>
    <n v="20"/>
    <n v="1263639"/>
    <d v="2001-05-18T05:04:5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ADM08839"/>
    <s v="BMARCHAN"/>
    <s v="Enron Metals Trading System"/>
    <x v="0"/>
    <x v="0"/>
    <n v="2137595"/>
    <m/>
  </r>
  <r>
    <x v="0"/>
    <x v="0"/>
    <x v="0"/>
    <n v="1"/>
    <n v="20"/>
    <n v="1263640"/>
    <d v="2001-05-18T05:05:1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37597"/>
    <m/>
  </r>
  <r>
    <x v="0"/>
    <x v="0"/>
    <x v="0"/>
    <n v="1"/>
    <n v="20"/>
    <n v="1263642"/>
    <d v="2001-05-18T05:06:25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ndyMurr"/>
    <s v="BMARCHAN"/>
    <s v="Enron Metals Trading System"/>
    <x v="0"/>
    <x v="0"/>
    <n v="2137601"/>
    <m/>
  </r>
  <r>
    <x v="0"/>
    <x v="0"/>
    <x v="0"/>
    <n v="1"/>
    <n v="4"/>
    <n v="1263643"/>
    <d v="2001-05-18T05:07:07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0"/>
    <s v="BRUMSTEVE"/>
    <s v="BMARCHAN"/>
    <s v="Enron Metals Trading System"/>
    <x v="0"/>
    <x v="0"/>
    <n v="2137603"/>
    <m/>
  </r>
  <r>
    <x v="0"/>
    <x v="0"/>
    <x v="0"/>
    <n v="1"/>
    <n v="5"/>
    <n v="1263645"/>
    <d v="2001-05-18T05:10:00"/>
    <s v="Prudential Bache International Limited"/>
    <x v="0"/>
    <x v="0"/>
    <x v="0"/>
    <x v="0"/>
    <s v="Tin LME Registered Contract"/>
    <s v="Tin LME Reg.     Contract                3 Month         USD/mt-L"/>
    <m/>
    <n v="5"/>
    <x v="0"/>
    <x v="4"/>
    <x v="0"/>
    <n v="4975"/>
    <s v="SIMONEVANS"/>
    <s v="JGORDON1"/>
    <s v="Enron Metals Trading System"/>
    <x v="0"/>
    <x v="0"/>
    <n v="2137606"/>
    <m/>
  </r>
  <r>
    <x v="0"/>
    <x v="0"/>
    <x v="0"/>
    <n v="1"/>
    <n v="10"/>
    <n v="1263646"/>
    <d v="2001-05-18T05:10:06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1"/>
    <s v="BRUMSTEVE"/>
    <s v="JGORDON1"/>
    <s v="Enron Metals Trading System"/>
    <x v="0"/>
    <x v="0"/>
    <n v="2137608"/>
    <m/>
  </r>
  <r>
    <x v="0"/>
    <x v="0"/>
    <x v="0"/>
    <n v="1"/>
    <n v="10"/>
    <n v="1263647"/>
    <d v="2001-05-18T05:16:53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ADM90670"/>
    <s v="BMARCHAN"/>
    <s v="Enron Metals Trading System"/>
    <x v="0"/>
    <x v="0"/>
    <n v="2137610"/>
    <m/>
  </r>
  <r>
    <x v="0"/>
    <x v="0"/>
    <x v="0"/>
    <n v="1"/>
    <n v="10"/>
    <n v="1263648"/>
    <d v="2001-05-18T05:19:55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698"/>
    <s v="PHILLIPSM"/>
    <s v="BMARCHAN"/>
    <s v="Enron Metals Trading System"/>
    <x v="0"/>
    <x v="0"/>
    <n v="2137612"/>
    <m/>
  </r>
  <r>
    <x v="0"/>
    <x v="0"/>
    <x v="0"/>
    <n v="1"/>
    <n v="10"/>
    <n v="1263649"/>
    <d v="2001-05-18T05:20:06"/>
    <s v="Amalgamated Metal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98"/>
    <s v="lieccles"/>
    <s v="BMARCHAN"/>
    <s v="Enron Metals Trading System"/>
    <x v="0"/>
    <x v="0"/>
    <n v="2137614"/>
    <m/>
  </r>
  <r>
    <x v="0"/>
    <x v="0"/>
    <x v="0"/>
    <n v="1"/>
    <n v="20"/>
    <n v="1263650"/>
    <d v="2001-05-18T05:20:1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37616"/>
    <m/>
  </r>
  <r>
    <x v="0"/>
    <x v="0"/>
    <x v="0"/>
    <n v="1"/>
    <n v="10"/>
    <n v="1263651"/>
    <d v="2001-05-18T05:20:47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51397"/>
    <s v="BMARCHAN"/>
    <s v="Enron Metals Trading System"/>
    <x v="0"/>
    <x v="0"/>
    <n v="2137622"/>
    <m/>
  </r>
  <r>
    <x v="0"/>
    <x v="0"/>
    <x v="0"/>
    <n v="1"/>
    <n v="2"/>
    <n v="1263652"/>
    <d v="2001-05-18T05:21:1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99"/>
    <s v="marknunn1"/>
    <s v="BMARCHAN"/>
    <s v="Enron Metals Trading System"/>
    <x v="0"/>
    <x v="0"/>
    <n v="2137624"/>
    <m/>
  </r>
  <r>
    <x v="0"/>
    <x v="0"/>
    <x v="0"/>
    <n v="1"/>
    <n v="5"/>
    <n v="1263653"/>
    <d v="2001-05-18T05:22:57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33"/>
    <s v="MLEONARD"/>
    <s v="BMARCHAN"/>
    <s v="Enron Metals Trading System"/>
    <x v="0"/>
    <x v="0"/>
    <n v="2137628"/>
    <m/>
  </r>
  <r>
    <x v="0"/>
    <x v="0"/>
    <x v="0"/>
    <n v="1"/>
    <n v="15"/>
    <n v="1263654"/>
    <d v="2001-05-18T05:23:41"/>
    <s v="J. Aron &amp; Company"/>
    <x v="0"/>
    <x v="0"/>
    <x v="0"/>
    <x v="0"/>
    <s v="Aluminum LME Registered Contract"/>
    <s v="Al LME Reg.      Contract                3 Month         USD/mt-L"/>
    <n v="15"/>
    <m/>
    <x v="0"/>
    <x v="0"/>
    <x v="0"/>
    <n v="1533"/>
    <s v="VANDESBO"/>
    <s v="BMARCHAN"/>
    <s v="Enron Metals Trading System"/>
    <x v="0"/>
    <x v="0"/>
    <n v="2137630"/>
    <m/>
  </r>
  <r>
    <x v="0"/>
    <x v="2"/>
    <x v="1"/>
    <n v="92"/>
    <n v="2300"/>
    <n v="1263656"/>
    <d v="2001-05-18T05:25:39"/>
    <s v="Electrabel SA"/>
    <x v="0"/>
    <x v="0"/>
    <x v="0"/>
    <x v="2"/>
    <s v="GER Power Phy Fwd Ffrm"/>
    <s v="GER Pwr Phy FF   Ger Grd BASE HV         Oct-Dec01       EUR/MWh"/>
    <m/>
    <n v="25"/>
    <x v="0"/>
    <x v="2"/>
    <x v="2"/>
    <n v="24.95"/>
    <s v="EDSOLARI"/>
    <s v="AMANCEBO"/>
    <s v="UK - ECTRL - Continental Power Book"/>
    <x v="3"/>
    <x v="3"/>
    <n v="104058.1"/>
    <d v="2001-10-01T00:00:00"/>
  </r>
  <r>
    <x v="0"/>
    <x v="0"/>
    <x v="0"/>
    <n v="1"/>
    <n v="10"/>
    <n v="1263657"/>
    <d v="2001-05-18T05:25:55"/>
    <s v="Engelhard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2411"/>
    <s v="BMARCHAN"/>
    <s v="Enron Metals Trading System"/>
    <x v="0"/>
    <x v="0"/>
    <n v="2137638"/>
    <m/>
  </r>
  <r>
    <x v="0"/>
    <x v="2"/>
    <x v="1"/>
    <n v="30"/>
    <n v="750"/>
    <n v="1263658"/>
    <d v="2001-05-18T05:25:59"/>
    <s v="E&amp;T Energie Handelsgesellschaft m.b.H."/>
    <x v="0"/>
    <x v="0"/>
    <x v="0"/>
    <x v="2"/>
    <s v="GER Power Phy Fwd Ffrm"/>
    <s v="GER Pwr Phy FF   Ger Grd BASE HV         Jun01           EUR/MWh"/>
    <m/>
    <n v="25"/>
    <x v="0"/>
    <x v="2"/>
    <x v="2"/>
    <n v="19.25"/>
    <s v="braunsdor1"/>
    <s v="MHELLERM"/>
    <s v="UK - ECTRL - Continental Power Book"/>
    <x v="3"/>
    <x v="3"/>
    <n v="104059.1"/>
    <d v="2001-06-01T00:00:00"/>
  </r>
  <r>
    <x v="0"/>
    <x v="2"/>
    <x v="1"/>
    <n v="90"/>
    <n v="2250"/>
    <n v="1263660"/>
    <d v="2001-05-18T05:26:06"/>
    <s v="Bewag AG"/>
    <x v="0"/>
    <x v="0"/>
    <x v="0"/>
    <x v="2"/>
    <s v="GER Power Phy Fwd Ffrm"/>
    <s v="GER Pwr Phy FF   Ger Grd BASE HV         Jan-Mar02       EUR/MWh"/>
    <m/>
    <n v="25"/>
    <x v="0"/>
    <x v="2"/>
    <x v="2"/>
    <n v="25.75"/>
    <s v="kaibewag"/>
    <s v="AMANCEBO"/>
    <s v="UK - ECTRL - Continental Power Book"/>
    <x v="3"/>
    <x v="3"/>
    <n v="104061.1"/>
    <d v="2002-01-01T00:00:00"/>
  </r>
  <r>
    <x v="0"/>
    <x v="2"/>
    <x v="1"/>
    <n v="30"/>
    <n v="750"/>
    <n v="1263659"/>
    <d v="2001-05-18T05:26:06"/>
    <s v="TotalFinaElf Gas and Power Limited"/>
    <x v="0"/>
    <x v="0"/>
    <x v="0"/>
    <x v="2"/>
    <s v="FR Pwr Phy FF"/>
    <s v="FR Pwr Phy FF    Fr Grd BASE             Jun01           EUR/MWh"/>
    <m/>
    <n v="25"/>
    <x v="0"/>
    <x v="2"/>
    <x v="2"/>
    <n v="19.5"/>
    <s v="JMAUMONT"/>
    <s v="SBROD"/>
    <s v="UK - ECTRL - Continental Power Book"/>
    <x v="3"/>
    <x v="3"/>
    <n v="104060.1"/>
    <d v="2001-06-01T21:00:00"/>
  </r>
  <r>
    <x v="0"/>
    <x v="0"/>
    <x v="0"/>
    <n v="1"/>
    <n v="8"/>
    <n v="1263661"/>
    <d v="2001-05-18T05:26:2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98"/>
    <s v="BRUMSTEVE"/>
    <s v="BMARCHAN"/>
    <s v="Enron Metals Trading System"/>
    <x v="0"/>
    <x v="0"/>
    <n v="2137641"/>
    <m/>
  </r>
  <r>
    <x v="0"/>
    <x v="2"/>
    <x v="1"/>
    <n v="92"/>
    <n v="2300"/>
    <n v="1263662"/>
    <d v="2001-05-18T05:27:20"/>
    <s v="BP Gas Marketing Limited"/>
    <x v="0"/>
    <x v="0"/>
    <x v="0"/>
    <x v="2"/>
    <s v="GER Power Phy Fwd Ffrm"/>
    <s v="GER Pwr Phy FF   Ger Grd WDPK HV         Oct-Dec01       EUR/MWh"/>
    <m/>
    <n v="25"/>
    <x v="0"/>
    <x v="2"/>
    <x v="2"/>
    <n v="33"/>
    <s v="boulanbr"/>
    <s v="AMANCEBO"/>
    <s v="UK - ECTRL - Continental Power Book"/>
    <x v="3"/>
    <x v="3"/>
    <n v="104062.1"/>
    <d v="2001-10-01T00:00:00"/>
  </r>
  <r>
    <x v="0"/>
    <x v="1"/>
    <x v="0"/>
    <n v="31"/>
    <n v="775000"/>
    <n v="1263663"/>
    <d v="2001-05-18T05:27:24"/>
    <s v="J. Aron &amp; Company"/>
    <x v="0"/>
    <x v="0"/>
    <x v="0"/>
    <x v="1"/>
    <s v="UK IPE Brent Swap "/>
    <s v="UK Brent Swap    IPE PEN                 Jul01           USD/bbl"/>
    <m/>
    <n v="25000"/>
    <x v="0"/>
    <x v="9"/>
    <x v="0"/>
    <n v="28.63"/>
    <s v="kmckenna"/>
    <s v="MJONES2"/>
    <s v="UK - ECTRIC - Crude D-Brent"/>
    <x v="1"/>
    <x v="4"/>
    <s v="VA5450.1"/>
    <d v="2001-07-01T00:00:00"/>
  </r>
  <r>
    <x v="0"/>
    <x v="0"/>
    <x v="0"/>
    <n v="1"/>
    <n v="12"/>
    <n v="1263666"/>
    <d v="2001-05-18T05:30:29"/>
    <s v="AIG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99"/>
    <s v="DUNC1206"/>
    <s v="BMARCHAN"/>
    <s v="Enron Metals Trading System"/>
    <x v="0"/>
    <x v="0"/>
    <n v="2137658"/>
    <m/>
  </r>
  <r>
    <x v="0"/>
    <x v="0"/>
    <x v="0"/>
    <n v="1"/>
    <n v="5"/>
    <n v="1263667"/>
    <d v="2001-05-18T05:30:2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marknunn1"/>
    <s v="BMARCHAN"/>
    <s v="Enron Metals Trading System"/>
    <x v="0"/>
    <x v="0"/>
    <n v="2137656"/>
    <m/>
  </r>
  <r>
    <x v="0"/>
    <x v="0"/>
    <x v="0"/>
    <n v="1"/>
    <n v="5"/>
    <n v="1263670"/>
    <d v="2001-05-18T05:31:20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stanleyf"/>
    <s v="BMARCHAN"/>
    <s v="Enron Metals Trading System"/>
    <x v="0"/>
    <x v="0"/>
    <n v="2137664"/>
    <m/>
  </r>
  <r>
    <x v="0"/>
    <x v="0"/>
    <x v="0"/>
    <n v="1"/>
    <n v="20"/>
    <n v="1263672"/>
    <d v="2001-05-18T05:31:40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DUNC1206"/>
    <s v="BMARCHAN"/>
    <s v="Enron Metals Trading System"/>
    <x v="0"/>
    <x v="0"/>
    <n v="2137668"/>
    <m/>
  </r>
  <r>
    <x v="0"/>
    <x v="0"/>
    <x v="0"/>
    <n v="1"/>
    <n v="20"/>
    <n v="1263674"/>
    <d v="2001-05-18T05:33:0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DUNC1206"/>
    <s v="BMARCHAN"/>
    <s v="Enron Metals Trading System"/>
    <x v="0"/>
    <x v="0"/>
    <n v="2137674"/>
    <m/>
  </r>
  <r>
    <x v="0"/>
    <x v="2"/>
    <x v="1"/>
    <n v="31"/>
    <n v="775"/>
    <n v="1263675"/>
    <d v="2001-05-18T05:33:29"/>
    <s v="EDF Trading Limited"/>
    <x v="0"/>
    <x v="0"/>
    <x v="0"/>
    <x v="2"/>
    <s v="GER Power Phy Fwd Ffrm"/>
    <s v="GER Pwr Phy FF   Ger Grd BASE HV         Oct01           EUR/MWh"/>
    <m/>
    <n v="25"/>
    <x v="0"/>
    <x v="2"/>
    <x v="2"/>
    <n v="23.85"/>
    <s v="PALLANCY"/>
    <s v="AMANCEBO"/>
    <s v="UK - ECTRL - Continental Power Book"/>
    <x v="3"/>
    <x v="3"/>
    <n v="104063.1"/>
    <d v="2001-10-01T00:00:00"/>
  </r>
  <r>
    <x v="0"/>
    <x v="0"/>
    <x v="0"/>
    <n v="1"/>
    <n v="5"/>
    <n v="1263676"/>
    <d v="2001-05-18T05:34:39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75"/>
    <s v="DANNAYLOR"/>
    <s v="JGORDON1"/>
    <s v="Enron Metals Trading System"/>
    <x v="0"/>
    <x v="0"/>
    <n v="2137676"/>
    <m/>
  </r>
  <r>
    <x v="0"/>
    <x v="0"/>
    <x v="0"/>
    <n v="1"/>
    <n v="5"/>
    <n v="1263677"/>
    <d v="2001-05-18T05:38:42"/>
    <s v="Toyota Tsusho Metals Limited"/>
    <x v="0"/>
    <x v="0"/>
    <x v="0"/>
    <x v="0"/>
    <s v="Tin LME Registered Contract"/>
    <s v="Tin LME Reg.     Contract                3 Month         USD/mt-L"/>
    <n v="5"/>
    <m/>
    <x v="0"/>
    <x v="4"/>
    <x v="0"/>
    <n v="4975"/>
    <s v="ADM90670"/>
    <s v="JGORDON1"/>
    <s v="Enron Metals Trading System"/>
    <x v="0"/>
    <x v="0"/>
    <n v="2137678"/>
    <m/>
  </r>
  <r>
    <x v="0"/>
    <x v="0"/>
    <x v="0"/>
    <n v="1"/>
    <n v="10"/>
    <n v="1263678"/>
    <d v="2001-05-18T05:38:46"/>
    <s v="Standard Bank London Limited"/>
    <x v="0"/>
    <x v="0"/>
    <x v="0"/>
    <x v="0"/>
    <s v="Nickel LME Registered Contract"/>
    <s v="Ni LME Reg.      Contract                3 Month         USD/mt-L"/>
    <m/>
    <n v="10"/>
    <x v="0"/>
    <x v="3"/>
    <x v="0"/>
    <n v="7270"/>
    <s v="MACDONAJ"/>
    <s v="ATURNER"/>
    <s v="Enron Metals Trading System"/>
    <x v="0"/>
    <x v="0"/>
    <n v="2137680"/>
    <m/>
  </r>
  <r>
    <x v="0"/>
    <x v="0"/>
    <x v="0"/>
    <n v="1"/>
    <n v="10"/>
    <n v="1263680"/>
    <d v="2001-05-18T05:47:22"/>
    <s v="Societe Generale"/>
    <x v="0"/>
    <x v="0"/>
    <x v="0"/>
    <x v="0"/>
    <s v="Aluminum LME Registered Contract"/>
    <s v="Al LME Reg.      Contract                22May01         USD/mt-L"/>
    <n v="10"/>
    <m/>
    <x v="0"/>
    <x v="0"/>
    <x v="0"/>
    <n v="1538"/>
    <s v="ADM74761"/>
    <s v="BMARCHAN"/>
    <s v="Enron Metals Trading System"/>
    <x v="0"/>
    <x v="0"/>
    <n v="2137682"/>
    <d v="2001-05-22T21:00:00"/>
  </r>
  <r>
    <x v="0"/>
    <x v="0"/>
    <x v="0"/>
    <n v="1"/>
    <n v="15"/>
    <n v="1263681"/>
    <d v="2001-05-18T05:48:35"/>
    <s v="Cargill Investor Services Ltd"/>
    <x v="0"/>
    <x v="0"/>
    <x v="0"/>
    <x v="0"/>
    <s v="Zinc LME Registered Contract"/>
    <s v="Zinc LME Reg.    Contract                3 Month         USD/mt-L"/>
    <n v="15"/>
    <m/>
    <x v="0"/>
    <x v="0"/>
    <x v="0"/>
    <n v="963"/>
    <s v="ADM66058"/>
    <s v="ATURNER"/>
    <s v="Enron Metals Trading System"/>
    <x v="0"/>
    <x v="0"/>
    <n v="2137684"/>
    <m/>
  </r>
  <r>
    <x v="0"/>
    <x v="2"/>
    <x v="0"/>
    <n v="154"/>
    <n v="1540"/>
    <n v="1263682"/>
    <d v="2001-05-18T05:49:09"/>
    <s v="Vattenfall AB"/>
    <x v="0"/>
    <x v="0"/>
    <x v="0"/>
    <x v="2"/>
    <s v="Nordic Power Financial Swap"/>
    <s v="Nordic Pwr Swap  SYS BASE                Sum 03          NOK/MWh"/>
    <m/>
    <n v="10"/>
    <x v="0"/>
    <x v="2"/>
    <x v="1"/>
    <n v="156.75"/>
    <s v="PARHOLTI"/>
    <s v="FFROSE"/>
    <s v="ENE- Nordic Power Book"/>
    <x v="2"/>
    <x v="2"/>
    <n v="1263682"/>
    <d v="2003-05-01T00:00:00"/>
  </r>
  <r>
    <x v="1"/>
    <x v="1"/>
    <x v="0"/>
    <n v="1"/>
    <n v="20000"/>
    <n v="1263684"/>
    <d v="2001-05-18T05:52:30"/>
    <s v="J. Aron &amp; Company"/>
    <x v="0"/>
    <x v="0"/>
    <x v="0"/>
    <x v="1"/>
    <s v="US Crude WTI Fin Swap "/>
    <s v="US WTI Swap      Nymex PEN               Jun01           USD/bl/m"/>
    <m/>
    <n v="20000"/>
    <x v="0"/>
    <x v="8"/>
    <x v="0"/>
    <n v="29.1"/>
    <s v="kmckenna"/>
    <s v="GWHALLE"/>
    <s v="WTI-GW-NXC2"/>
    <x v="1"/>
    <x v="5"/>
    <s v="VA5460.1"/>
    <d v="2001-06-01T00:00:00"/>
  </r>
  <r>
    <x v="1"/>
    <x v="1"/>
    <x v="0"/>
    <n v="1"/>
    <n v="50000"/>
    <n v="1263685"/>
    <d v="2001-05-18T05:52:35"/>
    <s v="J. Aron &amp; Company"/>
    <x v="0"/>
    <x v="0"/>
    <x v="0"/>
    <x v="1"/>
    <s v="US Crude WTI Fin Swap "/>
    <s v="US WTI Swap      Nymex PEN               Jun01           USD/bl/m"/>
    <m/>
    <n v="50000"/>
    <x v="0"/>
    <x v="8"/>
    <x v="0"/>
    <n v="29.14"/>
    <s v="kmckenna"/>
    <s v="GWHALLE"/>
    <s v="WTI-GW-NXC2"/>
    <x v="1"/>
    <x v="5"/>
    <s v="VA5461.1"/>
    <d v="2001-06-01T00:00:00"/>
  </r>
  <r>
    <x v="0"/>
    <x v="0"/>
    <x v="0"/>
    <n v="1"/>
    <n v="2"/>
    <n v="1263686"/>
    <d v="2001-05-18T05:54:55"/>
    <s v="GNI Limited"/>
    <x v="0"/>
    <x v="0"/>
    <x v="0"/>
    <x v="0"/>
    <s v="Copper LME Registered Contract"/>
    <s v="Cu LME Reg.      Contract                3 Month         USD/mt-L"/>
    <m/>
    <n v="2"/>
    <x v="0"/>
    <x v="0"/>
    <x v="0"/>
    <n v="1700"/>
    <s v="ADM59084"/>
    <s v="BMARCHAN"/>
    <s v="Enron Metals Trading System"/>
    <x v="0"/>
    <x v="0"/>
    <n v="2137686"/>
    <m/>
  </r>
  <r>
    <x v="0"/>
    <x v="0"/>
    <x v="0"/>
    <n v="1"/>
    <n v="20"/>
    <n v="1263688"/>
    <d v="2001-05-18T05:59:4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stanleyf"/>
    <s v="BMARCHAN"/>
    <s v="Enron Metals Trading System"/>
    <x v="0"/>
    <x v="0"/>
    <n v="2137690"/>
    <m/>
  </r>
  <r>
    <x v="0"/>
    <x v="0"/>
    <x v="0"/>
    <n v="1"/>
    <n v="10"/>
    <n v="1263689"/>
    <d v="2001-05-18T06:00:38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7"/>
    <s v="ADM66058"/>
    <s v="BMARCHAN"/>
    <s v="Enron Metals Trading System"/>
    <x v="0"/>
    <x v="0"/>
    <n v="2137692"/>
    <m/>
  </r>
  <r>
    <x v="0"/>
    <x v="3"/>
    <x v="1"/>
    <n v="11"/>
    <n v="550000"/>
    <n v="1263690"/>
    <d v="2001-05-18T06:02:14"/>
    <s v="Fortum Gas Ltd."/>
    <x v="0"/>
    <x v="0"/>
    <x v="0"/>
    <x v="3"/>
    <s v="UK Gas Phy Fwd NBP"/>
    <s v="UK Gas Phy       NBP                     21-31May01      p/th"/>
    <n v="50000"/>
    <m/>
    <x v="0"/>
    <x v="6"/>
    <x v="3"/>
    <n v="21.75"/>
    <s v="ahhavvas"/>
    <s v="MNICHOLA"/>
    <s v="Non Affiliate Gas Book"/>
    <x v="4"/>
    <x v="3"/>
    <n v="103677"/>
    <d v="2001-05-21T21:00:00"/>
  </r>
  <r>
    <x v="0"/>
    <x v="0"/>
    <x v="0"/>
    <n v="1"/>
    <n v="20"/>
    <n v="1263691"/>
    <d v="2001-05-18T06:02:27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holcombe"/>
    <s v="BMARCHAN"/>
    <s v="Enron Metals Trading System"/>
    <x v="0"/>
    <x v="0"/>
    <n v="2137694"/>
    <m/>
  </r>
  <r>
    <x v="0"/>
    <x v="3"/>
    <x v="1"/>
    <n v="2"/>
    <n v="100000"/>
    <n v="1263692"/>
    <d v="2001-05-18T06:02:29"/>
    <s v="Fortum Gas Ltd."/>
    <x v="0"/>
    <x v="0"/>
    <x v="0"/>
    <x v="3"/>
    <s v="UK Gas Phy Fwd NBP"/>
    <s v="UK Gas Phy       NBP                     19-20May01      p/th"/>
    <n v="50000"/>
    <m/>
    <x v="0"/>
    <x v="6"/>
    <x v="3"/>
    <n v="20.05"/>
    <s v="ahhavvas"/>
    <s v="MNICHOLA"/>
    <s v="Non Affiliate Gas Book"/>
    <x v="4"/>
    <x v="3"/>
    <n v="103678"/>
    <d v="2001-05-19T21:00:00"/>
  </r>
  <r>
    <x v="0"/>
    <x v="0"/>
    <x v="0"/>
    <n v="1"/>
    <n v="20"/>
    <n v="1263693"/>
    <d v="2001-05-18T06:02:53"/>
    <s v="Golly Hott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65"/>
    <s v="ADM83162"/>
    <s v="ATURNER"/>
    <s v="Enron Metals Trading System"/>
    <x v="0"/>
    <x v="0"/>
    <n v="2137696"/>
    <m/>
  </r>
  <r>
    <x v="0"/>
    <x v="0"/>
    <x v="0"/>
    <n v="1"/>
    <n v="20"/>
    <n v="1263694"/>
    <d v="2001-05-18T06:03:0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stanleyf"/>
    <s v="BMARCHAN"/>
    <s v="Enron Metals Trading System"/>
    <x v="0"/>
    <x v="0"/>
    <n v="2137698"/>
    <m/>
  </r>
  <r>
    <x v="0"/>
    <x v="0"/>
    <x v="0"/>
    <n v="1"/>
    <n v="10"/>
    <n v="1263696"/>
    <d v="2001-05-18T06:03:56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NATHANDAY"/>
    <s v="BMARCHAN"/>
    <s v="Enron Metals Trading System"/>
    <x v="0"/>
    <x v="0"/>
    <n v="2137700"/>
    <m/>
  </r>
  <r>
    <x v="0"/>
    <x v="3"/>
    <x v="1"/>
    <n v="92"/>
    <n v="2300000"/>
    <n v="1263698"/>
    <d v="2001-05-18T06:06:10"/>
    <s v="Sempra Energy Europe Ltd"/>
    <x v="0"/>
    <x v="0"/>
    <x v="0"/>
    <x v="3"/>
    <s v="UK Gas Phy Fwd NBP"/>
    <s v="UK Gas Phy       NBP                     Jul-Sep01       p/th"/>
    <m/>
    <n v="25000"/>
    <x v="0"/>
    <x v="6"/>
    <x v="3"/>
    <n v="21.65"/>
    <s v="NJARENTZ"/>
    <s v="AFAIRLE"/>
    <s v="Non Affiliate Gas Book"/>
    <x v="4"/>
    <x v="3"/>
    <n v="103679"/>
    <d v="2001-07-01T00:00:00"/>
  </r>
  <r>
    <x v="0"/>
    <x v="0"/>
    <x v="0"/>
    <n v="1"/>
    <n v="10"/>
    <n v="1263699"/>
    <d v="2001-05-18T06:06:3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66"/>
    <s v="NATHANDAY"/>
    <s v="ATURNER"/>
    <s v="Enron Metals Trading System"/>
    <x v="0"/>
    <x v="0"/>
    <n v="2137704"/>
    <m/>
  </r>
  <r>
    <x v="0"/>
    <x v="0"/>
    <x v="0"/>
    <n v="1"/>
    <n v="20"/>
    <n v="1263700"/>
    <d v="2001-05-18T06:07:0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37706"/>
    <m/>
  </r>
  <r>
    <x v="0"/>
    <x v="0"/>
    <x v="0"/>
    <n v="1"/>
    <n v="20"/>
    <n v="1263701"/>
    <d v="2001-05-18T06:07:44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ADM84566"/>
    <s v="BMARCHAN"/>
    <s v="Enron Metals Trading System"/>
    <x v="0"/>
    <x v="0"/>
    <n v="2137708"/>
    <m/>
  </r>
  <r>
    <x v="0"/>
    <x v="0"/>
    <x v="0"/>
    <n v="1"/>
    <n v="20"/>
    <n v="1263702"/>
    <d v="2001-05-18T06:08:0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7710"/>
    <m/>
  </r>
  <r>
    <x v="0"/>
    <x v="0"/>
    <x v="0"/>
    <n v="1"/>
    <n v="5"/>
    <n v="1263704"/>
    <d v="2001-05-18T06:09:01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40"/>
    <s v="NATHANDAY"/>
    <s v="BMARCHAN"/>
    <s v="Enron Metals Trading System"/>
    <x v="0"/>
    <x v="0"/>
    <n v="2137714"/>
    <m/>
  </r>
  <r>
    <x v="0"/>
    <x v="0"/>
    <x v="0"/>
    <n v="1"/>
    <n v="20"/>
    <n v="1263705"/>
    <d v="2001-05-18T06:09:44"/>
    <s v="ADM Investor Services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3"/>
    <s v="DANNAYLOR"/>
    <s v="JGORDON1"/>
    <s v="Enron Metals Trading System"/>
    <x v="0"/>
    <x v="0"/>
    <n v="2137720"/>
    <m/>
  </r>
  <r>
    <x v="0"/>
    <x v="0"/>
    <x v="0"/>
    <n v="1"/>
    <n v="10"/>
    <n v="1263706"/>
    <d v="2001-05-18T06:10:42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T8RADER8"/>
    <s v="BMARCHAN"/>
    <s v="Enron Metals Trading System"/>
    <x v="0"/>
    <x v="0"/>
    <n v="2137726"/>
    <m/>
  </r>
  <r>
    <x v="0"/>
    <x v="0"/>
    <x v="0"/>
    <n v="1"/>
    <n v="10"/>
    <n v="1263707"/>
    <d v="2001-05-18T06:10:56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3"/>
    <x v="0"/>
    <n v="7290"/>
    <s v="flight123"/>
    <s v="ATURNER"/>
    <s v="Enron Metals Trading System"/>
    <x v="0"/>
    <x v="0"/>
    <n v="2137730"/>
    <m/>
  </r>
  <r>
    <x v="0"/>
    <x v="0"/>
    <x v="0"/>
    <n v="1"/>
    <n v="20"/>
    <n v="1263708"/>
    <d v="2001-05-18T06:12:0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BRUMSTEVE"/>
    <s v="BMARCHAN"/>
    <s v="Enron Metals Trading System"/>
    <x v="0"/>
    <x v="0"/>
    <n v="2137732"/>
    <m/>
  </r>
  <r>
    <x v="0"/>
    <x v="0"/>
    <x v="0"/>
    <n v="1"/>
    <n v="10"/>
    <n v="1263709"/>
    <d v="2001-05-18T06:12:16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66"/>
    <s v="ADM08839"/>
    <s v="ATURNER"/>
    <s v="Enron Metals Trading System"/>
    <x v="0"/>
    <x v="0"/>
    <n v="2137734"/>
    <m/>
  </r>
  <r>
    <x v="0"/>
    <x v="0"/>
    <x v="0"/>
    <n v="1"/>
    <n v="20"/>
    <n v="1263710"/>
    <d v="2001-05-18T06:12:2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ADM08839"/>
    <s v="ATURNER"/>
    <s v="Enron Metals Trading System"/>
    <x v="0"/>
    <x v="0"/>
    <n v="2137736"/>
    <m/>
  </r>
  <r>
    <x v="0"/>
    <x v="0"/>
    <x v="0"/>
    <n v="1"/>
    <n v="5"/>
    <n v="1263711"/>
    <d v="2001-05-18T06:12:59"/>
    <s v="Barclays Bank PLC"/>
    <x v="0"/>
    <x v="0"/>
    <x v="0"/>
    <x v="0"/>
    <s v="Zinc LME Registered Contract"/>
    <s v="Zinc LME Reg.    Contract                3 Month         USD/mt-L"/>
    <n v="5"/>
    <m/>
    <x v="0"/>
    <x v="0"/>
    <x v="0"/>
    <n v="966"/>
    <s v="jackmanp"/>
    <s v="ATURNER"/>
    <s v="Enron Metals Trading System"/>
    <x v="0"/>
    <x v="0"/>
    <n v="2137740"/>
    <m/>
  </r>
  <r>
    <x v="0"/>
    <x v="0"/>
    <x v="0"/>
    <n v="1"/>
    <n v="2"/>
    <n v="1263712"/>
    <d v="2001-05-18T06:13:3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3"/>
    <s v="marknunn1"/>
    <s v="BMARCHAN"/>
    <s v="Enron Metals Trading System"/>
    <x v="0"/>
    <x v="0"/>
    <n v="2137742"/>
    <m/>
  </r>
  <r>
    <x v="0"/>
    <x v="0"/>
    <x v="0"/>
    <n v="1"/>
    <n v="20"/>
    <n v="1263713"/>
    <d v="2001-05-18T06:13:40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ADM84566"/>
    <s v="ATURNER"/>
    <s v="Enron Metals Trading System"/>
    <x v="0"/>
    <x v="0"/>
    <n v="2137744"/>
    <m/>
  </r>
  <r>
    <x v="0"/>
    <x v="0"/>
    <x v="0"/>
    <n v="1"/>
    <n v="10"/>
    <n v="1263714"/>
    <d v="2001-05-18T06:13:42"/>
    <s v="IFX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mdoconnor"/>
    <s v="BMARCHAN"/>
    <s v="Enron Metals Trading System"/>
    <x v="0"/>
    <x v="0"/>
    <n v="2137746"/>
    <m/>
  </r>
  <r>
    <x v="0"/>
    <x v="0"/>
    <x v="0"/>
    <n v="1"/>
    <n v="10"/>
    <n v="1263717"/>
    <d v="2001-05-18T06:13:5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stanleyf"/>
    <s v="BMARCHAN"/>
    <s v="Enron Metals Trading System"/>
    <x v="0"/>
    <x v="0"/>
    <n v="2137748"/>
    <m/>
  </r>
  <r>
    <x v="1"/>
    <x v="3"/>
    <x v="0"/>
    <n v="30"/>
    <n v="150000"/>
    <n v="1263719"/>
    <d v="2001-05-18T06:14:20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300000000000004"/>
    <s v="Lamoreal"/>
    <s v="JARNOLD"/>
    <s v="NG-Price"/>
    <x v="1"/>
    <x v="5"/>
    <s v="VA5466.1"/>
    <d v="2001-06-01T21:00:00"/>
  </r>
  <r>
    <x v="0"/>
    <x v="0"/>
    <x v="0"/>
    <n v="1"/>
    <n v="10"/>
    <n v="1263721"/>
    <d v="2001-05-18T06:15:28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7"/>
    <s v="ADM62411"/>
    <s v="ATURNER"/>
    <s v="Enron Metals Trading System"/>
    <x v="0"/>
    <x v="0"/>
    <n v="2137751"/>
    <m/>
  </r>
  <r>
    <x v="1"/>
    <x v="3"/>
    <x v="0"/>
    <n v="30"/>
    <n v="75000"/>
    <n v="1263722"/>
    <d v="2001-05-18T06:16:11"/>
    <s v="BNP Paribas"/>
    <x v="0"/>
    <x v="0"/>
    <x v="0"/>
    <x v="3"/>
    <s v="US Gas Fin Swap"/>
    <s v="US Gas Swap      Nymex                   Jun01           USD/MM"/>
    <m/>
    <n v="2500"/>
    <x v="0"/>
    <x v="10"/>
    <x v="0"/>
    <n v="4.2249999999999996"/>
    <s v="HEVREGAS1"/>
    <s v="JARNOLD"/>
    <s v="NG-Price"/>
    <x v="1"/>
    <x v="5"/>
    <s v="VA5468.1"/>
    <d v="2001-06-01T21:00:00"/>
  </r>
  <r>
    <x v="0"/>
    <x v="0"/>
    <x v="0"/>
    <n v="1"/>
    <n v="10"/>
    <n v="1263723"/>
    <d v="2001-05-18T06:21:01"/>
    <s v="ED &amp; F M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8"/>
    <s v="ADM84566"/>
    <s v="ATURNER"/>
    <s v="Enron Metals Trading System"/>
    <x v="0"/>
    <x v="0"/>
    <n v="2137767"/>
    <m/>
  </r>
  <r>
    <x v="0"/>
    <x v="0"/>
    <x v="0"/>
    <n v="1"/>
    <n v="10"/>
    <n v="1263724"/>
    <d v="2001-05-18T06:21:32"/>
    <s v="ED &amp; F M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9"/>
    <s v="ADM84566"/>
    <s v="ATURNER"/>
    <s v="Enron Metals Trading System"/>
    <x v="0"/>
    <x v="0"/>
    <n v="2137769"/>
    <m/>
  </r>
  <r>
    <x v="0"/>
    <x v="0"/>
    <x v="0"/>
    <n v="1"/>
    <n v="10"/>
    <n v="1263725"/>
    <d v="2001-05-18T06:22:09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BRUMSTEVE"/>
    <s v="ATURNER"/>
    <s v="Enron Metals Trading System"/>
    <x v="0"/>
    <x v="0"/>
    <n v="2137771"/>
    <m/>
  </r>
  <r>
    <x v="0"/>
    <x v="0"/>
    <x v="0"/>
    <n v="1"/>
    <n v="10"/>
    <n v="1263726"/>
    <d v="2001-05-18T06:22:15"/>
    <s v="Barclays Bank PLC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kayjason"/>
    <s v="ATURNER"/>
    <s v="Enron Metals Trading System"/>
    <x v="0"/>
    <x v="0"/>
    <n v="2137773"/>
    <m/>
  </r>
  <r>
    <x v="0"/>
    <x v="2"/>
    <x v="1"/>
    <n v="31"/>
    <n v="775"/>
    <n v="1263727"/>
    <d v="2001-05-18T06:22:47"/>
    <s v="Elektrizitats-Gesellschaft Laufenburg AG"/>
    <x v="0"/>
    <x v="0"/>
    <x v="0"/>
    <x v="2"/>
    <s v="GER Power Phy Fwd Ffrm"/>
    <s v="GER Pwr Phy FF   Ger Grd BASE HV         Oct01           EUR/MWh"/>
    <n v="25"/>
    <m/>
    <x v="0"/>
    <x v="2"/>
    <x v="2"/>
    <n v="23.7"/>
    <s v="JABORNIK"/>
    <s v="AMANCEBO"/>
    <s v="UK - ECTRL - Continental Power Book"/>
    <x v="3"/>
    <x v="3"/>
    <n v="104089.1"/>
    <d v="2001-10-01T00:00:00"/>
  </r>
  <r>
    <x v="0"/>
    <x v="0"/>
    <x v="0"/>
    <n v="1"/>
    <n v="10"/>
    <n v="1263728"/>
    <d v="2001-05-18T06:23:44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4"/>
    <s v="DANNAYLOR"/>
    <s v="JGORDON1"/>
    <s v="Enron Metals Trading System"/>
    <x v="0"/>
    <x v="0"/>
    <n v="2137775"/>
    <m/>
  </r>
  <r>
    <x v="0"/>
    <x v="3"/>
    <x v="1"/>
    <n v="2"/>
    <n v="100000"/>
    <n v="1263729"/>
    <d v="2001-05-18T06:25:09"/>
    <s v="Scottish Power UK plc"/>
    <x v="0"/>
    <x v="0"/>
    <x v="0"/>
    <x v="3"/>
    <s v="UK Gas Phy Fwd NBP"/>
    <s v="UK Gas Phy       NBP                     19-20May01      p/th"/>
    <n v="50000"/>
    <m/>
    <x v="0"/>
    <x v="6"/>
    <x v="3"/>
    <n v="19.899999999999999"/>
    <s v="GREGORMCD"/>
    <s v="MNICHOLA"/>
    <s v="Non Affiliate Gas Book"/>
    <x v="4"/>
    <x v="3"/>
    <n v="103680"/>
    <d v="2001-05-19T21:00:00"/>
  </r>
  <r>
    <x v="0"/>
    <x v="0"/>
    <x v="0"/>
    <n v="1"/>
    <n v="20"/>
    <n v="1263730"/>
    <d v="2001-05-18T06:25:2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ADM08839"/>
    <s v="BMARCHAN"/>
    <s v="Enron Metals Trading System"/>
    <x v="0"/>
    <x v="0"/>
    <n v="2137777"/>
    <m/>
  </r>
  <r>
    <x v="1"/>
    <x v="3"/>
    <x v="0"/>
    <n v="30"/>
    <n v="300000"/>
    <n v="1263731"/>
    <d v="2001-05-18T06:29:07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aepes220"/>
    <s v="JARNOLD"/>
    <s v="NG-Price"/>
    <x v="1"/>
    <x v="5"/>
    <s v="VA5469.1"/>
    <d v="2001-06-01T21:00:00"/>
  </r>
  <r>
    <x v="1"/>
    <x v="3"/>
    <x v="0"/>
    <n v="30"/>
    <n v="300000"/>
    <n v="1263732"/>
    <d v="2001-05-18T06:29:30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2350000000000003"/>
    <s v="aepes220"/>
    <s v="JARNOLD"/>
    <s v="NG-Price"/>
    <x v="1"/>
    <x v="5"/>
    <s v="VA5470.1"/>
    <d v="2001-06-01T21:00:00"/>
  </r>
  <r>
    <x v="0"/>
    <x v="0"/>
    <x v="0"/>
    <n v="1"/>
    <n v="20"/>
    <n v="1263733"/>
    <d v="2001-05-18T06:30:38"/>
    <s v="Refco Overseas Ltd"/>
    <x v="0"/>
    <x v="0"/>
    <x v="0"/>
    <x v="0"/>
    <s v="Lead LME Registered Contract"/>
    <s v="Lead LME Reg.    Contract                3 Month         USD/mt-L"/>
    <m/>
    <n v="20"/>
    <x v="0"/>
    <x v="0"/>
    <x v="0"/>
    <n v="485"/>
    <s v="marknunn1"/>
    <s v="JGORDON1"/>
    <s v="Enron Metals Trading System"/>
    <x v="0"/>
    <x v="0"/>
    <n v="2137781"/>
    <m/>
  </r>
  <r>
    <x v="0"/>
    <x v="0"/>
    <x v="0"/>
    <n v="1"/>
    <n v="50"/>
    <n v="1263738"/>
    <d v="2001-05-18T06:32:03"/>
    <s v="Prudential Bache International Limited"/>
    <x v="0"/>
    <x v="0"/>
    <x v="0"/>
    <x v="0"/>
    <s v="Copper LME Registered Contract"/>
    <s v="Cu LME Reg.      Contract                3 Month         USD/mt-L"/>
    <n v="50"/>
    <m/>
    <x v="0"/>
    <x v="0"/>
    <x v="0"/>
    <n v="1704.5"/>
    <s v="ANDYMARSH"/>
    <s v="GRANKINE"/>
    <s v="Enron Metals Trading System"/>
    <x v="0"/>
    <x v="0"/>
    <n v="2137787"/>
    <m/>
  </r>
  <r>
    <x v="0"/>
    <x v="0"/>
    <x v="0"/>
    <n v="1"/>
    <n v="10"/>
    <n v="1263735"/>
    <d v="2001-05-18T06:32:03"/>
    <s v="Manro Haydan Trading"/>
    <x v="0"/>
    <x v="0"/>
    <x v="0"/>
    <x v="0"/>
    <s v="Lead LME Registered Contract"/>
    <s v="Lead LME Reg.    Contract                3 Month         USD/mt-L"/>
    <m/>
    <n v="10"/>
    <x v="0"/>
    <x v="0"/>
    <x v="0"/>
    <n v="486"/>
    <s v="NATHANDAY"/>
    <s v="JGORDON1"/>
    <s v="Enron Metals Trading System"/>
    <x v="0"/>
    <x v="0"/>
    <n v="2137783"/>
    <m/>
  </r>
  <r>
    <x v="0"/>
    <x v="0"/>
    <x v="0"/>
    <n v="1"/>
    <n v="50"/>
    <n v="1263737"/>
    <d v="2001-05-18T06:32:03"/>
    <s v="Prudential Bache International Limited"/>
    <x v="0"/>
    <x v="0"/>
    <x v="0"/>
    <x v="0"/>
    <s v="Copper LME Registered Contract"/>
    <s v="Cu LME Reg.      Contract                18Jul01         USD/mt-L"/>
    <m/>
    <n v="50"/>
    <x v="0"/>
    <x v="0"/>
    <x v="0"/>
    <n v="1703"/>
    <s v="ANDYMARSH"/>
    <s v="GRANKINE"/>
    <s v="Enron Metals Trading System"/>
    <x v="0"/>
    <x v="0"/>
    <n v="2137785"/>
    <d v="2001-07-18T15:32:00"/>
  </r>
  <r>
    <x v="1"/>
    <x v="2"/>
    <x v="1"/>
    <n v="1"/>
    <n v="50"/>
    <n v="1263739"/>
    <d v="2001-05-18T06:32:08"/>
    <s v="Axia Energy, LP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millerbi"/>
    <s v="JQUENET"/>
    <s v="ST-PJM"/>
    <x v="6"/>
    <x v="6"/>
    <n v="614830.1"/>
    <d v="2001-05-21T21:00:00"/>
  </r>
  <r>
    <x v="1"/>
    <x v="2"/>
    <x v="1"/>
    <n v="1"/>
    <n v="50"/>
    <n v="1263740"/>
    <d v="2001-05-18T06:32:17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8.25"/>
    <s v="gfilomena"/>
    <s v="JQUENET"/>
    <s v="ST-PJM"/>
    <x v="6"/>
    <x v="6"/>
    <n v="614831.1"/>
    <d v="2001-05-21T21:00:00"/>
  </r>
  <r>
    <x v="1"/>
    <x v="2"/>
    <x v="1"/>
    <n v="1"/>
    <n v="50"/>
    <n v="1263741"/>
    <d v="2001-05-18T06:32:38"/>
    <s v="Dynegy Power Marketing, Inc."/>
    <x v="0"/>
    <x v="0"/>
    <x v="0"/>
    <x v="2"/>
    <s v="US East Power Phy Fwd Firm"/>
    <s v="US Pwr Phy Firm  PJM-W Peak              21May01         USD/MWh"/>
    <m/>
    <n v="50"/>
    <x v="0"/>
    <x v="2"/>
    <x v="0"/>
    <n v="38.35"/>
    <s v="jmpepper"/>
    <s v="JQUENET"/>
    <s v="ST-PJM"/>
    <x v="6"/>
    <x v="6"/>
    <n v="614832.1"/>
    <d v="2001-05-21T21:00:00"/>
  </r>
  <r>
    <x v="1"/>
    <x v="2"/>
    <x v="1"/>
    <n v="1"/>
    <n v="50"/>
    <n v="1263742"/>
    <d v="2001-05-18T06:32:46"/>
    <s v="Mirant Americas Energy Marketing, L.P."/>
    <x v="0"/>
    <x v="0"/>
    <x v="0"/>
    <x v="2"/>
    <s v="US East Power Phy Fwd Firm"/>
    <s v="US Pwr Phy Firm  NEPOOL Peak             21May01         USD/MWh"/>
    <n v="50"/>
    <m/>
    <x v="0"/>
    <x v="2"/>
    <x v="0"/>
    <n v="52.75"/>
    <s v="bkeefer001"/>
    <s v="PBRODER"/>
    <s v="ST-New England"/>
    <x v="6"/>
    <x v="6"/>
    <n v="614833.1"/>
    <d v="2001-05-21T21:00:00"/>
  </r>
  <r>
    <x v="0"/>
    <x v="0"/>
    <x v="0"/>
    <n v="1"/>
    <n v="20"/>
    <n v="1263743"/>
    <d v="2001-05-18T06:32:51"/>
    <s v="N M Rothschild &amp; Sons Limited"/>
    <x v="0"/>
    <x v="0"/>
    <x v="0"/>
    <x v="0"/>
    <s v="Lead LME Registered Contract"/>
    <s v="Lead LME Reg.    Contract                3 Month         USD/mt-L"/>
    <n v="20"/>
    <m/>
    <x v="0"/>
    <x v="0"/>
    <x v="0"/>
    <n v="485"/>
    <s v="MATTGILLIE"/>
    <s v="JGORDON1"/>
    <s v="Enron Metals Trading System"/>
    <x v="0"/>
    <x v="0"/>
    <n v="2137789"/>
    <m/>
  </r>
  <r>
    <x v="1"/>
    <x v="2"/>
    <x v="1"/>
    <n v="4"/>
    <n v="200"/>
    <n v="1263744"/>
    <d v="2001-05-18T06:33:25"/>
    <s v="Conectiv Energy Supply, Inc."/>
    <x v="0"/>
    <x v="0"/>
    <x v="0"/>
    <x v="2"/>
    <s v="US East Power Phy Fwd Firm"/>
    <s v="US Pwr Phy Firm  NEPOOL Peak             22-25May01      USD/MWh"/>
    <m/>
    <n v="50"/>
    <x v="0"/>
    <x v="2"/>
    <x v="0"/>
    <n v="53"/>
    <s v="willswartz"/>
    <s v="PBRODER"/>
    <s v="ST-New England"/>
    <x v="6"/>
    <x v="6"/>
    <n v="614834.1"/>
    <d v="2001-05-22T21:00:00"/>
  </r>
  <r>
    <x v="1"/>
    <x v="2"/>
    <x v="1"/>
    <n v="1"/>
    <n v="50"/>
    <n v="1263745"/>
    <d v="2001-05-18T06:33:33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9"/>
    <s v="aepsvc127"/>
    <s v="CDORLAN"/>
    <s v="ST-ECAR"/>
    <x v="6"/>
    <x v="6"/>
    <n v="614835.1"/>
    <d v="2001-05-21T21:00:00"/>
  </r>
  <r>
    <x v="1"/>
    <x v="2"/>
    <x v="1"/>
    <n v="1"/>
    <n v="50"/>
    <n v="1263746"/>
    <d v="2001-05-18T06:33:35"/>
    <s v="Conectiv Energy Supply, Inc."/>
    <x v="0"/>
    <x v="0"/>
    <x v="0"/>
    <x v="2"/>
    <s v="US East Power Phy Fwd Firm"/>
    <s v="US Pwr Phy Firm  NEPOOL Peak             21May01         USD/MWh"/>
    <m/>
    <n v="50"/>
    <x v="0"/>
    <x v="2"/>
    <x v="0"/>
    <n v="52.75"/>
    <s v="willswartz"/>
    <s v="PBRODER"/>
    <s v="ST-New England"/>
    <x v="6"/>
    <x v="6"/>
    <n v="614836.1"/>
    <d v="2001-05-21T21:00:00"/>
  </r>
  <r>
    <x v="1"/>
    <x v="2"/>
    <x v="1"/>
    <n v="1"/>
    <n v="50"/>
    <n v="1263747"/>
    <d v="2001-05-18T06:34:01"/>
    <s v="Dynegy Power Marketing, Inc."/>
    <x v="0"/>
    <x v="0"/>
    <x v="0"/>
    <x v="2"/>
    <s v="US East Power Phy Fwd Firm"/>
    <s v="US Pwr Phy Firm  Cinergy Peak            21May01         USD/MWh"/>
    <m/>
    <n v="50"/>
    <x v="0"/>
    <x v="2"/>
    <x v="0"/>
    <n v="30.25"/>
    <s v="WATTS002"/>
    <s v="CDORLAN"/>
    <s v="ST-ECAR"/>
    <x v="6"/>
    <x v="6"/>
    <n v="614837.1"/>
    <d v="2001-05-21T21:00:00"/>
  </r>
  <r>
    <x v="1"/>
    <x v="2"/>
    <x v="1"/>
    <n v="1"/>
    <n v="50"/>
    <n v="1263748"/>
    <d v="2001-05-18T06:34:13"/>
    <s v="Morgan Stanley Capital Group, Inc."/>
    <x v="0"/>
    <x v="0"/>
    <x v="0"/>
    <x v="2"/>
    <s v="US East Power Phy Fwd Firm"/>
    <s v="US Pwr Phy Firm  COMED Peak              21May01         USD/MWh"/>
    <m/>
    <n v="50"/>
    <x v="0"/>
    <x v="2"/>
    <x v="0"/>
    <n v="30"/>
    <s v="seanoneal"/>
    <s v="CDORLAN"/>
    <s v="ST-Main"/>
    <x v="6"/>
    <x v="6"/>
    <n v="614839.1"/>
    <d v="2001-05-21T21:00:00"/>
  </r>
  <r>
    <x v="1"/>
    <x v="2"/>
    <x v="1"/>
    <n v="1"/>
    <n v="50"/>
    <n v="1263749"/>
    <d v="2001-05-18T06:34:26"/>
    <s v="El Paso Merchant Energy, L.P."/>
    <x v="0"/>
    <x v="0"/>
    <x v="0"/>
    <x v="2"/>
    <s v="US East Power Phy Fwd Firm"/>
    <s v="US Pwr Phy Firm  PJM-W Peak              21May01         USD/MWh"/>
    <n v="50"/>
    <m/>
    <x v="0"/>
    <x v="2"/>
    <x v="0"/>
    <n v="38.35"/>
    <s v="EPowerML"/>
    <s v="JQUENET"/>
    <s v="ST-PJM"/>
    <x v="6"/>
    <x v="6"/>
    <n v="614840.1"/>
    <d v="2001-05-21T21:00:00"/>
  </r>
  <r>
    <x v="0"/>
    <x v="5"/>
    <x v="0"/>
    <n v="30"/>
    <n v="60000"/>
    <n v="1263750"/>
    <d v="2001-05-18T06:34:33"/>
    <s v="Dynegy Global Liquids, Inc."/>
    <x v="0"/>
    <x v="0"/>
    <x v="0"/>
    <x v="5"/>
    <s v="Propane CIF Fin Swap"/>
    <s v="Propane CIF Swap Argus ARA (lg)          Jun01           USD/mt"/>
    <m/>
    <n v="2000"/>
    <x v="0"/>
    <x v="7"/>
    <x v="0"/>
    <n v="277"/>
    <s v="ADM74298"/>
    <s v="TWALLAC"/>
    <s v="UK - European Propane"/>
    <x v="1"/>
    <x v="4"/>
    <s v="VA5471.1"/>
    <d v="2001-06-01T21:00:00"/>
  </r>
  <r>
    <x v="1"/>
    <x v="2"/>
    <x v="1"/>
    <n v="1"/>
    <n v="50"/>
    <n v="1263751"/>
    <d v="2001-05-18T06:34:46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9.5"/>
    <s v="DaveWilson"/>
    <s v="CDORLAN"/>
    <s v="ST-ECAR"/>
    <x v="6"/>
    <x v="6"/>
    <n v="614841.1"/>
    <d v="2001-05-21T21:00:00"/>
  </r>
  <r>
    <x v="0"/>
    <x v="0"/>
    <x v="0"/>
    <n v="1"/>
    <n v="20"/>
    <n v="1263752"/>
    <d v="2001-05-18T06:34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51397"/>
    <s v="BMARCHAN"/>
    <s v="Enron Metals Trading System"/>
    <x v="0"/>
    <x v="0"/>
    <n v="2137795"/>
    <m/>
  </r>
  <r>
    <x v="0"/>
    <x v="0"/>
    <x v="0"/>
    <n v="1"/>
    <n v="10"/>
    <n v="1263753"/>
    <d v="2001-05-18T06:35:00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5"/>
    <s v="ADM83162"/>
    <s v="BMARCHAN"/>
    <s v="Enron Metals Trading System"/>
    <x v="0"/>
    <x v="0"/>
    <n v="2137797"/>
    <m/>
  </r>
  <r>
    <x v="1"/>
    <x v="2"/>
    <x v="1"/>
    <n v="1"/>
    <n v="50"/>
    <n v="1263754"/>
    <d v="2001-05-18T06:35:02"/>
    <s v="El Paso Merchant Energy, L.P.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EPowerML"/>
    <s v="JQUENET"/>
    <s v="ST-PJM"/>
    <x v="6"/>
    <x v="6"/>
    <n v="614842.1"/>
    <d v="2001-05-21T21:00:00"/>
  </r>
  <r>
    <x v="0"/>
    <x v="0"/>
    <x v="0"/>
    <n v="1"/>
    <n v="8"/>
    <n v="1263755"/>
    <d v="2001-05-18T06:35:0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06"/>
    <s v="BRUMSTEVE"/>
    <s v="BMARCHAN"/>
    <s v="Enron Metals Trading System"/>
    <x v="0"/>
    <x v="0"/>
    <n v="2137799"/>
    <m/>
  </r>
  <r>
    <x v="0"/>
    <x v="0"/>
    <x v="0"/>
    <n v="1"/>
    <n v="10"/>
    <n v="1263756"/>
    <d v="2001-05-18T06:35:22"/>
    <s v="Prudential Bache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6"/>
    <s v="SIMONEVANS"/>
    <s v="JGORDON1"/>
    <s v="Enron Metals Trading System"/>
    <x v="0"/>
    <x v="0"/>
    <n v="2137801"/>
    <m/>
  </r>
  <r>
    <x v="1"/>
    <x v="2"/>
    <x v="1"/>
    <n v="1"/>
    <n v="50"/>
    <n v="1263757"/>
    <d v="2001-05-18T06:35:22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9.25"/>
    <s v="DaveWilson"/>
    <s v="CDORLAN"/>
    <s v="ST-ECAR"/>
    <x v="6"/>
    <x v="6"/>
    <n v="614843.1"/>
    <d v="2001-05-21T21:00:00"/>
  </r>
  <r>
    <x v="0"/>
    <x v="0"/>
    <x v="0"/>
    <n v="1"/>
    <n v="5"/>
    <n v="1263758"/>
    <d v="2001-05-18T06:35:3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69"/>
    <s v="marknunn1"/>
    <s v="ATURNER"/>
    <s v="Enron Metals Trading System"/>
    <x v="0"/>
    <x v="0"/>
    <n v="2137803"/>
    <m/>
  </r>
  <r>
    <x v="0"/>
    <x v="0"/>
    <x v="0"/>
    <n v="1"/>
    <n v="5"/>
    <n v="1263759"/>
    <d v="2001-05-18T06:35:42"/>
    <s v="J. Aron &amp; Company"/>
    <x v="0"/>
    <x v="0"/>
    <x v="0"/>
    <x v="0"/>
    <s v="Zinc LME Registered Contract"/>
    <s v="Zinc LME Reg.    Contract                3 Month         USD/mt-L"/>
    <m/>
    <n v="5"/>
    <x v="0"/>
    <x v="0"/>
    <x v="0"/>
    <n v="969"/>
    <s v="ADM08839"/>
    <s v="ATURNER"/>
    <s v="Enron Metals Trading System"/>
    <x v="0"/>
    <x v="0"/>
    <n v="2137805"/>
    <m/>
  </r>
  <r>
    <x v="1"/>
    <x v="2"/>
    <x v="1"/>
    <n v="1"/>
    <n v="50"/>
    <n v="1263760"/>
    <d v="2001-05-18T06:35:47"/>
    <s v="Axia Energy, LP"/>
    <x v="0"/>
    <x v="0"/>
    <x v="0"/>
    <x v="2"/>
    <s v="US East Power Phy Fwd Firm"/>
    <s v="US Pwr Phy Firm  PJM-W Peak              21May01         USD/MWh"/>
    <n v="50"/>
    <m/>
    <x v="0"/>
    <x v="2"/>
    <x v="0"/>
    <n v="38.15"/>
    <s v="millerbi"/>
    <s v="JQUENET"/>
    <s v="ST-PJM"/>
    <x v="6"/>
    <x v="6"/>
    <n v="614844.1"/>
    <d v="2001-05-21T21:00:00"/>
  </r>
  <r>
    <x v="1"/>
    <x v="2"/>
    <x v="1"/>
    <n v="1"/>
    <n v="50"/>
    <n v="1263761"/>
    <d v="2001-05-18T06:36:02"/>
    <s v="Tractebel Energy Marketing, Inc."/>
    <x v="0"/>
    <x v="0"/>
    <x v="0"/>
    <x v="2"/>
    <s v="US East Power Phy Fwd Firm"/>
    <s v="US Pwr Phy Firm  PJM-W Peak              21May01         USD/MWh"/>
    <m/>
    <n v="50"/>
    <x v="0"/>
    <x v="2"/>
    <x v="0"/>
    <n v="38.25"/>
    <s v="TIMMING1"/>
    <s v="JQUENET"/>
    <s v="ST-PJM"/>
    <x v="6"/>
    <x v="6"/>
    <n v="614845.1"/>
    <d v="2001-05-21T21:00:00"/>
  </r>
  <r>
    <x v="1"/>
    <x v="2"/>
    <x v="1"/>
    <n v="1"/>
    <n v="50"/>
    <n v="1263763"/>
    <d v="2001-05-18T06:36:17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tbeggans"/>
    <s v="JQUENET"/>
    <s v="ST-PJM"/>
    <x v="6"/>
    <x v="6"/>
    <n v="614847.1"/>
    <d v="2001-05-21T21:00:00"/>
  </r>
  <r>
    <x v="1"/>
    <x v="2"/>
    <x v="1"/>
    <n v="1"/>
    <n v="50"/>
    <n v="1263765"/>
    <d v="2001-05-18T06:36:29"/>
    <s v="Constellation Power Source, Inc.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gfilomena"/>
    <s v="JQUENET"/>
    <s v="ST-PJM"/>
    <x v="6"/>
    <x v="6"/>
    <n v="614849.1"/>
    <d v="2001-05-21T21:00:00"/>
  </r>
  <r>
    <x v="1"/>
    <x v="2"/>
    <x v="1"/>
    <n v="1"/>
    <n v="50"/>
    <n v="1263766"/>
    <d v="2001-05-18T06:36:31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9"/>
    <s v="daveoz1974"/>
    <s v="CDORLAN"/>
    <s v="ST-ECAR"/>
    <x v="6"/>
    <x v="6"/>
    <n v="614850.1"/>
    <d v="2001-05-21T21:00:00"/>
  </r>
  <r>
    <x v="1"/>
    <x v="2"/>
    <x v="1"/>
    <n v="1"/>
    <n v="50"/>
    <n v="1263767"/>
    <d v="2001-05-18T06:36:33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8.15"/>
    <s v="aepsvc136"/>
    <s v="JQUENET"/>
    <s v="ST-PJM"/>
    <x v="6"/>
    <x v="6"/>
    <n v="614851.1"/>
    <d v="2001-05-21T21:00:00"/>
  </r>
  <r>
    <x v="1"/>
    <x v="2"/>
    <x v="0"/>
    <n v="1"/>
    <n v="50"/>
    <n v="1263768"/>
    <d v="2001-05-18T06:36:37"/>
    <s v="HQ Energy Services (U.S.) Inc."/>
    <x v="0"/>
    <x v="0"/>
    <x v="0"/>
    <x v="2"/>
    <s v="US East Power Fin Swap"/>
    <s v="US Pwr Fin Swap  ISO NE HE09-23 EPT      18May01         USD/MWh"/>
    <n v="50"/>
    <m/>
    <x v="0"/>
    <x v="2"/>
    <x v="0"/>
    <n v="48"/>
    <s v="hydro2001"/>
    <s v="JSTEPENO"/>
    <s v="EPMI-HRLY-NE"/>
    <x v="6"/>
    <x v="5"/>
    <n v="614852.1"/>
    <d v="2001-05-18T21:00:00"/>
  </r>
  <r>
    <x v="1"/>
    <x v="2"/>
    <x v="1"/>
    <n v="1"/>
    <n v="50"/>
    <n v="1263769"/>
    <d v="2001-05-18T06:36:38"/>
    <s v="FirstEnergy Services Corp."/>
    <x v="0"/>
    <x v="0"/>
    <x v="0"/>
    <x v="2"/>
    <s v="US East Power Phy Fwd Firm"/>
    <s v="US Pwr Phy Firm  PJM-W Peak              21May01         USD/MWh"/>
    <n v="50"/>
    <m/>
    <x v="0"/>
    <x v="2"/>
    <x v="0"/>
    <n v="38.049999999999997"/>
    <s v="ROBEROSE"/>
    <s v="JQUENET"/>
    <s v="ST-PJM"/>
    <x v="6"/>
    <x v="6"/>
    <n v="614853.1"/>
    <d v="2001-05-21T21:00:00"/>
  </r>
  <r>
    <x v="1"/>
    <x v="2"/>
    <x v="1"/>
    <n v="1"/>
    <n v="50"/>
    <n v="1263770"/>
    <d v="2001-05-18T06:36:48"/>
    <s v="Reliant E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8.5"/>
    <s v="yhoulihan"/>
    <s v="CDORLAN"/>
    <s v="ST-ECAR"/>
    <x v="6"/>
    <x v="6"/>
    <n v="614854.1"/>
    <d v="2001-05-21T21:00:00"/>
  </r>
  <r>
    <x v="1"/>
    <x v="2"/>
    <x v="1"/>
    <n v="1"/>
    <n v="50"/>
    <n v="1263771"/>
    <d v="2001-05-18T06:37:01"/>
    <s v="Mirant Americas Energy Marketing, L.P."/>
    <x v="0"/>
    <x v="0"/>
    <x v="0"/>
    <x v="2"/>
    <s v="US East Power Phy Fwd Firm"/>
    <s v="US Pwr Phy Firm  Entergy Peak            21May01         USD/MWh"/>
    <n v="50"/>
    <m/>
    <x v="0"/>
    <x v="2"/>
    <x v="0"/>
    <n v="37.5"/>
    <s v="ericmooney"/>
    <s v="MCARSON2"/>
    <s v="ST-SPP"/>
    <x v="6"/>
    <x v="6"/>
    <n v="614855.1"/>
    <d v="2001-05-21T21:00:00"/>
  </r>
  <r>
    <x v="1"/>
    <x v="2"/>
    <x v="1"/>
    <n v="1"/>
    <n v="50"/>
    <n v="1263772"/>
    <d v="2001-05-18T06:37:03"/>
    <s v="Dynegy Power Marketing, Inc."/>
    <x v="0"/>
    <x v="0"/>
    <x v="0"/>
    <x v="2"/>
    <s v="US East Power Phy Fwd Firm"/>
    <s v="US Pwr Phy Firm  PJM-W Peak              21May01         USD/MWh"/>
    <n v="50"/>
    <m/>
    <x v="0"/>
    <x v="2"/>
    <x v="0"/>
    <n v="37.950000000000003"/>
    <s v="jmpepper"/>
    <s v="JQUENET"/>
    <s v="ST-PJM"/>
    <x v="6"/>
    <x v="6"/>
    <n v="614856.1"/>
    <d v="2001-05-21T21:00:00"/>
  </r>
  <r>
    <x v="1"/>
    <x v="2"/>
    <x v="1"/>
    <n v="1"/>
    <n v="50"/>
    <n v="1263774"/>
    <d v="2001-05-18T06:37:16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85"/>
    <s v="aepsvc136"/>
    <s v="JQUENET"/>
    <s v="ST-PJM"/>
    <x v="6"/>
    <x v="6"/>
    <n v="614858.1"/>
    <d v="2001-05-21T21:00:00"/>
  </r>
  <r>
    <x v="1"/>
    <x v="2"/>
    <x v="1"/>
    <n v="1"/>
    <n v="50"/>
    <n v="1263773"/>
    <d v="2001-05-18T06:37:16"/>
    <s v="Mirant Americas Energy Marketing, L.P."/>
    <x v="0"/>
    <x v="0"/>
    <x v="0"/>
    <x v="2"/>
    <s v="US East Power Phy Fwd Firm"/>
    <s v="US Pwr Phy Firm  Entergy Peak            21May01         USD/MWh"/>
    <n v="50"/>
    <m/>
    <x v="0"/>
    <x v="2"/>
    <x v="0"/>
    <n v="37"/>
    <s v="ericmooney"/>
    <s v="MCARSON2"/>
    <s v="ST-SPP"/>
    <x v="6"/>
    <x v="6"/>
    <n v="614857.1"/>
    <d v="2001-05-21T21:00:00"/>
  </r>
  <r>
    <x v="1"/>
    <x v="2"/>
    <x v="1"/>
    <n v="1"/>
    <n v="50"/>
    <n v="1263775"/>
    <d v="2001-05-18T06:37:21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75"/>
    <s v="aepsvc136"/>
    <s v="JQUENET"/>
    <s v="ST-PJM"/>
    <x v="6"/>
    <x v="6"/>
    <n v="614859.1"/>
    <d v="2001-05-21T21:00:00"/>
  </r>
  <r>
    <x v="1"/>
    <x v="2"/>
    <x v="1"/>
    <n v="4"/>
    <n v="200"/>
    <n v="1263776"/>
    <d v="2001-05-18T06:37:21"/>
    <s v="Axia Energy, LP"/>
    <x v="0"/>
    <x v="0"/>
    <x v="0"/>
    <x v="2"/>
    <s v="US East Power Phy Fwd Firm"/>
    <s v="US Pwr Phy Firm  PJM-W Peak              22-25May01      USD/MWh"/>
    <n v="50"/>
    <m/>
    <x v="0"/>
    <x v="2"/>
    <x v="0"/>
    <n v="37.75"/>
    <s v="millerbi"/>
    <s v="JQUENET"/>
    <s v="ST-PJM"/>
    <x v="6"/>
    <x v="6"/>
    <n v="614860.1"/>
    <d v="2001-05-22T21:00:00"/>
  </r>
  <r>
    <x v="1"/>
    <x v="2"/>
    <x v="1"/>
    <n v="1"/>
    <n v="50"/>
    <n v="1263778"/>
    <d v="2001-05-18T06:37:33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8"/>
    <s v="aepsvc127"/>
    <s v="CDORLAN"/>
    <s v="ST-ECAR"/>
    <x v="6"/>
    <x v="6"/>
    <n v="614862.1"/>
    <d v="2001-05-21T21:00:00"/>
  </r>
  <r>
    <x v="1"/>
    <x v="2"/>
    <x v="1"/>
    <n v="1"/>
    <n v="50"/>
    <n v="1263779"/>
    <d v="2001-05-18T06:37:41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75"/>
    <s v="aepsvc136"/>
    <s v="JQUENET"/>
    <s v="ST-PJM"/>
    <x v="6"/>
    <x v="6"/>
    <n v="614863.1"/>
    <d v="2001-05-21T21:00:00"/>
  </r>
  <r>
    <x v="1"/>
    <x v="2"/>
    <x v="1"/>
    <n v="62"/>
    <n v="3100"/>
    <n v="1263781"/>
    <d v="2001-05-18T06:37:49"/>
    <s v="Aquila Energy Marketing Corporation"/>
    <x v="0"/>
    <x v="0"/>
    <x v="0"/>
    <x v="2"/>
    <s v="US East Power Phy Fwd Firm"/>
    <s v="US Pwr Phy Firm  Cinergy Peak            Jul-Aug01       USD/MWh"/>
    <n v="50"/>
    <m/>
    <x v="0"/>
    <x v="2"/>
    <x v="0"/>
    <n v="90"/>
    <s v="DANMURPHY"/>
    <s v="FSTURM"/>
    <s v="LT-ECAR"/>
    <x v="6"/>
    <x v="6"/>
    <n v="614864.1"/>
    <d v="2001-07-01T17:11:00"/>
  </r>
  <r>
    <x v="1"/>
    <x v="2"/>
    <x v="1"/>
    <n v="1"/>
    <n v="50"/>
    <n v="1263782"/>
    <d v="2001-05-18T06:38:02"/>
    <s v="Reliant Energy Services, Inc."/>
    <x v="0"/>
    <x v="0"/>
    <x v="0"/>
    <x v="2"/>
    <s v="US East Power Phy Fwd Firm"/>
    <s v="US Pwr Phy Firm  PJM-W OffPk             21May01         USD/MWh"/>
    <n v="50"/>
    <m/>
    <x v="0"/>
    <x v="2"/>
    <x v="0"/>
    <n v="19.25"/>
    <s v="cmcnally"/>
    <s v="JQUENET"/>
    <s v="ST-PJM"/>
    <x v="6"/>
    <x v="6"/>
    <n v="614865.1"/>
    <d v="2001-05-21T21:00:00"/>
  </r>
  <r>
    <x v="1"/>
    <x v="2"/>
    <x v="1"/>
    <n v="1"/>
    <n v="50"/>
    <n v="1263783"/>
    <d v="2001-05-18T06:38:14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9"/>
    <s v="mdesousa1"/>
    <s v="JQUENET"/>
    <s v="ST-PJM"/>
    <x v="6"/>
    <x v="6"/>
    <n v="614866.1"/>
    <d v="2001-05-21T21:00:00"/>
  </r>
  <r>
    <x v="1"/>
    <x v="2"/>
    <x v="1"/>
    <n v="1"/>
    <n v="50"/>
    <n v="1263784"/>
    <d v="2001-05-18T06:38:45"/>
    <s v="Constellation Power Source, Inc."/>
    <x v="0"/>
    <x v="0"/>
    <x v="0"/>
    <x v="2"/>
    <s v="US East Power Phy Fwd Firm"/>
    <s v="US Pwr Phy Firm  TVA Peak                21May01         USD/MWh"/>
    <n v="50"/>
    <m/>
    <x v="0"/>
    <x v="2"/>
    <x v="0"/>
    <n v="28"/>
    <s v="BARHAMCPS"/>
    <s v="MCARSON2"/>
    <s v="ST-SERC"/>
    <x v="6"/>
    <x v="6"/>
    <n v="614867.1"/>
    <d v="2001-05-21T21:00:00"/>
  </r>
  <r>
    <x v="1"/>
    <x v="2"/>
    <x v="1"/>
    <n v="59"/>
    <n v="2950"/>
    <n v="1263786"/>
    <d v="2001-05-18T06:38:54"/>
    <s v="Mirant Americas Energy Marketing, L.P."/>
    <x v="0"/>
    <x v="0"/>
    <x v="0"/>
    <x v="2"/>
    <s v="US East Power Phy Fwd Firm"/>
    <s v="US Pwr Phy Firm  Cinergy Peak            Jan-Feb02       USD/MWh"/>
    <n v="50"/>
    <m/>
    <x v="0"/>
    <x v="2"/>
    <x v="0"/>
    <n v="40.75"/>
    <s v="ADM44050"/>
    <s v="FSTURM"/>
    <s v="LT-ECAR"/>
    <x v="6"/>
    <x v="6"/>
    <n v="614869.1"/>
    <d v="2002-01-01T17:11:00"/>
  </r>
  <r>
    <x v="1"/>
    <x v="2"/>
    <x v="1"/>
    <n v="1"/>
    <n v="50"/>
    <n v="1263787"/>
    <d v="2001-05-18T06:38:55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7.5"/>
    <s v="daveoz1974"/>
    <s v="CDORLAN"/>
    <s v="ST-ECAR"/>
    <x v="6"/>
    <x v="6"/>
    <n v="614870.1"/>
    <d v="2001-05-21T21:00:00"/>
  </r>
  <r>
    <x v="1"/>
    <x v="2"/>
    <x v="1"/>
    <n v="1"/>
    <n v="50"/>
    <n v="1263788"/>
    <d v="2001-05-18T06:39:01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7.549999999999997"/>
    <s v="tbeggans"/>
    <s v="JQUENET"/>
    <s v="ST-PJM"/>
    <x v="6"/>
    <x v="6"/>
    <n v="614871.1"/>
    <d v="2001-05-21T21:00:00"/>
  </r>
  <r>
    <x v="1"/>
    <x v="2"/>
    <x v="1"/>
    <n v="1"/>
    <n v="50"/>
    <n v="1263789"/>
    <d v="2001-05-18T06:39:18"/>
    <s v="BP Energy Company"/>
    <x v="0"/>
    <x v="0"/>
    <x v="0"/>
    <x v="2"/>
    <s v="US East Power Phy Fwd Firm"/>
    <s v="US Pwr Phy Firm  Entergy Peak            21May01         USD/MWh"/>
    <n v="50"/>
    <m/>
    <x v="0"/>
    <x v="2"/>
    <x v="0"/>
    <n v="36.5"/>
    <s v="Kellybry"/>
    <s v="MCARSON2"/>
    <s v="ST-SPP"/>
    <x v="6"/>
    <x v="6"/>
    <n v="614872.1"/>
    <d v="2001-05-21T21:00:00"/>
  </r>
  <r>
    <x v="1"/>
    <x v="2"/>
    <x v="1"/>
    <n v="1"/>
    <n v="50"/>
    <n v="1263790"/>
    <d v="2001-05-18T06:39:39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7.35"/>
    <s v="grabowskim"/>
    <s v="JQUENET"/>
    <s v="ST-PJM"/>
    <x v="6"/>
    <x v="6"/>
    <n v="614873.1"/>
    <d v="2001-05-21T21:00:00"/>
  </r>
  <r>
    <x v="1"/>
    <x v="2"/>
    <x v="1"/>
    <n v="1"/>
    <n v="50"/>
    <n v="1263791"/>
    <d v="2001-05-18T06:39:44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8.5"/>
    <s v="mdesousa1"/>
    <s v="JQUENET"/>
    <s v="ST-PJM"/>
    <x v="6"/>
    <x v="6"/>
    <n v="614874.1"/>
    <d v="2001-05-21T21:00:00"/>
  </r>
  <r>
    <x v="1"/>
    <x v="2"/>
    <x v="1"/>
    <n v="1"/>
    <n v="50"/>
    <n v="1263792"/>
    <d v="2001-05-18T06:39:45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25"/>
    <s v="aepsvc136"/>
    <s v="JQUENET"/>
    <s v="ST-PJM"/>
    <x v="6"/>
    <x v="6"/>
    <n v="614875.1"/>
    <d v="2001-05-21T21:00:00"/>
  </r>
  <r>
    <x v="1"/>
    <x v="2"/>
    <x v="1"/>
    <n v="1"/>
    <n v="50"/>
    <n v="1263793"/>
    <d v="2001-05-18T06:39:49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15"/>
    <s v="aepsvc136"/>
    <s v="JQUENET"/>
    <s v="ST-PJM"/>
    <x v="6"/>
    <x v="6"/>
    <n v="614876.1"/>
    <d v="2001-05-21T21:00:00"/>
  </r>
  <r>
    <x v="1"/>
    <x v="2"/>
    <x v="1"/>
    <n v="62"/>
    <n v="3100"/>
    <n v="1263794"/>
    <d v="2001-05-18T06:40:07"/>
    <s v="American Electric Power Service Corporation"/>
    <x v="0"/>
    <x v="0"/>
    <x v="0"/>
    <x v="2"/>
    <s v="US East Power Phy Fwd Firm"/>
    <s v="US Pwr Phy Firm  PJM-W Peak              Jul-Aug01       USD/MWh"/>
    <n v="50"/>
    <m/>
    <x v="0"/>
    <x v="2"/>
    <x v="0"/>
    <n v="86.75"/>
    <s v="aepsvc128"/>
    <s v="RBENSON"/>
    <s v="LT-PJM"/>
    <x v="6"/>
    <x v="6"/>
    <n v="614877.1"/>
    <d v="2001-07-01T14:12:00"/>
  </r>
  <r>
    <x v="1"/>
    <x v="2"/>
    <x v="1"/>
    <n v="1"/>
    <n v="50"/>
    <n v="1263795"/>
    <d v="2001-05-18T06:40:33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950000000000003"/>
    <s v="aepsvc136"/>
    <s v="JQUENET"/>
    <s v="ST-PJM"/>
    <x v="6"/>
    <x v="6"/>
    <n v="614878.1"/>
    <d v="2001-05-21T21:00:00"/>
  </r>
  <r>
    <x v="1"/>
    <x v="2"/>
    <x v="1"/>
    <n v="1"/>
    <n v="50"/>
    <n v="1263796"/>
    <d v="2001-05-18T06:40:34"/>
    <s v="Ci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"/>
    <s v="weshughes"/>
    <s v="MCARSON2"/>
    <s v="ST-SERC"/>
    <x v="6"/>
    <x v="6"/>
    <n v="614879.1"/>
    <d v="2001-05-21T21:00:00"/>
  </r>
  <r>
    <x v="1"/>
    <x v="2"/>
    <x v="1"/>
    <n v="1"/>
    <n v="50"/>
    <n v="1263797"/>
    <d v="2001-05-18T06:40:35"/>
    <s v="Calpine Energy Services, L.P."/>
    <x v="0"/>
    <x v="0"/>
    <x v="0"/>
    <x v="2"/>
    <s v="US East Power Phy Fwd Firm"/>
    <s v="US Pwr Phy Firm  NEPOOL Peak             21May01         USD/MWh"/>
    <n v="50"/>
    <m/>
    <x v="0"/>
    <x v="2"/>
    <x v="0"/>
    <n v="52.75"/>
    <s v="JWOODALL1"/>
    <s v="PBRODER"/>
    <s v="ST-New England"/>
    <x v="6"/>
    <x v="6"/>
    <n v="614880.1"/>
    <d v="2001-05-21T21:00:00"/>
  </r>
  <r>
    <x v="1"/>
    <x v="2"/>
    <x v="1"/>
    <n v="1"/>
    <n v="50"/>
    <n v="1263798"/>
    <d v="2001-05-18T06:40:47"/>
    <s v="Ameren Energy, Inc., as agent"/>
    <x v="0"/>
    <x v="0"/>
    <x v="0"/>
    <x v="2"/>
    <s v="US East Power Phy Fwd Firm"/>
    <s v="US Pwr Phy Firm  Cinergy Peak            21May01         USD/MWh"/>
    <m/>
    <n v="50"/>
    <x v="0"/>
    <x v="2"/>
    <x v="0"/>
    <n v="28"/>
    <s v="daveoz1974"/>
    <s v="CDORLAN"/>
    <s v="ST-ECAR"/>
    <x v="6"/>
    <x v="6"/>
    <n v="614881.1"/>
    <d v="2001-05-21T21:00:00"/>
  </r>
  <r>
    <x v="1"/>
    <x v="2"/>
    <x v="1"/>
    <n v="1"/>
    <n v="50"/>
    <n v="1263799"/>
    <d v="2001-05-18T06:40:52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7.049999999999997"/>
    <s v="mattmanley"/>
    <s v="JQUENET"/>
    <s v="ST-PJM"/>
    <x v="6"/>
    <x v="6"/>
    <n v="614882.1"/>
    <d v="2001-05-21T21:00:00"/>
  </r>
  <r>
    <x v="1"/>
    <x v="2"/>
    <x v="1"/>
    <n v="1"/>
    <n v="50"/>
    <n v="1263800"/>
    <d v="2001-05-18T06:41:36"/>
    <s v="American Electric Power Service Corporation"/>
    <x v="0"/>
    <x v="0"/>
    <x v="0"/>
    <x v="2"/>
    <s v="US East Power Phy Fwd Firm"/>
    <s v="US Pwr Phy Firm  Cinergy Peak            21May01         USD/MWh"/>
    <m/>
    <n v="50"/>
    <x v="0"/>
    <x v="2"/>
    <x v="0"/>
    <n v="28.5"/>
    <s v="aepsvc127"/>
    <s v="CDORLAN"/>
    <s v="ST-ECAR"/>
    <x v="6"/>
    <x v="6"/>
    <n v="614883.1"/>
    <d v="2001-05-21T21:00:00"/>
  </r>
  <r>
    <x v="1"/>
    <x v="2"/>
    <x v="1"/>
    <n v="1"/>
    <n v="50"/>
    <n v="1263801"/>
    <d v="2001-05-18T06:41:43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6.75"/>
    <s v="ADM12984"/>
    <s v="MCARSON2"/>
    <s v="ST-SPP"/>
    <x v="6"/>
    <x v="6"/>
    <n v="614884.1"/>
    <d v="2001-05-21T21:00:00"/>
  </r>
  <r>
    <x v="1"/>
    <x v="2"/>
    <x v="0"/>
    <n v="1"/>
    <n v="50"/>
    <n v="1263802"/>
    <d v="2001-05-18T06:41:47"/>
    <s v="Conectiv Energy Supply, Inc."/>
    <x v="0"/>
    <x v="0"/>
    <x v="0"/>
    <x v="2"/>
    <s v="US East Power Fin Swap"/>
    <s v="US Pwr Fin Swap  PJM W IntC Peak         21May01         USD/MWh"/>
    <m/>
    <n v="50"/>
    <x v="0"/>
    <x v="2"/>
    <x v="0"/>
    <n v="37.15"/>
    <s v="jimmchugh1"/>
    <s v="JQUENET"/>
    <s v="ST-PJM"/>
    <x v="6"/>
    <x v="5"/>
    <n v="614885.1"/>
    <d v="2001-05-21T21:00:00"/>
  </r>
  <r>
    <x v="1"/>
    <x v="3"/>
    <x v="0"/>
    <n v="30"/>
    <n v="300000"/>
    <n v="1263803"/>
    <d v="2001-05-18T06:41:50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2300000000000004"/>
    <s v="aepes212"/>
    <s v="JARNOLD"/>
    <s v="NG-Price"/>
    <x v="1"/>
    <x v="5"/>
    <s v="VA5472.1"/>
    <d v="2001-06-01T21:00:00"/>
  </r>
  <r>
    <x v="1"/>
    <x v="2"/>
    <x v="1"/>
    <n v="1"/>
    <n v="50"/>
    <n v="1263804"/>
    <d v="2001-05-18T06:42:13"/>
    <s v="Coral Power, L.L.C."/>
    <x v="0"/>
    <x v="0"/>
    <x v="0"/>
    <x v="2"/>
    <s v="US East Power Phy Fwd Firm"/>
    <s v="US Pwr Phy Firm  Cinergy Peak            21May01         USD/MWh"/>
    <m/>
    <n v="50"/>
    <x v="0"/>
    <x v="2"/>
    <x v="0"/>
    <n v="29"/>
    <s v="REDRAIDER"/>
    <s v="CDORLAN"/>
    <s v="ST-ECAR"/>
    <x v="6"/>
    <x v="6"/>
    <n v="614886.1"/>
    <d v="2001-05-21T21:00:00"/>
  </r>
  <r>
    <x v="1"/>
    <x v="2"/>
    <x v="1"/>
    <n v="1"/>
    <n v="50"/>
    <n v="1263805"/>
    <d v="2001-05-18T06:42:16"/>
    <s v="Axia Energy, LP"/>
    <x v="0"/>
    <x v="0"/>
    <x v="0"/>
    <x v="2"/>
    <s v="US East Power Phy Fwd Firm"/>
    <s v="US Pwr Phy Firm  TVA Peak                21May01         USD/MWh"/>
    <m/>
    <n v="50"/>
    <x v="0"/>
    <x v="2"/>
    <x v="0"/>
    <n v="28.5"/>
    <s v="beckettmel"/>
    <s v="MCARSON2"/>
    <s v="ST-SERC"/>
    <x v="6"/>
    <x v="6"/>
    <n v="614887.1"/>
    <d v="2001-05-21T21:00:00"/>
  </r>
  <r>
    <x v="1"/>
    <x v="2"/>
    <x v="1"/>
    <n v="1"/>
    <n v="50"/>
    <n v="1263806"/>
    <d v="2001-05-18T06:42:20"/>
    <s v="FirstEnergy Services Corp."/>
    <x v="0"/>
    <x v="0"/>
    <x v="0"/>
    <x v="2"/>
    <s v="US East Power Phy Fwd Firm"/>
    <s v="US Pwr Phy Firm  PJM-W Peak              21May01         USD/MWh"/>
    <m/>
    <n v="50"/>
    <x v="0"/>
    <x v="2"/>
    <x v="0"/>
    <n v="37.25"/>
    <s v="ROBEROSE"/>
    <s v="JQUENET"/>
    <s v="ST-PJM"/>
    <x v="6"/>
    <x v="6"/>
    <n v="614888.1"/>
    <d v="2001-05-21T21:00:00"/>
  </r>
  <r>
    <x v="1"/>
    <x v="2"/>
    <x v="1"/>
    <n v="1"/>
    <n v="50"/>
    <n v="1263807"/>
    <d v="2001-05-18T06:42:38"/>
    <s v="Northern Indiana Public Service Company"/>
    <x v="0"/>
    <x v="0"/>
    <x v="0"/>
    <x v="2"/>
    <s v="US East Power Phy Fwd Firm"/>
    <s v="US Pwr Phy Firm  Entergy Peak            21May01         USD/MWh"/>
    <m/>
    <n v="50"/>
    <x v="0"/>
    <x v="2"/>
    <x v="0"/>
    <n v="37.25"/>
    <s v="bmmmills"/>
    <s v="MCARSON2"/>
    <s v="ST-SPP"/>
    <x v="6"/>
    <x v="6"/>
    <n v="614889.1"/>
    <d v="2001-05-21T21:00:00"/>
  </r>
  <r>
    <x v="1"/>
    <x v="2"/>
    <x v="1"/>
    <n v="1"/>
    <n v="50"/>
    <n v="1263808"/>
    <d v="2001-05-18T06:42:42"/>
    <s v="Ci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.5"/>
    <s v="weshughes"/>
    <s v="MCARSON2"/>
    <s v="ST-SERC"/>
    <x v="6"/>
    <x v="6"/>
    <n v="614890.1"/>
    <d v="2001-05-21T21:00:00"/>
  </r>
  <r>
    <x v="1"/>
    <x v="2"/>
    <x v="1"/>
    <n v="1"/>
    <n v="50"/>
    <n v="1263809"/>
    <d v="2001-05-18T06:42:47"/>
    <s v="Cargill-Alliant, LLC"/>
    <x v="0"/>
    <x v="0"/>
    <x v="0"/>
    <x v="2"/>
    <s v="US East Power Phy Fwd Firm"/>
    <s v="US Pwr Phy Firm  Cinergy Peak            21May01         USD/MWh"/>
    <n v="50"/>
    <m/>
    <x v="0"/>
    <x v="2"/>
    <x v="0"/>
    <n v="28.5"/>
    <s v="BRETJONES"/>
    <s v="CDORLAN"/>
    <s v="ST-ECAR"/>
    <x v="6"/>
    <x v="6"/>
    <n v="614891.1"/>
    <d v="2001-05-21T21:00:00"/>
  </r>
  <r>
    <x v="1"/>
    <x v="2"/>
    <x v="1"/>
    <n v="1"/>
    <n v="50"/>
    <n v="1263810"/>
    <d v="2001-05-18T06:43:05"/>
    <s v="Peco Energy Company"/>
    <x v="0"/>
    <x v="0"/>
    <x v="0"/>
    <x v="2"/>
    <s v="US East Power Phy Fwd Firm"/>
    <s v="US Pwr Phy Firm  NEPOOL Peak             21May01         USD/MWh"/>
    <n v="50"/>
    <m/>
    <x v="0"/>
    <x v="2"/>
    <x v="0"/>
    <n v="52.5"/>
    <s v="OTCDESK7"/>
    <s v="PBRODER"/>
    <s v="ST-New England"/>
    <x v="6"/>
    <x v="6"/>
    <n v="614892.1"/>
    <d v="2001-05-21T21:00:00"/>
  </r>
  <r>
    <x v="1"/>
    <x v="2"/>
    <x v="1"/>
    <n v="4"/>
    <n v="200"/>
    <n v="1263811"/>
    <d v="2001-05-18T06:43:0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4893.1"/>
    <d v="2001-05-22T21:00:00"/>
  </r>
  <r>
    <x v="1"/>
    <x v="2"/>
    <x v="1"/>
    <n v="1"/>
    <n v="50"/>
    <n v="1263812"/>
    <d v="2001-05-18T06:43:19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15"/>
    <s v="aepsvc136"/>
    <s v="JQUENET"/>
    <s v="ST-PJM"/>
    <x v="6"/>
    <x v="6"/>
    <n v="614894.1"/>
    <d v="2001-05-21T21:00:00"/>
  </r>
  <r>
    <x v="1"/>
    <x v="2"/>
    <x v="1"/>
    <n v="1"/>
    <n v="50"/>
    <n v="1263813"/>
    <d v="2001-05-18T06:43:20"/>
    <s v="Dynegy Power Marketing, Inc."/>
    <x v="0"/>
    <x v="0"/>
    <x v="0"/>
    <x v="2"/>
    <s v="US East Power Phy Fwd Firm Unplan B"/>
    <s v="US Pwr Phy Unp B ERCOT Peak              21May01         USD/MWh"/>
    <n v="50"/>
    <m/>
    <x v="0"/>
    <x v="2"/>
    <x v="0"/>
    <n v="46"/>
    <s v="mstegall"/>
    <s v="RBALLATO"/>
    <s v="ST-ERCOT"/>
    <x v="6"/>
    <x v="6"/>
    <n v="614895.1"/>
    <d v="2001-05-21T21:00:00"/>
  </r>
  <r>
    <x v="1"/>
    <x v="2"/>
    <x v="1"/>
    <n v="1"/>
    <n v="50"/>
    <n v="1263814"/>
    <d v="2001-05-18T06:43:22"/>
    <s v="Cargill-Alliant, LLC"/>
    <x v="0"/>
    <x v="0"/>
    <x v="0"/>
    <x v="2"/>
    <s v="US East Power Phy Fwd Firm Unplan B"/>
    <s v="US Pwr Phy Unp B ERCOT Peak              21May01         USD/MWh"/>
    <n v="50"/>
    <m/>
    <x v="0"/>
    <x v="2"/>
    <x v="0"/>
    <n v="45"/>
    <s v="ROBWALKER"/>
    <s v="RBALLATO"/>
    <s v="ST-ERCOT"/>
    <x v="6"/>
    <x v="6"/>
    <n v="614896.1"/>
    <d v="2001-05-21T21:00:00"/>
  </r>
  <r>
    <x v="1"/>
    <x v="2"/>
    <x v="1"/>
    <n v="1"/>
    <n v="50"/>
    <n v="1263815"/>
    <d v="2001-05-18T06:43:24"/>
    <s v="Constellation Power Source, Inc."/>
    <x v="0"/>
    <x v="0"/>
    <x v="0"/>
    <x v="2"/>
    <s v="US East Power Phy Fwd Firm"/>
    <s v="US Pwr Phy Firm  PJM-W Peak              21May01         USD/MWh"/>
    <n v="50"/>
    <m/>
    <x v="0"/>
    <x v="2"/>
    <x v="0"/>
    <n v="37.049999999999997"/>
    <s v="gfilomena"/>
    <s v="JQUENET"/>
    <s v="ST-PJM"/>
    <x v="6"/>
    <x v="6"/>
    <n v="614897.1"/>
    <d v="2001-05-21T21:00:00"/>
  </r>
  <r>
    <x v="1"/>
    <x v="3"/>
    <x v="0"/>
    <n v="30"/>
    <n v="300000"/>
    <n v="1263816"/>
    <d v="2001-05-18T06:43:3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2249999999999996"/>
    <s v="JRTHOMAS"/>
    <s v="JARNOLD"/>
    <s v="NG-Price"/>
    <x v="1"/>
    <x v="5"/>
    <s v="VA5473.1"/>
    <d v="2001-06-01T21:00:00"/>
  </r>
  <r>
    <x v="1"/>
    <x v="3"/>
    <x v="0"/>
    <n v="30"/>
    <n v="300000"/>
    <n v="1263817"/>
    <d v="2001-05-18T06:43:52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22"/>
    <s v="JRTHOMAS"/>
    <s v="JARNOLD"/>
    <s v="NG-Price"/>
    <x v="1"/>
    <x v="5"/>
    <s v="VA5474.1"/>
    <d v="2001-06-01T21:00:00"/>
  </r>
  <r>
    <x v="1"/>
    <x v="2"/>
    <x v="1"/>
    <n v="1"/>
    <n v="50"/>
    <n v="1263819"/>
    <d v="2001-05-18T06:43:58"/>
    <s v="Allegheny Energy Supply Company, LLC"/>
    <x v="0"/>
    <x v="0"/>
    <x v="0"/>
    <x v="2"/>
    <s v="US East Power Phy Fwd Firm"/>
    <s v="US Pwr Phy Firm  TVA Peak                21May01         USD/MWh"/>
    <n v="50"/>
    <m/>
    <x v="0"/>
    <x v="2"/>
    <x v="0"/>
    <n v="28.5"/>
    <s v="ekaes123"/>
    <s v="MCARSON2"/>
    <s v="ST-SERC"/>
    <x v="6"/>
    <x v="6"/>
    <n v="614899.1"/>
    <d v="2001-05-21T21:00:00"/>
  </r>
  <r>
    <x v="1"/>
    <x v="2"/>
    <x v="1"/>
    <n v="3"/>
    <n v="150"/>
    <n v="1263823"/>
    <d v="2001-05-18T06:44:20"/>
    <s v="Williams Energy Marketing &amp; Trading Company"/>
    <x v="0"/>
    <x v="0"/>
    <x v="0"/>
    <x v="2"/>
    <s v="US East Power Phy Fwd Firm"/>
    <s v="US Pwr Phy Firm  PJM-W Peak              29-31May01      USD/MWh"/>
    <n v="50"/>
    <m/>
    <x v="0"/>
    <x v="2"/>
    <x v="0"/>
    <n v="46.75"/>
    <s v="tbeggans"/>
    <s v="JQUENET"/>
    <s v="ST-PJM"/>
    <x v="6"/>
    <x v="6"/>
    <n v="614900.1"/>
    <d v="2001-05-29T21:00:00"/>
  </r>
  <r>
    <x v="1"/>
    <x v="3"/>
    <x v="0"/>
    <n v="30"/>
    <n v="450000"/>
    <n v="1263827"/>
    <d v="2001-05-18T06:44:23"/>
    <s v="Axia Energy, LP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mtherrell"/>
    <s v="JARNOLD"/>
    <s v="NG-Price"/>
    <x v="1"/>
    <x v="5"/>
    <s v="VA5477.1"/>
    <d v="2001-06-01T21:00:00"/>
  </r>
  <r>
    <x v="1"/>
    <x v="2"/>
    <x v="1"/>
    <n v="30"/>
    <n v="1500"/>
    <n v="1263828"/>
    <d v="2001-05-18T06:44:23"/>
    <s v="Coral Power, L.L.C."/>
    <x v="0"/>
    <x v="0"/>
    <x v="0"/>
    <x v="2"/>
    <s v="US East Power Phy Fwd Firm"/>
    <s v="US Pwr Phy Firm  Cinergy Peak            Sep01           USD/MWh"/>
    <n v="50"/>
    <m/>
    <x v="0"/>
    <x v="2"/>
    <x v="0"/>
    <n v="38.299999999999997"/>
    <s v="ADM35983"/>
    <s v="FSTURM"/>
    <s v="ST-ECAR"/>
    <x v="6"/>
    <x v="6"/>
    <n v="614901.1"/>
    <d v="2001-09-01T17:11:00"/>
  </r>
  <r>
    <x v="1"/>
    <x v="2"/>
    <x v="1"/>
    <n v="30"/>
    <n v="1500"/>
    <n v="1263829"/>
    <d v="2001-05-18T06:44:28"/>
    <s v="DTE Energy Trading, Inc."/>
    <x v="0"/>
    <x v="0"/>
    <x v="0"/>
    <x v="2"/>
    <s v="US East Power Phy Fwd Firm"/>
    <s v="US Pwr Phy Firm  PJM-W Peak              Jun01           USD/MWh"/>
    <n v="50"/>
    <m/>
    <x v="0"/>
    <x v="2"/>
    <x v="0"/>
    <n v="59.5"/>
    <s v="wiselyan"/>
    <s v="JQUENET"/>
    <s v="LT-PJM"/>
    <x v="6"/>
    <x v="6"/>
    <n v="614902.1"/>
    <d v="2001-06-01T14:12:00"/>
  </r>
  <r>
    <x v="1"/>
    <x v="2"/>
    <x v="1"/>
    <n v="3"/>
    <n v="150"/>
    <n v="1263830"/>
    <d v="2001-05-18T06:44:33"/>
    <s v="El Paso Merchant Energy, L.P."/>
    <x v="0"/>
    <x v="0"/>
    <x v="0"/>
    <x v="2"/>
    <s v="US East Power Phy Fwd Firm"/>
    <s v="US Pwr Phy Firm  PJM-W Peak              29-31May01      USD/MWh"/>
    <n v="50"/>
    <m/>
    <x v="0"/>
    <x v="2"/>
    <x v="0"/>
    <n v="46.25"/>
    <s v="EPowerML"/>
    <s v="JQUENET"/>
    <s v="ST-PJM"/>
    <x v="6"/>
    <x v="6"/>
    <n v="614903.1"/>
    <d v="2001-05-29T21:00:00"/>
  </r>
  <r>
    <x v="1"/>
    <x v="2"/>
    <x v="1"/>
    <n v="3"/>
    <n v="150"/>
    <n v="1263831"/>
    <d v="2001-05-18T06:45:12"/>
    <s v="Tractebel Energy Marketing, Inc."/>
    <x v="0"/>
    <x v="0"/>
    <x v="0"/>
    <x v="2"/>
    <s v="US East Power Phy Fwd Firm"/>
    <s v="US Pwr Phy Firm  PJM-W Peak              29-31May01      USD/MWh"/>
    <n v="50"/>
    <m/>
    <x v="0"/>
    <x v="2"/>
    <x v="0"/>
    <n v="45.25"/>
    <s v="BTRAYERS"/>
    <s v="JQUENET"/>
    <s v="ST-PJM"/>
    <x v="6"/>
    <x v="6"/>
    <n v="614904.1"/>
    <d v="2001-05-29T21:00:00"/>
  </r>
  <r>
    <x v="1"/>
    <x v="2"/>
    <x v="1"/>
    <n v="1"/>
    <n v="50"/>
    <n v="1263832"/>
    <d v="2001-05-18T06:45:40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8"/>
    <s v="DaveWilson"/>
    <s v="CDORLAN"/>
    <s v="ST-ECAR"/>
    <x v="6"/>
    <x v="6"/>
    <n v="614905.1"/>
    <d v="2001-05-21T21:00:00"/>
  </r>
  <r>
    <x v="1"/>
    <x v="2"/>
    <x v="1"/>
    <n v="1"/>
    <n v="50"/>
    <n v="1263833"/>
    <d v="2001-05-18T06:45:42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8"/>
    <s v="daveoz1974"/>
    <s v="CDORLAN"/>
    <s v="ST-ECAR"/>
    <x v="6"/>
    <x v="6"/>
    <n v="614906.1"/>
    <d v="2001-05-21T21:00:00"/>
  </r>
  <r>
    <x v="1"/>
    <x v="2"/>
    <x v="1"/>
    <n v="1"/>
    <n v="50"/>
    <n v="1263834"/>
    <d v="2001-05-18T06:45:53"/>
    <s v="Allegheny Energy Supply Company, LLC"/>
    <x v="0"/>
    <x v="0"/>
    <x v="0"/>
    <x v="2"/>
    <s v="US East Power Phy Fwd Firm"/>
    <s v="US Pwr Phy Firm  PJM-W Peak              21May01         USD/MWh"/>
    <n v="50"/>
    <m/>
    <x v="0"/>
    <x v="2"/>
    <x v="0"/>
    <n v="36.75"/>
    <s v="vfaes123"/>
    <s v="JQUENET"/>
    <s v="ST-PJM"/>
    <x v="6"/>
    <x v="6"/>
    <n v="614907.1"/>
    <d v="2001-05-21T21:00:00"/>
  </r>
  <r>
    <x v="1"/>
    <x v="2"/>
    <x v="1"/>
    <n v="1"/>
    <n v="50"/>
    <n v="1263835"/>
    <d v="2001-05-18T06:45:57"/>
    <s v="Allegheny Energy Supply Company, LLC"/>
    <x v="0"/>
    <x v="0"/>
    <x v="0"/>
    <x v="2"/>
    <s v="US East Power Phy Fwd Firm"/>
    <s v="US Pwr Phy Firm  PJM-W Peak              21May01         USD/MWh"/>
    <n v="50"/>
    <m/>
    <x v="0"/>
    <x v="2"/>
    <x v="0"/>
    <n v="36.65"/>
    <s v="vfaes123"/>
    <s v="JQUENET"/>
    <s v="ST-PJM"/>
    <x v="6"/>
    <x v="6"/>
    <n v="614908.1"/>
    <d v="2001-05-21T21:00:00"/>
  </r>
  <r>
    <x v="1"/>
    <x v="2"/>
    <x v="1"/>
    <n v="5"/>
    <n v="250"/>
    <n v="1263836"/>
    <d v="2001-05-18T06:46:00"/>
    <s v="PG&amp;E Energy Trading - Power, L.P."/>
    <x v="0"/>
    <x v="0"/>
    <x v="0"/>
    <x v="2"/>
    <s v="US East Power Phy Fwd Firm"/>
    <s v="US Pwr Phy Firm  Cinergy Peak            02-06Jul01      USD/MWh"/>
    <m/>
    <n v="50"/>
    <x v="0"/>
    <x v="2"/>
    <x v="0"/>
    <n v="75"/>
    <s v="adamirick"/>
    <s v="FSTURM"/>
    <s v="ST-ECAR"/>
    <x v="6"/>
    <x v="6"/>
    <n v="614909.1"/>
    <d v="2001-07-02T21:00:00"/>
  </r>
  <r>
    <x v="1"/>
    <x v="2"/>
    <x v="0"/>
    <n v="5"/>
    <n v="250"/>
    <n v="1263837"/>
    <d v="2001-05-18T06:46:04"/>
    <s v="Mirant Americas Energy Marketing, L.P."/>
    <x v="0"/>
    <x v="0"/>
    <x v="0"/>
    <x v="2"/>
    <s v="US East Power Fin Swap"/>
    <s v="US Pwr Fin Swap  ISO NY Z-G Peak         21-25May01      USD/MWh"/>
    <m/>
    <n v="50"/>
    <x v="0"/>
    <x v="2"/>
    <x v="0"/>
    <n v="54"/>
    <s v="agillespie"/>
    <s v="GGUPTA"/>
    <s v="ST-New England"/>
    <x v="6"/>
    <x v="5"/>
    <n v="614910.1"/>
    <d v="2001-05-21T21:00:00"/>
  </r>
  <r>
    <x v="1"/>
    <x v="2"/>
    <x v="0"/>
    <n v="1"/>
    <n v="50"/>
    <n v="1263838"/>
    <d v="2001-05-18T06:46:08"/>
    <s v="Mirant Americas Energy Marketing, L.P."/>
    <x v="0"/>
    <x v="0"/>
    <x v="0"/>
    <x v="2"/>
    <s v="US East Power Fin Swap"/>
    <s v="US Pwr Fin Swap  ISO NY Z-G Peak         21May01         USD/MWh"/>
    <m/>
    <n v="50"/>
    <x v="0"/>
    <x v="2"/>
    <x v="0"/>
    <n v="53.75"/>
    <s v="agillespie"/>
    <s v="GGUPTA"/>
    <s v="ST-New England"/>
    <x v="6"/>
    <x v="5"/>
    <n v="614911.1"/>
    <d v="2001-05-21T21:00:00"/>
  </r>
  <r>
    <x v="1"/>
    <x v="2"/>
    <x v="1"/>
    <n v="1"/>
    <n v="50"/>
    <n v="1263839"/>
    <d v="2001-05-18T06:46:24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6.65"/>
    <s v="gfilomena"/>
    <s v="JQUENET"/>
    <s v="ST-PJM"/>
    <x v="6"/>
    <x v="6"/>
    <n v="614912.1"/>
    <d v="2001-05-21T21:00:00"/>
  </r>
  <r>
    <x v="1"/>
    <x v="3"/>
    <x v="0"/>
    <n v="30"/>
    <n v="450000"/>
    <n v="1263840"/>
    <d v="2001-05-18T06:46:28"/>
    <s v="Duke Energy Trading and Marketing, L.L.C."/>
    <x v="0"/>
    <x v="0"/>
    <x v="0"/>
    <x v="3"/>
    <s v="US Gas Fin Swap"/>
    <s v="US Gas Swap      Nymex                   Jun01           USD/MM"/>
    <n v="15000"/>
    <m/>
    <x v="0"/>
    <x v="10"/>
    <x v="0"/>
    <n v="4.21"/>
    <s v="JHHANSEY"/>
    <s v="JARNOLD"/>
    <s v="NG-Price"/>
    <x v="1"/>
    <x v="5"/>
    <s v="VA5478.1"/>
    <d v="2001-06-01T21:00:00"/>
  </r>
  <r>
    <x v="1"/>
    <x v="2"/>
    <x v="1"/>
    <n v="1"/>
    <n v="50"/>
    <n v="1263841"/>
    <d v="2001-05-18T06:46:33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6.75"/>
    <s v="gfilomena"/>
    <s v="JQUENET"/>
    <s v="ST-PJM"/>
    <x v="6"/>
    <x v="6"/>
    <n v="614913.1"/>
    <d v="2001-05-21T21:00:00"/>
  </r>
  <r>
    <x v="1"/>
    <x v="3"/>
    <x v="0"/>
    <n v="31"/>
    <n v="310000"/>
    <n v="1263842"/>
    <d v="2001-05-18T06:46:43"/>
    <s v="BP Amoco Corporation"/>
    <x v="0"/>
    <x v="0"/>
    <x v="0"/>
    <x v="3"/>
    <s v="US Gas Fin Swap"/>
    <s v="US Gas Swap      Nymex                   Jul01           USD/MM"/>
    <m/>
    <n v="10000"/>
    <x v="0"/>
    <x v="10"/>
    <x v="0"/>
    <n v="4.2949999999999999"/>
    <s v="Lamoreal"/>
    <s v="JARNOLD"/>
    <s v="NG-Price"/>
    <x v="1"/>
    <x v="5"/>
    <s v="VA5479.1"/>
    <d v="2001-07-01T21:00:00"/>
  </r>
  <r>
    <x v="1"/>
    <x v="3"/>
    <x v="0"/>
    <n v="30"/>
    <n v="450000"/>
    <n v="1263844"/>
    <d v="2001-05-18T06:46:47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050000000000001"/>
    <s v="aepes209"/>
    <s v="JARNOLD"/>
    <s v="NG-Price"/>
    <x v="1"/>
    <x v="5"/>
    <s v="VA5480.1"/>
    <d v="2001-06-01T21:00:00"/>
  </r>
  <r>
    <x v="1"/>
    <x v="2"/>
    <x v="1"/>
    <n v="1"/>
    <n v="50"/>
    <n v="1263845"/>
    <d v="2001-05-18T06:46:53"/>
    <s v="Coral Power, L.L.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JOHNKECH"/>
    <s v="MCARSON2"/>
    <s v="ST-SPP"/>
    <x v="6"/>
    <x v="6"/>
    <n v="614914.1"/>
    <d v="2001-05-21T21:00:00"/>
  </r>
  <r>
    <x v="1"/>
    <x v="3"/>
    <x v="0"/>
    <n v="30"/>
    <n v="450000"/>
    <n v="1263846"/>
    <d v="2001-05-18T06:47:22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"/>
    <s v="aepes209"/>
    <s v="JARNOLD"/>
    <s v="NG-Price"/>
    <x v="1"/>
    <x v="5"/>
    <s v="VA5481.1"/>
    <d v="2001-06-01T21:00:00"/>
  </r>
  <r>
    <x v="1"/>
    <x v="3"/>
    <x v="0"/>
    <n v="30"/>
    <n v="150000"/>
    <n v="1263847"/>
    <d v="2001-05-18T06:47:28"/>
    <s v="Axia Energy, LP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mtherrell"/>
    <s v="JARNOLD"/>
    <s v="NG-Price"/>
    <x v="1"/>
    <x v="5"/>
    <s v="VA5482.1"/>
    <d v="2001-06-01T21:00:00"/>
  </r>
  <r>
    <x v="1"/>
    <x v="3"/>
    <x v="0"/>
    <n v="30"/>
    <n v="450000"/>
    <n v="1263848"/>
    <d v="2001-05-18T06:47:32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"/>
    <s v="aepes209"/>
    <s v="JARNOLD"/>
    <s v="NG-Price"/>
    <x v="1"/>
    <x v="5"/>
    <s v="VA5483.1"/>
    <d v="2001-06-01T21:00:00"/>
  </r>
  <r>
    <x v="1"/>
    <x v="2"/>
    <x v="1"/>
    <n v="30"/>
    <n v="1500"/>
    <n v="1263849"/>
    <d v="2001-05-18T06:47:33"/>
    <s v="Reliant Energy Services, Inc."/>
    <x v="0"/>
    <x v="0"/>
    <x v="0"/>
    <x v="2"/>
    <s v="US East Power Phy Fwd Firm"/>
    <s v="US Pwr Phy Firm  PJM-W Peak              Jun01           USD/MWh"/>
    <m/>
    <n v="50"/>
    <x v="0"/>
    <x v="2"/>
    <x v="0"/>
    <n v="59.5"/>
    <s v="cmcnally"/>
    <s v="JQUENET"/>
    <s v="LT-PJM"/>
    <x v="6"/>
    <x v="6"/>
    <n v="614915.1"/>
    <d v="2001-06-01T14:12:00"/>
  </r>
  <r>
    <x v="1"/>
    <x v="3"/>
    <x v="0"/>
    <n v="30"/>
    <n v="450000"/>
    <n v="1263850"/>
    <d v="2001-05-18T06:47:34"/>
    <s v="BP Amoco Corporation"/>
    <x v="0"/>
    <x v="0"/>
    <x v="0"/>
    <x v="3"/>
    <s v="US Gas Fin Swap"/>
    <s v="US Gas Swap      Nymex                   Jun01           USD/MM"/>
    <m/>
    <n v="15000"/>
    <x v="0"/>
    <x v="10"/>
    <x v="0"/>
    <n v="4.2050000000000001"/>
    <s v="Lamoreal"/>
    <s v="JARNOLD"/>
    <s v="NG-Price"/>
    <x v="1"/>
    <x v="5"/>
    <s v="VA5484.1"/>
    <d v="2001-06-01T21:00:00"/>
  </r>
  <r>
    <x v="1"/>
    <x v="3"/>
    <x v="0"/>
    <n v="30"/>
    <n v="150000"/>
    <n v="1263851"/>
    <d v="2001-05-18T06:47:45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1"/>
    <s v="Lamoreal"/>
    <s v="JARNOLD"/>
    <s v="NG-Price"/>
    <x v="1"/>
    <x v="5"/>
    <s v="VA5485.1"/>
    <d v="2001-06-01T21:00:00"/>
  </r>
  <r>
    <x v="1"/>
    <x v="2"/>
    <x v="1"/>
    <n v="1"/>
    <n v="50"/>
    <n v="1263852"/>
    <d v="2001-05-18T06:47:49"/>
    <s v="PG&amp;E Energy Trading - Power, L.P."/>
    <x v="0"/>
    <x v="0"/>
    <x v="0"/>
    <x v="2"/>
    <s v="US East Power Phy Fwd Firm"/>
    <s v="US Pwr Phy Firm  NEPOOL Peak             21May01         USD/MWh"/>
    <n v="50"/>
    <m/>
    <x v="0"/>
    <x v="2"/>
    <x v="0"/>
    <n v="52"/>
    <s v="mattmanley"/>
    <s v="PBRODER"/>
    <s v="ST-New England"/>
    <x v="6"/>
    <x v="6"/>
    <n v="614916.1"/>
    <d v="2001-05-21T21:00:00"/>
  </r>
  <r>
    <x v="1"/>
    <x v="2"/>
    <x v="1"/>
    <n v="1"/>
    <n v="50"/>
    <n v="1263853"/>
    <d v="2001-05-18T06:48:04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65"/>
    <s v="aepsvc136"/>
    <s v="JQUENET"/>
    <s v="ST-PJM"/>
    <x v="6"/>
    <x v="6"/>
    <n v="614917.1"/>
    <d v="2001-05-21T21:00:00"/>
  </r>
  <r>
    <x v="1"/>
    <x v="2"/>
    <x v="1"/>
    <n v="1"/>
    <n v="50"/>
    <n v="1263854"/>
    <d v="2001-05-18T06:48:11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daveoz1974"/>
    <s v="CDORLAN"/>
    <s v="ST-ECAR"/>
    <x v="6"/>
    <x v="6"/>
    <n v="614918.1"/>
    <d v="2001-05-21T21:00:00"/>
  </r>
  <r>
    <x v="1"/>
    <x v="3"/>
    <x v="0"/>
    <n v="30"/>
    <n v="300000"/>
    <n v="1263855"/>
    <d v="2001-05-18T06:48:28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1"/>
    <s v="JEFFREYONG"/>
    <s v="JARNOLD"/>
    <s v="NG-Price"/>
    <x v="1"/>
    <x v="5"/>
    <s v="VA5486.1"/>
    <d v="2001-06-01T21:00:00"/>
  </r>
  <r>
    <x v="0"/>
    <x v="0"/>
    <x v="0"/>
    <n v="1"/>
    <n v="5"/>
    <n v="1263856"/>
    <d v="2001-05-18T06:48:59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9"/>
    <s v="anilshah"/>
    <s v="BMARCHAN"/>
    <s v="Enron Metals Trading System"/>
    <x v="0"/>
    <x v="0"/>
    <n v="2137884"/>
    <m/>
  </r>
  <r>
    <x v="0"/>
    <x v="0"/>
    <x v="0"/>
    <n v="1"/>
    <n v="20"/>
    <n v="1263857"/>
    <d v="2001-05-18T06:49:0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stanleyf"/>
    <s v="BMARCHAN"/>
    <s v="Enron Metals Trading System"/>
    <x v="0"/>
    <x v="0"/>
    <n v="2137886"/>
    <m/>
  </r>
  <r>
    <x v="1"/>
    <x v="2"/>
    <x v="1"/>
    <n v="1"/>
    <n v="50"/>
    <n v="1263858"/>
    <d v="2001-05-18T06:49:15"/>
    <s v="Mirant Americas Energy Marketing, L.P."/>
    <x v="0"/>
    <x v="0"/>
    <x v="0"/>
    <x v="2"/>
    <s v="US East Power Phy Fwd Firm"/>
    <s v="US Pwr Phy Firm  Entergy Peak            21May01         USD/MWh"/>
    <m/>
    <n v="50"/>
    <x v="0"/>
    <x v="2"/>
    <x v="0"/>
    <n v="37"/>
    <s v="ericmooney"/>
    <s v="MCARSON2"/>
    <s v="ST-SPP"/>
    <x v="6"/>
    <x v="6"/>
    <n v="614919.1"/>
    <d v="2001-05-21T21:00:00"/>
  </r>
  <r>
    <x v="1"/>
    <x v="2"/>
    <x v="1"/>
    <n v="1"/>
    <n v="50"/>
    <n v="1263859"/>
    <d v="2001-05-18T06:49:41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ADM12984"/>
    <s v="MCARSON2"/>
    <s v="ST-SPP"/>
    <x v="6"/>
    <x v="6"/>
    <n v="614920.1"/>
    <d v="2001-05-21T21:00:00"/>
  </r>
  <r>
    <x v="0"/>
    <x v="0"/>
    <x v="0"/>
    <n v="1"/>
    <n v="20"/>
    <n v="1263860"/>
    <d v="2001-05-18T06:49:50"/>
    <s v="Chase Manhattan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greenben"/>
    <s v="JGORDON1"/>
    <s v="Enron Metals Trading System"/>
    <x v="0"/>
    <x v="0"/>
    <n v="2137888"/>
    <m/>
  </r>
  <r>
    <x v="1"/>
    <x v="2"/>
    <x v="1"/>
    <n v="1"/>
    <n v="50"/>
    <n v="1263862"/>
    <d v="2001-05-18T06:50:05"/>
    <s v="Reliant E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.25"/>
    <s v="mwhitfield"/>
    <s v="MCARSON2"/>
    <s v="ST-SERC"/>
    <x v="6"/>
    <x v="6"/>
    <n v="614921.1"/>
    <d v="2001-05-21T21:00:00"/>
  </r>
  <r>
    <x v="1"/>
    <x v="2"/>
    <x v="1"/>
    <n v="4"/>
    <n v="200"/>
    <n v="1263863"/>
    <d v="2001-05-18T06:50:06"/>
    <s v="Allegheny Energy Supply Company, LLC"/>
    <x v="0"/>
    <x v="0"/>
    <x v="0"/>
    <x v="2"/>
    <s v="US East Power Phy Fwd Firm"/>
    <s v="US Pwr Phy Firm  PJM-W Peak              22-25May01      USD/MWh"/>
    <n v="50"/>
    <m/>
    <x v="0"/>
    <x v="2"/>
    <x v="0"/>
    <n v="36.25"/>
    <s v="vfaes123"/>
    <s v="JQUENET"/>
    <s v="ST-PJM"/>
    <x v="6"/>
    <x v="6"/>
    <n v="614922.1"/>
    <d v="2001-05-22T21:00:00"/>
  </r>
  <r>
    <x v="0"/>
    <x v="0"/>
    <x v="0"/>
    <n v="1"/>
    <n v="20"/>
    <n v="1263867"/>
    <d v="2001-05-18T06:50:2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894"/>
    <m/>
  </r>
  <r>
    <x v="1"/>
    <x v="2"/>
    <x v="1"/>
    <n v="1"/>
    <n v="50"/>
    <n v="1263868"/>
    <d v="2001-05-18T06:50:20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7.5"/>
    <s v="aepsvc127"/>
    <s v="CDORLAN"/>
    <s v="ST-ECAR"/>
    <x v="6"/>
    <x v="6"/>
    <n v="614926.1"/>
    <d v="2001-05-21T21:00:00"/>
  </r>
  <r>
    <x v="1"/>
    <x v="2"/>
    <x v="1"/>
    <n v="1"/>
    <n v="50"/>
    <n v="1263866"/>
    <d v="2001-05-18T06:50:20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6.450000000000003"/>
    <s v="tbeggans"/>
    <s v="JQUENET"/>
    <s v="ST-PJM"/>
    <x v="6"/>
    <x v="6"/>
    <n v="614925.1"/>
    <d v="2001-05-21T21:00:00"/>
  </r>
  <r>
    <x v="1"/>
    <x v="2"/>
    <x v="1"/>
    <n v="1"/>
    <n v="50"/>
    <n v="1263869"/>
    <d v="2001-05-18T06:50:23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6.35"/>
    <s v="tbeggans"/>
    <s v="JQUENET"/>
    <s v="ST-PJM"/>
    <x v="6"/>
    <x v="6"/>
    <n v="614927.1"/>
    <d v="2001-05-21T21:00:00"/>
  </r>
  <r>
    <x v="0"/>
    <x v="0"/>
    <x v="0"/>
    <n v="1"/>
    <n v="20"/>
    <n v="1263870"/>
    <d v="2001-05-18T06:5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896"/>
    <m/>
  </r>
  <r>
    <x v="1"/>
    <x v="2"/>
    <x v="1"/>
    <n v="1"/>
    <n v="50"/>
    <n v="1263871"/>
    <d v="2001-05-18T06:50:45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mattmanley"/>
    <s v="JQUENET"/>
    <s v="ST-PJM"/>
    <x v="6"/>
    <x v="6"/>
    <n v="614928.1"/>
    <d v="2001-05-21T21:00:00"/>
  </r>
  <r>
    <x v="1"/>
    <x v="2"/>
    <x v="1"/>
    <n v="1"/>
    <n v="50"/>
    <n v="1263872"/>
    <d v="2001-05-18T06:50:50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25"/>
    <s v="wiselyan"/>
    <s v="JQUENET"/>
    <s v="ST-PJM"/>
    <x v="6"/>
    <x v="6"/>
    <n v="614929.1"/>
    <d v="2001-05-21T21:00:00"/>
  </r>
  <r>
    <x v="1"/>
    <x v="2"/>
    <x v="1"/>
    <n v="1"/>
    <n v="50"/>
    <n v="1263875"/>
    <d v="2001-05-18T06:51:44"/>
    <s v="PG&amp;E Energy Trading - Power, L.P."/>
    <x v="0"/>
    <x v="0"/>
    <x v="0"/>
    <x v="2"/>
    <s v="US East Power Phy Fwd Firm"/>
    <s v="US Pwr Phy Firm  Entergy Peak            21May01         USD/MWh"/>
    <m/>
    <n v="50"/>
    <x v="0"/>
    <x v="2"/>
    <x v="0"/>
    <n v="37.25"/>
    <s v="jpellegrin"/>
    <s v="MCARSON2"/>
    <s v="ST-SPP"/>
    <x v="6"/>
    <x v="6"/>
    <n v="614932.1"/>
    <d v="2001-05-21T21:00:00"/>
  </r>
  <r>
    <x v="0"/>
    <x v="0"/>
    <x v="0"/>
    <n v="1"/>
    <n v="10"/>
    <n v="1263876"/>
    <d v="2001-05-18T06:51:45"/>
    <s v="ADM Investor Services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9.5"/>
    <s v="DANNAYLOR"/>
    <s v="ATURNER"/>
    <s v="Enron Metals Trading System"/>
    <x v="0"/>
    <x v="0"/>
    <n v="2137898"/>
    <m/>
  </r>
  <r>
    <x v="1"/>
    <x v="1"/>
    <x v="0"/>
    <n v="1"/>
    <n v="5000"/>
    <n v="1263877"/>
    <d v="2001-05-18T06:52:08"/>
    <s v="Sempra Energy Trading Corp."/>
    <x v="0"/>
    <x v="0"/>
    <x v="0"/>
    <x v="1"/>
    <s v="US Crude WTI Fin Swap "/>
    <s v="US WTI Swap      Nymex PEN               Jul01           USD/bl/m"/>
    <n v="5000"/>
    <m/>
    <x v="0"/>
    <x v="8"/>
    <x v="0"/>
    <n v="29.42"/>
    <s v="DOMESTIC2"/>
    <s v="GWHALLE"/>
    <s v="WTI-GW-NXC2"/>
    <x v="1"/>
    <x v="5"/>
    <s v="VA5487.1"/>
    <d v="2001-07-01T00:00:00"/>
  </r>
  <r>
    <x v="1"/>
    <x v="1"/>
    <x v="0"/>
    <n v="1"/>
    <n v="50000"/>
    <n v="1263878"/>
    <d v="2001-05-18T06:52:1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44"/>
    <s v="DOMESTIC2"/>
    <s v="GWHALLE"/>
    <s v="WTI-GW-NXC2"/>
    <x v="1"/>
    <x v="5"/>
    <s v="VA5488.1"/>
    <d v="2001-07-01T00:00:00"/>
  </r>
  <r>
    <x v="1"/>
    <x v="2"/>
    <x v="0"/>
    <n v="1"/>
    <n v="50"/>
    <n v="1263879"/>
    <d v="2001-05-18T06:52:33"/>
    <s v="Aquila Risk Management Corporation"/>
    <x v="0"/>
    <x v="0"/>
    <x v="0"/>
    <x v="2"/>
    <s v="US East Power Fin Swap"/>
    <s v="US Pwr Fin Swap  ISO NY Z-A Peak         21May01         USD/MWh"/>
    <n v="50"/>
    <m/>
    <x v="0"/>
    <x v="2"/>
    <x v="0"/>
    <n v="42"/>
    <s v="AQUILA1047"/>
    <s v="GGUPTA"/>
    <s v="ST-New England"/>
    <x v="6"/>
    <x v="5"/>
    <n v="614933.1"/>
    <d v="2001-05-21T21:00:00"/>
  </r>
  <r>
    <x v="1"/>
    <x v="2"/>
    <x v="1"/>
    <n v="1"/>
    <n v="50"/>
    <n v="1263880"/>
    <d v="2001-05-18T06:52:48"/>
    <s v="BP Energy Company"/>
    <x v="0"/>
    <x v="0"/>
    <x v="0"/>
    <x v="2"/>
    <s v="US East Power Phy Fwd Firm Unplan B"/>
    <s v="US Pwr Phy Unp B ERCOT Peak              21May01         USD/MWh"/>
    <n v="50"/>
    <m/>
    <x v="0"/>
    <x v="2"/>
    <x v="0"/>
    <n v="42"/>
    <s v="Amlingst"/>
    <s v="RBALLATO"/>
    <s v="ST-ERCOT"/>
    <x v="6"/>
    <x v="6"/>
    <n v="614934.1"/>
    <d v="2001-05-21T21:00:00"/>
  </r>
  <r>
    <x v="1"/>
    <x v="2"/>
    <x v="1"/>
    <n v="1"/>
    <n v="50"/>
    <n v="1263881"/>
    <d v="2001-05-18T06:52:52"/>
    <s v="BP Energy Company"/>
    <x v="0"/>
    <x v="0"/>
    <x v="0"/>
    <x v="2"/>
    <s v="US East Power Phy Fwd Firm Unplan B"/>
    <s v="US Pwr Phy Unp B ERCOT Peak              21May01         USD/MWh"/>
    <n v="50"/>
    <m/>
    <x v="0"/>
    <x v="2"/>
    <x v="0"/>
    <n v="41"/>
    <s v="Amlingst"/>
    <s v="RBALLATO"/>
    <s v="ST-ERCOT"/>
    <x v="6"/>
    <x v="6"/>
    <n v="614935.1"/>
    <d v="2001-05-21T21:00:00"/>
  </r>
  <r>
    <x v="0"/>
    <x v="0"/>
    <x v="0"/>
    <n v="1"/>
    <n v="10"/>
    <n v="1263882"/>
    <d v="2001-05-18T06:53:06"/>
    <s v="AIG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9"/>
    <s v="DUNC1206"/>
    <s v="ATURNER"/>
    <s v="Enron Metals Trading System"/>
    <x v="0"/>
    <x v="0"/>
    <n v="2137900"/>
    <m/>
  </r>
  <r>
    <x v="1"/>
    <x v="2"/>
    <x v="1"/>
    <n v="1"/>
    <n v="50"/>
    <n v="1263883"/>
    <d v="2001-05-18T06:53:07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aepsvc136"/>
    <s v="JQUENET"/>
    <s v="ST-PJM"/>
    <x v="6"/>
    <x v="6"/>
    <n v="614936.1"/>
    <d v="2001-05-21T21:00:00"/>
  </r>
  <r>
    <x v="1"/>
    <x v="2"/>
    <x v="1"/>
    <n v="1"/>
    <n v="50"/>
    <n v="1263884"/>
    <d v="2001-05-18T06:53:09"/>
    <s v="Cargill-Alliant, LLC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briangrant"/>
    <s v="JQUENET"/>
    <s v="ST-PJM"/>
    <x v="6"/>
    <x v="6"/>
    <n v="614937.1"/>
    <d v="2001-05-21T21:00:00"/>
  </r>
  <r>
    <x v="1"/>
    <x v="2"/>
    <x v="1"/>
    <n v="1"/>
    <n v="50"/>
    <n v="1263885"/>
    <d v="2001-05-18T06:53:09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jrobertson"/>
    <s v="JQUENET"/>
    <s v="ST-PJM"/>
    <x v="6"/>
    <x v="6"/>
    <n v="614938.1"/>
    <d v="2001-05-21T21:00:00"/>
  </r>
  <r>
    <x v="1"/>
    <x v="2"/>
    <x v="1"/>
    <n v="30"/>
    <n v="1500"/>
    <n v="1263886"/>
    <d v="2001-05-18T06:53:12"/>
    <s v="BP Energy Company"/>
    <x v="0"/>
    <x v="0"/>
    <x v="0"/>
    <x v="2"/>
    <s v="US East Power Phy Fwd Firm Unplan B"/>
    <s v="US Pwr Phy Unp B ERCOT Peak              Jun01           USD/MWh"/>
    <n v="50"/>
    <m/>
    <x v="0"/>
    <x v="2"/>
    <x v="0"/>
    <n v="55.5"/>
    <s v="Amlingst"/>
    <s v="DSMITH3"/>
    <s v="LT-ERCOT"/>
    <x v="6"/>
    <x v="6"/>
    <n v="614939.1"/>
    <d v="2001-06-01T00:00:00"/>
  </r>
  <r>
    <x v="0"/>
    <x v="0"/>
    <x v="0"/>
    <n v="1"/>
    <n v="8"/>
    <n v="1263887"/>
    <d v="2001-05-18T06:53:26"/>
    <s v="Manro Haydan Trading"/>
    <x v="0"/>
    <x v="0"/>
    <x v="0"/>
    <x v="0"/>
    <s v="Copper LME Registered Contract"/>
    <s v="Cu LME Reg.      Contract                3 Month         USD/mt-L"/>
    <m/>
    <n v="8"/>
    <x v="0"/>
    <x v="0"/>
    <x v="0"/>
    <n v="1706"/>
    <s v="ADM51397"/>
    <s v="BMARCHAN"/>
    <s v="Enron Metals Trading System"/>
    <x v="0"/>
    <x v="0"/>
    <n v="2137902"/>
    <m/>
  </r>
  <r>
    <x v="0"/>
    <x v="0"/>
    <x v="0"/>
    <n v="1"/>
    <n v="20"/>
    <n v="1263889"/>
    <d v="2001-05-18T06:53:38"/>
    <s v="Credit Lyonnais Rouse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jimboland"/>
    <s v="JGORDON1"/>
    <s v="Enron Metals Trading System"/>
    <x v="0"/>
    <x v="0"/>
    <n v="2137904"/>
    <m/>
  </r>
  <r>
    <x v="1"/>
    <x v="3"/>
    <x v="0"/>
    <n v="30"/>
    <n v="300000"/>
    <n v="1263890"/>
    <d v="2001-05-18T06:53:50"/>
    <s v="Constellation Power Source, Inc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kschwartz"/>
    <s v="JARNOLD"/>
    <s v="NG-Price"/>
    <x v="1"/>
    <x v="5"/>
    <s v="VA5490.1"/>
    <d v="2001-06-01T21:00:00"/>
  </r>
  <r>
    <x v="1"/>
    <x v="2"/>
    <x v="1"/>
    <n v="1"/>
    <n v="50"/>
    <n v="1263891"/>
    <d v="2001-05-18T06:53:59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8.25"/>
    <s v="mdesousa1"/>
    <s v="JQUENET"/>
    <s v="ST-PJM"/>
    <x v="6"/>
    <x v="6"/>
    <n v="614943.1"/>
    <d v="2001-05-21T21:00:00"/>
  </r>
  <r>
    <x v="0"/>
    <x v="0"/>
    <x v="0"/>
    <n v="1"/>
    <n v="5"/>
    <n v="1263892"/>
    <d v="2001-05-18T06:54:32"/>
    <s v="Toyota Tsusho Metals Limited"/>
    <x v="0"/>
    <x v="0"/>
    <x v="0"/>
    <x v="0"/>
    <s v="Zinc LME Registered Contract"/>
    <s v="Zinc LME Reg.    Contract                3 Month         USD/mt-L"/>
    <n v="5"/>
    <m/>
    <x v="0"/>
    <x v="0"/>
    <x v="0"/>
    <n v="968"/>
    <s v="ADM90670"/>
    <s v="ATURNER"/>
    <s v="Enron Metals Trading System"/>
    <x v="0"/>
    <x v="0"/>
    <n v="2137908"/>
    <m/>
  </r>
  <r>
    <x v="1"/>
    <x v="2"/>
    <x v="1"/>
    <n v="1"/>
    <n v="50"/>
    <n v="1263893"/>
    <d v="2001-05-18T06:54:34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ADM12984"/>
    <s v="MCARSON2"/>
    <s v="ST-SPP"/>
    <x v="6"/>
    <x v="6"/>
    <n v="614947.1"/>
    <d v="2001-05-21T21:00:00"/>
  </r>
  <r>
    <x v="0"/>
    <x v="0"/>
    <x v="0"/>
    <n v="1"/>
    <n v="10"/>
    <n v="1263894"/>
    <d v="2001-05-18T06:54:41"/>
    <s v="Manro Haydan Trading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ADM51397"/>
    <s v="ATURNER"/>
    <s v="Enron Metals Trading System"/>
    <x v="0"/>
    <x v="0"/>
    <n v="2137910"/>
    <m/>
  </r>
  <r>
    <x v="1"/>
    <x v="2"/>
    <x v="1"/>
    <n v="1"/>
    <n v="50"/>
    <n v="1263895"/>
    <d v="2001-05-18T06:54:56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sanchezj"/>
    <s v="JQUENET"/>
    <s v="ST-PJM"/>
    <x v="6"/>
    <x v="6"/>
    <n v="614948.1"/>
    <d v="2001-05-21T21:00:00"/>
  </r>
  <r>
    <x v="1"/>
    <x v="2"/>
    <x v="1"/>
    <n v="30"/>
    <n v="1500"/>
    <n v="1263896"/>
    <d v="2001-05-18T06:55:30"/>
    <s v="Reliant E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cmcnally"/>
    <s v="JQUENET"/>
    <s v="LT-PJM"/>
    <x v="6"/>
    <x v="6"/>
    <n v="614949.1"/>
    <d v="2001-06-01T14:12:00"/>
  </r>
  <r>
    <x v="1"/>
    <x v="2"/>
    <x v="1"/>
    <n v="1"/>
    <n v="50"/>
    <n v="1263897"/>
    <d v="2001-05-18T06:56:46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mattmanley"/>
    <s v="JQUENET"/>
    <s v="ST-PJM"/>
    <x v="6"/>
    <x v="6"/>
    <n v="614950.1"/>
    <d v="2001-05-21T21:00:00"/>
  </r>
  <r>
    <x v="0"/>
    <x v="0"/>
    <x v="0"/>
    <n v="1"/>
    <n v="5"/>
    <n v="1263898"/>
    <d v="2001-05-18T06:56:47"/>
    <s v="Carr Futures, Inc"/>
    <x v="0"/>
    <x v="0"/>
    <x v="0"/>
    <x v="0"/>
    <s v="Zinc LME Registered Contract"/>
    <s v="Zinc LME Reg.    Contract                3 Month         USD/mt-L"/>
    <n v="5"/>
    <m/>
    <x v="0"/>
    <x v="0"/>
    <x v="0"/>
    <n v="967"/>
    <s v="merkouris"/>
    <s v="ATURNER"/>
    <s v="Enron Metals Trading System"/>
    <x v="0"/>
    <x v="0"/>
    <n v="2137914"/>
    <m/>
  </r>
  <r>
    <x v="1"/>
    <x v="2"/>
    <x v="1"/>
    <n v="1"/>
    <n v="50"/>
    <n v="1263899"/>
    <d v="2001-05-18T06:56:51"/>
    <s v="PG&amp;E Energy Trading - Power, L.P."/>
    <x v="0"/>
    <x v="0"/>
    <x v="0"/>
    <x v="2"/>
    <s v="US East Power Phy Fwd Firm"/>
    <s v="US Pwr Phy Firm  PJM-W Peak              21May01         USD/MWh"/>
    <n v="50"/>
    <m/>
    <x v="0"/>
    <x v="2"/>
    <x v="0"/>
    <n v="35.950000000000003"/>
    <s v="adamirick"/>
    <s v="JQUENET"/>
    <s v="ST-PJM"/>
    <x v="6"/>
    <x v="6"/>
    <n v="614951.1"/>
    <d v="2001-05-21T21:00:00"/>
  </r>
  <r>
    <x v="1"/>
    <x v="3"/>
    <x v="0"/>
    <n v="30"/>
    <n v="150000"/>
    <n v="1263901"/>
    <d v="2001-05-18T06:57:31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21"/>
    <s v="NedCosman"/>
    <s v="JARNOLD"/>
    <s v="NG-Price"/>
    <x v="1"/>
    <x v="5"/>
    <s v="VA5491.1"/>
    <d v="2001-06-01T21:00:00"/>
  </r>
  <r>
    <x v="1"/>
    <x v="2"/>
    <x v="1"/>
    <n v="1"/>
    <n v="50"/>
    <n v="1263902"/>
    <d v="2001-05-18T06:57:37"/>
    <s v="Axia Energy, LP"/>
    <x v="0"/>
    <x v="0"/>
    <x v="0"/>
    <x v="2"/>
    <s v="US East Power Phy Fwd Firm"/>
    <s v="US Pwr Phy Firm  Entergy Peak            21May01         USD/MWh"/>
    <n v="50"/>
    <m/>
    <x v="0"/>
    <x v="2"/>
    <x v="0"/>
    <n v="37"/>
    <s v="blicejeff"/>
    <s v="MCARSON2"/>
    <s v="ST-SPP"/>
    <x v="6"/>
    <x v="6"/>
    <n v="614952.1"/>
    <d v="2001-05-21T21:00:00"/>
  </r>
  <r>
    <x v="0"/>
    <x v="5"/>
    <x v="0"/>
    <n v="31"/>
    <n v="62000"/>
    <n v="1263903"/>
    <d v="2001-05-18T06:57:58"/>
    <s v="Trafigura Derivatives Limited"/>
    <x v="0"/>
    <x v="0"/>
    <x v="0"/>
    <x v="5"/>
    <s v="Propane CIF Fin Swap"/>
    <s v="Propane CIF Swap Argus ARA (lg)          Jul01           USD/mt"/>
    <n v="2000"/>
    <m/>
    <x v="0"/>
    <x v="7"/>
    <x v="0"/>
    <n v="275"/>
    <s v="PTATAMNO2"/>
    <s v="TWALLAC"/>
    <s v="UK - European Propane"/>
    <x v="1"/>
    <x v="4"/>
    <s v="VA5492.1"/>
    <d v="2001-07-01T21:00:00"/>
  </r>
  <r>
    <x v="0"/>
    <x v="2"/>
    <x v="1"/>
    <n v="90"/>
    <n v="2250"/>
    <n v="1263905"/>
    <d v="2001-05-18T06:58:00"/>
    <s v="entega trade GmbH"/>
    <x v="0"/>
    <x v="0"/>
    <x v="0"/>
    <x v="2"/>
    <s v="GER Power Phy Fwd Ffrm"/>
    <s v="GER Pwr Phy FF   Ger Grd BASE HV         Jan-Mar02       EUR/MWh"/>
    <m/>
    <n v="25"/>
    <x v="0"/>
    <x v="2"/>
    <x v="2"/>
    <n v="25.85"/>
    <s v="GStelter"/>
    <s v="AMANCEBO"/>
    <s v="UK - ECTRL - Continental Power Book"/>
    <x v="3"/>
    <x v="3"/>
    <n v="104098.1"/>
    <d v="2002-01-01T00:00:00"/>
  </r>
  <r>
    <x v="1"/>
    <x v="2"/>
    <x v="1"/>
    <n v="30"/>
    <n v="1500"/>
    <n v="1263906"/>
    <d v="2001-05-18T06:58:08"/>
    <s v="Duke Energy Trading and Marketing, L.L.C."/>
    <x v="0"/>
    <x v="0"/>
    <x v="0"/>
    <x v="2"/>
    <s v="US East Power Phy Fwd Firm"/>
    <s v="US Pwr Phy Firm  NEPOOL Peak             Jun01           USD/MWh"/>
    <n v="50"/>
    <m/>
    <x v="0"/>
    <x v="2"/>
    <x v="0"/>
    <n v="63"/>
    <s v="RGULHATI"/>
    <s v="PBRODER"/>
    <s v="LT-New England"/>
    <x v="6"/>
    <x v="6"/>
    <n v="614953.1"/>
    <d v="2001-06-01T17:11:00"/>
  </r>
  <r>
    <x v="0"/>
    <x v="0"/>
    <x v="0"/>
    <n v="1"/>
    <n v="20"/>
    <n v="1263907"/>
    <d v="2001-05-18T06:58:3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kayjason"/>
    <s v="BMARCHAN"/>
    <s v="Enron Metals Trading System"/>
    <x v="0"/>
    <x v="0"/>
    <n v="2137918"/>
    <m/>
  </r>
  <r>
    <x v="1"/>
    <x v="2"/>
    <x v="1"/>
    <n v="1"/>
    <n v="50"/>
    <n v="1263910"/>
    <d v="2001-05-18T06:59:32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5.85"/>
    <s v="aepsvc136"/>
    <s v="JQUENET"/>
    <s v="ST-PJM"/>
    <x v="6"/>
    <x v="6"/>
    <n v="614955.1"/>
    <d v="2001-05-21T21:00:00"/>
  </r>
  <r>
    <x v="0"/>
    <x v="0"/>
    <x v="0"/>
    <n v="1"/>
    <n v="10"/>
    <n v="1263911"/>
    <d v="2001-05-18T07:00:11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ADM51397"/>
    <s v="BMARCHAN"/>
    <s v="Enron Metals Trading System"/>
    <x v="0"/>
    <x v="0"/>
    <n v="2137924"/>
    <m/>
  </r>
  <r>
    <x v="0"/>
    <x v="0"/>
    <x v="0"/>
    <n v="1"/>
    <n v="5"/>
    <n v="1263912"/>
    <d v="2001-05-18T07:00:13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39"/>
    <s v="marknunn1"/>
    <s v="BMARCHAN"/>
    <s v="Enron Metals Trading System"/>
    <x v="0"/>
    <x v="0"/>
    <n v="2137926"/>
    <m/>
  </r>
  <r>
    <x v="0"/>
    <x v="0"/>
    <x v="0"/>
    <n v="1"/>
    <n v="5"/>
    <n v="1263913"/>
    <d v="2001-05-18T07:00:22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9"/>
    <s v="ADM51397"/>
    <s v="BMARCHAN"/>
    <s v="Enron Metals Trading System"/>
    <x v="0"/>
    <x v="0"/>
    <n v="2137928"/>
    <m/>
  </r>
  <r>
    <x v="1"/>
    <x v="2"/>
    <x v="1"/>
    <n v="1"/>
    <n v="50"/>
    <n v="1263916"/>
    <d v="2001-05-18T07:01:19"/>
    <s v="Cargill-Alliant, LLC"/>
    <x v="0"/>
    <x v="0"/>
    <x v="0"/>
    <x v="2"/>
    <s v="US East Power Phy Fwd Firm"/>
    <s v="US Pwr Phy Firm  COMED Peak              21May01         USD/MWh"/>
    <m/>
    <n v="50"/>
    <x v="0"/>
    <x v="2"/>
    <x v="0"/>
    <n v="28"/>
    <s v="AlisaRich"/>
    <s v="CDORLAN"/>
    <s v="ST-Main"/>
    <x v="6"/>
    <x v="6"/>
    <n v="614960.1"/>
    <d v="2001-05-21T21:00:00"/>
  </r>
  <r>
    <x v="1"/>
    <x v="2"/>
    <x v="1"/>
    <n v="1"/>
    <n v="50"/>
    <n v="1263918"/>
    <d v="2001-05-18T07:01:32"/>
    <s v="Conectiv Energy Supply, Inc.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jimmchugh1"/>
    <s v="JQUENET"/>
    <s v="ST-PJM"/>
    <x v="6"/>
    <x v="6"/>
    <n v="614961.1"/>
    <d v="2001-05-21T21:00:00"/>
  </r>
  <r>
    <x v="0"/>
    <x v="0"/>
    <x v="0"/>
    <n v="1"/>
    <n v="20"/>
    <n v="1263919"/>
    <d v="2001-05-18T07:01:54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flight123"/>
    <s v="JGORDON1"/>
    <s v="Enron Metals Trading System"/>
    <x v="0"/>
    <x v="0"/>
    <n v="2137937"/>
    <m/>
  </r>
  <r>
    <x v="1"/>
    <x v="2"/>
    <x v="1"/>
    <n v="1"/>
    <n v="50"/>
    <n v="1263920"/>
    <d v="2001-05-18T07:02:27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5.85"/>
    <s v="sanchezj"/>
    <s v="JQUENET"/>
    <s v="ST-PJM"/>
    <x v="6"/>
    <x v="6"/>
    <n v="614963.1"/>
    <d v="2001-05-21T21:00:00"/>
  </r>
  <r>
    <x v="1"/>
    <x v="1"/>
    <x v="0"/>
    <n v="1"/>
    <n v="50000"/>
    <n v="1263923"/>
    <d v="2001-05-18T07:03:0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48"/>
    <s v="rsrsrsrs"/>
    <s v="GWHALLE"/>
    <s v="WTI-GW-NXC2"/>
    <x v="1"/>
    <x v="5"/>
    <s v="VA5494.1"/>
    <d v="2001-07-01T00:00:00"/>
  </r>
  <r>
    <x v="1"/>
    <x v="2"/>
    <x v="1"/>
    <n v="1"/>
    <n v="50"/>
    <n v="1263924"/>
    <d v="2001-05-18T07:03:10"/>
    <s v="DTE Energy Trading, Inc.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grabowskim"/>
    <s v="JQUENET"/>
    <s v="ST-PJM"/>
    <x v="6"/>
    <x v="6"/>
    <n v="614966.1"/>
    <d v="2001-05-21T21:00:00"/>
  </r>
  <r>
    <x v="1"/>
    <x v="2"/>
    <x v="1"/>
    <n v="30"/>
    <n v="1500"/>
    <n v="1263925"/>
    <d v="2001-05-18T07:03:14"/>
    <s v="Coral Power, L.L.C."/>
    <x v="0"/>
    <x v="0"/>
    <x v="0"/>
    <x v="2"/>
    <s v="US East Power Phy Fwd Firm"/>
    <s v="US Pwr Phy Firm  Cinergy Peak            Sep01           USD/MWh"/>
    <m/>
    <n v="50"/>
    <x v="0"/>
    <x v="2"/>
    <x v="0"/>
    <n v="38.1"/>
    <s v="ADM35983"/>
    <s v="FSTURM"/>
    <s v="ST-ECAR"/>
    <x v="6"/>
    <x v="6"/>
    <n v="614967.1"/>
    <d v="2001-09-01T17:11:00"/>
  </r>
  <r>
    <x v="1"/>
    <x v="2"/>
    <x v="1"/>
    <n v="1"/>
    <n v="50"/>
    <n v="1263927"/>
    <d v="2001-05-18T07:04:08"/>
    <s v="Coral Power, L.L.C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blacina1"/>
    <s v="JQUENET"/>
    <s v="ST-PJM"/>
    <x v="6"/>
    <x v="6"/>
    <n v="614969.1"/>
    <d v="2001-05-21T21:00:00"/>
  </r>
  <r>
    <x v="1"/>
    <x v="2"/>
    <x v="1"/>
    <n v="30"/>
    <n v="1500"/>
    <n v="1263926"/>
    <d v="2001-05-18T07:04:08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2"/>
    <x v="0"/>
    <n v="44.65"/>
    <s v="kevinmil"/>
    <s v="KPRESTO"/>
    <s v="LT-SPP"/>
    <x v="6"/>
    <x v="6"/>
    <n v="614968.1"/>
    <d v="2001-09-01T14:16:00"/>
  </r>
  <r>
    <x v="1"/>
    <x v="2"/>
    <x v="1"/>
    <n v="1"/>
    <n v="50"/>
    <n v="1263928"/>
    <d v="2001-05-18T07:04:13"/>
    <s v="Conectiv Energy Supply, Inc."/>
    <x v="0"/>
    <x v="0"/>
    <x v="0"/>
    <x v="2"/>
    <s v="US East Power Phy Fwd Firm"/>
    <s v="US Pwr Phy Firm  NEPOOL Peak             21May01         USD/MWh"/>
    <m/>
    <n v="50"/>
    <x v="0"/>
    <x v="2"/>
    <x v="0"/>
    <n v="52.25"/>
    <s v="willswartz"/>
    <s v="PBRODER"/>
    <s v="ST-New England"/>
    <x v="6"/>
    <x v="6"/>
    <n v="614970.1"/>
    <d v="2001-05-21T21:00:00"/>
  </r>
  <r>
    <x v="0"/>
    <x v="0"/>
    <x v="0"/>
    <n v="1"/>
    <n v="10"/>
    <n v="1263929"/>
    <d v="2001-05-18T07:04:28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325"/>
    <s v="stanleyf"/>
    <s v="ATURNER"/>
    <s v="Enron Metals Trading System"/>
    <x v="0"/>
    <x v="0"/>
    <n v="2137939"/>
    <m/>
  </r>
  <r>
    <x v="0"/>
    <x v="0"/>
    <x v="0"/>
    <n v="1"/>
    <n v="10"/>
    <n v="1263930"/>
    <d v="2001-05-18T07:04:47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320"/>
    <s v="BARRYGERSH"/>
    <s v="ATURNER"/>
    <s v="Enron Metals Trading System"/>
    <x v="0"/>
    <x v="0"/>
    <n v="2137941"/>
    <m/>
  </r>
  <r>
    <x v="1"/>
    <x v="2"/>
    <x v="1"/>
    <n v="1"/>
    <n v="50"/>
    <n v="1263931"/>
    <d v="2001-05-18T07:05:29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damirick"/>
    <s v="JQUENET"/>
    <s v="ST-PJM"/>
    <x v="6"/>
    <x v="6"/>
    <n v="614971.1"/>
    <d v="2001-05-21T21:00:00"/>
  </r>
  <r>
    <x v="1"/>
    <x v="3"/>
    <x v="0"/>
    <n v="30"/>
    <n v="750000"/>
    <n v="1263932"/>
    <d v="2001-05-18T07:05:33"/>
    <s v="Virginia Power Energy Marketing, Inc."/>
    <x v="0"/>
    <x v="0"/>
    <x v="0"/>
    <x v="3"/>
    <s v="US Gas Fin BasisSwap"/>
    <s v="US Gas Basis     Dom APP                 Jun01           USD/MM"/>
    <m/>
    <n v="25000"/>
    <x v="0"/>
    <x v="10"/>
    <x v="0"/>
    <n v="0.255"/>
    <s v="ADM40684"/>
    <s v="BMCKAY"/>
    <s v="FT-NY"/>
    <x v="1"/>
    <x v="5"/>
    <s v="VA5495.1"/>
    <d v="2001-06-01T21:00:00"/>
  </r>
  <r>
    <x v="1"/>
    <x v="2"/>
    <x v="1"/>
    <n v="30"/>
    <n v="1500"/>
    <n v="1263936"/>
    <d v="2001-05-18T07:06:05"/>
    <s v="CMS Marketing, Services and Trading Company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ERICYAO2"/>
    <s v="JQUENET"/>
    <s v="LT-PJM"/>
    <x v="6"/>
    <x v="6"/>
    <n v="614975.1"/>
    <d v="2001-06-01T14:12:00"/>
  </r>
  <r>
    <x v="1"/>
    <x v="2"/>
    <x v="1"/>
    <n v="1"/>
    <n v="50"/>
    <n v="1263937"/>
    <d v="2001-05-18T07:06:12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aepsvc136"/>
    <s v="JQUENET"/>
    <s v="ST-PJM"/>
    <x v="6"/>
    <x v="6"/>
    <n v="614976.1"/>
    <d v="2001-05-21T21:00:00"/>
  </r>
  <r>
    <x v="1"/>
    <x v="2"/>
    <x v="0"/>
    <n v="1"/>
    <n v="50"/>
    <n v="1263938"/>
    <d v="2001-05-18T07:06:20"/>
    <s v="Coral Energy Holding L.P."/>
    <x v="0"/>
    <x v="0"/>
    <x v="0"/>
    <x v="2"/>
    <s v="US East Power Fin Swap"/>
    <s v="US Pwr Fin Swap  ISO NY Z-A Peak         21May01         USD/MWh"/>
    <n v="50"/>
    <m/>
    <x v="0"/>
    <x v="2"/>
    <x v="0"/>
    <n v="42"/>
    <s v="wsullivan5"/>
    <s v="GGUPTA"/>
    <s v="ST-New England"/>
    <x v="6"/>
    <x v="5"/>
    <n v="614977.1"/>
    <d v="2001-05-21T21:00:00"/>
  </r>
  <r>
    <x v="1"/>
    <x v="2"/>
    <x v="1"/>
    <n v="1"/>
    <n v="50"/>
    <n v="1263940"/>
    <d v="2001-05-18T07:07:00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jrobertson"/>
    <s v="JQUENET"/>
    <s v="ST-PJM"/>
    <x v="6"/>
    <x v="6"/>
    <n v="614978.1"/>
    <d v="2001-05-21T21:00:00"/>
  </r>
  <r>
    <x v="1"/>
    <x v="2"/>
    <x v="1"/>
    <n v="1"/>
    <n v="50"/>
    <n v="1263941"/>
    <d v="2001-05-18T07:07:14"/>
    <s v="Coral Power, L.L.C.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REDRAIDER"/>
    <s v="CDORLAN"/>
    <s v="ST-ECAR"/>
    <x v="6"/>
    <x v="6"/>
    <n v="614979.1"/>
    <d v="2001-05-21T21:00:00"/>
  </r>
  <r>
    <x v="1"/>
    <x v="2"/>
    <x v="1"/>
    <n v="1"/>
    <n v="50"/>
    <n v="1263942"/>
    <d v="2001-05-18T07:07:20"/>
    <s v="DTE Energy Trading, Inc."/>
    <x v="0"/>
    <x v="0"/>
    <x v="0"/>
    <x v="2"/>
    <s v="US East Power Phy Fwd Firm"/>
    <s v="US Pwr Phy Firm  PJM-W Peak              21May01         USD/MWh"/>
    <m/>
    <n v="50"/>
    <x v="0"/>
    <x v="2"/>
    <x v="0"/>
    <n v="36.450000000000003"/>
    <s v="grabowskim"/>
    <s v="JQUENET"/>
    <s v="ST-PJM"/>
    <x v="6"/>
    <x v="6"/>
    <n v="614980.1"/>
    <d v="2001-05-21T21:00:00"/>
  </r>
  <r>
    <x v="0"/>
    <x v="0"/>
    <x v="0"/>
    <n v="1"/>
    <n v="20"/>
    <n v="1263943"/>
    <d v="2001-05-18T07:07:41"/>
    <s v="Societe Generale"/>
    <x v="0"/>
    <x v="0"/>
    <x v="0"/>
    <x v="0"/>
    <s v="Lead LME Registered Contract"/>
    <s v="Lead LME Reg.    Contract                20Jun01         USD/mt-L"/>
    <n v="20"/>
    <m/>
    <x v="0"/>
    <x v="0"/>
    <x v="0"/>
    <n v="479"/>
    <s v="ADM74761"/>
    <s v="JGORDON1"/>
    <s v="Enron Metals Trading System"/>
    <x v="0"/>
    <x v="0"/>
    <n v="2137943"/>
    <d v="2001-06-20T11:42:00"/>
  </r>
  <r>
    <x v="1"/>
    <x v="2"/>
    <x v="1"/>
    <n v="4"/>
    <n v="200"/>
    <n v="1263944"/>
    <d v="2001-05-18T07:08:19"/>
    <s v="Conectiv Energy Supply, Inc.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willswartz"/>
    <s v="PBRODER"/>
    <s v="ST-New England"/>
    <x v="6"/>
    <x v="6"/>
    <n v="614982.1"/>
    <d v="2001-05-22T21:00:00"/>
  </r>
  <r>
    <x v="1"/>
    <x v="2"/>
    <x v="1"/>
    <n v="4"/>
    <n v="200"/>
    <n v="1263945"/>
    <d v="2001-05-18T07:09:07"/>
    <s v="PSEG Energy Resources &amp; Trade LLC"/>
    <x v="0"/>
    <x v="0"/>
    <x v="0"/>
    <x v="2"/>
    <s v="US East Power Phy Fwd Firm"/>
    <s v="US Pwr Phy Firm  PJM-W Peak              22-25May01      USD/MWh"/>
    <m/>
    <n v="50"/>
    <x v="0"/>
    <x v="2"/>
    <x v="0"/>
    <n v="36.25"/>
    <s v="mdesousa1"/>
    <s v="JQUENET"/>
    <s v="ST-PJM"/>
    <x v="6"/>
    <x v="6"/>
    <n v="614984.1"/>
    <d v="2001-05-22T21:00:00"/>
  </r>
  <r>
    <x v="1"/>
    <x v="2"/>
    <x v="1"/>
    <n v="1"/>
    <n v="50"/>
    <n v="1263946"/>
    <d v="2001-05-18T07:09:26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35"/>
    <s v="sanchezj"/>
    <s v="JQUENET"/>
    <s v="ST-PJM"/>
    <x v="6"/>
    <x v="6"/>
    <n v="614985.1"/>
    <d v="2001-05-21T21:00:00"/>
  </r>
  <r>
    <x v="1"/>
    <x v="2"/>
    <x v="1"/>
    <n v="1"/>
    <n v="50"/>
    <n v="1263947"/>
    <d v="2001-05-18T07:09:38"/>
    <s v="Coral Power, L.L.C."/>
    <x v="0"/>
    <x v="0"/>
    <x v="0"/>
    <x v="2"/>
    <s v="US East Power Phy Fwd Firm"/>
    <s v="US Pwr Phy Firm  PJM-W Peak              21May01         USD/MWh"/>
    <n v="50"/>
    <m/>
    <x v="0"/>
    <x v="2"/>
    <x v="0"/>
    <n v="36.25"/>
    <s v="blacina1"/>
    <s v="JQUENET"/>
    <s v="ST-PJM"/>
    <x v="6"/>
    <x v="6"/>
    <n v="614986.1"/>
    <d v="2001-05-21T21:00:00"/>
  </r>
  <r>
    <x v="0"/>
    <x v="0"/>
    <x v="0"/>
    <n v="1"/>
    <n v="20"/>
    <n v="1263948"/>
    <d v="2001-05-18T07:09:45"/>
    <s v="Societe Generale"/>
    <x v="0"/>
    <x v="0"/>
    <x v="0"/>
    <x v="0"/>
    <s v="Lead LME Registered Contract"/>
    <s v="Lead LME Reg.    Contract                20Jun01         USD/mt-L"/>
    <n v="20"/>
    <m/>
    <x v="0"/>
    <x v="0"/>
    <x v="0"/>
    <n v="478"/>
    <s v="ADM74761"/>
    <s v="JGORDON1"/>
    <s v="Enron Metals Trading System"/>
    <x v="0"/>
    <x v="0"/>
    <n v="2137959"/>
    <d v="2001-06-20T11:42:00"/>
  </r>
  <r>
    <x v="0"/>
    <x v="2"/>
    <x v="1"/>
    <n v="365"/>
    <n v="9125"/>
    <n v="1263949"/>
    <d v="2001-05-18T07:10:20"/>
    <s v="AEP Energy Services Ltd"/>
    <x v="0"/>
    <x v="0"/>
    <x v="0"/>
    <x v="2"/>
    <s v="GER Power Phy Fwd Ffrm"/>
    <s v="GER Pwr Phy FF   Ger Grd BASE HV         Jan-Dec02       EUR/MWh"/>
    <n v="25"/>
    <m/>
    <x v="0"/>
    <x v="2"/>
    <x v="2"/>
    <n v="23.05"/>
    <s v="dengmann"/>
    <s v="AMANCEBO"/>
    <s v="UK - ECTRL - Continental Power Book"/>
    <x v="3"/>
    <x v="3"/>
    <n v="104105.1"/>
    <d v="2002-01-01T00:00:00"/>
  </r>
  <r>
    <x v="1"/>
    <x v="2"/>
    <x v="1"/>
    <n v="30"/>
    <n v="1500"/>
    <n v="1263950"/>
    <d v="2001-05-18T07:10:49"/>
    <s v="Ci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jrobertson"/>
    <s v="JQUENET"/>
    <s v="LT-PJM"/>
    <x v="6"/>
    <x v="6"/>
    <n v="614987.1"/>
    <d v="2001-06-01T14:12:00"/>
  </r>
  <r>
    <x v="0"/>
    <x v="0"/>
    <x v="0"/>
    <n v="1"/>
    <n v="17"/>
    <n v="1263951"/>
    <d v="2001-05-18T07:11:05"/>
    <s v="Triland Metals Limited"/>
    <x v="0"/>
    <x v="0"/>
    <x v="0"/>
    <x v="0"/>
    <s v="Lead LME Registered Contract"/>
    <s v="Lead LME Reg.    Contract                3 Month         USD/mt-L"/>
    <m/>
    <n v="17"/>
    <x v="0"/>
    <x v="0"/>
    <x v="0"/>
    <n v="485"/>
    <s v="ADM06610"/>
    <s v="JGORDON1"/>
    <s v="Enron Metals Trading System"/>
    <x v="0"/>
    <x v="0"/>
    <n v="2137961"/>
    <m/>
  </r>
  <r>
    <x v="0"/>
    <x v="0"/>
    <x v="0"/>
    <n v="1"/>
    <n v="10"/>
    <n v="1263952"/>
    <d v="2001-05-18T07:11:24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7"/>
    <s v="ADM83161"/>
    <s v="BMARCHAN"/>
    <s v="Enron Metals Trading System"/>
    <x v="0"/>
    <x v="0"/>
    <n v="2137963"/>
    <m/>
  </r>
  <r>
    <x v="0"/>
    <x v="0"/>
    <x v="0"/>
    <n v="1"/>
    <n v="2"/>
    <n v="1263953"/>
    <d v="2001-05-18T07:11:32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07"/>
    <s v="stanleyf"/>
    <s v="BMARCHAN"/>
    <s v="Enron Metals Trading System"/>
    <x v="0"/>
    <x v="0"/>
    <n v="2137965"/>
    <m/>
  </r>
  <r>
    <x v="0"/>
    <x v="0"/>
    <x v="0"/>
    <n v="1"/>
    <n v="20"/>
    <n v="1263955"/>
    <d v="2001-05-18T07:11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967"/>
    <m/>
  </r>
  <r>
    <x v="0"/>
    <x v="0"/>
    <x v="0"/>
    <n v="1"/>
    <n v="20"/>
    <n v="1263956"/>
    <d v="2001-05-18T07:12:06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ADM01803"/>
    <s v="BMARCHAN"/>
    <s v="Enron Metals Trading System"/>
    <x v="0"/>
    <x v="0"/>
    <n v="2137969"/>
    <m/>
  </r>
  <r>
    <x v="1"/>
    <x v="2"/>
    <x v="1"/>
    <n v="30"/>
    <n v="1500"/>
    <n v="1263957"/>
    <d v="2001-05-18T07:12:50"/>
    <s v="American Electric Power Service Corporation"/>
    <x v="0"/>
    <x v="0"/>
    <x v="0"/>
    <x v="2"/>
    <s v="US East Power Phy Fwd Firm"/>
    <s v="US Pwr Phy Firm  Cinergy Peak            Sep01           USD/MWh"/>
    <m/>
    <n v="50"/>
    <x v="0"/>
    <x v="2"/>
    <x v="0"/>
    <n v="38.200000000000003"/>
    <s v="aepsvc121"/>
    <s v="FSTURM"/>
    <s v="ST-ECAR"/>
    <x v="6"/>
    <x v="6"/>
    <n v="614990.1"/>
    <d v="2001-09-01T17:11:00"/>
  </r>
  <r>
    <x v="1"/>
    <x v="3"/>
    <x v="0"/>
    <n v="30"/>
    <n v="450000"/>
    <n v="1263958"/>
    <d v="2001-05-18T07:13:24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JORDAN01"/>
    <s v="JARNOLD"/>
    <s v="NG-Price"/>
    <x v="1"/>
    <x v="5"/>
    <s v="VA5499.1"/>
    <d v="2001-06-01T21:00:00"/>
  </r>
  <r>
    <x v="1"/>
    <x v="3"/>
    <x v="0"/>
    <n v="365"/>
    <n v="1825000"/>
    <n v="1263959"/>
    <d v="2001-05-18T07:13:26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4050000000000002"/>
    <s v="EPMELPfjs"/>
    <s v="JARNOLD"/>
    <s v="NG-Price"/>
    <x v="1"/>
    <x v="5"/>
    <s v="VA5500.1"/>
    <d v="2002-01-01T21:00:00"/>
  </r>
  <r>
    <x v="0"/>
    <x v="2"/>
    <x v="1"/>
    <n v="365"/>
    <n v="9125"/>
    <n v="1263960"/>
    <d v="2001-05-18T07:13:48"/>
    <s v="Electrabel SA"/>
    <x v="0"/>
    <x v="0"/>
    <x v="0"/>
    <x v="2"/>
    <s v="GER Power Phy Fwd Ffrm"/>
    <s v="GER Pwr Phy FF   Ger Grd WDPK HV         Jan-Dec02       EUR/MWh"/>
    <n v="25"/>
    <m/>
    <x v="0"/>
    <x v="2"/>
    <x v="2"/>
    <n v="31.15"/>
    <s v="EDSOLARI"/>
    <s v="AMANCEBO"/>
    <s v="UK - ECTRL - Continental Power Book"/>
    <x v="3"/>
    <x v="3"/>
    <n v="104106.1"/>
    <d v="2002-01-01T00:00:00"/>
  </r>
  <r>
    <x v="0"/>
    <x v="0"/>
    <x v="0"/>
    <n v="1"/>
    <n v="10"/>
    <n v="1263962"/>
    <d v="2001-05-18T07:13:58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83160"/>
    <s v="BMARCHAN"/>
    <s v="Enron Metals Trading System"/>
    <x v="0"/>
    <x v="0"/>
    <n v="2137971"/>
    <m/>
  </r>
  <r>
    <x v="1"/>
    <x v="2"/>
    <x v="1"/>
    <n v="1"/>
    <n v="50"/>
    <n v="1263961"/>
    <d v="2001-05-18T07:13:58"/>
    <s v="Reliant Energy Services, Inc."/>
    <x v="0"/>
    <x v="0"/>
    <x v="0"/>
    <x v="2"/>
    <s v="US East Power Phy Fwd Firm"/>
    <s v="US Pwr Phy Firm  Entergy Peak            21May01         USD/MWh"/>
    <n v="50"/>
    <m/>
    <x v="0"/>
    <x v="2"/>
    <x v="0"/>
    <n v="36.75"/>
    <s v="mwhitfield"/>
    <s v="MCARSON2"/>
    <s v="ST-SPP"/>
    <x v="6"/>
    <x v="6"/>
    <n v="614995.1"/>
    <d v="2001-05-21T21:00:00"/>
  </r>
  <r>
    <x v="0"/>
    <x v="0"/>
    <x v="0"/>
    <n v="1"/>
    <n v="10"/>
    <n v="1263963"/>
    <d v="2001-05-18T07:14:05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pornstar"/>
    <s v="BMARCHAN"/>
    <s v="Enron Metals Trading System"/>
    <x v="0"/>
    <x v="0"/>
    <n v="2137973"/>
    <m/>
  </r>
  <r>
    <x v="1"/>
    <x v="3"/>
    <x v="0"/>
    <n v="30"/>
    <n v="75000"/>
    <n v="1263964"/>
    <d v="2001-05-18T07:14:11"/>
    <s v="Duke Energy Trading and Marketing, L.L.C."/>
    <x v="0"/>
    <x v="0"/>
    <x v="0"/>
    <x v="3"/>
    <s v="US Gas Fin Swap"/>
    <s v="US Gas Swap      Nymex                   Jun01           USD/MM"/>
    <m/>
    <n v="2500"/>
    <x v="0"/>
    <x v="10"/>
    <x v="0"/>
    <n v="4.22"/>
    <s v="DANIELCOWL"/>
    <s v="JARNOLD"/>
    <s v="NG-Price"/>
    <x v="1"/>
    <x v="5"/>
    <s v="VA5501.1"/>
    <d v="2001-06-01T21:00:00"/>
  </r>
  <r>
    <x v="0"/>
    <x v="0"/>
    <x v="0"/>
    <n v="1"/>
    <n v="5"/>
    <n v="1263965"/>
    <d v="2001-05-18T07:15:07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8"/>
    <s v="NATHANDAY"/>
    <s v="BMARCHAN"/>
    <s v="Enron Metals Trading System"/>
    <x v="0"/>
    <x v="0"/>
    <n v="2137975"/>
    <m/>
  </r>
  <r>
    <x v="0"/>
    <x v="3"/>
    <x v="1"/>
    <n v="1"/>
    <n v="50000"/>
    <n v="1263966"/>
    <d v="2001-05-18T07:15:31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693"/>
    <d v="2001-05-18T21:00:00"/>
  </r>
  <r>
    <x v="1"/>
    <x v="2"/>
    <x v="1"/>
    <n v="30"/>
    <n v="1500"/>
    <n v="1263967"/>
    <d v="2001-05-18T07:15:33"/>
    <s v="Duke Energy Trading and Marketing, L.L.C."/>
    <x v="0"/>
    <x v="0"/>
    <x v="0"/>
    <x v="2"/>
    <s v="US East Power Phy Fwd Firm"/>
    <s v="US Pwr Phy Firm  NEPOOL Peak             Jun01           USD/MWh"/>
    <n v="50"/>
    <m/>
    <x v="0"/>
    <x v="2"/>
    <x v="0"/>
    <n v="62.75"/>
    <s v="TIMLOHRENZ"/>
    <s v="PBRODER"/>
    <s v="LT-New England"/>
    <x v="6"/>
    <x v="6"/>
    <n v="614997.1"/>
    <d v="2001-06-01T17:11:00"/>
  </r>
  <r>
    <x v="0"/>
    <x v="2"/>
    <x v="0"/>
    <n v="8"/>
    <n v="400"/>
    <n v="1263968"/>
    <d v="2001-05-18T07:15:37"/>
    <s v="Navitas Nordic Trading AS"/>
    <x v="0"/>
    <x v="0"/>
    <x v="0"/>
    <x v="2"/>
    <s v="Nordic Power Financial Swap"/>
    <s v="Nordic Pwr Swap  SYS BASE                GU22 2001       NOK/MWh"/>
    <n v="50"/>
    <m/>
    <x v="0"/>
    <x v="2"/>
    <x v="1"/>
    <n v="199"/>
    <s v="ADM70675"/>
    <s v="ESEIDEL"/>
    <s v="ENE- Nordic Power Book"/>
    <x v="2"/>
    <x v="2"/>
    <n v="1263968"/>
    <d v="2001-05-28T00:00:00"/>
  </r>
  <r>
    <x v="0"/>
    <x v="3"/>
    <x v="1"/>
    <n v="2"/>
    <n v="100000"/>
    <n v="1263971"/>
    <d v="2001-05-18T07:15:57"/>
    <s v="Conoco (UK) Limited"/>
    <x v="0"/>
    <x v="0"/>
    <x v="0"/>
    <x v="3"/>
    <s v="UK Gas Phy Fwd NBP"/>
    <s v="UK Gas Phy       NBP                     19-20May01      p/th"/>
    <n v="50000"/>
    <m/>
    <x v="0"/>
    <x v="6"/>
    <x v="3"/>
    <n v="19.75"/>
    <s v="alastair1"/>
    <s v="MNICHOLA"/>
    <s v="Non Affiliate Gas Book"/>
    <x v="4"/>
    <x v="3"/>
    <n v="103694"/>
    <d v="2001-05-19T21:00:00"/>
  </r>
  <r>
    <x v="0"/>
    <x v="0"/>
    <x v="0"/>
    <n v="1"/>
    <n v="20"/>
    <n v="1263972"/>
    <d v="2001-05-18T07:16:34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94436"/>
    <s v="BMARCHAN"/>
    <s v="Enron Metals Trading System"/>
    <x v="0"/>
    <x v="0"/>
    <n v="2137982"/>
    <m/>
  </r>
  <r>
    <x v="1"/>
    <x v="3"/>
    <x v="0"/>
    <n v="30"/>
    <n v="300000"/>
    <n v="1263973"/>
    <d v="2001-05-18T07:16:34"/>
    <s v="Duke Energy Trading and Marketing, L.L.C."/>
    <x v="0"/>
    <x v="0"/>
    <x v="0"/>
    <x v="3"/>
    <s v="US Gas Fin Swap"/>
    <s v="US Gas Swap      Nymex                   Jun01           USD/MM"/>
    <m/>
    <n v="10000"/>
    <x v="0"/>
    <x v="10"/>
    <x v="0"/>
    <n v="4.2149999999999999"/>
    <s v="CSPRINGER"/>
    <s v="JARNOLD"/>
    <s v="NG-Price"/>
    <x v="1"/>
    <x v="5"/>
    <s v="VA5504.1"/>
    <d v="2001-06-01T21:00:00"/>
  </r>
  <r>
    <x v="0"/>
    <x v="0"/>
    <x v="0"/>
    <n v="1"/>
    <n v="5"/>
    <n v="1263974"/>
    <d v="2001-05-18T07:16:52"/>
    <s v="Refco Investments Services Pte Ltd"/>
    <x v="0"/>
    <x v="0"/>
    <x v="0"/>
    <x v="0"/>
    <s v="Zinc LME Registered Contract"/>
    <s v="Zinc LME Reg.    Contract                22May01         USD/mt-L"/>
    <n v="5"/>
    <m/>
    <x v="0"/>
    <x v="0"/>
    <x v="0"/>
    <n v="949.5"/>
    <s v="refmetal"/>
    <s v="ATURNER"/>
    <s v="Enron Metals Trading System"/>
    <x v="0"/>
    <x v="0"/>
    <n v="2137984"/>
    <d v="2001-05-22T21:00:00"/>
  </r>
  <r>
    <x v="0"/>
    <x v="0"/>
    <x v="0"/>
    <n v="1"/>
    <n v="20"/>
    <n v="1263975"/>
    <d v="2001-05-18T07:17:0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6"/>
    <s v="BRUMSTEVE"/>
    <s v="BMARCHAN"/>
    <s v="Enron Metals Trading System"/>
    <x v="0"/>
    <x v="0"/>
    <n v="2137989"/>
    <m/>
  </r>
  <r>
    <x v="1"/>
    <x v="3"/>
    <x v="0"/>
    <n v="153"/>
    <n v="382500"/>
    <n v="1263977"/>
    <d v="2001-05-18T07:17:30"/>
    <s v="BNP Paribas"/>
    <x v="0"/>
    <x v="0"/>
    <x v="0"/>
    <x v="3"/>
    <s v="US Gas Fin Swap"/>
    <s v="US Gas Swap      Nymex                   Jun-Oct01       USD/MM"/>
    <m/>
    <n v="2500"/>
    <x v="0"/>
    <x v="10"/>
    <x v="0"/>
    <n v="4.3449999999999998"/>
    <s v="HEVREGAS1"/>
    <s v="JARNOLD"/>
    <s v="NG-Price"/>
    <x v="1"/>
    <x v="5"/>
    <s v="VA5505.1"/>
    <d v="2001-06-01T00:00:00"/>
  </r>
  <r>
    <x v="1"/>
    <x v="2"/>
    <x v="1"/>
    <n v="61"/>
    <n v="3050"/>
    <n v="1263978"/>
    <d v="2001-05-18T07:17:30"/>
    <s v="BP Energy Company"/>
    <x v="0"/>
    <x v="0"/>
    <x v="0"/>
    <x v="2"/>
    <s v="US East Power Phy Fwd Firm"/>
    <s v="US Pwr Phy Firm  PJM-W Peak              Mar-Apr02       USD/MWh"/>
    <m/>
    <n v="50"/>
    <x v="0"/>
    <x v="2"/>
    <x v="0"/>
    <n v="37.75"/>
    <s v="Kellybry"/>
    <s v="RBENSON"/>
    <s v="LT-PJM"/>
    <x v="6"/>
    <x v="6"/>
    <n v="614999.1"/>
    <d v="2002-03-01T14:12:00"/>
  </r>
  <r>
    <x v="0"/>
    <x v="0"/>
    <x v="0"/>
    <n v="1"/>
    <n v="3"/>
    <n v="1263979"/>
    <d v="2001-05-18T07:17:35"/>
    <s v="Carr Futures, Inc"/>
    <x v="0"/>
    <x v="0"/>
    <x v="0"/>
    <x v="0"/>
    <s v="Copper LME Registered Contract"/>
    <s v="Cu LME Reg.      Contract                3 Month         USD/mt-L"/>
    <m/>
    <n v="3"/>
    <x v="0"/>
    <x v="0"/>
    <x v="0"/>
    <n v="1707"/>
    <s v="msquires"/>
    <s v="BMARCHAN"/>
    <s v="Enron Metals Trading System"/>
    <x v="0"/>
    <x v="0"/>
    <n v="2137996"/>
    <m/>
  </r>
  <r>
    <x v="1"/>
    <x v="3"/>
    <x v="0"/>
    <n v="151"/>
    <n v="377500"/>
    <n v="1263980"/>
    <d v="2001-05-18T07:17:42"/>
    <s v="BNP Paribas"/>
    <x v="0"/>
    <x v="0"/>
    <x v="0"/>
    <x v="3"/>
    <s v="US Gas Fin Swap"/>
    <s v="US Gas Swap      Nymex                   Nov01-Mar02     USD/MM"/>
    <m/>
    <n v="2500"/>
    <x v="0"/>
    <x v="10"/>
    <x v="0"/>
    <n v="4.71"/>
    <s v="HEVREGAS1"/>
    <s v="JARNOLD"/>
    <s v="NG-Price"/>
    <x v="1"/>
    <x v="5"/>
    <s v="VA5506.1"/>
    <d v="2001-11-01T00:00:00"/>
  </r>
  <r>
    <x v="1"/>
    <x v="3"/>
    <x v="0"/>
    <n v="13"/>
    <n v="390000"/>
    <n v="1263981"/>
    <d v="2001-05-18T07:18:00"/>
    <s v="Aquila Risk Management Corporation"/>
    <x v="0"/>
    <x v="0"/>
    <x v="0"/>
    <x v="3"/>
    <s v="US Gas Fin Swap"/>
    <s v="US Gas Daily     HSC                     19-31May01      USD/MM"/>
    <m/>
    <n v="30000"/>
    <x v="0"/>
    <x v="10"/>
    <x v="0"/>
    <n v="4.1849999999999996"/>
    <s v="AQUILA1015"/>
    <s v="EBASS"/>
    <s v="FT-Texas"/>
    <x v="1"/>
    <x v="5"/>
    <s v="VA5507.1"/>
    <d v="2001-05-19T21:00:00"/>
  </r>
  <r>
    <x v="1"/>
    <x v="2"/>
    <x v="0"/>
    <n v="1"/>
    <n v="50"/>
    <n v="1263982"/>
    <d v="2001-05-18T07:18:08"/>
    <s v="PSEG Energy Resources &amp; Trade LLC"/>
    <x v="0"/>
    <x v="0"/>
    <x v="0"/>
    <x v="2"/>
    <s v="US East Power Fin Swap"/>
    <s v="US Pwr Fin Swap  ISO NY Z-A Peak         21May01         USD/MWh"/>
    <n v="50"/>
    <m/>
    <x v="0"/>
    <x v="2"/>
    <x v="0"/>
    <n v="41.75"/>
    <s v="depillo1"/>
    <s v="GGUPTA"/>
    <s v="ST-New England"/>
    <x v="6"/>
    <x v="5"/>
    <n v="615000.1"/>
    <d v="2001-05-21T21:00:00"/>
  </r>
  <r>
    <x v="0"/>
    <x v="0"/>
    <x v="0"/>
    <n v="1"/>
    <n v="15"/>
    <n v="1263983"/>
    <d v="2001-05-18T07:18:35"/>
    <s v="Koch Metals Trading Limited"/>
    <x v="0"/>
    <x v="0"/>
    <x v="0"/>
    <x v="0"/>
    <s v="Zinc LME Registered Contract"/>
    <s v="Zinc LME Reg.    Contract                3 Month         USD/mt-L"/>
    <n v="15"/>
    <m/>
    <x v="0"/>
    <x v="0"/>
    <x v="0"/>
    <n v="969"/>
    <s v="LONDON2001"/>
    <s v="ATURNER"/>
    <s v="Enron Metals Trading System"/>
    <x v="0"/>
    <x v="0"/>
    <n v="2138004"/>
    <m/>
  </r>
  <r>
    <x v="1"/>
    <x v="2"/>
    <x v="0"/>
    <n v="1"/>
    <n v="50"/>
    <n v="1263984"/>
    <d v="2001-05-18T07:18:42"/>
    <s v="Aquila Risk Management Corporation"/>
    <x v="0"/>
    <x v="0"/>
    <x v="0"/>
    <x v="2"/>
    <s v="US East Power Fin Swap"/>
    <s v="US Pwr Fin Swap  ISO NY Z-G Peak         21May01         USD/MWh"/>
    <m/>
    <n v="50"/>
    <x v="0"/>
    <x v="2"/>
    <x v="0"/>
    <n v="53.5"/>
    <s v="AQUILA1047"/>
    <s v="GGUPTA"/>
    <s v="ST-New England"/>
    <x v="6"/>
    <x v="5"/>
    <n v="615001.1"/>
    <d v="2001-05-21T21:00:00"/>
  </r>
  <r>
    <x v="1"/>
    <x v="2"/>
    <x v="1"/>
    <n v="1"/>
    <n v="50"/>
    <n v="1263985"/>
    <d v="2001-05-18T07:18:47"/>
    <s v="PG&amp;E Energy Trading - Power, L.P."/>
    <x v="0"/>
    <x v="0"/>
    <x v="0"/>
    <x v="2"/>
    <s v="US East Power Phy Fwd Firm"/>
    <s v="US Pwr Phy Firm  NEPOOL Peak             21May01         USD/MWh"/>
    <m/>
    <n v="50"/>
    <x v="0"/>
    <x v="2"/>
    <x v="0"/>
    <n v="52.5"/>
    <s v="adamirick"/>
    <s v="PBRODER"/>
    <s v="ST-New England"/>
    <x v="6"/>
    <x v="6"/>
    <n v="615002.1"/>
    <d v="2001-05-21T21:00:00"/>
  </r>
  <r>
    <x v="0"/>
    <x v="0"/>
    <x v="0"/>
    <n v="1"/>
    <n v="20"/>
    <n v="1263986"/>
    <d v="2001-05-18T07:19:1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0"/>
    <s v="BRUMSTEVE"/>
    <s v="BMARCHAN"/>
    <s v="Enron Metals Trading System"/>
    <x v="0"/>
    <x v="0"/>
    <n v="2138012"/>
    <m/>
  </r>
  <r>
    <x v="0"/>
    <x v="3"/>
    <x v="1"/>
    <n v="2"/>
    <n v="100000"/>
    <n v="1263987"/>
    <d v="2001-05-18T07:19:37"/>
    <s v="Accord Energy Ltd."/>
    <x v="0"/>
    <x v="0"/>
    <x v="0"/>
    <x v="3"/>
    <s v="BEL Gas Phy Fwd Zee HUB"/>
    <s v="BEL Gas Phy      ZEE HUB                 19-20May01      p/th"/>
    <n v="50000"/>
    <m/>
    <x v="0"/>
    <x v="6"/>
    <x v="3"/>
    <n v="20.399999999999999"/>
    <s v="tommacal"/>
    <s v="DFURNER"/>
    <s v="Continental Gas Book"/>
    <x v="4"/>
    <x v="3"/>
    <n v="103695"/>
    <d v="2001-05-19T21:00:00"/>
  </r>
  <r>
    <x v="0"/>
    <x v="3"/>
    <x v="1"/>
    <n v="2"/>
    <n v="100000"/>
    <n v="1263988"/>
    <d v="2001-05-18T07:19:41"/>
    <s v="Accord Energy Ltd."/>
    <x v="0"/>
    <x v="0"/>
    <x v="0"/>
    <x v="3"/>
    <s v="BEL Gas Phy Fwd Zee IZT Ent"/>
    <s v="BEL Gas Phy      ZEE IZT ENT             19-20May01      p/th"/>
    <n v="50000"/>
    <m/>
    <x v="0"/>
    <x v="6"/>
    <x v="3"/>
    <n v="20.399999999999999"/>
    <s v="tommacal"/>
    <s v="DFURNER"/>
    <s v="Continental Gas Book"/>
    <x v="4"/>
    <x v="3"/>
    <n v="103696"/>
    <d v="2001-05-19T21:00:00"/>
  </r>
  <r>
    <x v="0"/>
    <x v="0"/>
    <x v="0"/>
    <n v="1"/>
    <n v="20"/>
    <n v="1263989"/>
    <d v="2001-05-18T07:20:25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74761"/>
    <s v="BMARCHAN"/>
    <s v="Enron Metals Trading System"/>
    <x v="0"/>
    <x v="0"/>
    <n v="2138024"/>
    <m/>
  </r>
  <r>
    <x v="1"/>
    <x v="3"/>
    <x v="0"/>
    <n v="30"/>
    <n v="450000"/>
    <n v="1263991"/>
    <d v="2001-05-18T07:20:50"/>
    <s v="Aquila Risk Management Corporation"/>
    <x v="0"/>
    <x v="0"/>
    <x v="0"/>
    <x v="3"/>
    <s v="US Gas Fin Swap"/>
    <s v="US Gas Swap      Nymex                   Jun01           USD/MM"/>
    <m/>
    <n v="15000"/>
    <x v="0"/>
    <x v="10"/>
    <x v="0"/>
    <n v="4.22"/>
    <s v="AQUILA1079"/>
    <s v="JARNOLD"/>
    <s v="NG-Price"/>
    <x v="1"/>
    <x v="5"/>
    <s v="VA5509.1"/>
    <d v="2001-06-01T21:00:00"/>
  </r>
  <r>
    <x v="1"/>
    <x v="2"/>
    <x v="1"/>
    <n v="1"/>
    <n v="50"/>
    <n v="1263992"/>
    <d v="2001-05-18T07:21:09"/>
    <s v="CLECO Marketing and Trading, LLC"/>
    <x v="0"/>
    <x v="0"/>
    <x v="0"/>
    <x v="2"/>
    <s v="US East Power Phy Fwd Firm"/>
    <s v="US Pwr Phy Firm  Entergy Peak            21May01         USD/MWh"/>
    <m/>
    <n v="50"/>
    <x v="0"/>
    <x v="2"/>
    <x v="0"/>
    <n v="36.75"/>
    <s v="esansing"/>
    <s v="MCARSON2"/>
    <s v="ST-SPP"/>
    <x v="6"/>
    <x v="6"/>
    <n v="615003.1"/>
    <d v="2001-05-21T21:00:00"/>
  </r>
  <r>
    <x v="0"/>
    <x v="0"/>
    <x v="0"/>
    <n v="1"/>
    <n v="20"/>
    <n v="1263993"/>
    <d v="2001-05-18T07:21:1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lattery"/>
    <s v="BMARCHAN"/>
    <s v="Enron Metals Trading System"/>
    <x v="0"/>
    <x v="0"/>
    <n v="2138032"/>
    <m/>
  </r>
  <r>
    <x v="0"/>
    <x v="0"/>
    <x v="0"/>
    <n v="1"/>
    <n v="20"/>
    <n v="1263994"/>
    <d v="2001-05-18T07:21:14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NATHANDAY"/>
    <s v="BMARCHAN"/>
    <s v="Enron Metals Trading System"/>
    <x v="0"/>
    <x v="0"/>
    <n v="2138034"/>
    <m/>
  </r>
  <r>
    <x v="1"/>
    <x v="3"/>
    <x v="0"/>
    <n v="13"/>
    <n v="130000"/>
    <n v="1263996"/>
    <d v="2001-05-18T07:21:47"/>
    <s v="Williams Energy Marketing &amp; Trading Company"/>
    <x v="0"/>
    <x v="0"/>
    <x v="0"/>
    <x v="3"/>
    <s v="US Gas Fin Swap"/>
    <s v="US Gas Daily     HHub                    19-31May01      USD/MM"/>
    <m/>
    <n v="10000"/>
    <x v="0"/>
    <x v="10"/>
    <x v="0"/>
    <n v="4.16"/>
    <s v="stephenj"/>
    <s v="PKEAVEY"/>
    <s v="G-DAILY-EST"/>
    <x v="1"/>
    <x v="5"/>
    <s v="VA5510.1"/>
    <d v="2001-05-19T21:00:00"/>
  </r>
  <r>
    <x v="0"/>
    <x v="0"/>
    <x v="0"/>
    <n v="1"/>
    <n v="5"/>
    <n v="1263997"/>
    <d v="2001-05-18T07:21:50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jamesbuff"/>
    <s v="BMARCHAN"/>
    <s v="Enron Metals Trading System"/>
    <x v="0"/>
    <x v="0"/>
    <n v="2138038"/>
    <m/>
  </r>
  <r>
    <x v="0"/>
    <x v="0"/>
    <x v="0"/>
    <n v="1"/>
    <n v="7"/>
    <n v="1263998"/>
    <d v="2001-05-18T07:22:04"/>
    <s v="ED &amp; F Man International Limited"/>
    <x v="0"/>
    <x v="0"/>
    <x v="0"/>
    <x v="0"/>
    <s v="Copper LME Registered Contract"/>
    <s v="Cu LME Reg.      Contract                3 Month         USD/mt-L"/>
    <m/>
    <n v="7"/>
    <x v="0"/>
    <x v="0"/>
    <x v="0"/>
    <n v="1705"/>
    <s v="anilshah"/>
    <s v="BMARCHAN"/>
    <s v="Enron Metals Trading System"/>
    <x v="0"/>
    <x v="0"/>
    <n v="2138043"/>
    <m/>
  </r>
  <r>
    <x v="0"/>
    <x v="0"/>
    <x v="0"/>
    <n v="1"/>
    <n v="20"/>
    <n v="1263999"/>
    <d v="2001-05-18T07:22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8045"/>
    <m/>
  </r>
  <r>
    <x v="0"/>
    <x v="0"/>
    <x v="0"/>
    <n v="1"/>
    <n v="20"/>
    <n v="1264000"/>
    <d v="2001-05-18T07:22:16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WAHFAGGOT"/>
    <s v="BMARCHAN"/>
    <s v="Enron Metals Trading System"/>
    <x v="0"/>
    <x v="0"/>
    <n v="2138047"/>
    <m/>
  </r>
  <r>
    <x v="0"/>
    <x v="0"/>
    <x v="0"/>
    <n v="1"/>
    <n v="20"/>
    <n v="1264002"/>
    <d v="2001-05-18T07:22:3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8052"/>
    <m/>
  </r>
  <r>
    <x v="0"/>
    <x v="2"/>
    <x v="0"/>
    <n v="8"/>
    <n v="400"/>
    <n v="1264003"/>
    <d v="2001-05-18T07:22:54"/>
    <s v="Navitas Nordic Trading AS"/>
    <x v="0"/>
    <x v="0"/>
    <x v="0"/>
    <x v="2"/>
    <s v="Nordic Power Financial Swap"/>
    <s v="Nordic Pwr Swap  SYS BASE                GU21 2001       NOK/MWh"/>
    <n v="50"/>
    <m/>
    <x v="0"/>
    <x v="2"/>
    <x v="1"/>
    <n v="186"/>
    <s v="ADM70675"/>
    <s v="ESEIDEL"/>
    <s v="ENE- Nordic Power Book"/>
    <x v="2"/>
    <x v="2"/>
    <n v="1264003"/>
    <d v="2001-05-21T00:00:00"/>
  </r>
  <r>
    <x v="0"/>
    <x v="0"/>
    <x v="0"/>
    <n v="1"/>
    <n v="5"/>
    <n v="1264004"/>
    <d v="2001-05-18T07:23:11"/>
    <s v="Investec Bank (UK) Limite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ADM61366"/>
    <s v="ATURNER"/>
    <s v="Enron Metals Trading System"/>
    <x v="0"/>
    <x v="0"/>
    <n v="2138061"/>
    <m/>
  </r>
  <r>
    <x v="1"/>
    <x v="2"/>
    <x v="1"/>
    <n v="30"/>
    <n v="1500"/>
    <n v="1264005"/>
    <d v="2001-05-18T07:23:11"/>
    <s v="Cinergy Services, Inc."/>
    <x v="0"/>
    <x v="0"/>
    <x v="0"/>
    <x v="2"/>
    <s v="US East Power Phy Fwd Firm"/>
    <s v="US Pwr Phy Firm  TVA Peak                Jun01           USD/MWh"/>
    <m/>
    <n v="50"/>
    <x v="0"/>
    <x v="2"/>
    <x v="0"/>
    <n v="61"/>
    <s v="weshughes"/>
    <s v="MCARSON2"/>
    <s v="LT-SERC"/>
    <x v="6"/>
    <x v="6"/>
    <n v="615004.1"/>
    <d v="2001-06-01T14:25:00"/>
  </r>
  <r>
    <x v="0"/>
    <x v="0"/>
    <x v="0"/>
    <n v="1"/>
    <n v="5"/>
    <n v="1264006"/>
    <d v="2001-05-18T07:23:12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2"/>
    <s v="NATHANDAY"/>
    <s v="BMARCHAN"/>
    <s v="Enron Metals Trading System"/>
    <x v="0"/>
    <x v="0"/>
    <n v="2138063"/>
    <m/>
  </r>
  <r>
    <x v="1"/>
    <x v="3"/>
    <x v="0"/>
    <n v="151"/>
    <n v="755000"/>
    <n v="1264008"/>
    <d v="2001-05-18T07:24:00"/>
    <s v="Axia Energy, LP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berginpat2"/>
    <s v="JARNOLD"/>
    <s v="NG-Price"/>
    <x v="1"/>
    <x v="5"/>
    <s v="VA5514.1"/>
    <d v="2001-11-01T00:00:00"/>
  </r>
  <r>
    <x v="1"/>
    <x v="2"/>
    <x v="1"/>
    <n v="1"/>
    <n v="50"/>
    <n v="1264009"/>
    <d v="2001-05-18T07:24:06"/>
    <s v="Duke Energy Trading and Marketing, L.L.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CONLEYRA"/>
    <s v="MCARSON2"/>
    <s v="ST-SPP"/>
    <x v="6"/>
    <x v="6"/>
    <n v="615006.1"/>
    <d v="2001-05-21T21:00:00"/>
  </r>
  <r>
    <x v="1"/>
    <x v="2"/>
    <x v="1"/>
    <n v="1"/>
    <n v="50"/>
    <n v="1264010"/>
    <d v="2001-05-18T07:24:28"/>
    <s v="Dynegy Power Marketing, Inc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jmpepper"/>
    <s v="JQUENET"/>
    <s v="ST-PJM"/>
    <x v="6"/>
    <x v="6"/>
    <n v="615007.1"/>
    <d v="2001-05-21T21:00:00"/>
  </r>
  <r>
    <x v="0"/>
    <x v="0"/>
    <x v="0"/>
    <n v="1"/>
    <n v="2"/>
    <n v="1264011"/>
    <d v="2001-05-18T07:24:32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8"/>
    <s v="marknunn1"/>
    <s v="BMARCHAN"/>
    <s v="Enron Metals Trading System"/>
    <x v="0"/>
    <x v="0"/>
    <n v="2138070"/>
    <m/>
  </r>
  <r>
    <x v="1"/>
    <x v="2"/>
    <x v="1"/>
    <n v="30"/>
    <n v="1500"/>
    <n v="1264012"/>
    <d v="2001-05-18T07:24:42"/>
    <s v="Constellation Power Source, Inc."/>
    <x v="1"/>
    <x v="1"/>
    <x v="0"/>
    <x v="2"/>
    <s v="US East Power Phy Fwd Firm"/>
    <s v="US Pwr Phy Firm  PJM-W Peak              Jun01           USD/MWh"/>
    <m/>
    <n v="50"/>
    <x v="0"/>
    <x v="2"/>
    <x v="0"/>
    <n v="59"/>
    <s v="howardte"/>
    <s v="JQUENET"/>
    <s v="LT-PJM"/>
    <x v="6"/>
    <x v="6"/>
    <n v="615009.1"/>
    <d v="2001-06-01T14:12:00"/>
  </r>
  <r>
    <x v="1"/>
    <x v="2"/>
    <x v="1"/>
    <n v="1"/>
    <n v="50"/>
    <n v="1264013"/>
    <d v="2001-05-18T07:24:43"/>
    <s v="Constellation Power Source, Inc."/>
    <x v="0"/>
    <x v="0"/>
    <x v="0"/>
    <x v="2"/>
    <s v="US East Power Phy Fwd Firm"/>
    <s v="US Pwr Phy Firm  Cinergy OffPk           21May01         USD/MWh"/>
    <n v="50"/>
    <m/>
    <x v="0"/>
    <x v="2"/>
    <x v="0"/>
    <n v="13.5"/>
    <s v="cortmcmeel"/>
    <s v="MLORENZ"/>
    <s v="EPMI-Midwest"/>
    <x v="6"/>
    <x v="6"/>
    <n v="615010.1"/>
    <d v="2001-05-21T21:00:00"/>
  </r>
  <r>
    <x v="0"/>
    <x v="0"/>
    <x v="0"/>
    <n v="1"/>
    <n v="5"/>
    <n v="1264016"/>
    <d v="2001-05-18T07:24:51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stanleyf"/>
    <s v="ATURNER"/>
    <s v="Enron Metals Trading System"/>
    <x v="0"/>
    <x v="0"/>
    <n v="2138078"/>
    <m/>
  </r>
  <r>
    <x v="1"/>
    <x v="1"/>
    <x v="0"/>
    <n v="1"/>
    <n v="25000"/>
    <n v="1264018"/>
    <d v="2001-05-18T07:25:24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12"/>
    <s v="semprakuo"/>
    <s v="GWHALLE"/>
    <s v="WTI-GW-NXC2"/>
    <x v="1"/>
    <x v="5"/>
    <s v="VA5515.1"/>
    <d v="2001-06-01T00:00:00"/>
  </r>
  <r>
    <x v="0"/>
    <x v="0"/>
    <x v="0"/>
    <n v="1"/>
    <n v="20"/>
    <n v="1264025"/>
    <d v="2001-05-18T07:27:2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johnmanfld"/>
    <s v="BMARCHAN"/>
    <s v="Enron Metals Trading System"/>
    <x v="0"/>
    <x v="0"/>
    <n v="2138094"/>
    <m/>
  </r>
  <r>
    <x v="0"/>
    <x v="0"/>
    <x v="0"/>
    <n v="1"/>
    <n v="20"/>
    <n v="1264026"/>
    <d v="2001-05-18T07:27:37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ADM94436"/>
    <s v="BMARCHAN"/>
    <s v="Enron Metals Trading System"/>
    <x v="0"/>
    <x v="0"/>
    <n v="2138098"/>
    <m/>
  </r>
  <r>
    <x v="0"/>
    <x v="0"/>
    <x v="0"/>
    <n v="1"/>
    <n v="15"/>
    <n v="1264027"/>
    <d v="2001-05-18T07:27:38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BRUMSTEVE"/>
    <s v="BMARCHAN"/>
    <s v="Enron Metals Trading System"/>
    <x v="0"/>
    <x v="0"/>
    <n v="2138100"/>
    <m/>
  </r>
  <r>
    <x v="1"/>
    <x v="3"/>
    <x v="0"/>
    <n v="153"/>
    <n v="382500"/>
    <n v="1264028"/>
    <d v="2001-05-18T07:27:45"/>
    <s v="Axia Energy, LP"/>
    <x v="0"/>
    <x v="0"/>
    <x v="0"/>
    <x v="3"/>
    <s v="US Gas Fin Swap"/>
    <s v="US Gas Swap      Nymex                   Jun-Oct01       USD/MM"/>
    <m/>
    <n v="2500"/>
    <x v="0"/>
    <x v="10"/>
    <x v="0"/>
    <n v="4.3499999999999996"/>
    <s v="hossmich"/>
    <s v="JARNOLD"/>
    <s v="NG-Price"/>
    <x v="1"/>
    <x v="5"/>
    <s v="VA5518.1"/>
    <d v="2001-06-01T00:00:00"/>
  </r>
  <r>
    <x v="1"/>
    <x v="3"/>
    <x v="0"/>
    <n v="13"/>
    <n v="65000"/>
    <n v="1264029"/>
    <d v="2001-05-18T07:27:49"/>
    <s v="Duke Energy Trading and Marketing, L.L.C."/>
    <x v="0"/>
    <x v="0"/>
    <x v="0"/>
    <x v="3"/>
    <s v="US Gas Fin Swap"/>
    <s v="US Gas Daily     HHub                    19-31May01      USD/MM"/>
    <n v="5000"/>
    <m/>
    <x v="0"/>
    <x v="10"/>
    <x v="0"/>
    <n v="4.1500000000000004"/>
    <s v="CSPRINGER"/>
    <s v="PKEAVEY"/>
    <s v="G-DAILY-EST"/>
    <x v="1"/>
    <x v="5"/>
    <s v="VA5519.1"/>
    <d v="2001-05-19T21:00:00"/>
  </r>
  <r>
    <x v="0"/>
    <x v="0"/>
    <x v="0"/>
    <n v="1"/>
    <n v="20"/>
    <n v="1264031"/>
    <d v="2001-05-18T07:28:33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johnmanfld"/>
    <s v="BMARCHAN"/>
    <s v="Enron Metals Trading System"/>
    <x v="0"/>
    <x v="0"/>
    <n v="2138108"/>
    <m/>
  </r>
  <r>
    <x v="1"/>
    <x v="3"/>
    <x v="0"/>
    <n v="30"/>
    <n v="150000"/>
    <n v="1264032"/>
    <d v="2001-05-18T07:28:35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2"/>
    <s v="Lamoreal"/>
    <s v="JARNOLD"/>
    <s v="NG-Price"/>
    <x v="1"/>
    <x v="5"/>
    <s v="VA5520.1"/>
    <d v="2001-06-01T21:00:00"/>
  </r>
  <r>
    <x v="0"/>
    <x v="0"/>
    <x v="0"/>
    <n v="1"/>
    <n v="18"/>
    <n v="1264033"/>
    <d v="2001-05-18T07:28:45"/>
    <s v="N M Rothschild &amp; Sons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7"/>
    <s v="MATTGILLIE"/>
    <s v="BMARCHAN"/>
    <s v="Enron Metals Trading System"/>
    <x v="0"/>
    <x v="0"/>
    <n v="2138110"/>
    <m/>
  </r>
  <r>
    <x v="1"/>
    <x v="3"/>
    <x v="0"/>
    <n v="13"/>
    <n v="130000"/>
    <n v="1264034"/>
    <d v="2001-05-18T07:28:49"/>
    <s v="AEP Energy Services, Inc."/>
    <x v="0"/>
    <x v="0"/>
    <x v="0"/>
    <x v="3"/>
    <s v="US Gas Fin Swap"/>
    <s v="US Gas Daily     HHub                    19-31May01      USD/MM"/>
    <m/>
    <n v="10000"/>
    <x v="0"/>
    <x v="10"/>
    <x v="0"/>
    <n v="4.16"/>
    <s v="aepes222"/>
    <s v="PKEAVEY"/>
    <s v="G-DAILY-EST"/>
    <x v="1"/>
    <x v="5"/>
    <s v="VA5521.1"/>
    <d v="2001-05-19T21:00:00"/>
  </r>
  <r>
    <x v="0"/>
    <x v="2"/>
    <x v="1"/>
    <n v="90"/>
    <n v="2250"/>
    <n v="1264035"/>
    <d v="2001-05-18T07:29:11"/>
    <s v="AEP Energy Services Ltd"/>
    <x v="0"/>
    <x v="0"/>
    <x v="0"/>
    <x v="2"/>
    <s v="GER Power Phy Fwd Ffrm"/>
    <s v="GER Pwr Phy FF   Ger Grd BASE HV         Jan-Mar02       EUR/MWh"/>
    <n v="25"/>
    <m/>
    <x v="0"/>
    <x v="2"/>
    <x v="2"/>
    <n v="25.6"/>
    <s v="dengmann"/>
    <s v="AMANCEBO"/>
    <s v="UK - ECTRL - Continental Power Book"/>
    <x v="3"/>
    <x v="3"/>
    <n v="104111.1"/>
    <d v="2002-01-01T00:00:00"/>
  </r>
  <r>
    <x v="1"/>
    <x v="2"/>
    <x v="1"/>
    <n v="1"/>
    <n v="50"/>
    <n v="1264036"/>
    <d v="2001-05-18T07:29:22"/>
    <s v="Allegheny Energy Supply Company, LLC"/>
    <x v="0"/>
    <x v="0"/>
    <x v="0"/>
    <x v="2"/>
    <s v="US East Power Phy Fwd Firm"/>
    <s v="US Pwr Phy Firm  PJM-W OffPk             21May01         USD/MWh"/>
    <n v="50"/>
    <m/>
    <x v="0"/>
    <x v="2"/>
    <x v="0"/>
    <n v="17.75"/>
    <s v="vfaes123"/>
    <s v="JQUENET"/>
    <s v="ST-PJM"/>
    <x v="6"/>
    <x v="6"/>
    <n v="615013.1"/>
    <d v="2001-05-21T21:00:00"/>
  </r>
  <r>
    <x v="1"/>
    <x v="3"/>
    <x v="0"/>
    <n v="30"/>
    <n v="450000"/>
    <n v="1264037"/>
    <d v="2001-05-18T07:29:23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22"/>
    <s v="RICKERSB"/>
    <s v="JARNOLD"/>
    <s v="NG-Price"/>
    <x v="1"/>
    <x v="5"/>
    <s v="VA5522.1"/>
    <d v="2001-06-01T21:00:00"/>
  </r>
  <r>
    <x v="1"/>
    <x v="2"/>
    <x v="1"/>
    <n v="30"/>
    <n v="1500"/>
    <n v="1264039"/>
    <d v="2001-05-18T07:29:36"/>
    <s v="Axia Energy, LP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millerbi"/>
    <s v="JQUENET"/>
    <s v="LT-PJM"/>
    <x v="6"/>
    <x v="6"/>
    <n v="615014.1"/>
    <d v="2001-06-01T14:12:00"/>
  </r>
  <r>
    <x v="0"/>
    <x v="0"/>
    <x v="0"/>
    <n v="1"/>
    <n v="1"/>
    <n v="1264040"/>
    <d v="2001-05-18T07:30:01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37"/>
    <s v="marknunn1"/>
    <s v="BMARCHAN"/>
    <s v="Enron Metals Trading System"/>
    <x v="0"/>
    <x v="0"/>
    <n v="2138124"/>
    <m/>
  </r>
  <r>
    <x v="1"/>
    <x v="2"/>
    <x v="1"/>
    <n v="30"/>
    <n v="1500"/>
    <n v="1264042"/>
    <d v="2001-05-18T07:30:03"/>
    <s v="Reliant Energy Services, Inc."/>
    <x v="0"/>
    <x v="0"/>
    <x v="0"/>
    <x v="2"/>
    <s v="US East Power Phy Fwd Firm"/>
    <s v="US Pwr Phy Firm  Cinergy Peak            Sep01           USD/MWh"/>
    <m/>
    <n v="50"/>
    <x v="0"/>
    <x v="2"/>
    <x v="0"/>
    <n v="38.299999999999997"/>
    <s v="smarland"/>
    <s v="FSTURM"/>
    <s v="ST-ECAR"/>
    <x v="6"/>
    <x v="6"/>
    <n v="615016.1"/>
    <d v="2001-09-01T17:11:00"/>
  </r>
  <r>
    <x v="1"/>
    <x v="3"/>
    <x v="0"/>
    <n v="13"/>
    <n v="260000"/>
    <n v="1264046"/>
    <d v="2001-05-18T07:30:44"/>
    <s v="AEP Energy Services, Inc."/>
    <x v="0"/>
    <x v="0"/>
    <x v="0"/>
    <x v="3"/>
    <s v="US Gas Fin Swap"/>
    <s v="US Gas Daily     HHub                    19-31May01      USD/MM"/>
    <m/>
    <n v="20000"/>
    <x v="0"/>
    <x v="10"/>
    <x v="0"/>
    <n v="4.165"/>
    <s v="aepes222"/>
    <s v="PKEAVEY"/>
    <s v="G-DAILY-EST"/>
    <x v="1"/>
    <x v="5"/>
    <s v="VA5523.1"/>
    <d v="2001-05-19T21:00:00"/>
  </r>
  <r>
    <x v="0"/>
    <x v="0"/>
    <x v="0"/>
    <n v="1"/>
    <n v="20"/>
    <n v="1264047"/>
    <d v="2001-05-18T07:31:18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66058"/>
    <s v="BMARCHAN"/>
    <s v="Enron Metals Trading System"/>
    <x v="0"/>
    <x v="0"/>
    <n v="2138134"/>
    <m/>
  </r>
  <r>
    <x v="1"/>
    <x v="3"/>
    <x v="0"/>
    <n v="30"/>
    <n v="300000"/>
    <n v="1264048"/>
    <d v="2001-05-18T07:32:09"/>
    <s v="Reliant Energy Services, Inc."/>
    <x v="0"/>
    <x v="0"/>
    <x v="0"/>
    <x v="3"/>
    <s v="US Gas Fin Swap"/>
    <s v="US Gas Swap      Nymex                   Jun01           USD/MM"/>
    <m/>
    <n v="10000"/>
    <x v="0"/>
    <x v="10"/>
    <x v="0"/>
    <n v="4.2249999999999996"/>
    <s v="mrsmith32"/>
    <s v="JARNOLD"/>
    <s v="NG-Price"/>
    <x v="1"/>
    <x v="5"/>
    <s v="VA5524.1"/>
    <d v="2001-06-01T21:00:00"/>
  </r>
  <r>
    <x v="0"/>
    <x v="3"/>
    <x v="1"/>
    <n v="3"/>
    <n v="30000"/>
    <n v="1264050"/>
    <d v="2001-05-18T07:32:20"/>
    <s v="Cargill Energy Trading Canada, Inc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41"/>
    <s v="SETHMAN1"/>
    <s v="MCUILLA"/>
    <s v="ENA - IM Ontario"/>
    <x v="7"/>
    <x v="5"/>
    <n v="796415"/>
    <d v="2001-05-19T21:00:00"/>
  </r>
  <r>
    <x v="1"/>
    <x v="3"/>
    <x v="1"/>
    <n v="3"/>
    <n v="30000"/>
    <n v="1264051"/>
    <d v="2001-05-18T07:32:20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JCARROLL"/>
    <s v="ARING"/>
    <s v="ENA-IM NE GULF1"/>
    <x v="7"/>
    <x v="5"/>
    <n v="796414"/>
    <d v="2001-05-19T21:00:00"/>
  </r>
  <r>
    <x v="1"/>
    <x v="3"/>
    <x v="1"/>
    <n v="3"/>
    <n v="30000"/>
    <n v="1264052"/>
    <d v="2001-05-18T07:32:40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aepes215"/>
    <s v="ARING"/>
    <s v="ENA-IM NE GULF1"/>
    <x v="7"/>
    <x v="5"/>
    <n v="796416"/>
    <d v="2001-05-19T21:00:00"/>
  </r>
  <r>
    <x v="1"/>
    <x v="3"/>
    <x v="0"/>
    <n v="30"/>
    <n v="150000"/>
    <n v="1264053"/>
    <d v="2001-05-18T07:32:52"/>
    <s v="Firm Trade Bridgeline"/>
    <x v="0"/>
    <x v="0"/>
    <x v="0"/>
    <x v="3"/>
    <s v="US Gas Fin Swap"/>
    <s v="US Gas Swap      Nymex                   Jun01           USD/MM"/>
    <m/>
    <n v="5000"/>
    <x v="0"/>
    <x v="10"/>
    <x v="0"/>
    <n v="4.2249999999999996"/>
    <s v="ADM45207"/>
    <s v="JARNOLD"/>
    <s v="NG-Price"/>
    <x v="1"/>
    <x v="5"/>
    <s v="VA5526.1"/>
    <d v="2001-06-01T21:00:00"/>
  </r>
  <r>
    <x v="1"/>
    <x v="3"/>
    <x v="1"/>
    <n v="3"/>
    <n v="30000"/>
    <n v="1264054"/>
    <d v="2001-05-18T07:33:05"/>
    <s v="Axia Energy, LP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garrison"/>
    <s v="ARING"/>
    <s v="ENA-IM NE GULF1"/>
    <x v="7"/>
    <x v="5"/>
    <n v="796417"/>
    <d v="2001-05-19T21:00:00"/>
  </r>
  <r>
    <x v="1"/>
    <x v="3"/>
    <x v="0"/>
    <n v="151"/>
    <n v="755000"/>
    <n v="1264055"/>
    <d v="2001-05-18T07:33:19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2"/>
    <s v="RICKERSB"/>
    <s v="JARNOLD"/>
    <s v="NG-Price"/>
    <x v="1"/>
    <x v="5"/>
    <s v="VA5527.1"/>
    <d v="2001-11-01T00:00:00"/>
  </r>
  <r>
    <x v="1"/>
    <x v="3"/>
    <x v="1"/>
    <n v="3"/>
    <n v="30000"/>
    <n v="1264056"/>
    <d v="2001-05-18T07:33:21"/>
    <s v="Reliant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8"/>
    <s v="jaelee14"/>
    <s v="ARING"/>
    <s v="ENA-IM NE GULF1"/>
    <x v="7"/>
    <x v="5"/>
    <n v="796418"/>
    <d v="2001-05-19T21:00:00"/>
  </r>
  <r>
    <x v="0"/>
    <x v="0"/>
    <x v="0"/>
    <n v="1"/>
    <n v="20"/>
    <n v="1264057"/>
    <d v="2001-05-18T07:33:57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baileyap"/>
    <s v="BMARCHAN"/>
    <s v="Enron Metals Trading System"/>
    <x v="0"/>
    <x v="0"/>
    <n v="2138151"/>
    <m/>
  </r>
  <r>
    <x v="1"/>
    <x v="2"/>
    <x v="1"/>
    <n v="1"/>
    <n v="50"/>
    <n v="1264058"/>
    <d v="2001-05-18T07:34:29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benborgen"/>
    <s v="JQUENET"/>
    <s v="ST-PJM"/>
    <x v="6"/>
    <x v="6"/>
    <n v="615024.1"/>
    <d v="2001-05-21T21:00:00"/>
  </r>
  <r>
    <x v="1"/>
    <x v="3"/>
    <x v="0"/>
    <n v="153"/>
    <n v="1530000"/>
    <n v="1264060"/>
    <d v="2001-05-18T07:34:44"/>
    <s v="The New Power Company"/>
    <x v="0"/>
    <x v="0"/>
    <x v="0"/>
    <x v="3"/>
    <s v="US Gas Fin BasisSwap"/>
    <s v="US Gas Basis     NGI Chicago             Jun-Oct01       USD/MM"/>
    <m/>
    <n v="10000"/>
    <x v="0"/>
    <x v="10"/>
    <x v="0"/>
    <n v="8.5000000000000006E-2"/>
    <s v="JDBECKER"/>
    <s v="GSTOREY"/>
    <s v="FT-ONTARIO"/>
    <x v="1"/>
    <x v="5"/>
    <s v="VA5529.1"/>
    <d v="2001-06-01T00:00:00"/>
  </r>
  <r>
    <x v="1"/>
    <x v="2"/>
    <x v="1"/>
    <n v="1"/>
    <n v="50"/>
    <n v="1264061"/>
    <d v="2001-05-18T07:34:52"/>
    <s v="Cargill-Alliant, LLC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BRETJONES"/>
    <s v="CDORLAN"/>
    <s v="ST-ECAR"/>
    <x v="6"/>
    <x v="6"/>
    <n v="615025.1"/>
    <d v="2001-05-21T21:00:00"/>
  </r>
  <r>
    <x v="1"/>
    <x v="5"/>
    <x v="0"/>
    <n v="1"/>
    <n v="25000"/>
    <n v="1264062"/>
    <d v="2001-05-18T07:35:12"/>
    <s v="Duke Energy NGL Services, LLC"/>
    <x v="0"/>
    <x v="0"/>
    <x v="0"/>
    <x v="5"/>
    <s v="US Propane Fin Swap "/>
    <s v="US Prop Swap     OPIS MB TET             Jun01           c/Gl-b"/>
    <n v="25000"/>
    <m/>
    <x v="0"/>
    <x v="11"/>
    <x v="0"/>
    <n v="51.75"/>
    <s v="eol12345"/>
    <s v="LJACKSO"/>
    <s v="C3"/>
    <x v="1"/>
    <x v="5"/>
    <s v="VA5530.1"/>
    <d v="2001-06-01T21:00:00"/>
  </r>
  <r>
    <x v="0"/>
    <x v="3"/>
    <x v="1"/>
    <n v="3"/>
    <n v="30000"/>
    <n v="1264063"/>
    <d v="2001-05-18T07:35:30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4050000000000002"/>
    <s v="DAROOKIE"/>
    <s v="MCUILLA"/>
    <s v="ENA - IM Ontario"/>
    <x v="7"/>
    <x v="5"/>
    <n v="796420"/>
    <d v="2001-05-19T21:00:00"/>
  </r>
  <r>
    <x v="0"/>
    <x v="2"/>
    <x v="1"/>
    <n v="31"/>
    <n v="775"/>
    <n v="1264065"/>
    <d v="2001-05-18T07:35:52"/>
    <s v="EDF Trading Limited"/>
    <x v="0"/>
    <x v="0"/>
    <x v="0"/>
    <x v="2"/>
    <s v="GER Power Phy Fwd Ffrm"/>
    <s v="GER Pwr Phy FF   Ger Grd BASE HV         Jul01           EUR/MWh"/>
    <n v="25"/>
    <m/>
    <x v="0"/>
    <x v="2"/>
    <x v="2"/>
    <n v="19.2"/>
    <s v="PALLANCY"/>
    <s v="MHELLERM"/>
    <s v="UK - ECTRL - Continental Power Book"/>
    <x v="3"/>
    <x v="3"/>
    <n v="104112.1"/>
    <d v="2001-07-01T00:00:00"/>
  </r>
  <r>
    <x v="1"/>
    <x v="3"/>
    <x v="0"/>
    <n v="30"/>
    <n v="450000"/>
    <n v="1264068"/>
    <d v="2001-05-18T07:35:55"/>
    <s v="Sempra Energy Trading Corp."/>
    <x v="0"/>
    <x v="0"/>
    <x v="0"/>
    <x v="3"/>
    <s v="US Gas Fin Swap"/>
    <s v="US Gas Swap      Nymex                   Jun01           USD/MM"/>
    <n v="15000"/>
    <m/>
    <x v="0"/>
    <x v="10"/>
    <x v="0"/>
    <n v="4.2149999999999999"/>
    <s v="rsavocch"/>
    <s v="JARNOLD"/>
    <s v="NG-Price"/>
    <x v="1"/>
    <x v="5"/>
    <s v="VA5534.1"/>
    <d v="2001-06-01T21:00:00"/>
  </r>
  <r>
    <x v="1"/>
    <x v="3"/>
    <x v="1"/>
    <n v="3"/>
    <n v="15000"/>
    <n v="1264067"/>
    <d v="2001-05-18T07:35:55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050000000000004"/>
    <s v="tharringto"/>
    <s v="SPEREIR"/>
    <s v="ENA-IM NE GULF3"/>
    <x v="7"/>
    <x v="5"/>
    <n v="796421"/>
    <d v="2001-05-19T21:00:00"/>
  </r>
  <r>
    <x v="1"/>
    <x v="3"/>
    <x v="0"/>
    <n v="13"/>
    <n v="65000"/>
    <n v="1264066"/>
    <d v="2001-05-18T07:35:55"/>
    <s v="Reliant Energy Services, Inc."/>
    <x v="0"/>
    <x v="0"/>
    <x v="0"/>
    <x v="3"/>
    <s v="US Gas Fin Swap"/>
    <s v="US Gas Daily     HHub                    19-31May01      USD/MM"/>
    <m/>
    <n v="5000"/>
    <x v="0"/>
    <x v="10"/>
    <x v="0"/>
    <n v="4.17"/>
    <s v="jaelee14"/>
    <s v="PKEAVEY"/>
    <s v="G-DAILY-EST"/>
    <x v="1"/>
    <x v="5"/>
    <s v="VA5532.1"/>
    <d v="2001-05-19T21:00:00"/>
  </r>
  <r>
    <x v="1"/>
    <x v="3"/>
    <x v="0"/>
    <n v="13"/>
    <n v="325000"/>
    <n v="1264069"/>
    <d v="2001-05-18T07:35:58"/>
    <s v="Aquila Risk Management Corporation"/>
    <x v="0"/>
    <x v="0"/>
    <x v="0"/>
    <x v="3"/>
    <s v="US Gas Fin Swap"/>
    <s v="US Gas Daily     Waha                    19-31May01      USD/MM"/>
    <n v="25000"/>
    <m/>
    <x v="0"/>
    <x v="10"/>
    <x v="0"/>
    <n v="4.0750000000000002"/>
    <s v="AQUILA1015"/>
    <s v="EBASS"/>
    <s v="FT-Texas"/>
    <x v="1"/>
    <x v="5"/>
    <s v="VA5533.1"/>
    <d v="2001-05-19T21:00:00"/>
  </r>
  <r>
    <x v="0"/>
    <x v="0"/>
    <x v="0"/>
    <n v="1"/>
    <n v="20"/>
    <n v="1264070"/>
    <d v="2001-05-18T07:36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8168"/>
    <m/>
  </r>
  <r>
    <x v="0"/>
    <x v="3"/>
    <x v="1"/>
    <n v="3"/>
    <n v="30000"/>
    <n v="1264071"/>
    <d v="2001-05-18T07:36:41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949999999999996"/>
    <s v="DAROOKIE"/>
    <s v="MCUILLA"/>
    <s v="ENA - IM Ontario"/>
    <x v="7"/>
    <x v="5"/>
    <n v="796422"/>
    <d v="2001-05-19T21:00:00"/>
  </r>
  <r>
    <x v="1"/>
    <x v="1"/>
    <x v="0"/>
    <n v="1"/>
    <n v="25000"/>
    <n v="1264072"/>
    <d v="2001-05-18T07:37:08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12"/>
    <s v="DOMESTIC"/>
    <s v="GWHALLE"/>
    <s v="WTI-GW-NXC2"/>
    <x v="1"/>
    <x v="5"/>
    <s v="VA5535.1"/>
    <d v="2001-06-01T00:00:00"/>
  </r>
  <r>
    <x v="1"/>
    <x v="3"/>
    <x v="0"/>
    <n v="30"/>
    <n v="225000"/>
    <n v="1264073"/>
    <d v="2001-05-18T07:37:21"/>
    <s v="Sempra Energy Trading Corp."/>
    <x v="0"/>
    <x v="0"/>
    <x v="0"/>
    <x v="3"/>
    <s v="US Gas Fin Swap"/>
    <s v="US Gas Swap      Nymex                   Jun01           USD/MM"/>
    <m/>
    <n v="7500"/>
    <x v="0"/>
    <x v="10"/>
    <x v="0"/>
    <n v="4.22"/>
    <s v="jh1825ps"/>
    <s v="JARNOLD"/>
    <s v="NG-Price"/>
    <x v="1"/>
    <x v="5"/>
    <s v="VA5536.1"/>
    <d v="2001-06-01T21:00:00"/>
  </r>
  <r>
    <x v="1"/>
    <x v="3"/>
    <x v="0"/>
    <n v="13"/>
    <n v="130000"/>
    <n v="1264074"/>
    <d v="2001-05-18T07:37:24"/>
    <s v="Firm Trading Bridgeline Gas Marketing"/>
    <x v="0"/>
    <x v="0"/>
    <x v="0"/>
    <x v="3"/>
    <s v="US Gas Fin Swap"/>
    <s v="US Gas Daily     HHub                    19-31May01      USD/MM"/>
    <m/>
    <n v="10000"/>
    <x v="0"/>
    <x v="10"/>
    <x v="0"/>
    <n v="4.17"/>
    <s v="ADM18276"/>
    <s v="PKEAVEY"/>
    <s v="G-DAILY-EST"/>
    <x v="1"/>
    <x v="5"/>
    <s v="VA5537.1"/>
    <d v="2001-05-19T21:00:00"/>
  </r>
  <r>
    <x v="1"/>
    <x v="3"/>
    <x v="0"/>
    <n v="30"/>
    <n v="225000"/>
    <n v="1264075"/>
    <d v="2001-05-18T07:37:34"/>
    <s v="Conectiv Energy Supply, Inc."/>
    <x v="0"/>
    <x v="0"/>
    <x v="0"/>
    <x v="3"/>
    <s v="US Gas Fin Swap"/>
    <s v="US Gas Swap      Nymex                   Jun01           USD/MM"/>
    <m/>
    <n v="7500"/>
    <x v="0"/>
    <x v="10"/>
    <x v="0"/>
    <n v="4.22"/>
    <s v="steven12"/>
    <s v="JARNOLD"/>
    <s v="NG-Price"/>
    <x v="1"/>
    <x v="5"/>
    <s v="VA5538.1"/>
    <d v="2001-06-01T21:00:00"/>
  </r>
  <r>
    <x v="1"/>
    <x v="3"/>
    <x v="0"/>
    <n v="151"/>
    <n v="755000"/>
    <n v="1264076"/>
    <d v="2001-05-18T07:37:43"/>
    <s v="Coral Energy Holding L.P."/>
    <x v="0"/>
    <x v="0"/>
    <x v="0"/>
    <x v="3"/>
    <s v="US Gas Fin Swap"/>
    <s v="US Gas Swap      Nymex                   Nov01-Mar02     USD/MM"/>
    <m/>
    <n v="5000"/>
    <x v="0"/>
    <x v="10"/>
    <x v="0"/>
    <n v="4.72"/>
    <s v="kwgeiger"/>
    <s v="JARNOLD"/>
    <s v="NG-Price"/>
    <x v="1"/>
    <x v="5"/>
    <s v="VA5539.1"/>
    <d v="2001-11-01T00:00:00"/>
  </r>
  <r>
    <x v="1"/>
    <x v="3"/>
    <x v="0"/>
    <n v="30"/>
    <n v="450000"/>
    <n v="1264077"/>
    <d v="2001-05-18T07:37:47"/>
    <s v="Conectiv Energy Supply, Inc."/>
    <x v="0"/>
    <x v="0"/>
    <x v="0"/>
    <x v="3"/>
    <s v="US Gas Fin Swap"/>
    <s v="US Gas Swap      Nymex                   Jun01           USD/MM"/>
    <m/>
    <n v="15000"/>
    <x v="0"/>
    <x v="10"/>
    <x v="0"/>
    <n v="4.2249999999999996"/>
    <s v="steven12"/>
    <s v="JARNOLD"/>
    <s v="NG-Price"/>
    <x v="1"/>
    <x v="5"/>
    <s v="VA5540.1"/>
    <d v="2001-06-01T21:00:00"/>
  </r>
  <r>
    <x v="0"/>
    <x v="3"/>
    <x v="1"/>
    <n v="3"/>
    <n v="30000"/>
    <n v="1264078"/>
    <d v="2001-05-18T07:38:06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949999999999996"/>
    <s v="DILLABOUGH"/>
    <s v="MCUILLA"/>
    <s v="ENA - IM Ontario"/>
    <x v="7"/>
    <x v="5"/>
    <n v="796423"/>
    <d v="2001-05-19T21:00:00"/>
  </r>
  <r>
    <x v="1"/>
    <x v="3"/>
    <x v="0"/>
    <n v="153"/>
    <n v="765000"/>
    <n v="1264079"/>
    <d v="2001-05-18T07:38:25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600000000000003"/>
    <s v="steven12"/>
    <s v="JARNOLD"/>
    <s v="NG-Price"/>
    <x v="1"/>
    <x v="5"/>
    <s v="VA5541.1"/>
    <d v="2001-06-01T00:00:00"/>
  </r>
  <r>
    <x v="1"/>
    <x v="3"/>
    <x v="0"/>
    <n v="13"/>
    <n v="130000"/>
    <n v="1264080"/>
    <d v="2001-05-18T07:38:42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98"/>
    <s v="AQUILA1001"/>
    <s v="RGAY"/>
    <s v="West-Keystone"/>
    <x v="1"/>
    <x v="5"/>
    <s v="VA5542.1"/>
    <d v="2001-05-19T21:00:00"/>
  </r>
  <r>
    <x v="0"/>
    <x v="3"/>
    <x v="1"/>
    <n v="3"/>
    <n v="30000"/>
    <n v="1264082"/>
    <d v="2001-05-18T07:39:23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4000000000000004"/>
    <s v="DILLABOUGH"/>
    <s v="MCUILLA"/>
    <s v="ENA - IM Ontario"/>
    <x v="7"/>
    <x v="5"/>
    <n v="796424"/>
    <d v="2001-05-19T21:00:00"/>
  </r>
  <r>
    <x v="1"/>
    <x v="3"/>
    <x v="0"/>
    <n v="30"/>
    <n v="450000"/>
    <n v="1264083"/>
    <d v="2001-05-18T07:39:25"/>
    <s v="Aquila Risk Management Corporation"/>
    <x v="0"/>
    <x v="0"/>
    <x v="0"/>
    <x v="3"/>
    <s v="US Gas Fin Swap"/>
    <s v="US Gas Swap      Nymex                   Jun01           USD/MM"/>
    <n v="15000"/>
    <m/>
    <x v="0"/>
    <x v="10"/>
    <x v="0"/>
    <n v="4.22"/>
    <s v="AQUILA1001"/>
    <s v="JARNOLD"/>
    <s v="NG-Price"/>
    <x v="1"/>
    <x v="5"/>
    <s v="VA5544.1"/>
    <d v="2001-06-01T21:00:00"/>
  </r>
  <r>
    <x v="1"/>
    <x v="3"/>
    <x v="0"/>
    <n v="13"/>
    <n v="325000"/>
    <n v="1264084"/>
    <d v="2001-05-18T07:39:38"/>
    <s v="Aquila Risk Management Corporation"/>
    <x v="0"/>
    <x v="0"/>
    <x v="0"/>
    <x v="3"/>
    <s v="US Gas Fin Swap"/>
    <s v="US Gas Daily     Waha                    19-31May01      USD/MM"/>
    <n v="25000"/>
    <m/>
    <x v="0"/>
    <x v="10"/>
    <x v="0"/>
    <n v="4.07"/>
    <s v="AQUILA1015"/>
    <s v="EBASS"/>
    <s v="FT-Texas"/>
    <x v="1"/>
    <x v="5"/>
    <s v="VA5545.1"/>
    <d v="2001-05-19T21:00:00"/>
  </r>
  <r>
    <x v="1"/>
    <x v="2"/>
    <x v="1"/>
    <n v="1"/>
    <n v="50"/>
    <n v="1264085"/>
    <d v="2001-05-18T07:40:10"/>
    <s v="Williams Energy Marketing &amp; Trading Company"/>
    <x v="0"/>
    <x v="0"/>
    <x v="0"/>
    <x v="2"/>
    <s v="US East Power Phy Fwd Firm"/>
    <s v="US Pwr Phy Firm  Cinergy OffPk           21May01         USD/MWh"/>
    <m/>
    <n v="50"/>
    <x v="0"/>
    <x v="2"/>
    <x v="0"/>
    <n v="14"/>
    <s v="rmessmer"/>
    <s v="MLORENZ"/>
    <s v="EPMI-Midwest"/>
    <x v="6"/>
    <x v="6"/>
    <n v="615027.1"/>
    <d v="2001-05-21T21:00:00"/>
  </r>
  <r>
    <x v="1"/>
    <x v="3"/>
    <x v="0"/>
    <n v="31"/>
    <n v="77500"/>
    <n v="1264088"/>
    <d v="2001-05-18T07:40:53"/>
    <s v="Noble Gas Marketing Inc."/>
    <x v="0"/>
    <x v="0"/>
    <x v="0"/>
    <x v="3"/>
    <s v="US Gas Fin Swap"/>
    <s v="US Gas Swap      Nymex                   Aug01           USD/MM"/>
    <n v="2500"/>
    <m/>
    <x v="0"/>
    <x v="10"/>
    <x v="0"/>
    <n v="4.3724999999999996"/>
    <s v="ADM26578"/>
    <s v="JARNOLD"/>
    <s v="NG-Price"/>
    <x v="1"/>
    <x v="5"/>
    <s v="VA5546.1"/>
    <d v="2001-08-01T21:00:00"/>
  </r>
  <r>
    <x v="1"/>
    <x v="3"/>
    <x v="1"/>
    <n v="3"/>
    <n v="15000"/>
    <n v="1264091"/>
    <d v="2001-05-18T07:41:08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949999999999998"/>
    <s v="tharringto"/>
    <s v="SPEREIR"/>
    <s v="ENA-IM NE GULF3"/>
    <x v="7"/>
    <x v="5"/>
    <n v="796425"/>
    <d v="2001-05-19T21:00:00"/>
  </r>
  <r>
    <x v="1"/>
    <x v="3"/>
    <x v="0"/>
    <n v="153"/>
    <n v="765000"/>
    <n v="1264092"/>
    <d v="2001-05-18T07:41:20"/>
    <s v="Kinder Morgan, In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abrabham"/>
    <s v="JARNOLD"/>
    <s v="NG-Price"/>
    <x v="1"/>
    <x v="5"/>
    <s v="VA5547.1"/>
    <d v="2001-06-01T00:00:00"/>
  </r>
  <r>
    <x v="1"/>
    <x v="3"/>
    <x v="0"/>
    <n v="13"/>
    <n v="130000"/>
    <n v="1264093"/>
    <d v="2001-05-18T07:41:32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96"/>
    <s v="AQUILA1001"/>
    <s v="RGAY"/>
    <s v="West-Keystone"/>
    <x v="1"/>
    <x v="5"/>
    <s v="VA5548.1"/>
    <d v="2001-05-19T21:00:00"/>
  </r>
  <r>
    <x v="1"/>
    <x v="3"/>
    <x v="1"/>
    <n v="3"/>
    <n v="60000"/>
    <n v="1264096"/>
    <d v="2001-05-18T07:42:08"/>
    <s v="Aquila Energy Marketing Corporation"/>
    <x v="0"/>
    <x v="0"/>
    <x v="0"/>
    <x v="3"/>
    <s v="US Gas Phy Fwd Firm non-TX &lt; or = 1Mo "/>
    <s v="US Gas Phy       TCO Pool                19-21May01      USD/MM"/>
    <n v="20000"/>
    <m/>
    <x v="0"/>
    <x v="10"/>
    <x v="0"/>
    <n v="4.37"/>
    <s v="LANCEMCW"/>
    <s v="JHODGE2"/>
    <s v="ENA-IM ME TCO"/>
    <x v="7"/>
    <x v="5"/>
    <n v="796426"/>
    <d v="2001-05-19T21:00:00"/>
  </r>
  <r>
    <x v="1"/>
    <x v="3"/>
    <x v="1"/>
    <n v="3"/>
    <n v="30000"/>
    <n v="1264097"/>
    <d v="2001-05-18T07:42:13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STEPHENSJE"/>
    <s v="ARING"/>
    <s v="ENA-IM NE GULF1"/>
    <x v="7"/>
    <x v="5"/>
    <n v="796427"/>
    <d v="2001-05-19T21:00:00"/>
  </r>
  <r>
    <x v="1"/>
    <x v="3"/>
    <x v="1"/>
    <n v="3"/>
    <n v="30000"/>
    <n v="1264098"/>
    <d v="2001-05-18T07:42:3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649999999999997"/>
    <s v="BIGDADDY"/>
    <s v="PMIMS"/>
    <s v="ENA - IM MKT Central CG"/>
    <x v="7"/>
    <x v="5"/>
    <n v="796428"/>
    <d v="2001-05-19T21:00:00"/>
  </r>
  <r>
    <x v="1"/>
    <x v="3"/>
    <x v="1"/>
    <n v="3"/>
    <n v="30000"/>
    <n v="1264099"/>
    <d v="2001-05-18T07:42:45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87999999999999"/>
    <s v="KREMERTODD"/>
    <s v="PMIMS"/>
    <s v="ENA - IM MKT Central CG"/>
    <x v="7"/>
    <x v="5"/>
    <n v="796429"/>
    <d v="2001-05-19T21:00:00"/>
  </r>
  <r>
    <x v="1"/>
    <x v="3"/>
    <x v="1"/>
    <n v="3"/>
    <n v="30000"/>
    <n v="1264100"/>
    <d v="2001-05-18T07:42:47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75000000000003"/>
    <s v="BIGDADDY"/>
    <s v="PMIMS"/>
    <s v="ENA - IM MKT Central CG"/>
    <x v="7"/>
    <x v="5"/>
    <n v="796430"/>
    <d v="2001-05-19T21:00:00"/>
  </r>
  <r>
    <x v="1"/>
    <x v="3"/>
    <x v="0"/>
    <n v="153"/>
    <n v="765000"/>
    <n v="1264101"/>
    <d v="2001-05-18T07:42:50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JRTHOMAS"/>
    <s v="JARNOLD"/>
    <s v="NG-Price"/>
    <x v="1"/>
    <x v="5"/>
    <s v="VA5551.1"/>
    <d v="2001-06-01T00:00:00"/>
  </r>
  <r>
    <x v="1"/>
    <x v="3"/>
    <x v="1"/>
    <n v="3"/>
    <n v="30000"/>
    <n v="1264102"/>
    <d v="2001-05-18T07:42:52"/>
    <s v="Reliant Energy Services, In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65"/>
    <s v="kimnorman"/>
    <s v="ARING"/>
    <s v="ENA-IM NE GULF4"/>
    <x v="7"/>
    <x v="5"/>
    <n v="796431"/>
    <d v="2001-05-19T21:00:00"/>
  </r>
  <r>
    <x v="1"/>
    <x v="3"/>
    <x v="1"/>
    <n v="3"/>
    <n v="30000"/>
    <n v="1264103"/>
    <d v="2001-05-18T07:42:5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12999999999996"/>
    <s v="BIGDADDY"/>
    <s v="PMIMS"/>
    <s v="ENA - IM MKT Central CG"/>
    <x v="7"/>
    <x v="5"/>
    <n v="796432"/>
    <d v="2001-05-19T21:00:00"/>
  </r>
  <r>
    <x v="1"/>
    <x v="2"/>
    <x v="1"/>
    <n v="1"/>
    <n v="50"/>
    <n v="1264104"/>
    <d v="2001-05-18T07:43:31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.5"/>
    <s v="mdesousa1"/>
    <s v="JQUENET"/>
    <s v="ST-PJM"/>
    <x v="6"/>
    <x v="6"/>
    <n v="615036.1"/>
    <d v="2001-05-21T21:00:00"/>
  </r>
  <r>
    <x v="1"/>
    <x v="2"/>
    <x v="1"/>
    <n v="1"/>
    <n v="50"/>
    <n v="1264106"/>
    <d v="2001-05-18T07:43:59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.25"/>
    <s v="mdesousa1"/>
    <s v="JQUENET"/>
    <s v="ST-PJM"/>
    <x v="6"/>
    <x v="6"/>
    <n v="615037.1"/>
    <d v="2001-05-21T21:00:00"/>
  </r>
  <r>
    <x v="1"/>
    <x v="3"/>
    <x v="1"/>
    <n v="3"/>
    <n v="15000"/>
    <n v="1264105"/>
    <d v="2001-05-18T07:43:59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99999999999996"/>
    <s v="jaelee14"/>
    <s v="VPIMENOV"/>
    <s v="ENA-IM ME NEW YORK"/>
    <x v="7"/>
    <x v="5"/>
    <n v="796433"/>
    <d v="2001-05-19T21:00:00"/>
  </r>
  <r>
    <x v="1"/>
    <x v="3"/>
    <x v="1"/>
    <n v="3"/>
    <n v="15000"/>
    <n v="1264107"/>
    <d v="2001-05-18T07:44:03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49999999999997"/>
    <s v="jaelee14"/>
    <s v="VPIMENOV"/>
    <s v="ENA-IM ME NEW YORK"/>
    <x v="7"/>
    <x v="5"/>
    <n v="796434"/>
    <d v="2001-05-19T21:00:00"/>
  </r>
  <r>
    <x v="1"/>
    <x v="2"/>
    <x v="1"/>
    <n v="1"/>
    <n v="50"/>
    <n v="1264108"/>
    <d v="2001-05-18T07:44:11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"/>
    <s v="mdesousa1"/>
    <s v="JQUENET"/>
    <s v="ST-PJM"/>
    <x v="6"/>
    <x v="6"/>
    <n v="615038.1"/>
    <d v="2001-05-21T21:00:00"/>
  </r>
  <r>
    <x v="1"/>
    <x v="3"/>
    <x v="1"/>
    <n v="3"/>
    <n v="30000"/>
    <n v="1264109"/>
    <d v="2001-05-18T07:44:17"/>
    <s v="BP Energy Company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8"/>
    <s v="ZHWF0S01"/>
    <s v="ARING"/>
    <s v="ENA-IM NE GULF4"/>
    <x v="7"/>
    <x v="5"/>
    <n v="796435"/>
    <d v="2001-05-19T21:00:00"/>
  </r>
  <r>
    <x v="1"/>
    <x v="3"/>
    <x v="1"/>
    <n v="3"/>
    <n v="30000"/>
    <n v="1264110"/>
    <d v="2001-05-18T07:44:39"/>
    <s v="AEP Energy Services, Inc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050000000000004"/>
    <s v="aepes201"/>
    <s v="TDONOHO"/>
    <s v="ENA - IM Central Gulf"/>
    <x v="7"/>
    <x v="5"/>
    <n v="796436"/>
    <d v="2001-05-19T21:00:00"/>
  </r>
  <r>
    <x v="1"/>
    <x v="3"/>
    <x v="1"/>
    <n v="3"/>
    <n v="30000"/>
    <n v="1264112"/>
    <d v="2001-05-18T07:44:44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00000000000003"/>
    <s v="aepes201"/>
    <s v="TDONOHO"/>
    <s v="ENA - IM Central Gulf"/>
    <x v="7"/>
    <x v="5"/>
    <n v="796438"/>
    <d v="2001-05-19T21:00:00"/>
  </r>
  <r>
    <x v="1"/>
    <x v="3"/>
    <x v="1"/>
    <n v="3"/>
    <n v="30000"/>
    <n v="1264113"/>
    <d v="2001-05-18T07:44:49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50000000000002"/>
    <s v="aepes201"/>
    <s v="TDONOHO"/>
    <s v="ENA - IM Central Gulf"/>
    <x v="7"/>
    <x v="5"/>
    <n v="796439"/>
    <d v="2001-05-19T21:00:00"/>
  </r>
  <r>
    <x v="1"/>
    <x v="3"/>
    <x v="1"/>
    <n v="3"/>
    <n v="30000"/>
    <n v="1264114"/>
    <d v="2001-05-18T07:44:57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aepes215"/>
    <s v="ARING"/>
    <s v="ENA-IM NE GULF1"/>
    <x v="7"/>
    <x v="5"/>
    <n v="796440"/>
    <d v="2001-05-19T21:00:00"/>
  </r>
  <r>
    <x v="0"/>
    <x v="0"/>
    <x v="0"/>
    <n v="1"/>
    <n v="20"/>
    <n v="1264115"/>
    <d v="2001-05-18T07:45:0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stanleyf"/>
    <s v="BMARCHAN"/>
    <s v="Enron Metals Trading System"/>
    <x v="0"/>
    <x v="0"/>
    <n v="2138207"/>
    <m/>
  </r>
  <r>
    <x v="1"/>
    <x v="3"/>
    <x v="1"/>
    <n v="3"/>
    <n v="30000"/>
    <n v="1264116"/>
    <d v="2001-05-18T07:45:12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STEPHENSJE"/>
    <s v="ARING"/>
    <s v="ENA-IM NE GULF1"/>
    <x v="7"/>
    <x v="5"/>
    <n v="796441"/>
    <d v="2001-05-19T21:00:00"/>
  </r>
  <r>
    <x v="1"/>
    <x v="3"/>
    <x v="1"/>
    <n v="3"/>
    <n v="30000"/>
    <n v="1264117"/>
    <d v="2001-05-18T07:45:13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5"/>
    <s v="KREMERTODD"/>
    <s v="PMIMS"/>
    <s v="ENA - IM MKT Central CG"/>
    <x v="7"/>
    <x v="5"/>
    <n v="796442"/>
    <d v="2001-05-19T21:00:00"/>
  </r>
  <r>
    <x v="1"/>
    <x v="3"/>
    <x v="1"/>
    <n v="3"/>
    <n v="30000"/>
    <n v="1264118"/>
    <d v="2001-05-18T07:45:1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88000000000001"/>
    <s v="MIDCONT2"/>
    <s v="PMIMS"/>
    <s v="ENA - IM MKT Central CG"/>
    <x v="7"/>
    <x v="5"/>
    <n v="796443"/>
    <d v="2001-05-19T21:00:00"/>
  </r>
  <r>
    <x v="1"/>
    <x v="3"/>
    <x v="1"/>
    <n v="3"/>
    <n v="30000"/>
    <n v="1264119"/>
    <d v="2001-05-18T07:45:19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74999999999996"/>
    <s v="MIDCONT2"/>
    <s v="PMIMS"/>
    <s v="ENA - IM MKT Central CG"/>
    <x v="7"/>
    <x v="5"/>
    <n v="796444"/>
    <d v="2001-05-19T21:00:00"/>
  </r>
  <r>
    <x v="1"/>
    <x v="3"/>
    <x v="1"/>
    <n v="3"/>
    <n v="30000"/>
    <n v="1264120"/>
    <d v="2001-05-18T07:45:2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62999999999997"/>
    <s v="MIDCONT2"/>
    <s v="PMIMS"/>
    <s v="ENA - IM MKT Central CG"/>
    <x v="7"/>
    <x v="5"/>
    <n v="796445"/>
    <d v="2001-05-19T21:00:00"/>
  </r>
  <r>
    <x v="1"/>
    <x v="3"/>
    <x v="0"/>
    <n v="13"/>
    <n v="65000"/>
    <n v="1264121"/>
    <d v="2001-05-18T07:45:27"/>
    <s v="Dynegy Marketing and Trade"/>
    <x v="0"/>
    <x v="0"/>
    <x v="0"/>
    <x v="3"/>
    <s v="US Gas Fin Swap"/>
    <s v="US Gas Daily     HHub                    19-31May01      USD/MM"/>
    <m/>
    <n v="5000"/>
    <x v="0"/>
    <x v="10"/>
    <x v="0"/>
    <n v="4.165"/>
    <s v="SANDBERG"/>
    <s v="PKEAVEY"/>
    <s v="G-DAILY-EST"/>
    <x v="1"/>
    <x v="5"/>
    <s v="VA5552.1"/>
    <d v="2001-05-19T21:00:00"/>
  </r>
  <r>
    <x v="1"/>
    <x v="3"/>
    <x v="1"/>
    <n v="3"/>
    <n v="15000"/>
    <n v="1264122"/>
    <d v="2001-05-18T07:45:28"/>
    <s v="Reliant Energy Services,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7"/>
    <s v="tharringto"/>
    <s v="SPEREIR"/>
    <s v="ENA-IM NE GULF3"/>
    <x v="7"/>
    <x v="5"/>
    <n v="796446"/>
    <d v="2001-05-19T21:00:00"/>
  </r>
  <r>
    <x v="1"/>
    <x v="3"/>
    <x v="0"/>
    <n v="31"/>
    <n v="465000"/>
    <n v="1264123"/>
    <d v="2001-05-18T07:45:29"/>
    <s v="Kinder Morgan, Inc."/>
    <x v="0"/>
    <x v="0"/>
    <x v="0"/>
    <x v="3"/>
    <s v="US Gas Fin Swap"/>
    <s v="US Gas Swap      Nymex                   Aug01           USD/MM"/>
    <n v="15000"/>
    <m/>
    <x v="0"/>
    <x v="10"/>
    <x v="0"/>
    <n v="4.3724999999999996"/>
    <s v="abrabham"/>
    <s v="JARNOLD"/>
    <s v="NG-Price"/>
    <x v="1"/>
    <x v="5"/>
    <s v="VA5553.1"/>
    <d v="2001-08-01T21:00:00"/>
  </r>
  <r>
    <x v="1"/>
    <x v="3"/>
    <x v="1"/>
    <n v="3"/>
    <n v="30000"/>
    <n v="1264126"/>
    <d v="2001-05-18T07:45:35"/>
    <s v="Mirant Americas Energy Marketing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474999999999996"/>
    <s v="dkt00001"/>
    <s v="PMIMS"/>
    <s v="ENA - IM MKT Central CG"/>
    <x v="7"/>
    <x v="5"/>
    <n v="796447"/>
    <d v="2001-05-19T21:00:00"/>
  </r>
  <r>
    <x v="1"/>
    <x v="3"/>
    <x v="0"/>
    <n v="151"/>
    <n v="755000"/>
    <n v="1264127"/>
    <d v="2001-05-18T07:46:11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71"/>
    <s v="jh1825ps"/>
    <s v="JARNOLD"/>
    <s v="NG-Price"/>
    <x v="1"/>
    <x v="5"/>
    <s v="VA5554.1"/>
    <d v="2001-11-01T00:00:00"/>
  </r>
  <r>
    <x v="1"/>
    <x v="3"/>
    <x v="1"/>
    <n v="3"/>
    <n v="15000"/>
    <n v="1264128"/>
    <d v="2001-05-18T07:46:19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jaelee14"/>
    <s v="VPIMENOV"/>
    <s v="ENA-IM ME NEW YORK"/>
    <x v="7"/>
    <x v="5"/>
    <n v="796448"/>
    <d v="2001-05-19T21:00:00"/>
  </r>
  <r>
    <x v="1"/>
    <x v="3"/>
    <x v="1"/>
    <n v="3"/>
    <n v="15000"/>
    <n v="1264129"/>
    <d v="2001-05-18T07:46:23"/>
    <s v="Reliant Energy Services, In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99999999999996"/>
    <s v="jaelee14"/>
    <s v="VPIMENOV"/>
    <s v="ENA-IM ME NEW YORK"/>
    <x v="7"/>
    <x v="5"/>
    <n v="796449"/>
    <d v="2001-05-19T21:00:00"/>
  </r>
  <r>
    <x v="1"/>
    <x v="3"/>
    <x v="1"/>
    <n v="3"/>
    <n v="30000"/>
    <n v="1264130"/>
    <d v="2001-05-18T07:46:52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62999999999997"/>
    <s v="benharner"/>
    <s v="PMIMS"/>
    <s v="ENA - IM MKT Central CG"/>
    <x v="7"/>
    <x v="5"/>
    <n v="796451"/>
    <d v="2001-05-19T21:00:00"/>
  </r>
  <r>
    <x v="1"/>
    <x v="3"/>
    <x v="1"/>
    <n v="3"/>
    <n v="30000"/>
    <n v="1264131"/>
    <d v="2001-05-18T07:47:09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50000000000001"/>
    <s v="benharner"/>
    <s v="PMIMS"/>
    <s v="ENA - IM MKT Central CG"/>
    <x v="7"/>
    <x v="5"/>
    <n v="796452"/>
    <d v="2001-05-19T21:00:00"/>
  </r>
  <r>
    <x v="1"/>
    <x v="3"/>
    <x v="1"/>
    <n v="3"/>
    <n v="30000"/>
    <n v="1264132"/>
    <d v="2001-05-18T07:47:13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2"/>
    <s v="aepes201"/>
    <s v="TDONOHO"/>
    <s v="ENA - IM Central Gulf"/>
    <x v="7"/>
    <x v="5"/>
    <n v="796453"/>
    <d v="2001-05-19T21:00:00"/>
  </r>
  <r>
    <x v="1"/>
    <x v="3"/>
    <x v="1"/>
    <n v="3"/>
    <n v="30000"/>
    <n v="1264133"/>
    <d v="2001-05-18T07:47:30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36999999999996"/>
    <s v="BIGDADDY"/>
    <s v="PMIMS"/>
    <s v="ENA - IM MKT Central CG"/>
    <x v="7"/>
    <x v="5"/>
    <n v="796454"/>
    <d v="2001-05-19T21:00:00"/>
  </r>
  <r>
    <x v="1"/>
    <x v="3"/>
    <x v="1"/>
    <n v="3"/>
    <n v="30000"/>
    <n v="1264134"/>
    <d v="2001-05-18T07:47:39"/>
    <s v="Cook Inlet Energy Supply L.L.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50000000000002"/>
    <s v="MIDCONT2"/>
    <s v="TDONOHO"/>
    <s v="ENA - IM Central Gulf"/>
    <x v="7"/>
    <x v="5"/>
    <n v="796455"/>
    <d v="2001-05-19T21:00:00"/>
  </r>
  <r>
    <x v="0"/>
    <x v="0"/>
    <x v="0"/>
    <n v="1"/>
    <n v="10"/>
    <n v="1264135"/>
    <d v="2001-05-18T07:48:02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3"/>
    <s v="ADM62411"/>
    <s v="BMARCHAN"/>
    <s v="Enron Metals Trading System"/>
    <x v="0"/>
    <x v="0"/>
    <n v="2138225"/>
    <m/>
  </r>
  <r>
    <x v="0"/>
    <x v="0"/>
    <x v="0"/>
    <n v="1"/>
    <n v="10"/>
    <n v="1264137"/>
    <d v="2001-05-18T07:48:23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3"/>
    <s v="BRUMSTEVE"/>
    <s v="BMARCHAN"/>
    <s v="Enron Metals Trading System"/>
    <x v="0"/>
    <x v="0"/>
    <n v="2138229"/>
    <m/>
  </r>
  <r>
    <x v="1"/>
    <x v="3"/>
    <x v="1"/>
    <n v="3"/>
    <n v="30000"/>
    <n v="1264138"/>
    <d v="2001-05-18T07:48:36"/>
    <s v="Aquila Energy Marketing Corporation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25"/>
    <s v="BIGDADDY"/>
    <s v="TDONOHO"/>
    <s v="ENA - IM Central Gulf"/>
    <x v="7"/>
    <x v="5"/>
    <n v="796456"/>
    <d v="2001-05-19T21:00:00"/>
  </r>
  <r>
    <x v="1"/>
    <x v="3"/>
    <x v="0"/>
    <n v="30"/>
    <n v="750000"/>
    <n v="1264140"/>
    <d v="2001-05-18T07:48:45"/>
    <s v="Cinergy Marketing &amp; Trading, LLC"/>
    <x v="0"/>
    <x v="0"/>
    <x v="0"/>
    <x v="3"/>
    <s v="US Gas Fin BasisSwap"/>
    <s v="US Gas Basis     Reliant E               Jun01           USD/MM"/>
    <n v="25000"/>
    <m/>
    <x v="0"/>
    <x v="10"/>
    <x v="0"/>
    <n v="-8.2500000000000004E-2"/>
    <s v="WHALENMIKE"/>
    <s v="KRUSCIT"/>
    <s v="Firm Trading Central"/>
    <x v="1"/>
    <x v="5"/>
    <s v="VA5555.1"/>
    <d v="2001-06-01T21:00:00"/>
  </r>
  <r>
    <x v="1"/>
    <x v="3"/>
    <x v="1"/>
    <n v="3"/>
    <n v="30000"/>
    <n v="1264141"/>
    <d v="2001-05-18T07:48:47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STEPHENSJE"/>
    <s v="ARING"/>
    <s v="ENA-IM NE GULF1"/>
    <x v="7"/>
    <x v="5"/>
    <n v="796457"/>
    <d v="2001-05-19T21:00:00"/>
  </r>
  <r>
    <x v="1"/>
    <x v="3"/>
    <x v="0"/>
    <n v="30"/>
    <n v="150000"/>
    <n v="1264142"/>
    <d v="2001-05-18T07:48:51"/>
    <s v="Canadian Imperial Bank of Commerce"/>
    <x v="0"/>
    <x v="0"/>
    <x v="0"/>
    <x v="3"/>
    <s v="US Gas Fin Swap"/>
    <s v="US Gas Swap      Nymex                   Jun01           USD/MM"/>
    <n v="5000"/>
    <m/>
    <x v="0"/>
    <x v="10"/>
    <x v="0"/>
    <n v="4.21"/>
    <s v="ADM61910"/>
    <s v="JARNOLD"/>
    <s v="NG-Price"/>
    <x v="1"/>
    <x v="5"/>
    <s v="VA5556.1"/>
    <d v="2001-06-01T21:00:00"/>
  </r>
  <r>
    <x v="1"/>
    <x v="3"/>
    <x v="0"/>
    <n v="13"/>
    <n v="195000"/>
    <n v="1264143"/>
    <d v="2001-05-18T07:49:25"/>
    <s v="AEP Energy Services, Inc."/>
    <x v="0"/>
    <x v="0"/>
    <x v="0"/>
    <x v="3"/>
    <s v="US Gas Fin Swap"/>
    <s v="US Gas Daily     HHub                    19-31May01      USD/MM"/>
    <n v="15000"/>
    <m/>
    <x v="0"/>
    <x v="10"/>
    <x v="0"/>
    <n v="4.16"/>
    <s v="aepes222"/>
    <s v="PKEAVEY"/>
    <s v="G-DAILY-EST"/>
    <x v="1"/>
    <x v="5"/>
    <s v="VA5557.1"/>
    <d v="2001-05-19T21:00:00"/>
  </r>
  <r>
    <x v="1"/>
    <x v="3"/>
    <x v="1"/>
    <n v="3"/>
    <n v="15000"/>
    <n v="1264144"/>
    <d v="2001-05-18T07:49:33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4"/>
    <s v="tharringto"/>
    <s v="SPEREIR"/>
    <s v="ENA-IM NE GULF3"/>
    <x v="7"/>
    <x v="5"/>
    <n v="796458"/>
    <d v="2001-05-19T21:00:00"/>
  </r>
  <r>
    <x v="1"/>
    <x v="3"/>
    <x v="1"/>
    <n v="3"/>
    <n v="15000"/>
    <n v="1264145"/>
    <d v="2001-05-18T07:49:38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3"/>
    <s v="tharringto"/>
    <s v="SPEREIR"/>
    <s v="ENA-IM NE GULF3"/>
    <x v="7"/>
    <x v="5"/>
    <n v="796459"/>
    <d v="2001-05-19T21:00:00"/>
  </r>
  <r>
    <x v="1"/>
    <x v="3"/>
    <x v="1"/>
    <n v="3"/>
    <n v="15000"/>
    <n v="1264146"/>
    <d v="2001-05-18T07:49:45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"/>
    <s v="pces5155"/>
    <s v="SGOODEL"/>
    <s v="ENA-IM NE GULF3"/>
    <x v="7"/>
    <x v="5"/>
    <n v="796460"/>
    <d v="2001-05-19T21:00:00"/>
  </r>
  <r>
    <x v="1"/>
    <x v="3"/>
    <x v="1"/>
    <n v="3"/>
    <n v="15000"/>
    <n v="1264147"/>
    <d v="2001-05-18T07:49:57"/>
    <s v="PanCanadian Energy Services Inc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pces5155"/>
    <s v="SGOODEL"/>
    <s v="ENA-IM NE GULF3"/>
    <x v="7"/>
    <x v="5"/>
    <n v="796461"/>
    <d v="2001-05-19T21:00:00"/>
  </r>
  <r>
    <x v="1"/>
    <x v="2"/>
    <x v="1"/>
    <n v="30"/>
    <n v="1500"/>
    <n v="1264148"/>
    <d v="2001-05-18T07:50:02"/>
    <s v="Williams Energy Marketing &amp; Trading Company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aforgion"/>
    <s v="PBRODER"/>
    <s v="LT-New England"/>
    <x v="6"/>
    <x v="6"/>
    <n v="615040.1"/>
    <d v="2001-06-01T17:11:00"/>
  </r>
  <r>
    <x v="0"/>
    <x v="0"/>
    <x v="0"/>
    <n v="1"/>
    <n v="19"/>
    <n v="1264149"/>
    <d v="2001-05-18T07:50:11"/>
    <s v="Cargill Investor Services Ltd"/>
    <x v="0"/>
    <x v="0"/>
    <x v="0"/>
    <x v="0"/>
    <s v="Copper LME Registered Contract"/>
    <s v="Cu LME Reg.      Contract                3 Month         USD/mt-L"/>
    <m/>
    <n v="19"/>
    <x v="0"/>
    <x v="0"/>
    <x v="0"/>
    <n v="1703"/>
    <s v="ADM66058"/>
    <s v="BMARCHAN"/>
    <s v="Enron Metals Trading System"/>
    <x v="0"/>
    <x v="0"/>
    <n v="2138240"/>
    <m/>
  </r>
  <r>
    <x v="1"/>
    <x v="3"/>
    <x v="1"/>
    <n v="3"/>
    <n v="30000"/>
    <n v="1264150"/>
    <d v="2001-05-18T07:50:13"/>
    <s v="Axia Energy, LP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24999999999997"/>
    <s v="berginpat2"/>
    <s v="PMIMS"/>
    <s v="ENA - IM MKT Central CG"/>
    <x v="7"/>
    <x v="5"/>
    <n v="796464"/>
    <d v="2001-05-19T21:00:00"/>
  </r>
  <r>
    <x v="1"/>
    <x v="3"/>
    <x v="1"/>
    <n v="3"/>
    <n v="30000"/>
    <n v="1264151"/>
    <d v="2001-05-18T07:50:37"/>
    <s v="Cook Inlet Energy Supply L.L.C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2"/>
    <s v="MIDCONT2"/>
    <s v="TDONOHO"/>
    <s v="ENA - IM Central Gulf"/>
    <x v="7"/>
    <x v="5"/>
    <n v="796465"/>
    <d v="2001-05-19T21:00:00"/>
  </r>
  <r>
    <x v="1"/>
    <x v="3"/>
    <x v="1"/>
    <n v="3"/>
    <n v="30000"/>
    <n v="1264152"/>
    <d v="2001-05-18T07:50:43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86999999999997"/>
    <s v="dkt00001"/>
    <s v="PMIMS"/>
    <s v="ENA - IM MKT Central CG"/>
    <x v="7"/>
    <x v="5"/>
    <n v="796466"/>
    <d v="2001-05-19T21:00:00"/>
  </r>
  <r>
    <x v="1"/>
    <x v="3"/>
    <x v="0"/>
    <n v="30"/>
    <n v="150000"/>
    <n v="1264153"/>
    <d v="2001-05-18T07:50:44"/>
    <s v="Aquila Risk Management Corporation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QUILA1003"/>
    <s v="GSTOREY"/>
    <s v="FT-ONTARIO"/>
    <x v="1"/>
    <x v="5"/>
    <s v="VA5558.1"/>
    <d v="2001-06-01T21:00:00"/>
  </r>
  <r>
    <x v="1"/>
    <x v="3"/>
    <x v="1"/>
    <n v="3"/>
    <n v="30000"/>
    <n v="1264154"/>
    <d v="2001-05-18T07:50:44"/>
    <s v="Unocal Energy Trading, In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1150000000000002"/>
    <s v="UETINGAS01"/>
    <s v="TDONOHO"/>
    <s v="ENA - IM Central Gulf"/>
    <x v="7"/>
    <x v="5"/>
    <n v="796467"/>
    <d v="2001-05-19T21:00:00"/>
  </r>
  <r>
    <x v="1"/>
    <x v="3"/>
    <x v="1"/>
    <n v="3"/>
    <n v="15000"/>
    <n v="1264155"/>
    <d v="2001-05-18T07:50:52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650000000000004"/>
    <s v="KREMERTODD"/>
    <s v="JWILLI13"/>
    <s v="ENA-IM Mid Central South"/>
    <x v="7"/>
    <x v="5"/>
    <n v="796468"/>
    <d v="2001-05-19T21:00:00"/>
  </r>
  <r>
    <x v="1"/>
    <x v="3"/>
    <x v="1"/>
    <n v="3"/>
    <n v="15000"/>
    <n v="1264156"/>
    <d v="2001-05-18T07:50:58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599999999999996"/>
    <s v="KREMERTODD"/>
    <s v="JWILLI13"/>
    <s v="ENA-IM Mid Central South"/>
    <x v="7"/>
    <x v="5"/>
    <n v="796469"/>
    <d v="2001-05-19T21:00:00"/>
  </r>
  <r>
    <x v="1"/>
    <x v="2"/>
    <x v="1"/>
    <n v="30"/>
    <n v="1500"/>
    <n v="1264158"/>
    <d v="2001-05-18T07:51:15"/>
    <s v="American Electric Power Service Corporation"/>
    <x v="0"/>
    <x v="0"/>
    <x v="0"/>
    <x v="2"/>
    <s v="US East Power Phy Fwd Firm"/>
    <s v="US Pwr Phy Firm  NEPOOL Peak             Jun01           USD/MWh"/>
    <n v="50"/>
    <m/>
    <x v="0"/>
    <x v="2"/>
    <x v="0"/>
    <n v="62.5"/>
    <s v="aepsvc128"/>
    <s v="PBRODER"/>
    <s v="LT-New England"/>
    <x v="6"/>
    <x v="6"/>
    <n v="615041.1"/>
    <d v="2001-06-01T17:11:00"/>
  </r>
  <r>
    <x v="1"/>
    <x v="3"/>
    <x v="1"/>
    <n v="3"/>
    <n v="15000"/>
    <n v="1264157"/>
    <d v="2001-05-18T07:51:15"/>
    <s v="MidAmerican Energy Company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549999999999997"/>
    <s v="SCOTTWIR"/>
    <s v="JWILLI13"/>
    <s v="ENA-IM Mid Central South"/>
    <x v="7"/>
    <x v="5"/>
    <n v="796470"/>
    <d v="2001-05-19T21:00:00"/>
  </r>
  <r>
    <x v="1"/>
    <x v="3"/>
    <x v="1"/>
    <n v="3"/>
    <n v="30000"/>
    <n v="1264159"/>
    <d v="2001-05-18T07:51:40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374999999999998"/>
    <s v="KREMERTODD"/>
    <s v="PMIMS"/>
    <s v="ENA - IM MKT Central CG"/>
    <x v="7"/>
    <x v="5"/>
    <n v="796484"/>
    <d v="2001-05-19T21:00:00"/>
  </r>
  <r>
    <x v="1"/>
    <x v="3"/>
    <x v="1"/>
    <n v="3"/>
    <n v="15000"/>
    <n v="1264161"/>
    <d v="2001-05-18T07:51:49"/>
    <s v="TransCanada Energy Marketing USA, In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650000000000004"/>
    <s v="schwalbach"/>
    <s v="JWILLI13"/>
    <s v="ENA-IM Mid Central South"/>
    <x v="7"/>
    <x v="5"/>
    <n v="796485"/>
    <d v="2001-05-19T21:00:00"/>
  </r>
  <r>
    <x v="1"/>
    <x v="3"/>
    <x v="1"/>
    <n v="3"/>
    <n v="15000"/>
    <n v="1264162"/>
    <d v="2001-05-18T07:51:57"/>
    <s v="Cross Timbers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549999999999997"/>
    <s v="redwood1"/>
    <s v="JWILLI13"/>
    <s v="ENA-IM Mid Central South"/>
    <x v="7"/>
    <x v="5"/>
    <n v="796486"/>
    <d v="2001-05-19T21:00:00"/>
  </r>
  <r>
    <x v="1"/>
    <x v="3"/>
    <x v="1"/>
    <n v="3"/>
    <n v="15000"/>
    <n v="1264163"/>
    <d v="2001-05-18T07:52:06"/>
    <s v="Tenaska Marketing Ventures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99999999999996"/>
    <s v="TMVTML01"/>
    <s v="JWILLI13"/>
    <s v="ENA-IM Mid Central South"/>
    <x v="7"/>
    <x v="5"/>
    <n v="796487"/>
    <d v="2001-05-19T21:00:00"/>
  </r>
  <r>
    <x v="0"/>
    <x v="0"/>
    <x v="0"/>
    <n v="1"/>
    <n v="5"/>
    <n v="1264164"/>
    <d v="2001-05-18T07:52:13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290"/>
    <s v="stanleyf"/>
    <s v="ATURNER"/>
    <s v="Enron Metals Trading System"/>
    <x v="0"/>
    <x v="0"/>
    <n v="2138249"/>
    <m/>
  </r>
  <r>
    <x v="1"/>
    <x v="3"/>
    <x v="1"/>
    <n v="3"/>
    <n v="15000"/>
    <n v="1264165"/>
    <d v="2001-05-18T07:52:15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49999999999997"/>
    <s v="jgriffiths"/>
    <s v="VPIMENOV"/>
    <s v="ENA-IM ME NEW YORK"/>
    <x v="7"/>
    <x v="5"/>
    <n v="796488"/>
    <d v="2001-05-19T21:00:00"/>
  </r>
  <r>
    <x v="0"/>
    <x v="0"/>
    <x v="0"/>
    <n v="1"/>
    <n v="1"/>
    <n v="1264166"/>
    <d v="2001-05-18T07:52:16"/>
    <s v="ED &amp; F Man International Limited"/>
    <x v="0"/>
    <x v="0"/>
    <x v="0"/>
    <x v="0"/>
    <s v="Copper LME Registered Contract"/>
    <s v="Cu LME Reg.      Contract                3 Month         USD/mt-L"/>
    <m/>
    <n v="1"/>
    <x v="0"/>
    <x v="0"/>
    <x v="0"/>
    <n v="1703"/>
    <s v="ADM84566"/>
    <s v="BMARCHAN"/>
    <s v="Enron Metals Trading System"/>
    <x v="0"/>
    <x v="0"/>
    <n v="2138251"/>
    <m/>
  </r>
  <r>
    <x v="1"/>
    <x v="3"/>
    <x v="1"/>
    <n v="3"/>
    <n v="30000"/>
    <n v="1264167"/>
    <d v="2001-05-18T07:52:18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150000000000002"/>
    <s v="ZUBEL001"/>
    <s v="TDONOHO"/>
    <s v="ENA - IM Central Gulf"/>
    <x v="7"/>
    <x v="5"/>
    <n v="796489"/>
    <d v="2001-05-19T21:00:00"/>
  </r>
  <r>
    <x v="0"/>
    <x v="0"/>
    <x v="0"/>
    <n v="1"/>
    <n v="20"/>
    <n v="1264168"/>
    <d v="2001-05-18T07:52:2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ADM84566"/>
    <s v="BMARCHAN"/>
    <s v="Enron Metals Trading System"/>
    <x v="0"/>
    <x v="0"/>
    <n v="2138253"/>
    <m/>
  </r>
  <r>
    <x v="1"/>
    <x v="3"/>
    <x v="0"/>
    <n v="30"/>
    <n v="300000"/>
    <n v="1264170"/>
    <d v="2001-05-18T07:52:23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1"/>
    <s v="slwidner"/>
    <s v="JARNOLD"/>
    <s v="NG-Price"/>
    <x v="1"/>
    <x v="5"/>
    <s v="VA5559.1"/>
    <d v="2001-06-01T21:00:00"/>
  </r>
  <r>
    <x v="1"/>
    <x v="3"/>
    <x v="1"/>
    <n v="3"/>
    <n v="7500"/>
    <n v="1264169"/>
    <d v="2001-05-18T07:52:23"/>
    <s v="Enserco Energy, Inc."/>
    <x v="0"/>
    <x v="0"/>
    <x v="0"/>
    <x v="3"/>
    <s v="US Gas Phy Fwd Firm non-TX &lt; or = 1Mo "/>
    <s v="US Gas Phy       NGPL Midcont            19-21May01      USD/MM"/>
    <n v="2500"/>
    <m/>
    <x v="0"/>
    <x v="10"/>
    <x v="0"/>
    <n v="4.05"/>
    <s v="wwarburton"/>
    <s v="JWILLI13"/>
    <s v="ENA-IM Mid Central South"/>
    <x v="7"/>
    <x v="5"/>
    <n v="796490"/>
    <d v="2001-05-19T21:00:00"/>
  </r>
  <r>
    <x v="1"/>
    <x v="3"/>
    <x v="1"/>
    <n v="3"/>
    <n v="750"/>
    <n v="1264171"/>
    <d v="2001-05-18T07:52:25"/>
    <s v="Williams Energy Marketing &amp; Trading Company"/>
    <x v="0"/>
    <x v="0"/>
    <x v="0"/>
    <x v="3"/>
    <s v="US Gas Phy Fwd Firm non-TX &lt; or = 1Mo "/>
    <s v="US Gas Phy       TENN Z-0                19-21May01      USD/MM"/>
    <m/>
    <n v="250"/>
    <x v="0"/>
    <x v="10"/>
    <x v="0"/>
    <n v="4.07"/>
    <s v="stephenj"/>
    <s v="SGOODEL"/>
    <s v="ENA-IM NE GULF3"/>
    <x v="7"/>
    <x v="5"/>
    <n v="796491"/>
    <d v="2001-05-19T21:00:00"/>
  </r>
  <r>
    <x v="1"/>
    <x v="3"/>
    <x v="1"/>
    <n v="3"/>
    <n v="30000"/>
    <n v="1264172"/>
    <d v="2001-05-18T07:52:28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100000000000003"/>
    <s v="ZUBEL001"/>
    <s v="TDONOHO"/>
    <s v="ENA - IM Central Gulf"/>
    <x v="7"/>
    <x v="5"/>
    <n v="796492"/>
    <d v="2001-05-19T21:00:00"/>
  </r>
  <r>
    <x v="1"/>
    <x v="3"/>
    <x v="0"/>
    <n v="151"/>
    <n v="755000"/>
    <n v="1264173"/>
    <d v="2001-05-18T07:52:44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ADM49438"/>
    <s v="JARNOLD"/>
    <s v="NG-Price"/>
    <x v="1"/>
    <x v="5"/>
    <s v="VA5560.1"/>
    <d v="2001-11-01T00:00:00"/>
  </r>
  <r>
    <x v="1"/>
    <x v="2"/>
    <x v="1"/>
    <n v="1"/>
    <n v="50"/>
    <n v="1264174"/>
    <d v="2001-05-18T07:52:46"/>
    <s v="Virginia Electric and Power Company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VEPCOJOE"/>
    <s v="JQUENET"/>
    <s v="ST-PJM"/>
    <x v="6"/>
    <x v="6"/>
    <n v="615044.1"/>
    <d v="2001-05-21T21:00:00"/>
  </r>
  <r>
    <x v="1"/>
    <x v="3"/>
    <x v="1"/>
    <n v="3"/>
    <n v="30000"/>
    <n v="1264175"/>
    <d v="2001-05-18T07:52:49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50000000000002"/>
    <s v="aepes201"/>
    <s v="TDONOHO"/>
    <s v="ENA - IM Central Gulf"/>
    <x v="7"/>
    <x v="5"/>
    <n v="796493"/>
    <d v="2001-05-19T21:00:00"/>
  </r>
  <r>
    <x v="1"/>
    <x v="3"/>
    <x v="1"/>
    <n v="3"/>
    <n v="30000"/>
    <n v="1264177"/>
    <d v="2001-05-18T07:53:02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00000000000003"/>
    <s v="aepes201"/>
    <s v="TDONOHO"/>
    <s v="ENA - IM Central Gulf"/>
    <x v="7"/>
    <x v="5"/>
    <n v="796494"/>
    <d v="2001-05-19T21:00:00"/>
  </r>
  <r>
    <x v="1"/>
    <x v="3"/>
    <x v="1"/>
    <n v="3"/>
    <n v="1500"/>
    <n v="1264178"/>
    <d v="2001-05-18T07:53:04"/>
    <s v="Williams Energy Marketing &amp; Trading Company"/>
    <x v="0"/>
    <x v="0"/>
    <x v="0"/>
    <x v="3"/>
    <s v="US Gas Phy Fwd Firm non-TX &lt; or = 1Mo "/>
    <s v="US Gas Phy       TENN 500                19-21May01      USD/MM"/>
    <m/>
    <n v="500"/>
    <x v="0"/>
    <x v="10"/>
    <x v="0"/>
    <n v="4.0999999999999996"/>
    <s v="stephenj"/>
    <s v="SGOODEL"/>
    <s v="ENA-IM NE GULF3"/>
    <x v="7"/>
    <x v="5"/>
    <n v="796495"/>
    <d v="2001-05-19T21:00:00"/>
  </r>
  <r>
    <x v="1"/>
    <x v="3"/>
    <x v="1"/>
    <n v="3"/>
    <n v="15000"/>
    <n v="1264179"/>
    <d v="2001-05-18T07:53:09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225000000000003"/>
    <s v="jtaylor1"/>
    <s v="SHENDRI"/>
    <s v="ENA-IM ME CNG"/>
    <x v="7"/>
    <x v="5"/>
    <n v="796496"/>
    <d v="2001-05-19T21:00:00"/>
  </r>
  <r>
    <x v="1"/>
    <x v="3"/>
    <x v="1"/>
    <n v="3"/>
    <n v="15000"/>
    <n v="1264180"/>
    <d v="2001-05-18T07:53:11"/>
    <s v="Dynegy Marketing and Trade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ZUBEL001"/>
    <s v="TDONOHO"/>
    <s v="ENA - IM Central Gulf"/>
    <x v="7"/>
    <x v="5"/>
    <n v="796497"/>
    <d v="2001-05-19T21:00:00"/>
  </r>
  <r>
    <x v="0"/>
    <x v="0"/>
    <x v="0"/>
    <n v="1"/>
    <n v="3"/>
    <n v="1264181"/>
    <d v="2001-05-18T07:53:13"/>
    <s v="N M Rothschild &amp; Sons Limited"/>
    <x v="0"/>
    <x v="0"/>
    <x v="0"/>
    <x v="0"/>
    <s v="Lead LME Registered Contract"/>
    <s v="Lead LME Reg.    Contract                3 Month         USD/mt-L"/>
    <m/>
    <n v="3"/>
    <x v="0"/>
    <x v="0"/>
    <x v="0"/>
    <n v="487"/>
    <s v="LEEMDRAGE"/>
    <s v="JGORDON1"/>
    <s v="Enron Metals Trading System"/>
    <x v="0"/>
    <x v="0"/>
    <n v="2138257"/>
    <m/>
  </r>
  <r>
    <x v="1"/>
    <x v="3"/>
    <x v="1"/>
    <n v="3"/>
    <n v="7500"/>
    <n v="1264182"/>
    <d v="2001-05-18T07:53:15"/>
    <s v="Dynegy Marketing and Trade"/>
    <x v="0"/>
    <x v="0"/>
    <x v="0"/>
    <x v="3"/>
    <s v="US Gas Phy Fwd Firm non-TX &lt; or = 1Mo "/>
    <s v="US Gas Phy       NGPL Midcont            19-21May01      USD/MM"/>
    <n v="2500"/>
    <m/>
    <x v="0"/>
    <x v="10"/>
    <x v="0"/>
    <n v="4.05"/>
    <s v="ZUBEL001"/>
    <s v="JWILLI13"/>
    <s v="ENA-IM Mid Central South"/>
    <x v="7"/>
    <x v="5"/>
    <n v="796498"/>
    <d v="2001-05-19T21:00:00"/>
  </r>
  <r>
    <x v="0"/>
    <x v="0"/>
    <x v="0"/>
    <n v="1"/>
    <n v="20"/>
    <n v="1264183"/>
    <d v="2001-05-18T07:53:18"/>
    <s v="N M Rothschild &amp; Sons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MATTGILLIE"/>
    <s v="JGORDON1"/>
    <s v="Enron Metals Trading System"/>
    <x v="0"/>
    <x v="0"/>
    <n v="2138259"/>
    <m/>
  </r>
  <r>
    <x v="1"/>
    <x v="3"/>
    <x v="1"/>
    <n v="3"/>
    <n v="15000"/>
    <n v="1264184"/>
    <d v="2001-05-18T07:53:18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2"/>
    <s v="jtaylor1"/>
    <s v="SHENDRI"/>
    <s v="ENA-IM ME CNG"/>
    <x v="7"/>
    <x v="5"/>
    <n v="796499"/>
    <d v="2001-05-19T21:00:00"/>
  </r>
  <r>
    <x v="1"/>
    <x v="3"/>
    <x v="0"/>
    <n v="153"/>
    <n v="765000"/>
    <n v="1264185"/>
    <d v="2001-05-18T07:53:21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449999999999998"/>
    <s v="steven12"/>
    <s v="JARNOLD"/>
    <s v="NG-Price"/>
    <x v="1"/>
    <x v="5"/>
    <s v="VA5561.1"/>
    <d v="2001-06-01T00:00:00"/>
  </r>
  <r>
    <x v="1"/>
    <x v="3"/>
    <x v="1"/>
    <n v="3"/>
    <n v="30000"/>
    <n v="1264187"/>
    <d v="2001-05-18T07:53:26"/>
    <s v="Dynegy Marketing and Trade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00000000000003"/>
    <s v="MAXFIELD"/>
    <s v="TDONOHO"/>
    <s v="ENA - IM Central Gulf"/>
    <x v="7"/>
    <x v="5"/>
    <n v="796502"/>
    <d v="2001-05-19T21:00:00"/>
  </r>
  <r>
    <x v="1"/>
    <x v="3"/>
    <x v="1"/>
    <n v="3"/>
    <n v="1500"/>
    <n v="1264186"/>
    <d v="2001-05-18T07:53:26"/>
    <s v="Williams Energy Marketing &amp; Trading Company"/>
    <x v="0"/>
    <x v="0"/>
    <x v="0"/>
    <x v="3"/>
    <s v="US Gas Phy Fwd Firm non-TX &lt; or = 1Mo "/>
    <s v="US Gas Phy       TENN 800                19-21May01      USD/MM"/>
    <m/>
    <n v="500"/>
    <x v="0"/>
    <x v="10"/>
    <x v="0"/>
    <n v="4.0999999999999996"/>
    <s v="stephenj"/>
    <s v="SGOODEL"/>
    <s v="ENA-IM NE GULF3"/>
    <x v="7"/>
    <x v="5"/>
    <n v="796501"/>
    <d v="2001-05-19T21:00:00"/>
  </r>
  <r>
    <x v="1"/>
    <x v="3"/>
    <x v="1"/>
    <n v="3"/>
    <n v="15000"/>
    <n v="1264188"/>
    <d v="2001-05-18T07:53:30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75000000000004"/>
    <s v="jtaylor1"/>
    <s v="SHENDRI"/>
    <s v="ENA-IM ME CNG"/>
    <x v="7"/>
    <x v="5"/>
    <n v="796503"/>
    <d v="2001-05-19T21:00:00"/>
  </r>
  <r>
    <x v="1"/>
    <x v="3"/>
    <x v="1"/>
    <n v="3"/>
    <n v="30000"/>
    <n v="1264189"/>
    <d v="2001-05-18T07:53:36"/>
    <s v="Tractebel Energy Marketing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WICKLUND"/>
    <s v="ARING"/>
    <s v="ENA-IM NE GULF1"/>
    <x v="7"/>
    <x v="5"/>
    <n v="796504"/>
    <d v="2001-05-19T21:00:00"/>
  </r>
  <r>
    <x v="0"/>
    <x v="0"/>
    <x v="0"/>
    <n v="1"/>
    <n v="5"/>
    <n v="1264190"/>
    <d v="2001-05-18T07:53:39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5"/>
    <s v="backhouse"/>
    <s v="JGORDON1"/>
    <s v="Enron Metals Trading System"/>
    <x v="0"/>
    <x v="0"/>
    <n v="2138263"/>
    <m/>
  </r>
  <r>
    <x v="1"/>
    <x v="3"/>
    <x v="1"/>
    <n v="3"/>
    <n v="30000"/>
    <n v="1264192"/>
    <d v="2001-05-18T07:53:49"/>
    <s v="Dynegy Marketing and Trade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50000000000002"/>
    <s v="ZUBEL001"/>
    <s v="TDONOHO"/>
    <s v="ENA - IM Central Gulf"/>
    <x v="7"/>
    <x v="5"/>
    <n v="796506"/>
    <d v="2001-05-19T21:00:00"/>
  </r>
  <r>
    <x v="1"/>
    <x v="3"/>
    <x v="1"/>
    <n v="3"/>
    <n v="30000"/>
    <n v="1264191"/>
    <d v="2001-05-18T07:53:49"/>
    <s v="Williams Energy Marketing &amp; Trading Company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duanelaw"/>
    <s v="SPEREIR"/>
    <s v="ENA-IM NE GULF2"/>
    <x v="7"/>
    <x v="5"/>
    <n v="796505"/>
    <d v="2001-05-19T21:00:00"/>
  </r>
  <r>
    <x v="0"/>
    <x v="3"/>
    <x v="1"/>
    <n v="3"/>
    <n v="30000"/>
    <n v="1264193"/>
    <d v="2001-05-18T07:53:52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899999999999997"/>
    <s v="DAROOKIE"/>
    <s v="MCUILLA"/>
    <s v="ENA - IM Ontario"/>
    <x v="7"/>
    <x v="5"/>
    <n v="796507"/>
    <d v="2001-05-19T21:00:00"/>
  </r>
  <r>
    <x v="1"/>
    <x v="3"/>
    <x v="1"/>
    <n v="3"/>
    <n v="30000"/>
    <n v="1264194"/>
    <d v="2001-05-18T07:53:55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65"/>
    <s v="aepes215"/>
    <s v="ARING"/>
    <s v="ENA-IM NE GULF1"/>
    <x v="7"/>
    <x v="5"/>
    <n v="796508"/>
    <d v="2001-05-19T21:00:00"/>
  </r>
  <r>
    <x v="1"/>
    <x v="3"/>
    <x v="1"/>
    <n v="3"/>
    <n v="15000"/>
    <n v="1264195"/>
    <d v="2001-05-18T07:53:58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5"/>
    <s v="jtaylor1"/>
    <s v="SHENDRI"/>
    <s v="ENA-IM ME CNG"/>
    <x v="7"/>
    <x v="5"/>
    <n v="796509"/>
    <d v="2001-05-19T21:00:00"/>
  </r>
  <r>
    <x v="1"/>
    <x v="2"/>
    <x v="1"/>
    <n v="30"/>
    <n v="1500"/>
    <n v="1264196"/>
    <d v="2001-05-18T07:54:03"/>
    <s v="American Electric Power Service Corporation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aepsvc128"/>
    <s v="PBRODER"/>
    <s v="LT-New England"/>
    <x v="6"/>
    <x v="6"/>
    <n v="615046.1"/>
    <d v="2001-06-01T17:11:00"/>
  </r>
  <r>
    <x v="0"/>
    <x v="0"/>
    <x v="0"/>
    <n v="1"/>
    <n v="20"/>
    <n v="1264197"/>
    <d v="2001-05-18T07:54:04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stanleyf"/>
    <s v="BMARCHAN"/>
    <s v="Enron Metals Trading System"/>
    <x v="0"/>
    <x v="0"/>
    <n v="2138265"/>
    <m/>
  </r>
  <r>
    <x v="1"/>
    <x v="3"/>
    <x v="0"/>
    <n v="30"/>
    <n v="450000"/>
    <n v="1264198"/>
    <d v="2001-05-18T07:54:08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herbpetr"/>
    <s v="JARNOLD"/>
    <s v="NG-Price"/>
    <x v="1"/>
    <x v="5"/>
    <s v="VA5562.1"/>
    <d v="2001-06-01T21:00:00"/>
  </r>
  <r>
    <x v="1"/>
    <x v="3"/>
    <x v="1"/>
    <n v="3"/>
    <n v="15000"/>
    <n v="1264199"/>
    <d v="2001-05-18T07:54:10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7"/>
    <s v="benharner"/>
    <s v="JWILLI13"/>
    <s v="ENA - IM Mkt Central MICH"/>
    <x v="7"/>
    <x v="5"/>
    <n v="796510"/>
    <d v="2001-05-19T21:00:00"/>
  </r>
  <r>
    <x v="1"/>
    <x v="3"/>
    <x v="1"/>
    <n v="3"/>
    <n v="30000"/>
    <n v="1264200"/>
    <d v="2001-05-18T07:54:19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37999999999996"/>
    <s v="dkt00001"/>
    <s v="PMIMS"/>
    <s v="ENA - IM MKT Central CG"/>
    <x v="7"/>
    <x v="5"/>
    <n v="796511"/>
    <d v="2001-05-19T21:00:00"/>
  </r>
  <r>
    <x v="1"/>
    <x v="3"/>
    <x v="1"/>
    <n v="3"/>
    <n v="15000"/>
    <n v="1264201"/>
    <d v="2001-05-18T07:54:26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1050000000000004"/>
    <s v="PEGGIALL"/>
    <s v="TDONOHO"/>
    <s v="ENA - IM Central Gulf"/>
    <x v="7"/>
    <x v="5"/>
    <n v="796512"/>
    <d v="2001-05-19T21:00:00"/>
  </r>
  <r>
    <x v="1"/>
    <x v="3"/>
    <x v="1"/>
    <n v="3"/>
    <n v="15000"/>
    <n v="1264202"/>
    <d v="2001-05-18T07:54:29"/>
    <s v="e prime, in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449999999999999"/>
    <s v="EPRIME26"/>
    <s v="TDONOHO"/>
    <s v="ENA - IM Central Gulf"/>
    <x v="7"/>
    <x v="5"/>
    <n v="796513"/>
    <d v="2001-05-19T21:00:00"/>
  </r>
  <r>
    <x v="1"/>
    <x v="3"/>
    <x v="1"/>
    <n v="3"/>
    <n v="15000"/>
    <n v="1264203"/>
    <d v="2001-05-18T07:54:33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149999999999997"/>
    <s v="jkippels01"/>
    <s v="VPIMENOV"/>
    <s v="ENA-IM ME NEW YORK"/>
    <x v="7"/>
    <x v="5"/>
    <n v="796514"/>
    <d v="2001-05-19T21:00:00"/>
  </r>
  <r>
    <x v="1"/>
    <x v="3"/>
    <x v="1"/>
    <n v="3"/>
    <n v="15000"/>
    <n v="1264206"/>
    <d v="2001-05-18T07:55:00"/>
    <s v="Tenaska Marketing Ventures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50000000000002"/>
    <s v="TMVTML01"/>
    <s v="JWILLI13"/>
    <s v="ENA - IM Mkt Central MICH"/>
    <x v="7"/>
    <x v="5"/>
    <n v="796515"/>
    <d v="2001-05-19T21:00:00"/>
  </r>
  <r>
    <x v="1"/>
    <x v="3"/>
    <x v="1"/>
    <n v="3"/>
    <n v="30000"/>
    <n v="1264207"/>
    <d v="2001-05-18T07:55:03"/>
    <s v="Tenaska Marketing Ventures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2275"/>
    <s v="TMVTMD02"/>
    <s v="PMIMS"/>
    <s v="ENA - IM MKT Central CG"/>
    <x v="7"/>
    <x v="5"/>
    <n v="796516"/>
    <d v="2001-05-19T21:00:00"/>
  </r>
  <r>
    <x v="1"/>
    <x v="3"/>
    <x v="1"/>
    <n v="3"/>
    <n v="15000"/>
    <n v="1264209"/>
    <d v="2001-05-18T07:55:13"/>
    <s v="Coral Energy Resources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5175000000000001"/>
    <s v="ericgraffp"/>
    <s v="VPIMENOV"/>
    <s v="ENA-IM ME NEW YORK"/>
    <x v="7"/>
    <x v="5"/>
    <n v="796518"/>
    <d v="2001-05-19T21:00:00"/>
  </r>
  <r>
    <x v="0"/>
    <x v="0"/>
    <x v="0"/>
    <n v="1"/>
    <n v="10"/>
    <n v="1264210"/>
    <d v="2001-05-18T07:55:17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NATHANDAY"/>
    <s v="BMARCHAN"/>
    <s v="Enron Metals Trading System"/>
    <x v="0"/>
    <x v="0"/>
    <n v="2138279"/>
    <m/>
  </r>
  <r>
    <x v="1"/>
    <x v="3"/>
    <x v="1"/>
    <n v="3"/>
    <n v="6000"/>
    <n v="1264211"/>
    <d v="2001-05-18T07:55:18"/>
    <s v="Interstate Power Company"/>
    <x v="0"/>
    <x v="0"/>
    <x v="0"/>
    <x v="3"/>
    <s v="US Gas Phy Fwd Firm non-TX &lt; or = 1Mo "/>
    <s v="US Gas Phy       NNG Demarc              19-21May01      USD/MM"/>
    <m/>
    <n v="2000"/>
    <x v="0"/>
    <x v="10"/>
    <x v="0"/>
    <n v="4.0549999999999997"/>
    <s v="ipca08239"/>
    <s v="JWILLI13"/>
    <s v="ENA-IM Mid Central South"/>
    <x v="7"/>
    <x v="5"/>
    <n v="796519"/>
    <d v="2001-05-19T21:00:00"/>
  </r>
  <r>
    <x v="1"/>
    <x v="3"/>
    <x v="0"/>
    <n v="30"/>
    <n v="150000"/>
    <n v="1264212"/>
    <d v="2001-05-18T07:55:23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2149999999999999"/>
    <s v="aepes220"/>
    <s v="JARNOLD"/>
    <s v="NG-Price"/>
    <x v="1"/>
    <x v="5"/>
    <s v="VA5563.1"/>
    <d v="2001-06-01T21:00:00"/>
  </r>
  <r>
    <x v="0"/>
    <x v="0"/>
    <x v="0"/>
    <n v="1"/>
    <n v="20"/>
    <n v="1264213"/>
    <d v="2001-05-18T07:55:3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84566"/>
    <s v="BMARCHAN"/>
    <s v="Enron Metals Trading System"/>
    <x v="0"/>
    <x v="0"/>
    <n v="2138281"/>
    <m/>
  </r>
  <r>
    <x v="1"/>
    <x v="3"/>
    <x v="1"/>
    <n v="3"/>
    <n v="9612"/>
    <n v="1264214"/>
    <d v="2001-05-18T07:55:31"/>
    <s v="Cook Inlet Energy Supply L.L.C."/>
    <x v="0"/>
    <x v="0"/>
    <x v="0"/>
    <x v="3"/>
    <s v="US Gas Phy Fwd Firm non-TX &lt; or = 1Mo "/>
    <s v="US Gas Phy       ANR SE Trans            19-21May01      USD/MM"/>
    <m/>
    <n v="3204"/>
    <x v="0"/>
    <x v="10"/>
    <x v="0"/>
    <n v="4.1050000000000004"/>
    <s v="MIDCONT2"/>
    <s v="TDONOHO"/>
    <s v="ENA - IM Central Gulf"/>
    <x v="7"/>
    <x v="5"/>
    <n v="796520"/>
    <d v="2001-05-19T21:00:00"/>
  </r>
  <r>
    <x v="1"/>
    <x v="3"/>
    <x v="1"/>
    <n v="3"/>
    <n v="15000"/>
    <n v="1264215"/>
    <d v="2001-05-18T07:55:38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25000000000002"/>
    <s v="jgriffiths"/>
    <s v="VPIMENOV"/>
    <s v="ENA-IM ME NEW YORK"/>
    <x v="7"/>
    <x v="5"/>
    <n v="796521"/>
    <d v="2001-05-19T21:00:00"/>
  </r>
  <r>
    <x v="1"/>
    <x v="3"/>
    <x v="1"/>
    <n v="3"/>
    <n v="15000"/>
    <n v="1264216"/>
    <d v="2001-05-18T07:55:45"/>
    <s v="EnergyUSA-TPC Corp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4175000000000004"/>
    <s v="jgriffiths"/>
    <s v="SHENDRI"/>
    <s v="ENA-IM ME CNG"/>
    <x v="7"/>
    <x v="5"/>
    <n v="796522"/>
    <d v="2001-05-19T21:00:00"/>
  </r>
  <r>
    <x v="1"/>
    <x v="2"/>
    <x v="1"/>
    <n v="1"/>
    <n v="50"/>
    <n v="1264217"/>
    <d v="2001-05-18T07:55:53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jrobertson"/>
    <s v="JQUENET"/>
    <s v="ST-PJM"/>
    <x v="6"/>
    <x v="6"/>
    <n v="615050.1"/>
    <d v="2001-05-21T21:00:00"/>
  </r>
  <r>
    <x v="1"/>
    <x v="3"/>
    <x v="1"/>
    <n v="3"/>
    <n v="15000"/>
    <n v="1264218"/>
    <d v="2001-05-18T07:56:07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JENNCLAYO"/>
    <s v="SGOODEL"/>
    <s v="ENA-IM NE GULF3"/>
    <x v="7"/>
    <x v="5"/>
    <n v="796525"/>
    <d v="2001-05-19T21:00:00"/>
  </r>
  <r>
    <x v="1"/>
    <x v="3"/>
    <x v="0"/>
    <n v="30"/>
    <n v="300000"/>
    <n v="1264219"/>
    <d v="2001-05-18T07:56:16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1"/>
    <s v="JBIERMAN"/>
    <s v="JARNOLD"/>
    <s v="NG-Price"/>
    <x v="1"/>
    <x v="5"/>
    <s v="VA5564.1"/>
    <d v="2001-06-01T21:00:00"/>
  </r>
  <r>
    <x v="1"/>
    <x v="3"/>
    <x v="1"/>
    <n v="3"/>
    <n v="15000"/>
    <n v="1264220"/>
    <d v="2001-05-18T07:56:20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LANCEMCW"/>
    <s v="SGOODEL"/>
    <s v="ENA-IM NE GULF3"/>
    <x v="7"/>
    <x v="5"/>
    <n v="796526"/>
    <d v="2001-05-19T21:00:00"/>
  </r>
  <r>
    <x v="1"/>
    <x v="2"/>
    <x v="1"/>
    <n v="30"/>
    <n v="1500"/>
    <n v="1264221"/>
    <d v="2001-05-18T07:56:36"/>
    <s v="American Electric Power Service Corporation"/>
    <x v="0"/>
    <x v="0"/>
    <x v="0"/>
    <x v="2"/>
    <s v="US East Power Phy Fwd Firm"/>
    <s v="US Pwr Phy Firm  NEPOOL Peak             Jun01           USD/MWh"/>
    <m/>
    <n v="50"/>
    <x v="0"/>
    <x v="2"/>
    <x v="0"/>
    <n v="62.6"/>
    <s v="aepsvc128"/>
    <s v="PBRODER"/>
    <s v="LT-New England"/>
    <x v="6"/>
    <x v="6"/>
    <n v="615051.1"/>
    <d v="2001-06-01T17:11:00"/>
  </r>
  <r>
    <x v="1"/>
    <x v="3"/>
    <x v="1"/>
    <n v="3"/>
    <n v="15000"/>
    <n v="1264222"/>
    <d v="2001-05-18T07:56:45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075000000000003"/>
    <s v="jgriffiths"/>
    <s v="VPIMENOV"/>
    <s v="ENA-IM ME NEW YORK"/>
    <x v="7"/>
    <x v="5"/>
    <n v="796527"/>
    <d v="2001-05-19T21:00:00"/>
  </r>
  <r>
    <x v="1"/>
    <x v="2"/>
    <x v="1"/>
    <n v="1"/>
    <n v="50"/>
    <n v="1264223"/>
    <d v="2001-05-18T07:56:46"/>
    <s v="PG&amp;E Energy Trading - Power, L.P."/>
    <x v="0"/>
    <x v="0"/>
    <x v="0"/>
    <x v="2"/>
    <s v="US East Power Phy Fwd Firm"/>
    <s v="US Pwr Phy Firm  NEPOOL Peak             21May01         USD/MWh"/>
    <m/>
    <n v="50"/>
    <x v="0"/>
    <x v="2"/>
    <x v="0"/>
    <n v="52.75"/>
    <s v="KRISTINKK"/>
    <s v="PBRODER"/>
    <s v="ST-New England"/>
    <x v="6"/>
    <x v="6"/>
    <n v="615052.1"/>
    <d v="2001-05-21T21:00:00"/>
  </r>
  <r>
    <x v="1"/>
    <x v="3"/>
    <x v="1"/>
    <n v="3"/>
    <n v="15000"/>
    <n v="1264224"/>
    <d v="2001-05-18T07:56:49"/>
    <s v="EnergyUSA-TPC Corp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4175000000000004"/>
    <s v="jgriffiths"/>
    <s v="SHENDRI"/>
    <s v="ENA-IM ME CNG"/>
    <x v="7"/>
    <x v="5"/>
    <n v="796528"/>
    <d v="2001-05-19T21:00:00"/>
  </r>
  <r>
    <x v="1"/>
    <x v="3"/>
    <x v="1"/>
    <n v="3"/>
    <n v="15000"/>
    <n v="1264225"/>
    <d v="2001-05-18T07:56:54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JENNCLAYO"/>
    <s v="SGOODEL"/>
    <s v="ENA-IM NE GULF3"/>
    <x v="7"/>
    <x v="5"/>
    <n v="796529"/>
    <d v="2001-05-19T21:00:00"/>
  </r>
  <r>
    <x v="1"/>
    <x v="3"/>
    <x v="1"/>
    <n v="3"/>
    <n v="15000"/>
    <n v="1264226"/>
    <d v="2001-05-18T07:56:56"/>
    <s v="BP Energy Company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ADM05933"/>
    <s v="VPIMENOV"/>
    <s v="ENA-IM ME NEW YORK"/>
    <x v="7"/>
    <x v="5"/>
    <n v="796530"/>
    <d v="2001-05-19T21:00:00"/>
  </r>
  <r>
    <x v="1"/>
    <x v="3"/>
    <x v="1"/>
    <n v="3"/>
    <n v="15000"/>
    <n v="1264227"/>
    <d v="2001-05-18T07:57:05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149999999999997"/>
    <s v="jkippels01"/>
    <s v="VPIMENOV"/>
    <s v="ENA-IM ME NEW YORK"/>
    <x v="7"/>
    <x v="5"/>
    <n v="796531"/>
    <d v="2001-05-19T21:00:00"/>
  </r>
  <r>
    <x v="1"/>
    <x v="3"/>
    <x v="0"/>
    <n v="31"/>
    <n v="310000"/>
    <n v="1264228"/>
    <d v="2001-05-18T07:57:11"/>
    <s v="Dynegy Marketing and Trade"/>
    <x v="0"/>
    <x v="0"/>
    <x v="0"/>
    <x v="3"/>
    <s v="US Gas Fin Swap"/>
    <s v="US Gas Swap      Nymex                   Aug01           USD/MM"/>
    <n v="10000"/>
    <m/>
    <x v="0"/>
    <x v="10"/>
    <x v="0"/>
    <n v="4.3674999999999997"/>
    <s v="SHIMAITIS"/>
    <s v="JARNOLD"/>
    <s v="NG-Price"/>
    <x v="1"/>
    <x v="5"/>
    <s v="VA5565.1"/>
    <d v="2001-08-01T21:00:00"/>
  </r>
  <r>
    <x v="1"/>
    <x v="3"/>
    <x v="0"/>
    <n v="31"/>
    <n v="310000"/>
    <n v="1264231"/>
    <d v="2001-05-18T07:57:23"/>
    <s v="Dynegy Marketing and Trade"/>
    <x v="0"/>
    <x v="0"/>
    <x v="0"/>
    <x v="3"/>
    <s v="US Gas Fin Swap"/>
    <s v="US Gas Swap      Nymex                   Jul01           USD/MM"/>
    <m/>
    <n v="10000"/>
    <x v="0"/>
    <x v="10"/>
    <x v="0"/>
    <n v="4.2949999999999999"/>
    <s v="SHIMAITIS"/>
    <s v="JARNOLD"/>
    <s v="NG-Price"/>
    <x v="1"/>
    <x v="5"/>
    <s v="VA5566.1"/>
    <d v="2001-07-01T21:00:00"/>
  </r>
  <r>
    <x v="1"/>
    <x v="3"/>
    <x v="1"/>
    <n v="3"/>
    <n v="15000"/>
    <n v="1264233"/>
    <d v="2001-05-18T07:57:25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LITNER01"/>
    <s v="VPIMENOV"/>
    <s v="ENA-IM ME NEW YORK"/>
    <x v="7"/>
    <x v="5"/>
    <n v="796532"/>
    <d v="2001-05-19T21:00:00"/>
  </r>
  <r>
    <x v="1"/>
    <x v="3"/>
    <x v="1"/>
    <n v="3"/>
    <n v="30000"/>
    <n v="1264234"/>
    <d v="2001-05-18T07:57:41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STEPHENSJE"/>
    <s v="ARING"/>
    <s v="ENA-IM NE GULF1"/>
    <x v="7"/>
    <x v="5"/>
    <n v="796533"/>
    <d v="2001-05-19T21:00:00"/>
  </r>
  <r>
    <x v="1"/>
    <x v="3"/>
    <x v="1"/>
    <n v="13"/>
    <n v="3900"/>
    <n v="1264235"/>
    <d v="2001-05-18T07:58:09"/>
    <s v="Pepco Gas Services, Inc."/>
    <x v="0"/>
    <x v="0"/>
    <x v="0"/>
    <x v="3"/>
    <s v="US Gas Phy Fwd Firm non-TX &lt; or = 1Mo "/>
    <s v="US Gas Phy       COL Onshore             19-31May01      USD/MM"/>
    <m/>
    <n v="300"/>
    <x v="0"/>
    <x v="10"/>
    <x v="0"/>
    <n v="4.1349999999999998"/>
    <s v="jlukas00"/>
    <s v="SPEREIR"/>
    <s v="ENA-IM NE GULF2"/>
    <x v="7"/>
    <x v="5"/>
    <n v="796534"/>
    <d v="2001-05-19T21:00:00"/>
  </r>
  <r>
    <x v="1"/>
    <x v="3"/>
    <x v="1"/>
    <n v="3"/>
    <n v="3669"/>
    <n v="1264237"/>
    <d v="2001-05-18T07:58:19"/>
    <s v="BP Energy Company"/>
    <x v="0"/>
    <x v="0"/>
    <x v="0"/>
    <x v="3"/>
    <s v="US Gas Phy Fwd Firm non-TX &lt; or = 1Mo "/>
    <s v="US Gas Phy       TETCO M3                19-21May01      USD/MM"/>
    <n v="1223"/>
    <m/>
    <x v="0"/>
    <x v="10"/>
    <x v="0"/>
    <n v="4.5049999999999999"/>
    <s v="ADM05933"/>
    <s v="VPIMENOV"/>
    <s v="ENA-IM ME NEW YORK"/>
    <x v="7"/>
    <x v="5"/>
    <n v="796535"/>
    <d v="2001-05-19T21:00:00"/>
  </r>
  <r>
    <x v="1"/>
    <x v="3"/>
    <x v="0"/>
    <n v="13"/>
    <n v="65000"/>
    <n v="1264238"/>
    <d v="2001-05-18T07:58:26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3"/>
    <s v="AQUILA1003"/>
    <s v="VPIMENOV"/>
    <s v="EAST-NEW YORK"/>
    <x v="1"/>
    <x v="5"/>
    <s v="VA5568.1"/>
    <d v="2001-05-19T21:00:00"/>
  </r>
  <r>
    <x v="1"/>
    <x v="3"/>
    <x v="1"/>
    <n v="3"/>
    <n v="15000"/>
    <n v="1264240"/>
    <d v="2001-05-18T07:58:36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5"/>
    <s v="LITNER01"/>
    <s v="SHENDRI"/>
    <s v="ENA-IM ME CNG"/>
    <x v="7"/>
    <x v="5"/>
    <n v="796537"/>
    <d v="2001-05-19T21:00:00"/>
  </r>
  <r>
    <x v="1"/>
    <x v="3"/>
    <x v="1"/>
    <n v="3"/>
    <n v="15000"/>
    <n v="1264241"/>
    <d v="2001-05-18T07:59:10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99999999999996"/>
    <s v="SKAER0501"/>
    <s v="JWILLI13"/>
    <s v="ENA-IM Mid Central South"/>
    <x v="7"/>
    <x v="5"/>
    <n v="796538"/>
    <d v="2001-05-19T21:00:00"/>
  </r>
  <r>
    <x v="1"/>
    <x v="3"/>
    <x v="1"/>
    <n v="3"/>
    <n v="15000"/>
    <n v="1264242"/>
    <d v="2001-05-18T07:59:17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49999999999997"/>
    <s v="SKAER0501"/>
    <s v="JWILLI13"/>
    <s v="ENA-IM Mid Central South"/>
    <x v="7"/>
    <x v="5"/>
    <n v="796539"/>
    <d v="2001-05-19T21:00:00"/>
  </r>
  <r>
    <x v="1"/>
    <x v="3"/>
    <x v="1"/>
    <n v="3"/>
    <n v="15000"/>
    <n v="1264243"/>
    <d v="2001-05-18T07:59:27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"/>
    <s v="SKAER0501"/>
    <s v="JWILLI13"/>
    <s v="ENA-IM Mid Central South"/>
    <x v="7"/>
    <x v="5"/>
    <n v="796540"/>
    <d v="2001-05-19T21:00:00"/>
  </r>
  <r>
    <x v="1"/>
    <x v="3"/>
    <x v="1"/>
    <n v="3"/>
    <n v="30000"/>
    <n v="1264244"/>
    <d v="2001-05-18T07:59:42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aepes215"/>
    <s v="SPEREIR"/>
    <s v="ENA-IM NE GULF2"/>
    <x v="7"/>
    <x v="5"/>
    <n v="796541"/>
    <d v="2001-05-19T21:00:00"/>
  </r>
  <r>
    <x v="1"/>
    <x v="3"/>
    <x v="0"/>
    <n v="30"/>
    <n v="600000"/>
    <n v="1264245"/>
    <d v="2001-05-18T07:59:51"/>
    <s v="Aquila Risk Management Corporation"/>
    <x v="0"/>
    <x v="0"/>
    <x v="0"/>
    <x v="3"/>
    <s v="US Gas Fin Swap"/>
    <s v="US Gas Swap      Nymex                   Jun01           USD/MM"/>
    <n v="20000"/>
    <m/>
    <x v="0"/>
    <x v="10"/>
    <x v="0"/>
    <n v="4.2050000000000001"/>
    <s v="AQUILA1015"/>
    <s v="JARNOLD"/>
    <s v="NG-Price"/>
    <x v="1"/>
    <x v="5"/>
    <s v="VA5570.1"/>
    <d v="2001-06-01T21:00:00"/>
  </r>
  <r>
    <x v="1"/>
    <x v="2"/>
    <x v="1"/>
    <n v="1"/>
    <n v="50"/>
    <n v="1264246"/>
    <d v="2001-05-18T07:59:56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epsvc136"/>
    <s v="JQUENET"/>
    <s v="ST-PJM"/>
    <x v="6"/>
    <x v="6"/>
    <n v="615053.1"/>
    <d v="2001-05-21T21:00:00"/>
  </r>
  <r>
    <x v="0"/>
    <x v="0"/>
    <x v="0"/>
    <n v="1"/>
    <n v="10"/>
    <n v="1264247"/>
    <d v="2001-05-18T08:00:01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38296"/>
    <m/>
  </r>
  <r>
    <x v="1"/>
    <x v="3"/>
    <x v="1"/>
    <n v="3"/>
    <n v="15000"/>
    <n v="1264248"/>
    <d v="2001-05-18T08:00:04"/>
    <s v="PG&amp;E Energy Trading-Gas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549999999999997"/>
    <s v="perryperg"/>
    <s v="JWILLI13"/>
    <s v="ENA-IM Mid Central South"/>
    <x v="7"/>
    <x v="5"/>
    <n v="796542"/>
    <d v="2001-05-19T21:00:00"/>
  </r>
  <r>
    <x v="1"/>
    <x v="3"/>
    <x v="1"/>
    <n v="3"/>
    <n v="30000"/>
    <n v="1264250"/>
    <d v="2001-05-18T08:00:15"/>
    <s v="EnergyUSA-TPC Cor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550000000000002"/>
    <s v="timothym"/>
    <s v="ARING"/>
    <s v="ENA-IM NE GULF1"/>
    <x v="7"/>
    <x v="5"/>
    <n v="796543"/>
    <d v="2001-05-19T21:00:00"/>
  </r>
  <r>
    <x v="1"/>
    <x v="3"/>
    <x v="1"/>
    <n v="3"/>
    <n v="15000"/>
    <n v="1264251"/>
    <d v="2001-05-18T08:00:18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24999999999996"/>
    <s v="LITNER01"/>
    <s v="SHENDRI"/>
    <s v="ENA-IM ME CNG"/>
    <x v="7"/>
    <x v="5"/>
    <n v="796544"/>
    <d v="2001-05-19T21:00:00"/>
  </r>
  <r>
    <x v="0"/>
    <x v="2"/>
    <x v="1"/>
    <n v="30"/>
    <n v="300"/>
    <n v="1264252"/>
    <d v="2001-05-18T08:00:25"/>
    <s v="Elsam A/S"/>
    <x v="0"/>
    <x v="0"/>
    <x v="0"/>
    <x v="2"/>
    <s v="GER Power Phy Fwd Ffrm"/>
    <s v="GER Pwr Phy FF   Ger Grd BASE HV         Jun01           EUR/MWh"/>
    <m/>
    <n v="10"/>
    <x v="0"/>
    <x v="2"/>
    <x v="2"/>
    <n v="19.3"/>
    <s v="enronblm"/>
    <s v="MHELLERM"/>
    <s v="UK - ECTRL - Continental Power Book"/>
    <x v="3"/>
    <x v="3"/>
    <n v="104121.1"/>
    <d v="2001-06-01T00:00:00"/>
  </r>
  <r>
    <x v="1"/>
    <x v="3"/>
    <x v="1"/>
    <n v="3"/>
    <n v="15000"/>
    <n v="1264254"/>
    <d v="2001-05-18T08:00:26"/>
    <s v="MidAmerican Energy Company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599999999999996"/>
    <s v="SCOTTWIR"/>
    <s v="JWILLI13"/>
    <s v="ENA-IM Mid Central South"/>
    <x v="7"/>
    <x v="5"/>
    <n v="796546"/>
    <d v="2001-05-19T21:00:00"/>
  </r>
  <r>
    <x v="1"/>
    <x v="3"/>
    <x v="1"/>
    <n v="3"/>
    <n v="15000"/>
    <n v="1264253"/>
    <d v="2001-05-18T08:00:26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"/>
    <s v="jtaylor1"/>
    <s v="SHENDRI"/>
    <s v="ENA-IM ME CNG"/>
    <x v="7"/>
    <x v="5"/>
    <n v="796545"/>
    <d v="2001-05-19T21:00:00"/>
  </r>
  <r>
    <x v="1"/>
    <x v="3"/>
    <x v="0"/>
    <n v="151"/>
    <n v="755000"/>
    <n v="1264255"/>
    <d v="2001-05-18T08:00:57"/>
    <s v="J. Aron &amp; Company"/>
    <x v="0"/>
    <x v="0"/>
    <x v="0"/>
    <x v="3"/>
    <s v="US Gas Fin BasisSwap"/>
    <s v="US Gas Basis     NWPL RkyMtn             Nov01-Mar02     USD/MM"/>
    <m/>
    <n v="5000"/>
    <x v="0"/>
    <x v="10"/>
    <x v="0"/>
    <n v="-0.39500000000000002"/>
    <s v="ritanagle"/>
    <s v="FERMIS"/>
    <s v="FT - North West"/>
    <x v="1"/>
    <x v="5"/>
    <s v="VA5572.1"/>
    <d v="2001-11-01T00:00:00"/>
  </r>
  <r>
    <x v="1"/>
    <x v="3"/>
    <x v="0"/>
    <n v="13"/>
    <n v="65000"/>
    <n v="1264256"/>
    <d v="2001-05-18T08:01:18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250000000000004"/>
    <s v="AQUILA1003"/>
    <s v="VPIMENOV"/>
    <s v="EAST-NEW YORK"/>
    <x v="1"/>
    <x v="5"/>
    <s v="VA5573.1"/>
    <d v="2001-05-19T21:00:00"/>
  </r>
  <r>
    <x v="0"/>
    <x v="0"/>
    <x v="0"/>
    <n v="1"/>
    <n v="20"/>
    <n v="1264258"/>
    <d v="2001-05-18T08:01:2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pornstar"/>
    <s v="BMARCHAN"/>
    <s v="Enron Metals Trading System"/>
    <x v="0"/>
    <x v="0"/>
    <n v="2138302"/>
    <m/>
  </r>
  <r>
    <x v="1"/>
    <x v="3"/>
    <x v="1"/>
    <n v="3"/>
    <n v="30000"/>
    <n v="1264260"/>
    <d v="2001-05-18T08:01:36"/>
    <s v="TransCanada Energy Marketing USA,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2275"/>
    <s v="cscharton"/>
    <s v="PMIMS"/>
    <s v="ENA - IM MKT Central CG"/>
    <x v="7"/>
    <x v="5"/>
    <n v="796547"/>
    <d v="2001-05-19T21:00:00"/>
  </r>
  <r>
    <x v="1"/>
    <x v="3"/>
    <x v="1"/>
    <n v="3"/>
    <n v="15000"/>
    <n v="1264263"/>
    <d v="2001-05-18T08:01:37"/>
    <s v="El Paso Merchant Energy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4000000000000004"/>
    <s v="EPMELPrdm"/>
    <s v="MLENHAR"/>
    <s v="ENA - IM West"/>
    <x v="7"/>
    <x v="5"/>
    <n v="796548"/>
    <d v="2001-05-19T21:00:00"/>
  </r>
  <r>
    <x v="1"/>
    <x v="3"/>
    <x v="1"/>
    <n v="3"/>
    <n v="15000"/>
    <n v="1264265"/>
    <d v="2001-05-18T08:01:41"/>
    <s v="Coral Energy Resour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3"/>
    <s v="ccubbison"/>
    <s v="MLENHAR"/>
    <s v="ENA - IM West"/>
    <x v="7"/>
    <x v="5"/>
    <n v="796550"/>
    <d v="2001-05-19T21:00:00"/>
  </r>
  <r>
    <x v="1"/>
    <x v="3"/>
    <x v="1"/>
    <n v="3"/>
    <n v="15000"/>
    <n v="1264264"/>
    <d v="2001-05-18T08:01:41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SPJOHRDE"/>
    <s v="SGOODEL"/>
    <s v="ENA-IM NE GULF3"/>
    <x v="7"/>
    <x v="5"/>
    <n v="796549"/>
    <d v="2001-05-19T21:00:00"/>
  </r>
  <r>
    <x v="1"/>
    <x v="3"/>
    <x v="1"/>
    <n v="3"/>
    <n v="15000"/>
    <n v="1264266"/>
    <d v="2001-05-18T08:01:44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SPJOHRDE"/>
    <s v="SGOODEL"/>
    <s v="ENA-IM NE GULF3"/>
    <x v="7"/>
    <x v="5"/>
    <n v="796551"/>
    <d v="2001-05-19T21:00:00"/>
  </r>
  <r>
    <x v="1"/>
    <x v="3"/>
    <x v="1"/>
    <n v="3"/>
    <n v="15000"/>
    <n v="1264267"/>
    <d v="2001-05-18T08:01:48"/>
    <s v="Coast Energy Canada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1500000000000004"/>
    <s v="EOLBILLY"/>
    <s v="MLENHAR"/>
    <s v="ENA - IM West"/>
    <x v="7"/>
    <x v="5"/>
    <n v="796552"/>
    <d v="2001-05-19T21:00:00"/>
  </r>
  <r>
    <x v="1"/>
    <x v="3"/>
    <x v="1"/>
    <n v="3"/>
    <n v="15000"/>
    <n v="1264268"/>
    <d v="2001-05-18T08:01:57"/>
    <s v="Colonial Energy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599999999999996"/>
    <s v="BRIANKELLY"/>
    <s v="SPEREIR"/>
    <s v="ENA-IM NE GULF3"/>
    <x v="7"/>
    <x v="5"/>
    <n v="796553"/>
    <d v="2001-05-19T21:00:00"/>
  </r>
  <r>
    <x v="1"/>
    <x v="3"/>
    <x v="0"/>
    <n v="13"/>
    <n v="260000"/>
    <n v="1264269"/>
    <d v="2001-05-18T08:02:06"/>
    <s v="PanCanadian Energy Services Inc."/>
    <x v="0"/>
    <x v="0"/>
    <x v="0"/>
    <x v="3"/>
    <s v="US Gas Fin Swap"/>
    <s v="US Gas Daily     HHub                    19-31May01      USD/MM"/>
    <m/>
    <n v="20000"/>
    <x v="0"/>
    <x v="10"/>
    <x v="0"/>
    <n v="4.16"/>
    <s v="pces5054"/>
    <s v="PKEAVEY"/>
    <s v="G-DAILY-EST"/>
    <x v="1"/>
    <x v="5"/>
    <s v="VA5577.1"/>
    <d v="2001-05-19T21:00:00"/>
  </r>
  <r>
    <x v="1"/>
    <x v="3"/>
    <x v="1"/>
    <n v="3"/>
    <n v="15000"/>
    <n v="1264270"/>
    <d v="2001-05-18T08:02:1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650000000000004"/>
    <s v="aepes201"/>
    <s v="TDONOHO"/>
    <s v="ENA - IM Central Gulf"/>
    <x v="7"/>
    <x v="5"/>
    <n v="796554"/>
    <d v="2001-05-19T21:00:00"/>
  </r>
  <r>
    <x v="1"/>
    <x v="3"/>
    <x v="0"/>
    <n v="151"/>
    <n v="755000"/>
    <n v="1264271"/>
    <d v="2001-05-18T08:02:31"/>
    <s v="Aquila Risk Management Corporation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AQUILA1041"/>
    <s v="JARNOLD"/>
    <s v="NG-Price"/>
    <x v="1"/>
    <x v="5"/>
    <s v="VA5578.1"/>
    <d v="2001-11-01T00:00:00"/>
  </r>
  <r>
    <x v="1"/>
    <x v="3"/>
    <x v="1"/>
    <n v="3"/>
    <n v="15000"/>
    <n v="1264273"/>
    <d v="2001-05-18T08:02:44"/>
    <s v="EnergyUSA-TPC Corp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025000000000004"/>
    <s v="jgriffiths"/>
    <s v="VPIMENOV"/>
    <s v="ENA-IM ME NEW YORK"/>
    <x v="7"/>
    <x v="5"/>
    <n v="796555"/>
    <d v="2001-05-19T21:00:00"/>
  </r>
  <r>
    <x v="1"/>
    <x v="3"/>
    <x v="1"/>
    <n v="3"/>
    <n v="15000"/>
    <n v="1264274"/>
    <d v="2001-05-18T08:02:48"/>
    <s v="Cook Inlet Energy Supply L.L.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949999999999998"/>
    <s v="MIDCONT2"/>
    <s v="TDONOHO"/>
    <s v="ENA - IM Central Gulf"/>
    <x v="7"/>
    <x v="5"/>
    <n v="796556"/>
    <d v="2001-05-19T21:00:00"/>
  </r>
  <r>
    <x v="1"/>
    <x v="3"/>
    <x v="0"/>
    <n v="151"/>
    <n v="755000"/>
    <n v="1264275"/>
    <d v="2001-05-18T08:03:01"/>
    <s v="Reliant Energy Services, Inc."/>
    <x v="0"/>
    <x v="0"/>
    <x v="0"/>
    <x v="3"/>
    <s v="US Gas Fin Swap"/>
    <s v="US Gas Swap      Nymex                   Nov01-Mar02     USD/MM"/>
    <m/>
    <n v="5000"/>
    <x v="0"/>
    <x v="10"/>
    <x v="0"/>
    <n v="4.6950000000000003"/>
    <s v="stevemcgin"/>
    <s v="JARNOLD"/>
    <s v="NG-Price"/>
    <x v="1"/>
    <x v="5"/>
    <s v="VA5580.1"/>
    <d v="2001-11-01T00:00:00"/>
  </r>
  <r>
    <x v="1"/>
    <x v="2"/>
    <x v="1"/>
    <n v="1"/>
    <n v="50"/>
    <n v="1264276"/>
    <d v="2001-05-18T08:03:02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049999999999997"/>
    <s v="OTCDESK4"/>
    <s v="JQUENET"/>
    <s v="ST-PJM"/>
    <x v="6"/>
    <x v="6"/>
    <n v="615054.1"/>
    <d v="2001-05-21T21:00:00"/>
  </r>
  <r>
    <x v="1"/>
    <x v="3"/>
    <x v="1"/>
    <n v="3"/>
    <n v="15000"/>
    <n v="1264277"/>
    <d v="2001-05-18T08:03:12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075000000000003"/>
    <s v="jkippels01"/>
    <s v="VPIMENOV"/>
    <s v="ENA-IM ME NEW YORK"/>
    <x v="7"/>
    <x v="5"/>
    <n v="796557"/>
    <d v="2001-05-19T21:00:00"/>
  </r>
  <r>
    <x v="1"/>
    <x v="3"/>
    <x v="1"/>
    <n v="3"/>
    <n v="30000"/>
    <n v="1264278"/>
    <d v="2001-05-18T08:03:16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249999999999998"/>
    <s v="aepes216"/>
    <s v="RGAY"/>
    <s v="ENA - IM West"/>
    <x v="7"/>
    <x v="5"/>
    <n v="796558"/>
    <d v="2001-05-19T21:00:00"/>
  </r>
  <r>
    <x v="1"/>
    <x v="3"/>
    <x v="0"/>
    <n v="30"/>
    <n v="225000"/>
    <n v="1264279"/>
    <d v="2001-05-18T08:03:27"/>
    <s v="Hess Energy Trading Company LLC"/>
    <x v="0"/>
    <x v="0"/>
    <x v="0"/>
    <x v="3"/>
    <s v="US Gas Fin Swap"/>
    <s v="US Gas Swap      Nymex                   Jun01           USD/MM"/>
    <n v="7500"/>
    <m/>
    <x v="0"/>
    <x v="10"/>
    <x v="0"/>
    <n v="4.1950000000000003"/>
    <s v="JBIERMAN"/>
    <s v="JARNOLD"/>
    <s v="NG-Price"/>
    <x v="1"/>
    <x v="5"/>
    <s v="VA5582.1"/>
    <d v="2001-06-01T21:00:00"/>
  </r>
  <r>
    <x v="1"/>
    <x v="2"/>
    <x v="1"/>
    <n v="1"/>
    <n v="25"/>
    <n v="1264281"/>
    <d v="2001-05-18T08:03:35"/>
    <s v="Eugene Water &amp; Electric Board"/>
    <x v="0"/>
    <x v="0"/>
    <x v="0"/>
    <x v="2"/>
    <s v="US West Power Phy Fwd Firm"/>
    <s v="US Pwr Phy Firm  Mid-C Peak              21May01         USD/MWh"/>
    <n v="25"/>
    <m/>
    <x v="0"/>
    <x v="2"/>
    <x v="0"/>
    <n v="325"/>
    <s v="Katrinas"/>
    <s v="SCRANDA"/>
    <s v="ST-NW"/>
    <x v="6"/>
    <x v="6"/>
    <n v="615055.1"/>
    <d v="2001-05-21T21:00:00"/>
  </r>
  <r>
    <x v="1"/>
    <x v="3"/>
    <x v="1"/>
    <n v="3"/>
    <n v="15000"/>
    <n v="1264280"/>
    <d v="2001-05-18T08:03:35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025000000000004"/>
    <s v="jaelee14"/>
    <s v="VPIMENOV"/>
    <s v="ENA-IM ME NEW YORK"/>
    <x v="7"/>
    <x v="5"/>
    <n v="796559"/>
    <d v="2001-05-19T21:00:00"/>
  </r>
  <r>
    <x v="1"/>
    <x v="3"/>
    <x v="1"/>
    <n v="3"/>
    <n v="15000"/>
    <n v="1264282"/>
    <d v="2001-05-18T08:03:42"/>
    <s v="Aquila Energy Marketing Corporation"/>
    <x v="0"/>
    <x v="0"/>
    <x v="0"/>
    <x v="3"/>
    <s v="US Gas Phy Fwd Firm non-TX &lt; or = 1Mo "/>
    <s v="US Gas Phy       PGT Malin               19-21May01      USD/MM"/>
    <n v="5000"/>
    <m/>
    <x v="0"/>
    <x v="10"/>
    <x v="0"/>
    <n v="4"/>
    <s v="KEVINLEGG"/>
    <s v="MLENHAR"/>
    <s v="ENA - IM West"/>
    <x v="7"/>
    <x v="5"/>
    <n v="796560"/>
    <d v="2001-05-19T21:00:00"/>
  </r>
  <r>
    <x v="1"/>
    <x v="3"/>
    <x v="1"/>
    <n v="3"/>
    <n v="15000"/>
    <n v="1264283"/>
    <d v="2001-05-18T08:03:46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SPJOHRDE"/>
    <s v="SGOODEL"/>
    <s v="ENA-IM NE GULF3"/>
    <x v="7"/>
    <x v="5"/>
    <n v="796561"/>
    <d v="2001-05-19T21:00:00"/>
  </r>
  <r>
    <x v="1"/>
    <x v="3"/>
    <x v="1"/>
    <n v="3"/>
    <n v="15000"/>
    <n v="1264284"/>
    <d v="2001-05-18T08:03:50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SPJOHRDE"/>
    <s v="SGOODEL"/>
    <s v="ENA-IM NE GULF3"/>
    <x v="7"/>
    <x v="5"/>
    <n v="796562"/>
    <d v="2001-05-19T21:00:00"/>
  </r>
  <r>
    <x v="1"/>
    <x v="3"/>
    <x v="1"/>
    <n v="3"/>
    <n v="15000"/>
    <n v="1264285"/>
    <d v="2001-05-18T08:03:53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074999999999998"/>
    <s v="LITNER01"/>
    <s v="SHENDRI"/>
    <s v="ENA-IM ME CNG"/>
    <x v="7"/>
    <x v="5"/>
    <n v="796564"/>
    <d v="2001-05-19T21:00:00"/>
  </r>
  <r>
    <x v="1"/>
    <x v="2"/>
    <x v="1"/>
    <n v="1"/>
    <n v="25"/>
    <n v="1264286"/>
    <d v="2001-05-18T08:04:07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38"/>
    <s v="RCAUTHEN1"/>
    <s v="JRICHTE"/>
    <s v="ST-CA"/>
    <x v="6"/>
    <x v="6"/>
    <n v="615056.1"/>
    <d v="2001-05-21T21:00:00"/>
  </r>
  <r>
    <x v="1"/>
    <x v="3"/>
    <x v="1"/>
    <n v="3"/>
    <n v="15000"/>
    <n v="1264287"/>
    <d v="2001-05-18T08:04:14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8"/>
    <s v="EPMELPrr2"/>
    <s v="SSOUTH"/>
    <s v="ENA - IM West"/>
    <x v="7"/>
    <x v="5"/>
    <n v="796565"/>
    <d v="2001-05-19T21:00:00"/>
  </r>
  <r>
    <x v="1"/>
    <x v="3"/>
    <x v="1"/>
    <n v="3"/>
    <n v="15000"/>
    <n v="1264288"/>
    <d v="2001-05-18T08:04:15"/>
    <s v="Aquila Energy Marketing Corporation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2"/>
    <s v="KEVINLEGG"/>
    <s v="MLENHAR"/>
    <s v="ENA - IM West"/>
    <x v="7"/>
    <x v="5"/>
    <n v="796566"/>
    <d v="2001-05-19T21:00:00"/>
  </r>
  <r>
    <x v="1"/>
    <x v="3"/>
    <x v="0"/>
    <n v="153"/>
    <n v="382500"/>
    <n v="1264289"/>
    <d v="2001-05-18T08:04:16"/>
    <s v="Bank of America, National Association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JOEGRAHAM"/>
    <s v="JARNOLD"/>
    <s v="NG-Price"/>
    <x v="1"/>
    <x v="5"/>
    <s v="VA5583.1"/>
    <d v="2001-06-01T00:00:00"/>
  </r>
  <r>
    <x v="1"/>
    <x v="3"/>
    <x v="1"/>
    <n v="3"/>
    <n v="15000"/>
    <n v="1264290"/>
    <d v="2001-05-18T08:04:21"/>
    <s v="Aquila Energy Marketing Corporation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050000000000002"/>
    <s v="MARKOTTE"/>
    <s v="SHENDRI"/>
    <s v="ENA-IM ME CNG"/>
    <x v="7"/>
    <x v="5"/>
    <n v="796567"/>
    <d v="2001-05-19T21:00:00"/>
  </r>
  <r>
    <x v="1"/>
    <x v="3"/>
    <x v="0"/>
    <n v="151"/>
    <n v="755000"/>
    <n v="1264291"/>
    <d v="2001-05-18T08:04:22"/>
    <s v="Bankers Trust Company"/>
    <x v="0"/>
    <x v="0"/>
    <x v="0"/>
    <x v="3"/>
    <s v="US Gas Fin BasisSwap"/>
    <s v="US Gas Basis     EP SanJuan              Nov01-Mar02     USD/MM"/>
    <n v="5000"/>
    <m/>
    <x v="0"/>
    <x v="10"/>
    <x v="0"/>
    <n v="-0.28499999999999998"/>
    <s v="eracer00"/>
    <s v="MSANCH2"/>
    <s v="GD-New-Jr"/>
    <x v="1"/>
    <x v="5"/>
    <s v="VA5584.1"/>
    <d v="2001-11-01T00:00:00"/>
  </r>
  <r>
    <x v="1"/>
    <x v="2"/>
    <x v="1"/>
    <n v="4"/>
    <n v="200"/>
    <n v="1264292"/>
    <d v="2001-05-18T08:04:35"/>
    <s v="PG&amp;E Energy Trading - Power, L.P.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rbordeleau"/>
    <s v="PBRODER"/>
    <s v="ST-New England"/>
    <x v="6"/>
    <x v="6"/>
    <n v="615057.1"/>
    <d v="2001-05-22T21:00:00"/>
  </r>
  <r>
    <x v="1"/>
    <x v="2"/>
    <x v="1"/>
    <n v="1"/>
    <n v="25"/>
    <n v="1264293"/>
    <d v="2001-05-18T08:04:42"/>
    <s v="BP Energy Company"/>
    <x v="0"/>
    <x v="0"/>
    <x v="0"/>
    <x v="2"/>
    <s v="US West Power Phy Fwd CAISO"/>
    <s v="US Pwr Phy CAISO NP15 Peak               21May01         USD/MWh"/>
    <m/>
    <n v="25"/>
    <x v="0"/>
    <x v="2"/>
    <x v="0"/>
    <n v="350"/>
    <s v="Scavoner"/>
    <s v="JRICHTE"/>
    <s v="ST-CA"/>
    <x v="6"/>
    <x v="6"/>
    <n v="615058.1"/>
    <d v="2001-05-21T21:00:00"/>
  </r>
  <r>
    <x v="1"/>
    <x v="2"/>
    <x v="1"/>
    <n v="1"/>
    <n v="25"/>
    <n v="1264294"/>
    <d v="2001-05-18T08:04:48"/>
    <s v="Mirant Americas Energy Marketing, L.P."/>
    <x v="0"/>
    <x v="0"/>
    <x v="0"/>
    <x v="2"/>
    <s v="US West Power Phy Fwd Firm"/>
    <s v="US Pwr Phy Firm  COB N/S Peak            21May01         USD/MWh"/>
    <m/>
    <n v="25"/>
    <x v="0"/>
    <x v="2"/>
    <x v="0"/>
    <n v="350"/>
    <s v="jcl00001"/>
    <s v="DSCHOLT"/>
    <s v="ST-NW"/>
    <x v="6"/>
    <x v="6"/>
    <n v="615059.1"/>
    <d v="2001-05-21T21:00:00"/>
  </r>
  <r>
    <x v="1"/>
    <x v="2"/>
    <x v="1"/>
    <n v="2"/>
    <n v="50"/>
    <n v="1264296"/>
    <d v="2001-05-18T08:05:04"/>
    <s v="Aquila Energy Marketing Corporation"/>
    <x v="0"/>
    <x v="0"/>
    <x v="0"/>
    <x v="2"/>
    <s v="US West Power Phy Fwd CAISO"/>
    <s v="US Pwr Phy CAISO NP15 OffPk              20-21May01      USD/MWh"/>
    <m/>
    <n v="25"/>
    <x v="0"/>
    <x v="2"/>
    <x v="0"/>
    <n v="190"/>
    <s v="WESTPOWER"/>
    <s v="CMALLOR"/>
    <s v="ST-CA"/>
    <x v="6"/>
    <x v="6"/>
    <n v="615060.1"/>
    <d v="2001-05-20T21:00:00"/>
  </r>
  <r>
    <x v="1"/>
    <x v="3"/>
    <x v="1"/>
    <n v="3"/>
    <n v="15000"/>
    <n v="1264297"/>
    <d v="2001-05-18T08:05:06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025000000000004"/>
    <s v="jgriffiths"/>
    <s v="VPIMENOV"/>
    <s v="ENA-IM ME NEW YORK"/>
    <x v="7"/>
    <x v="5"/>
    <n v="796568"/>
    <d v="2001-05-19T21:00:00"/>
  </r>
  <r>
    <x v="1"/>
    <x v="3"/>
    <x v="1"/>
    <n v="3"/>
    <n v="15000"/>
    <n v="1264299"/>
    <d v="2001-05-18T08:05:09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4"/>
    <s v="EPMELPrr2"/>
    <s v="SSOUTH"/>
    <s v="ENA - IM West"/>
    <x v="7"/>
    <x v="5"/>
    <n v="796570"/>
    <d v="2001-05-19T21:00:00"/>
  </r>
  <r>
    <x v="1"/>
    <x v="3"/>
    <x v="0"/>
    <n v="31"/>
    <n v="465000"/>
    <n v="1264300"/>
    <d v="2001-05-18T08:05:11"/>
    <s v="ConAgra Energy Services, Inc."/>
    <x v="0"/>
    <x v="0"/>
    <x v="0"/>
    <x v="3"/>
    <s v="US Gas Fin Swap"/>
    <s v="US Gas Swap      Nymex                   Jul01           USD/MM"/>
    <n v="15000"/>
    <m/>
    <x v="0"/>
    <x v="10"/>
    <x v="0"/>
    <n v="4.2750000000000004"/>
    <s v="KEVINGRADY"/>
    <s v="JARNOLD"/>
    <s v="NG-Price"/>
    <x v="1"/>
    <x v="5"/>
    <s v="VA5588.1"/>
    <d v="2001-07-01T21:00:00"/>
  </r>
  <r>
    <x v="1"/>
    <x v="3"/>
    <x v="0"/>
    <n v="151"/>
    <n v="755000"/>
    <n v="1264302"/>
    <d v="2001-05-18T08:05:12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6900000000000004"/>
    <s v="JEFFFOX1"/>
    <s v="JARNOLD"/>
    <s v="NG-Price"/>
    <x v="1"/>
    <x v="5"/>
    <s v="VA5587.1"/>
    <d v="2001-11-01T00:00:00"/>
  </r>
  <r>
    <x v="1"/>
    <x v="3"/>
    <x v="0"/>
    <n v="30"/>
    <n v="75000"/>
    <n v="1264303"/>
    <d v="2001-05-18T08:05:15"/>
    <s v="Aquila Risk Management Corporation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AQUILA1015"/>
    <s v="JARNOLD"/>
    <s v="NG-Price"/>
    <x v="1"/>
    <x v="5"/>
    <s v="VA5589.1"/>
    <d v="2001-06-01T21:00:00"/>
  </r>
  <r>
    <x v="1"/>
    <x v="3"/>
    <x v="0"/>
    <n v="153"/>
    <n v="765000"/>
    <n v="1264305"/>
    <d v="2001-05-18T08:05:20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3"/>
    <s v="JEFFFOX1"/>
    <s v="JARNOLD"/>
    <s v="NG-Price"/>
    <x v="1"/>
    <x v="5"/>
    <s v="VA5590.1"/>
    <d v="2001-06-01T00:00:00"/>
  </r>
  <r>
    <x v="1"/>
    <x v="3"/>
    <x v="1"/>
    <n v="3"/>
    <n v="22500"/>
    <n v="1264304"/>
    <d v="2001-05-18T08:05:20"/>
    <s v="PG&amp;E Energy Trading-Gas Corporation"/>
    <x v="0"/>
    <x v="0"/>
    <x v="0"/>
    <x v="3"/>
    <s v="US Gas Phy Fwd Firm non-TX &lt; or = 1Mo "/>
    <s v="US Gas Phy       TCO Pool                19-21May01      USD/MM"/>
    <n v="7500"/>
    <m/>
    <x v="0"/>
    <x v="10"/>
    <x v="0"/>
    <n v="4.3499999999999996"/>
    <s v="jonivesela"/>
    <s v="JHODGE2"/>
    <s v="ENA-IM ME TCO"/>
    <x v="7"/>
    <x v="5"/>
    <n v="796571"/>
    <d v="2001-05-19T21:00:00"/>
  </r>
  <r>
    <x v="1"/>
    <x v="3"/>
    <x v="1"/>
    <n v="3"/>
    <n v="15000"/>
    <n v="1264306"/>
    <d v="2001-05-18T08:05:22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TROYKELLY"/>
    <s v="TDONOHO"/>
    <s v="ENA - IM Central Gulf"/>
    <x v="7"/>
    <x v="5"/>
    <n v="796572"/>
    <d v="2001-05-19T21:00:00"/>
  </r>
  <r>
    <x v="1"/>
    <x v="3"/>
    <x v="1"/>
    <n v="3"/>
    <n v="15000"/>
    <n v="1264307"/>
    <d v="2001-05-18T08:05:23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1"/>
    <s v="EPMELPrr2"/>
    <s v="SSOUTH"/>
    <s v="ENA - IM West"/>
    <x v="7"/>
    <x v="5"/>
    <n v="796573"/>
    <d v="2001-05-19T21:00:00"/>
  </r>
  <r>
    <x v="1"/>
    <x v="3"/>
    <x v="1"/>
    <n v="3"/>
    <n v="22512"/>
    <n v="1264308"/>
    <d v="2001-05-18T08:05:25"/>
    <s v="AEP Energy Services, Inc."/>
    <x v="0"/>
    <x v="0"/>
    <x v="0"/>
    <x v="3"/>
    <s v="US Gas Phy Fwd Firm non-TX &lt; or = 1Mo "/>
    <s v="US Gas Phy       Trunkline ELA           19-21May01      USD/MM"/>
    <n v="7504"/>
    <m/>
    <x v="0"/>
    <x v="10"/>
    <x v="0"/>
    <n v="4.0599999999999996"/>
    <s v="aepes201"/>
    <s v="TDONOHO"/>
    <s v="ENA - IM Central Gulf"/>
    <x v="7"/>
    <x v="5"/>
    <n v="796574"/>
    <d v="2001-05-19T21:00:00"/>
  </r>
  <r>
    <x v="1"/>
    <x v="3"/>
    <x v="1"/>
    <n v="3"/>
    <n v="15000"/>
    <n v="1264309"/>
    <d v="2001-05-18T08:05:27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85"/>
    <s v="bobharp2"/>
    <s v="SSOUTH"/>
    <s v="ENA - IM West"/>
    <x v="7"/>
    <x v="5"/>
    <n v="796575"/>
    <d v="2001-05-19T21:00:00"/>
  </r>
  <r>
    <x v="1"/>
    <x v="3"/>
    <x v="1"/>
    <n v="3"/>
    <n v="15000"/>
    <n v="1264310"/>
    <d v="2001-05-18T08:05:31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6"/>
    <s v="bobharp2"/>
    <s v="SSOUTH"/>
    <s v="ENA - IM West"/>
    <x v="7"/>
    <x v="5"/>
    <n v="796576"/>
    <d v="2001-05-19T21:00:00"/>
  </r>
  <r>
    <x v="1"/>
    <x v="3"/>
    <x v="1"/>
    <n v="3"/>
    <n v="15000"/>
    <n v="1264311"/>
    <d v="2001-05-18T08:05:33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99999999999996"/>
    <s v="TOMSAX01"/>
    <s v="JWILLI13"/>
    <s v="ENA-IM Mid Central South"/>
    <x v="7"/>
    <x v="5"/>
    <n v="796577"/>
    <d v="2001-05-19T21:00:00"/>
  </r>
  <r>
    <x v="1"/>
    <x v="3"/>
    <x v="1"/>
    <n v="3"/>
    <n v="15000"/>
    <n v="1264313"/>
    <d v="2001-05-18T08:05:36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49999999999997"/>
    <s v="TOMSAX01"/>
    <s v="JWILLI13"/>
    <s v="ENA-IM Mid Central South"/>
    <x v="7"/>
    <x v="5"/>
    <n v="796578"/>
    <d v="2001-05-19T21:00:00"/>
  </r>
  <r>
    <x v="1"/>
    <x v="2"/>
    <x v="1"/>
    <n v="1"/>
    <n v="25"/>
    <n v="1264315"/>
    <d v="2001-05-18T08:05:37"/>
    <s v="Constellation Power Source, Inc."/>
    <x v="0"/>
    <x v="0"/>
    <x v="0"/>
    <x v="2"/>
    <s v="US West Power Phy Fwd Firm"/>
    <s v="US Pwr Phy Firm  PALVE Peak              21May01         USD/MWh"/>
    <m/>
    <n v="25"/>
    <x v="0"/>
    <x v="2"/>
    <x v="0"/>
    <n v="360"/>
    <s v="bharrison"/>
    <s v="MFISCHE2"/>
    <s v="ST-SW"/>
    <x v="6"/>
    <x v="6"/>
    <n v="615062.1"/>
    <d v="2001-05-21T21:00:00"/>
  </r>
  <r>
    <x v="1"/>
    <x v="3"/>
    <x v="1"/>
    <n v="3"/>
    <n v="15000"/>
    <n v="1264314"/>
    <d v="2001-05-18T08:05:37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350000000000001"/>
    <s v="wwarburton"/>
    <s v="SSOUTH"/>
    <s v="ENA - IM West"/>
    <x v="7"/>
    <x v="5"/>
    <n v="796579"/>
    <d v="2001-05-19T21:00:00"/>
  </r>
  <r>
    <x v="1"/>
    <x v="3"/>
    <x v="1"/>
    <n v="3"/>
    <n v="15000"/>
    <n v="1264316"/>
    <d v="2001-05-18T08:05:40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099999999999998"/>
    <s v="wwarburton"/>
    <s v="SSOUTH"/>
    <s v="ENA - IM West"/>
    <x v="7"/>
    <x v="5"/>
    <n v="796580"/>
    <d v="2001-05-19T21:00:00"/>
  </r>
  <r>
    <x v="1"/>
    <x v="3"/>
    <x v="1"/>
    <n v="3"/>
    <n v="15000"/>
    <n v="1264318"/>
    <d v="2001-05-18T08:05:45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849999999999999"/>
    <s v="WESTDESK1"/>
    <s v="SSOUTH"/>
    <s v="ENA - IM West"/>
    <x v="7"/>
    <x v="5"/>
    <n v="796581"/>
    <d v="2001-05-19T21:00:00"/>
  </r>
  <r>
    <x v="1"/>
    <x v="3"/>
    <x v="0"/>
    <n v="30"/>
    <n v="600000"/>
    <n v="1264319"/>
    <d v="2001-05-18T08:05:54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"/>
    <s v="ctm00001"/>
    <s v="JARNOLD"/>
    <s v="NG-Price"/>
    <x v="1"/>
    <x v="5"/>
    <s v="VA5592.1"/>
    <d v="2001-06-01T21:00:00"/>
  </r>
  <r>
    <x v="1"/>
    <x v="3"/>
    <x v="0"/>
    <n v="31"/>
    <n v="155000"/>
    <n v="1264320"/>
    <d v="2001-05-18T08:05:55"/>
    <s v="ConAgra Energy Services, Inc."/>
    <x v="0"/>
    <x v="0"/>
    <x v="0"/>
    <x v="3"/>
    <s v="US Gas Fin BasisSwap"/>
    <s v="US Gas Basis     Transco Z6 NY           Jul01           USD/MM"/>
    <n v="5000"/>
    <m/>
    <x v="0"/>
    <x v="10"/>
    <x v="0"/>
    <n v="0.52249999999999996"/>
    <s v="MATTGRAVEL"/>
    <s v="BMCKAY"/>
    <s v="FT-NY"/>
    <x v="1"/>
    <x v="5"/>
    <s v="VA5591.1"/>
    <d v="2001-07-01T21:00:00"/>
  </r>
  <r>
    <x v="1"/>
    <x v="3"/>
    <x v="1"/>
    <n v="3"/>
    <n v="30000"/>
    <n v="1264321"/>
    <d v="2001-05-18T08:06:06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25"/>
    <s v="aepes215"/>
    <s v="SPEREIR"/>
    <s v="ENA-IM NE GULF2"/>
    <x v="7"/>
    <x v="5"/>
    <n v="796583"/>
    <d v="2001-05-19T21:00:00"/>
  </r>
  <r>
    <x v="1"/>
    <x v="3"/>
    <x v="1"/>
    <n v="3"/>
    <n v="27000"/>
    <n v="1264322"/>
    <d v="2001-05-18T08:06:08"/>
    <s v="Marathon Oil Company"/>
    <x v="0"/>
    <x v="0"/>
    <x v="0"/>
    <x v="3"/>
    <s v="US Gas Phy Fwd Firm non-TX &lt; or = 1Mo "/>
    <s v="US Gas Phy       EPNG Keystone           19-21May01      USD/MM"/>
    <m/>
    <n v="9000"/>
    <x v="0"/>
    <x v="10"/>
    <x v="0"/>
    <n v="3.95"/>
    <s v="TimBarth"/>
    <s v="RGAY"/>
    <s v="ENA - IM West"/>
    <x v="7"/>
    <x v="5"/>
    <n v="796584"/>
    <d v="2001-05-19T21:00:00"/>
  </r>
  <r>
    <x v="1"/>
    <x v="3"/>
    <x v="1"/>
    <n v="3"/>
    <n v="15000"/>
    <n v="1264324"/>
    <d v="2001-05-18T08:06:12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74999999999996"/>
    <s v="LITNER01"/>
    <s v="VPIMENOV"/>
    <s v="ENA-IM ME NEW YORK"/>
    <x v="7"/>
    <x v="5"/>
    <n v="796586"/>
    <d v="2001-05-19T21:00:00"/>
  </r>
  <r>
    <x v="1"/>
    <x v="3"/>
    <x v="1"/>
    <n v="3"/>
    <n v="15000"/>
    <n v="1264325"/>
    <d v="2001-05-18T08:06:15"/>
    <s v="Marathon Oil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49999999999997"/>
    <s v="TimBarth"/>
    <s v="JWILLI13"/>
    <s v="ENA-IM Mid Central South"/>
    <x v="7"/>
    <x v="5"/>
    <n v="796587"/>
    <d v="2001-05-19T21:00:00"/>
  </r>
  <r>
    <x v="1"/>
    <x v="3"/>
    <x v="1"/>
    <n v="3"/>
    <n v="30000"/>
    <n v="1264326"/>
    <d v="2001-05-18T08:06:22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13000000000001"/>
    <s v="PEGGIALL"/>
    <s v="PMIMS"/>
    <s v="ENA - IM MKT Central CG"/>
    <x v="7"/>
    <x v="5"/>
    <n v="796588"/>
    <d v="2001-05-19T21:00:00"/>
  </r>
  <r>
    <x v="1"/>
    <x v="3"/>
    <x v="1"/>
    <n v="3"/>
    <n v="7500"/>
    <n v="1264327"/>
    <d v="2001-05-18T08:06:23"/>
    <s v="Sempra Energy Trading Corp.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4300000000000002"/>
    <s v="jromita73"/>
    <s v="SSCOTT5"/>
    <s v="ENA - IM Denver"/>
    <x v="7"/>
    <x v="5"/>
    <n v="796589"/>
    <d v="2001-05-19T21:00:00"/>
  </r>
  <r>
    <x v="1"/>
    <x v="3"/>
    <x v="1"/>
    <n v="3"/>
    <n v="15000"/>
    <n v="1264328"/>
    <d v="2001-05-18T08:06:23"/>
    <s v="Aquila Energy Marketing Corporation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3849999999999998"/>
    <s v="MARKOTTE"/>
    <s v="SHENDRI"/>
    <s v="ENA-IM ME CNG"/>
    <x v="7"/>
    <x v="5"/>
    <n v="796590"/>
    <d v="2001-05-19T21:00:00"/>
  </r>
  <r>
    <x v="1"/>
    <x v="3"/>
    <x v="1"/>
    <n v="3"/>
    <n v="30000"/>
    <n v="1264329"/>
    <d v="2001-05-18T08:06:25"/>
    <s v="Cook Inlet Energy Supply L.L.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249999999999998"/>
    <s v="WESTDESK1"/>
    <s v="RGAY"/>
    <s v="ENA - IM West"/>
    <x v="7"/>
    <x v="5"/>
    <n v="796591"/>
    <d v="2001-05-19T21:00:00"/>
  </r>
  <r>
    <x v="1"/>
    <x v="2"/>
    <x v="1"/>
    <n v="2"/>
    <n v="50"/>
    <n v="1264330"/>
    <d v="2001-05-18T08:06:30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20"/>
    <s v="RCAUTHEN1"/>
    <s v="CMALLOR"/>
    <s v="ST-CA"/>
    <x v="6"/>
    <x v="6"/>
    <n v="615064.1"/>
    <d v="2001-05-20T21:00:00"/>
  </r>
  <r>
    <x v="1"/>
    <x v="3"/>
    <x v="1"/>
    <n v="3"/>
    <n v="15000"/>
    <n v="1264331"/>
    <d v="2001-05-18T08:06:31"/>
    <s v="El Paso Merchant Energy, L.P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900000000000002"/>
    <s v="EPMELPrj"/>
    <s v="SSCOTT5"/>
    <s v="ENA - IM Denver"/>
    <x v="7"/>
    <x v="5"/>
    <n v="796592"/>
    <d v="2001-05-19T21:00:00"/>
  </r>
  <r>
    <x v="1"/>
    <x v="3"/>
    <x v="0"/>
    <n v="13"/>
    <n v="65000"/>
    <n v="1264333"/>
    <d v="2001-05-18T08:06:32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149999999999997"/>
    <s v="AQUILA1003"/>
    <s v="VPIMENOV"/>
    <s v="EAST-NEW YORK"/>
    <x v="1"/>
    <x v="5"/>
    <s v="VA5594.1"/>
    <d v="2001-05-19T21:00:00"/>
  </r>
  <r>
    <x v="1"/>
    <x v="2"/>
    <x v="1"/>
    <n v="1"/>
    <n v="25"/>
    <n v="1264335"/>
    <d v="2001-05-18T08:06:32"/>
    <s v="Morgan Stanley Capital Group, Inc."/>
    <x v="0"/>
    <x v="0"/>
    <x v="0"/>
    <x v="2"/>
    <s v="US West Power Phy Fwd CAISO"/>
    <s v="US Pwr Phy CAISO SP15 Peak               21May01         USD/MWh"/>
    <m/>
    <n v="25"/>
    <x v="0"/>
    <x v="2"/>
    <x v="0"/>
    <n v="340"/>
    <s v="powerfunk"/>
    <s v="JRICHTE"/>
    <s v="ST-CA"/>
    <x v="6"/>
    <x v="6"/>
    <n v="615065.1"/>
    <d v="2001-05-21T21:00:00"/>
  </r>
  <r>
    <x v="1"/>
    <x v="3"/>
    <x v="1"/>
    <n v="3"/>
    <n v="15000"/>
    <n v="1264336"/>
    <d v="2001-05-18T08:06:32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6"/>
    <s v="Martinjan"/>
    <s v="SSOUTH"/>
    <s v="ENA - IM West"/>
    <x v="7"/>
    <x v="5"/>
    <n v="796594"/>
    <d v="2001-05-19T21:00:00"/>
  </r>
  <r>
    <x v="1"/>
    <x v="3"/>
    <x v="1"/>
    <n v="3"/>
    <n v="15000"/>
    <n v="1264337"/>
    <d v="2001-05-18T08:06:36"/>
    <s v="El Paso Merchant Energy, L.P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649999999999999"/>
    <s v="EPMELPrj"/>
    <s v="SSCOTT5"/>
    <s v="ENA - IM Denver"/>
    <x v="7"/>
    <x v="5"/>
    <n v="796595"/>
    <d v="2001-05-19T21:00:00"/>
  </r>
  <r>
    <x v="1"/>
    <x v="3"/>
    <x v="0"/>
    <n v="30"/>
    <n v="375000"/>
    <n v="1264338"/>
    <d v="2001-05-18T08:06:37"/>
    <s v="Aquila Risk Management Corporation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QUILA1015"/>
    <s v="JARNOLD"/>
    <s v="NG-Price"/>
    <x v="1"/>
    <x v="5"/>
    <s v="VA5598.1"/>
    <d v="2001-06-01T21:00:00"/>
  </r>
  <r>
    <x v="1"/>
    <x v="3"/>
    <x v="1"/>
    <n v="3"/>
    <n v="30000"/>
    <n v="1264339"/>
    <d v="2001-05-18T08:06:38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449999999999996"/>
    <s v="WARNERTODD"/>
    <s v="ARING"/>
    <s v="ENA-IM NE GULF1"/>
    <x v="7"/>
    <x v="5"/>
    <n v="796596"/>
    <d v="2001-05-19T21:00:00"/>
  </r>
  <r>
    <x v="1"/>
    <x v="3"/>
    <x v="1"/>
    <n v="3"/>
    <n v="7500"/>
    <n v="1264340"/>
    <d v="2001-05-18T08:06:45"/>
    <s v="El Paso Merchant Energy, L.P.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9"/>
    <s v="EPMELPrj"/>
    <s v="SSCOTT5"/>
    <s v="ENA - IM Denver"/>
    <x v="7"/>
    <x v="5"/>
    <n v="796597"/>
    <d v="2001-05-19T21:00:00"/>
  </r>
  <r>
    <x v="1"/>
    <x v="3"/>
    <x v="1"/>
    <n v="3"/>
    <n v="15000"/>
    <n v="1264341"/>
    <d v="2001-05-18T08:06:47"/>
    <s v="Enserco Energy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"/>
    <s v="mattreed"/>
    <s v="TKUYKEN"/>
    <s v="ENA - IM West"/>
    <x v="7"/>
    <x v="5"/>
    <n v="796598"/>
    <d v="2001-05-19T21:00:00"/>
  </r>
  <r>
    <x v="1"/>
    <x v="2"/>
    <x v="1"/>
    <n v="1"/>
    <n v="25"/>
    <n v="1264343"/>
    <d v="2001-05-18T08:06:54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75"/>
    <s v="POWEREX4"/>
    <s v="JRICHTE"/>
    <s v="ST-CA"/>
    <x v="6"/>
    <x v="6"/>
    <n v="615066.1"/>
    <d v="2001-05-21T21:00:00"/>
  </r>
  <r>
    <x v="1"/>
    <x v="3"/>
    <x v="1"/>
    <n v="3"/>
    <n v="15000"/>
    <n v="1264344"/>
    <d v="2001-05-18T08:06:55"/>
    <s v="Enserco Energy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"/>
    <s v="mattreed"/>
    <s v="TKUYKEN"/>
    <s v="ENA - IM West"/>
    <x v="7"/>
    <x v="5"/>
    <n v="796599"/>
    <d v="2001-05-19T21:00:00"/>
  </r>
  <r>
    <x v="1"/>
    <x v="2"/>
    <x v="1"/>
    <n v="1"/>
    <n v="25"/>
    <n v="1264345"/>
    <d v="2001-05-18T08:07:07"/>
    <s v="Mirant Americas Energy Marketing, L.P."/>
    <x v="0"/>
    <x v="0"/>
    <x v="0"/>
    <x v="2"/>
    <s v="US West Power Phy Fwd Firm"/>
    <s v="US Pwr Phy Firm  COB N/S Peak            21May01         USD/MWh"/>
    <m/>
    <n v="25"/>
    <x v="0"/>
    <x v="2"/>
    <x v="0"/>
    <n v="365"/>
    <s v="jcl00001"/>
    <s v="DSCHOLT"/>
    <s v="ST-NW"/>
    <x v="6"/>
    <x v="6"/>
    <n v="615067.1"/>
    <d v="2001-05-21T21:00:00"/>
  </r>
  <r>
    <x v="1"/>
    <x v="3"/>
    <x v="1"/>
    <n v="3"/>
    <n v="15000"/>
    <n v="1264346"/>
    <d v="2001-05-18T08:07:12"/>
    <s v="Duke Energy Trading and Marketing, L.L.C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4"/>
    <s v="HEATHERW"/>
    <s v="MLENHAR"/>
    <s v="ENA - IM West"/>
    <x v="7"/>
    <x v="5"/>
    <n v="796600"/>
    <d v="2001-05-19T21:00:00"/>
  </r>
  <r>
    <x v="1"/>
    <x v="3"/>
    <x v="1"/>
    <n v="3"/>
    <n v="7500"/>
    <n v="1264347"/>
    <d v="2001-05-18T08:07:12"/>
    <s v="Sempra Energy Trading Corp.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395"/>
    <s v="jromita73"/>
    <s v="SSCOTT5"/>
    <s v="ENA - IM Denver"/>
    <x v="7"/>
    <x v="5"/>
    <n v="796601"/>
    <d v="2001-05-19T21:00:00"/>
  </r>
  <r>
    <x v="1"/>
    <x v="3"/>
    <x v="1"/>
    <n v="3"/>
    <n v="7500"/>
    <n v="1264348"/>
    <d v="2001-05-18T08:07:19"/>
    <s v="Aquila Energy Marketing Corporation"/>
    <x v="0"/>
    <x v="0"/>
    <x v="0"/>
    <x v="3"/>
    <s v="US Gas Phy Fwd Firm non-TX &lt; or = 1Mo "/>
    <s v="US Gas Phy       NGPL NICOR              19-21May01      USD/MM"/>
    <n v="2500"/>
    <m/>
    <x v="0"/>
    <x v="10"/>
    <x v="0"/>
    <n v="4.2249999999999996"/>
    <s v="benharner"/>
    <s v="PMIMS"/>
    <s v="ENA - IM MKT Central CG"/>
    <x v="7"/>
    <x v="5"/>
    <n v="796602"/>
    <d v="2001-05-19T21:00:00"/>
  </r>
  <r>
    <x v="1"/>
    <x v="2"/>
    <x v="1"/>
    <n v="2"/>
    <n v="50"/>
    <n v="1264349"/>
    <d v="2001-05-18T08:07:21"/>
    <s v="Allegheny Energy Supply Company, LLC"/>
    <x v="0"/>
    <x v="0"/>
    <x v="0"/>
    <x v="2"/>
    <s v="US West Power Phy Fwd Firm"/>
    <s v="US Pwr Phy Firm  PALVE OffPk             20-21May01      USD/MWh"/>
    <m/>
    <n v="25"/>
    <x v="0"/>
    <x v="2"/>
    <x v="0"/>
    <n v="125"/>
    <s v="wbaes123"/>
    <s v="MFISCHE2"/>
    <s v="ST-SW"/>
    <x v="6"/>
    <x v="6"/>
    <n v="615068.1"/>
    <d v="2001-05-20T21:00:00"/>
  </r>
  <r>
    <x v="1"/>
    <x v="2"/>
    <x v="1"/>
    <n v="1"/>
    <n v="25"/>
    <n v="1264350"/>
    <d v="2001-05-18T08:07:23"/>
    <s v="Duke Energy Trading and Marketing, L.L.C."/>
    <x v="0"/>
    <x v="0"/>
    <x v="0"/>
    <x v="2"/>
    <s v="US West Power Phy Fwd Firm"/>
    <s v="US Pwr Phy Firm  Mid-C Peak              21May01         USD/MWh"/>
    <m/>
    <n v="25"/>
    <x v="0"/>
    <x v="2"/>
    <x v="0"/>
    <n v="335"/>
    <s v="jstebbins"/>
    <s v="SCRANDA"/>
    <s v="ST-NW"/>
    <x v="6"/>
    <x v="6"/>
    <n v="615069.1"/>
    <d v="2001-05-21T21:00:00"/>
  </r>
  <r>
    <x v="1"/>
    <x v="2"/>
    <x v="1"/>
    <n v="2"/>
    <n v="50"/>
    <n v="1264351"/>
    <d v="2001-05-18T08:07:24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33"/>
    <s v="wbaes123"/>
    <s v="CMALLOR"/>
    <s v="ST-CA"/>
    <x v="6"/>
    <x v="6"/>
    <n v="615070.1"/>
    <d v="2001-05-20T21:00:00"/>
  </r>
  <r>
    <x v="1"/>
    <x v="3"/>
    <x v="1"/>
    <n v="3"/>
    <n v="30000"/>
    <n v="1264352"/>
    <d v="2001-05-18T08:07:2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237999999999998"/>
    <s v="BIGDADDY"/>
    <s v="PMIMS"/>
    <s v="ENA - IM MKT Central CG"/>
    <x v="7"/>
    <x v="5"/>
    <n v="796603"/>
    <d v="2001-05-19T21:00:00"/>
  </r>
  <r>
    <x v="1"/>
    <x v="3"/>
    <x v="0"/>
    <n v="365"/>
    <n v="1825000"/>
    <n v="1264353"/>
    <d v="2001-05-18T08:07:28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JEFFFOX1"/>
    <s v="JARNOLD"/>
    <s v="NG-Price"/>
    <x v="1"/>
    <x v="5"/>
    <s v="VA5604.1"/>
    <d v="2002-01-01T21:00:00"/>
  </r>
  <r>
    <x v="1"/>
    <x v="2"/>
    <x v="1"/>
    <n v="1"/>
    <n v="25"/>
    <n v="1264354"/>
    <d v="2001-05-18T08:07:29"/>
    <s v="Pinnacle West Capital Corporation"/>
    <x v="0"/>
    <x v="0"/>
    <x v="0"/>
    <x v="2"/>
    <s v="US West Power Phy Fwd Firm"/>
    <s v="US Pwr Phy Firm  PALVE Peak              21May01         USD/MWh"/>
    <n v="25"/>
    <m/>
    <x v="0"/>
    <x v="2"/>
    <x v="0"/>
    <n v="365"/>
    <s v="KAMSAL12"/>
    <s v="MFISCHE2"/>
    <s v="ST-SW"/>
    <x v="6"/>
    <x v="6"/>
    <n v="615071.1"/>
    <d v="2001-05-21T21:00:00"/>
  </r>
  <r>
    <x v="1"/>
    <x v="2"/>
    <x v="1"/>
    <n v="2"/>
    <n v="50"/>
    <n v="1264355"/>
    <d v="2001-05-18T08:07:31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36"/>
    <s v="wbaes123"/>
    <s v="CMALLOR"/>
    <s v="ST-CA"/>
    <x v="6"/>
    <x v="6"/>
    <n v="615072.1"/>
    <d v="2001-05-20T21:00:00"/>
  </r>
  <r>
    <x v="1"/>
    <x v="3"/>
    <x v="1"/>
    <n v="3"/>
    <n v="30000"/>
    <n v="1264356"/>
    <d v="2001-05-18T08:07:32"/>
    <s v="Duke Energy Trading and Marketing, L.L.C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25"/>
    <s v="HEATHERW"/>
    <s v="JTHOLT"/>
    <s v="ENA - IM West"/>
    <x v="7"/>
    <x v="5"/>
    <n v="796604"/>
    <d v="2001-05-19T21:00:00"/>
  </r>
  <r>
    <x v="1"/>
    <x v="3"/>
    <x v="0"/>
    <n v="31"/>
    <n v="620000"/>
    <n v="1264357"/>
    <d v="2001-05-18T08:07:34"/>
    <s v="Dynegy Marketing and Trade"/>
    <x v="0"/>
    <x v="0"/>
    <x v="0"/>
    <x v="3"/>
    <s v="US Gas Fin Swap"/>
    <s v="US Gas Swap      Nymex                   Aug01           USD/MM"/>
    <n v="20000"/>
    <m/>
    <x v="0"/>
    <x v="10"/>
    <x v="0"/>
    <n v="4.3475000000000001"/>
    <s v="JORDAN01"/>
    <s v="JARNOLD"/>
    <s v="NG-Price"/>
    <x v="1"/>
    <x v="5"/>
    <s v="VA5605.1"/>
    <d v="2001-08-01T21:00:00"/>
  </r>
  <r>
    <x v="1"/>
    <x v="3"/>
    <x v="1"/>
    <n v="3"/>
    <n v="30000"/>
    <n v="1264361"/>
    <d v="2001-05-18T08:07:36"/>
    <s v="Duke Energy Trading and Marketing, L.L.C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125"/>
    <s v="HEATHERW"/>
    <s v="JTHOLT"/>
    <s v="ENA - IM West"/>
    <x v="7"/>
    <x v="5"/>
    <n v="796606"/>
    <d v="2001-05-19T21:00:00"/>
  </r>
  <r>
    <x v="1"/>
    <x v="3"/>
    <x v="1"/>
    <n v="3"/>
    <n v="15000"/>
    <n v="1264360"/>
    <d v="2001-05-18T08:07:36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449999999999999"/>
    <s v="KREMERTODD"/>
    <s v="JWILLI13"/>
    <s v="ENA-IM Mid Central South"/>
    <x v="7"/>
    <x v="5"/>
    <n v="796605"/>
    <d v="2001-05-19T21:00:00"/>
  </r>
  <r>
    <x v="1"/>
    <x v="3"/>
    <x v="1"/>
    <n v="3"/>
    <n v="15000"/>
    <n v="1264362"/>
    <d v="2001-05-18T08:07:37"/>
    <s v="TransCanada Gas Services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650000000000004"/>
    <s v="robmacinc"/>
    <s v="SPEREIR"/>
    <s v="ENA-IM NE GULF3"/>
    <x v="7"/>
    <x v="5"/>
    <n v="796607"/>
    <d v="2001-05-19T21:00:00"/>
  </r>
  <r>
    <x v="1"/>
    <x v="3"/>
    <x v="1"/>
    <n v="3"/>
    <n v="30000"/>
    <n v="1264363"/>
    <d v="2001-05-18T08:07:38"/>
    <s v="Dynegy Marketing and Trade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550000000000002"/>
    <s v="TONYT003"/>
    <s v="ARING"/>
    <s v="ENA-IM NE GULF4"/>
    <x v="7"/>
    <x v="5"/>
    <n v="796608"/>
    <d v="2001-05-19T21:00:00"/>
  </r>
  <r>
    <x v="1"/>
    <x v="3"/>
    <x v="1"/>
    <n v="3"/>
    <n v="15000"/>
    <n v="1264364"/>
    <d v="2001-05-18T08:07:42"/>
    <s v="AEP Energy Services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aepes204"/>
    <s v="SSOUTH"/>
    <s v="ENA - IM West"/>
    <x v="7"/>
    <x v="5"/>
    <n v="796609"/>
    <d v="2001-05-19T21:00:00"/>
  </r>
  <r>
    <x v="1"/>
    <x v="3"/>
    <x v="1"/>
    <n v="3"/>
    <n v="15000"/>
    <n v="1264365"/>
    <d v="2001-05-18T08:07:43"/>
    <s v="MidAmerican Energy Company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9"/>
    <s v="PEGGIALL"/>
    <s v="TDONOHO"/>
    <s v="ENA - IM Central Gulf"/>
    <x v="7"/>
    <x v="5"/>
    <n v="796610"/>
    <d v="2001-05-19T21:00:00"/>
  </r>
  <r>
    <x v="1"/>
    <x v="3"/>
    <x v="1"/>
    <n v="3"/>
    <n v="15000"/>
    <n v="1264366"/>
    <d v="2001-05-18T08:07:45"/>
    <s v="TransCanada Gas Services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24999999999997"/>
    <s v="robmacinc"/>
    <s v="VPIMENOV"/>
    <s v="ENA-IM ME NEW YORK"/>
    <x v="7"/>
    <x v="5"/>
    <n v="796611"/>
    <d v="2001-05-19T21:00:00"/>
  </r>
  <r>
    <x v="1"/>
    <x v="3"/>
    <x v="0"/>
    <n v="30"/>
    <n v="150000"/>
    <n v="1264368"/>
    <d v="2001-05-18T08:07:46"/>
    <s v="Aquila Risk Management Corporation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AQUILA1074"/>
    <s v="JARNOLD"/>
    <s v="NG-Price"/>
    <x v="1"/>
    <x v="5"/>
    <s v="VA5606.1"/>
    <d v="2001-06-01T21:00:00"/>
  </r>
  <r>
    <x v="1"/>
    <x v="2"/>
    <x v="1"/>
    <n v="2"/>
    <n v="50"/>
    <n v="1264367"/>
    <d v="2001-05-18T08:07:46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35"/>
    <s v="RCAUTHEN1"/>
    <s v="CMALLOR"/>
    <s v="ST-CA"/>
    <x v="6"/>
    <x v="6"/>
    <n v="615073.1"/>
    <d v="2001-05-20T21:00:00"/>
  </r>
  <r>
    <x v="1"/>
    <x v="2"/>
    <x v="1"/>
    <n v="1"/>
    <n v="25"/>
    <n v="1264369"/>
    <d v="2001-05-18T08:07:4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074.1"/>
    <d v="2001-05-21T21:00:00"/>
  </r>
  <r>
    <x v="1"/>
    <x v="2"/>
    <x v="1"/>
    <n v="1"/>
    <n v="25"/>
    <n v="1264371"/>
    <d v="2001-05-18T08:07:52"/>
    <s v="Idaho Power Company, dba IDACORP Energy"/>
    <x v="0"/>
    <x v="0"/>
    <x v="0"/>
    <x v="2"/>
    <s v="US West Power Phy Fwd Firm"/>
    <s v="US Pwr Phy Firm  PALVE Peak              21May01         USD/MWh"/>
    <m/>
    <n v="25"/>
    <x v="0"/>
    <x v="2"/>
    <x v="0"/>
    <n v="380"/>
    <s v="DWS19640"/>
    <s v="MFISCHE2"/>
    <s v="ST-SW"/>
    <x v="6"/>
    <x v="6"/>
    <n v="615075.1"/>
    <d v="2001-05-21T21:00:00"/>
  </r>
  <r>
    <x v="1"/>
    <x v="3"/>
    <x v="1"/>
    <n v="3"/>
    <n v="30000"/>
    <n v="1264370"/>
    <d v="2001-05-18T08:07:52"/>
    <s v="PG&amp;E Energy Trading-Gas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"/>
    <s v="amarhassan"/>
    <s v="RGAY"/>
    <s v="ENA - IM West"/>
    <x v="7"/>
    <x v="5"/>
    <n v="796613"/>
    <d v="2001-05-19T21:00:00"/>
  </r>
  <r>
    <x v="1"/>
    <x v="3"/>
    <x v="0"/>
    <n v="153"/>
    <n v="765000"/>
    <n v="1264372"/>
    <d v="2001-05-18T08:07:58"/>
    <s v="Noble Gas Marketing Inc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ADM26578"/>
    <s v="JARNOLD"/>
    <s v="NG-Price"/>
    <x v="1"/>
    <x v="5"/>
    <s v="VA5607.1"/>
    <d v="2001-06-01T00:00:00"/>
  </r>
  <r>
    <x v="1"/>
    <x v="3"/>
    <x v="1"/>
    <n v="3"/>
    <n v="7800"/>
    <n v="1264373"/>
    <d v="2001-05-18T08:07:58"/>
    <s v="Tractebel Energy Marketing, Inc."/>
    <x v="0"/>
    <x v="0"/>
    <x v="0"/>
    <x v="3"/>
    <s v="US Gas Phy Fwd Firm non-TX &lt; or = 1Mo "/>
    <s v="US Gas Phy       PG&amp;E CtyGte             19-21May01      USD/MM"/>
    <n v="2600"/>
    <m/>
    <x v="0"/>
    <x v="10"/>
    <x v="0"/>
    <n v="4.0999999999999996"/>
    <s v="DAVSMITH"/>
    <s v="MLENHAR"/>
    <s v="ENA - IM West"/>
    <x v="7"/>
    <x v="5"/>
    <n v="796614"/>
    <d v="2001-05-19T21:00:00"/>
  </r>
  <r>
    <x v="1"/>
    <x v="3"/>
    <x v="1"/>
    <n v="3"/>
    <n v="15000"/>
    <n v="1264374"/>
    <d v="2001-05-18T08:08:09"/>
    <s v="Tenaska Marketing Ventures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4700000000000002"/>
    <s v="TMVMLP01"/>
    <s v="SSCOTT5"/>
    <s v="ENA - IM Denver"/>
    <x v="7"/>
    <x v="5"/>
    <n v="796615"/>
    <d v="2001-05-19T21:00:00"/>
  </r>
  <r>
    <x v="1"/>
    <x v="3"/>
    <x v="1"/>
    <n v="3"/>
    <n v="30000"/>
    <n v="1264377"/>
    <d v="2001-05-18T08:08:13"/>
    <s v="Duke Energy Trading and Marketing, L.L.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25"/>
    <s v="HEATHERW"/>
    <s v="JTHOLT"/>
    <s v="ENA - IM West"/>
    <x v="7"/>
    <x v="5"/>
    <n v="796617"/>
    <d v="2001-05-19T21:00:00"/>
  </r>
  <r>
    <x v="1"/>
    <x v="3"/>
    <x v="1"/>
    <n v="3"/>
    <n v="30000"/>
    <n v="1264376"/>
    <d v="2001-05-18T08:08:13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550000000000002"/>
    <s v="aepes215"/>
    <s v="ARING"/>
    <s v="ENA-IM NE GULF1"/>
    <x v="7"/>
    <x v="5"/>
    <n v="796616"/>
    <d v="2001-05-19T21:00:00"/>
  </r>
  <r>
    <x v="0"/>
    <x v="3"/>
    <x v="1"/>
    <n v="3"/>
    <n v="30000"/>
    <n v="1264378"/>
    <d v="2001-05-18T08:08:22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8"/>
    <s v="DILLABOUGH"/>
    <s v="MCUILLA"/>
    <s v="ENA - IM Ontario"/>
    <x v="7"/>
    <x v="5"/>
    <n v="796619"/>
    <d v="2001-05-19T21:00:00"/>
  </r>
  <r>
    <x v="1"/>
    <x v="3"/>
    <x v="1"/>
    <n v="3"/>
    <n v="7500"/>
    <n v="1264379"/>
    <d v="2001-05-18T08:08:23"/>
    <s v="CoEnergy Trading Company"/>
    <x v="0"/>
    <x v="0"/>
    <x v="0"/>
    <x v="3"/>
    <s v="US Gas Phy Fwd Firm non-TX &lt; or = 1Mo "/>
    <s v="US Gas Phy       Mich Con                19-21May01      USD/MM"/>
    <m/>
    <n v="2500"/>
    <x v="0"/>
    <x v="10"/>
    <x v="0"/>
    <n v="4.37"/>
    <s v="PANNONE12"/>
    <s v="JWILLI13"/>
    <s v="ENA - IM Mkt Central MICH"/>
    <x v="7"/>
    <x v="5"/>
    <n v="796618"/>
    <d v="2001-05-19T21:00:00"/>
  </r>
  <r>
    <x v="1"/>
    <x v="2"/>
    <x v="1"/>
    <n v="1"/>
    <n v="25"/>
    <n v="1264380"/>
    <d v="2001-05-18T08:08:30"/>
    <s v="Mirant Americas Energy Marketing, L.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jcl00001"/>
    <s v="SCRANDA"/>
    <s v="ST-NW"/>
    <x v="6"/>
    <x v="6"/>
    <n v="615076.1"/>
    <d v="2001-05-21T21:00:00"/>
  </r>
  <r>
    <x v="1"/>
    <x v="3"/>
    <x v="0"/>
    <n v="151"/>
    <n v="755000"/>
    <n v="1264381"/>
    <d v="2001-05-18T08:08:34"/>
    <s v="Bank of America, National Association"/>
    <x v="0"/>
    <x v="0"/>
    <x v="0"/>
    <x v="3"/>
    <s v="US Gas Fin Swap"/>
    <s v="US Gas Swap      Nymex                   Nov01-Mar02     USD/MM"/>
    <m/>
    <n v="5000"/>
    <x v="0"/>
    <x v="10"/>
    <x v="0"/>
    <n v="4.6950000000000003"/>
    <s v="damian41"/>
    <s v="JARNOLD"/>
    <s v="NG-Price"/>
    <x v="1"/>
    <x v="5"/>
    <s v="VA5609.1"/>
    <d v="2001-11-01T00:00:00"/>
  </r>
  <r>
    <x v="1"/>
    <x v="3"/>
    <x v="1"/>
    <n v="3"/>
    <n v="15000"/>
    <n v="1264383"/>
    <d v="2001-05-18T08:08:38"/>
    <s v="CMS Marketing, Services and Trading Company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449999999999998"/>
    <s v="SKAER0501"/>
    <s v="SSCOTT5"/>
    <s v="ENA - IM Denver"/>
    <x v="7"/>
    <x v="5"/>
    <n v="796621"/>
    <d v="2001-05-19T21:00:00"/>
  </r>
  <r>
    <x v="1"/>
    <x v="3"/>
    <x v="1"/>
    <n v="3"/>
    <n v="15000"/>
    <n v="1264382"/>
    <d v="2001-05-18T08:08:38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50000000000002"/>
    <s v="benharner"/>
    <s v="JWILLI13"/>
    <s v="ENA - IM Mkt Central MICH"/>
    <x v="7"/>
    <x v="5"/>
    <n v="796620"/>
    <d v="2001-05-19T21:00:00"/>
  </r>
  <r>
    <x v="1"/>
    <x v="3"/>
    <x v="0"/>
    <n v="31"/>
    <n v="155000"/>
    <n v="1264384"/>
    <d v="2001-05-18T08:08:43"/>
    <s v="Axia Energy, LP"/>
    <x v="0"/>
    <x v="0"/>
    <x v="0"/>
    <x v="3"/>
    <s v="US Gas Fin BasisSwap"/>
    <s v="US Gas Basis     EP SanJuan              Jul01           USD/MM"/>
    <n v="5000"/>
    <m/>
    <x v="0"/>
    <x v="10"/>
    <x v="0"/>
    <n v="-0.85499999999999998"/>
    <s v="knuppway"/>
    <s v="MSANCH2"/>
    <s v="GD-New-Jr"/>
    <x v="1"/>
    <x v="5"/>
    <s v="VA5610.1"/>
    <d v="2001-07-01T21:00:00"/>
  </r>
  <r>
    <x v="1"/>
    <x v="2"/>
    <x v="1"/>
    <n v="2"/>
    <n v="50"/>
    <n v="1264386"/>
    <d v="2001-05-18T08:08:47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235"/>
    <s v="JSJ14000"/>
    <s v="CMALLOR"/>
    <s v="ST-CA"/>
    <x v="6"/>
    <x v="6"/>
    <n v="615077.1"/>
    <d v="2001-05-20T21:00:00"/>
  </r>
  <r>
    <x v="1"/>
    <x v="3"/>
    <x v="0"/>
    <n v="30"/>
    <n v="150000"/>
    <n v="1264387"/>
    <d v="2001-05-18T08:08:52"/>
    <s v="Bank of America, National Association"/>
    <x v="0"/>
    <x v="0"/>
    <x v="0"/>
    <x v="3"/>
    <s v="US Gas Fin BasisSwap"/>
    <s v="US Gas Basis     NWPL RkyMtn             Jun01           USD/MM"/>
    <n v="5000"/>
    <m/>
    <x v="0"/>
    <x v="10"/>
    <x v="0"/>
    <n v="-1.33"/>
    <s v="damian41"/>
    <s v="FERMIS"/>
    <s v="FT - North West"/>
    <x v="1"/>
    <x v="5"/>
    <s v="VA5612.1"/>
    <d v="2001-06-01T21:00:00"/>
  </r>
  <r>
    <x v="1"/>
    <x v="3"/>
    <x v="0"/>
    <n v="31"/>
    <n v="77500"/>
    <n v="1264389"/>
    <d v="2001-05-18T08:08:55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2699999999999996"/>
    <s v="TMVCRV01"/>
    <s v="JARNOLD"/>
    <s v="NG-Price"/>
    <x v="1"/>
    <x v="5"/>
    <s v="VA5616.1"/>
    <d v="2001-07-01T21:00:00"/>
  </r>
  <r>
    <x v="1"/>
    <x v="3"/>
    <x v="0"/>
    <n v="92"/>
    <n v="460000"/>
    <n v="1264391"/>
    <d v="2001-05-18T08:08:56"/>
    <s v="Bank of America, National Association"/>
    <x v="0"/>
    <x v="0"/>
    <x v="0"/>
    <x v="3"/>
    <s v="US Gas Fin BasisSwap"/>
    <s v="US Gas Basis     NWPL RkyMtn             Jul-Sep01       USD/MM"/>
    <n v="5000"/>
    <m/>
    <x v="0"/>
    <x v="10"/>
    <x v="0"/>
    <n v="-1.4"/>
    <s v="damian41"/>
    <s v="FERMIS"/>
    <s v="FT - North West"/>
    <x v="1"/>
    <x v="5"/>
    <s v="VA5614.1"/>
    <d v="2001-07-01T00:00:00"/>
  </r>
  <r>
    <x v="1"/>
    <x v="3"/>
    <x v="1"/>
    <n v="3"/>
    <n v="15000"/>
    <n v="1264392"/>
    <d v="2001-05-18T08:08:57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"/>
    <s v="toddbandy"/>
    <s v="JWILLI13"/>
    <s v="ENA-IM Mid Central South"/>
    <x v="7"/>
    <x v="5"/>
    <n v="796622"/>
    <d v="2001-05-19T21:00:00"/>
  </r>
  <r>
    <x v="1"/>
    <x v="3"/>
    <x v="1"/>
    <n v="3"/>
    <n v="7134"/>
    <n v="1264393"/>
    <d v="2001-05-18T08:08:58"/>
    <s v="CMS Marketing, Services and Trading Company"/>
    <x v="0"/>
    <x v="0"/>
    <x v="0"/>
    <x v="3"/>
    <s v="US Gas Phy Fwd Firm non-TX &lt; or = 1Mo "/>
    <s v="US Gas Phy       Cheyenne Hub            19-21May01      USD/MM"/>
    <n v="2378"/>
    <m/>
    <x v="0"/>
    <x v="10"/>
    <x v="0"/>
    <n v="2.42"/>
    <s v="SKAER0501"/>
    <s v="SSCOTT5"/>
    <s v="ENA - IM Denver"/>
    <x v="7"/>
    <x v="5"/>
    <n v="796624"/>
    <d v="2001-05-19T21:00:00"/>
  </r>
  <r>
    <x v="1"/>
    <x v="3"/>
    <x v="1"/>
    <n v="3"/>
    <n v="15000"/>
    <n v="1264394"/>
    <d v="2001-05-18T08:08:58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4"/>
    <s v="schwalbach"/>
    <s v="JWILLI13"/>
    <s v="ENA-IM Mid Central South"/>
    <x v="7"/>
    <x v="5"/>
    <n v="796623"/>
    <d v="2001-05-19T21:00:00"/>
  </r>
  <r>
    <x v="1"/>
    <x v="2"/>
    <x v="1"/>
    <n v="1"/>
    <n v="25"/>
    <n v="1264397"/>
    <d v="2001-05-18T08:09:04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45"/>
    <s v="jstebbins"/>
    <s v="SCRANDA"/>
    <s v="ST-NW"/>
    <x v="6"/>
    <x v="6"/>
    <n v="615078.1"/>
    <d v="2001-05-21T21:00:00"/>
  </r>
  <r>
    <x v="1"/>
    <x v="3"/>
    <x v="1"/>
    <n v="3"/>
    <n v="15000"/>
    <n v="1264396"/>
    <d v="2001-05-18T08:09:04"/>
    <s v="Dynegy Marketing and Trade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549999999999997"/>
    <s v="SCHRIMSHER"/>
    <s v="JWILLI13"/>
    <s v="ENA-IM Mid Central South"/>
    <x v="7"/>
    <x v="5"/>
    <n v="796625"/>
    <d v="2001-05-19T21:00:00"/>
  </r>
  <r>
    <x v="1"/>
    <x v="3"/>
    <x v="1"/>
    <n v="3"/>
    <n v="15000"/>
    <n v="1264399"/>
    <d v="2001-05-18T08:09:08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350000000000001"/>
    <s v="SCHRIMSHER"/>
    <s v="JWILLI13"/>
    <s v="ENA-IM Mid Central South"/>
    <x v="7"/>
    <x v="5"/>
    <n v="796626"/>
    <d v="2001-05-19T21:00:00"/>
  </r>
  <r>
    <x v="1"/>
    <x v="3"/>
    <x v="1"/>
    <n v="3"/>
    <n v="15000"/>
    <n v="1264400"/>
    <d v="2001-05-18T08:09:09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"/>
    <s v="TOMSAX01"/>
    <s v="JWILLI13"/>
    <s v="ENA-IM Mid Central South"/>
    <x v="7"/>
    <x v="5"/>
    <n v="796627"/>
    <d v="2001-05-19T21:00:00"/>
  </r>
  <r>
    <x v="1"/>
    <x v="3"/>
    <x v="1"/>
    <n v="3"/>
    <n v="15000"/>
    <n v="1264402"/>
    <d v="2001-05-18T08:09:12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TOMSAX01"/>
    <s v="JWILLI13"/>
    <s v="ENA-IM Mid Central South"/>
    <x v="7"/>
    <x v="5"/>
    <n v="796629"/>
    <d v="2001-05-19T21:00:00"/>
  </r>
  <r>
    <x v="1"/>
    <x v="3"/>
    <x v="1"/>
    <n v="3"/>
    <n v="15000"/>
    <n v="1264401"/>
    <d v="2001-05-18T08:09:12"/>
    <s v="Dynegy Marketing and Trade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ZUBEL001"/>
    <s v="TDONOHO"/>
    <s v="ENA - IM Central Gulf"/>
    <x v="7"/>
    <x v="5"/>
    <n v="796628"/>
    <d v="2001-05-19T21:00:00"/>
  </r>
  <r>
    <x v="1"/>
    <x v="3"/>
    <x v="1"/>
    <n v="3"/>
    <n v="15000"/>
    <n v="1264403"/>
    <d v="2001-05-18T08:09:20"/>
    <s v="Aquila Energy Marketing Corporation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5"/>
    <s v="TROYKELLY"/>
    <s v="JWILLI13"/>
    <s v="ENA-IM Mid Central South"/>
    <x v="7"/>
    <x v="5"/>
    <n v="796631"/>
    <d v="2001-05-19T21:00:00"/>
  </r>
  <r>
    <x v="1"/>
    <x v="3"/>
    <x v="1"/>
    <n v="3"/>
    <n v="7500"/>
    <n v="1264404"/>
    <d v="2001-05-18T08:09:22"/>
    <s v="El Paso Merchant Energy, L.P.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EPMELPrj"/>
    <s v="SSCOTT5"/>
    <s v="ENA - IM Denver"/>
    <x v="7"/>
    <x v="5"/>
    <n v="796632"/>
    <d v="2001-05-19T21:00:00"/>
  </r>
  <r>
    <x v="1"/>
    <x v="3"/>
    <x v="1"/>
    <n v="3"/>
    <n v="30000"/>
    <n v="1264405"/>
    <d v="2001-05-18T08:09:22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50000000000003"/>
    <s v="cscharton"/>
    <s v="PMIMS"/>
    <s v="ENA - IM MKT Central CG"/>
    <x v="7"/>
    <x v="5"/>
    <n v="796633"/>
    <d v="2001-05-19T21:00:00"/>
  </r>
  <r>
    <x v="1"/>
    <x v="2"/>
    <x v="1"/>
    <n v="1"/>
    <n v="25"/>
    <n v="1264407"/>
    <d v="2001-05-18T08:09:25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86"/>
    <s v="RCAUTHEN1"/>
    <s v="JRICHTE"/>
    <s v="ST-CA"/>
    <x v="6"/>
    <x v="6"/>
    <n v="615079.1"/>
    <d v="2001-05-21T21:00:00"/>
  </r>
  <r>
    <x v="1"/>
    <x v="3"/>
    <x v="1"/>
    <n v="3"/>
    <n v="15000"/>
    <n v="1264406"/>
    <d v="2001-05-18T08:09:25"/>
    <s v="Dynegy Marketing and Trade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350000000000001"/>
    <s v="ZUBEL001"/>
    <s v="TDONOHO"/>
    <s v="ENA - IM Central Gulf"/>
    <x v="7"/>
    <x v="5"/>
    <n v="796634"/>
    <d v="2001-05-19T21:00:00"/>
  </r>
  <r>
    <x v="1"/>
    <x v="3"/>
    <x v="1"/>
    <n v="3"/>
    <n v="15000"/>
    <n v="1264408"/>
    <d v="2001-05-18T08:09:27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449999999999999"/>
    <s v="robsommerf"/>
    <s v="JWILLI13"/>
    <s v="ENA-IM Mid Central South"/>
    <x v="7"/>
    <x v="5"/>
    <n v="796635"/>
    <d v="2001-05-19T21:00:00"/>
  </r>
  <r>
    <x v="1"/>
    <x v="3"/>
    <x v="1"/>
    <n v="3"/>
    <n v="7500"/>
    <n v="1264409"/>
    <d v="2001-05-18T08:09:30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36"/>
    <d v="2001-05-19T21:00:00"/>
  </r>
  <r>
    <x v="1"/>
    <x v="3"/>
    <x v="1"/>
    <n v="3"/>
    <n v="15000"/>
    <n v="1264410"/>
    <d v="2001-05-18T08:09:32"/>
    <s v="Dynegy Marketing and Trade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199999999999996"/>
    <s v="ZUBEL001"/>
    <s v="TDONOHO"/>
    <s v="ENA - IM Central Gulf"/>
    <x v="7"/>
    <x v="5"/>
    <n v="796637"/>
    <d v="2001-05-19T21:00:00"/>
  </r>
  <r>
    <x v="1"/>
    <x v="3"/>
    <x v="1"/>
    <n v="3"/>
    <n v="30000"/>
    <n v="1264411"/>
    <d v="2001-05-18T08:09:33"/>
    <s v="Williams Energy Marketing &amp; Trading Company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65"/>
    <s v="stephenj"/>
    <s v="ARING"/>
    <s v="ENA-IM NE GULF1"/>
    <x v="7"/>
    <x v="5"/>
    <n v="796638"/>
    <d v="2001-05-19T21:00:00"/>
  </r>
  <r>
    <x v="1"/>
    <x v="3"/>
    <x v="1"/>
    <n v="3"/>
    <n v="15000"/>
    <n v="1264412"/>
    <d v="2001-05-18T08:09:34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4"/>
    <s v="robsommerf"/>
    <s v="JWILLI13"/>
    <s v="ENA-IM Mid Central South"/>
    <x v="7"/>
    <x v="5"/>
    <n v="796639"/>
    <d v="2001-05-19T21:00:00"/>
  </r>
  <r>
    <x v="1"/>
    <x v="3"/>
    <x v="1"/>
    <n v="3"/>
    <n v="15000"/>
    <n v="1264413"/>
    <d v="2001-05-18T08:09:37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3"/>
    <s v="schwalbach"/>
    <s v="JWILLI13"/>
    <s v="ENA-IM Mid Central South"/>
    <x v="7"/>
    <x v="5"/>
    <n v="796640"/>
    <d v="2001-05-19T21:00:00"/>
  </r>
  <r>
    <x v="1"/>
    <x v="3"/>
    <x v="1"/>
    <n v="3"/>
    <n v="15000"/>
    <n v="1264414"/>
    <d v="2001-05-18T08:09:39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350000000000001"/>
    <s v="cindybisho"/>
    <s v="JWILLI13"/>
    <s v="ENA-IM Mid Central South"/>
    <x v="7"/>
    <x v="5"/>
    <n v="796641"/>
    <d v="2001-05-19T21:00:00"/>
  </r>
  <r>
    <x v="1"/>
    <x v="3"/>
    <x v="1"/>
    <n v="3"/>
    <n v="15000"/>
    <n v="1264415"/>
    <d v="2001-05-18T08:09:42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50000000000001"/>
    <s v="cindybisho"/>
    <s v="JWILLI13"/>
    <s v="ENA-IM Mid Central South"/>
    <x v="7"/>
    <x v="5"/>
    <n v="796642"/>
    <d v="2001-05-19T21:00:00"/>
  </r>
  <r>
    <x v="1"/>
    <x v="3"/>
    <x v="1"/>
    <n v="3"/>
    <n v="15000"/>
    <n v="1264416"/>
    <d v="2001-05-18T08:09:45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"/>
    <s v="robsommerf"/>
    <s v="JWILLI13"/>
    <s v="ENA-IM Mid Central South"/>
    <x v="7"/>
    <x v="5"/>
    <n v="796643"/>
    <d v="2001-05-19T21:00:00"/>
  </r>
  <r>
    <x v="1"/>
    <x v="3"/>
    <x v="1"/>
    <n v="3"/>
    <n v="30000"/>
    <n v="1264417"/>
    <d v="2001-05-18T08:09:46"/>
    <s v="Axia Energy, LP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863000000000001"/>
    <s v="kwapisze"/>
    <s v="PMIMS"/>
    <s v="ENA - IM MKT Central CG"/>
    <x v="7"/>
    <x v="5"/>
    <n v="796644"/>
    <d v="2001-05-19T21:00:00"/>
  </r>
  <r>
    <x v="1"/>
    <x v="3"/>
    <x v="1"/>
    <n v="3"/>
    <n v="30000"/>
    <n v="1264419"/>
    <d v="2001-05-18T08:09:48"/>
    <s v="TransCanada Energy Marketing USA, In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cscharton"/>
    <s v="PMIMS"/>
    <s v="ENA - IM MKT Central CG"/>
    <x v="7"/>
    <x v="5"/>
    <n v="796646"/>
    <d v="2001-05-19T21:00:00"/>
  </r>
  <r>
    <x v="1"/>
    <x v="3"/>
    <x v="1"/>
    <n v="3"/>
    <n v="30000"/>
    <n v="1264418"/>
    <d v="2001-05-18T08:09:48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8"/>
    <s v="aepes201"/>
    <s v="TDONOHO"/>
    <s v="ENA - IM Central Gulf"/>
    <x v="7"/>
    <x v="5"/>
    <n v="796645"/>
    <d v="2001-05-19T21:00:00"/>
  </r>
  <r>
    <x v="1"/>
    <x v="2"/>
    <x v="1"/>
    <n v="2"/>
    <n v="50"/>
    <n v="1264420"/>
    <d v="2001-05-18T08:09:52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40"/>
    <s v="STMURPHY"/>
    <s v="CMALLOR"/>
    <s v="ST-CA"/>
    <x v="6"/>
    <x v="6"/>
    <n v="615080.1"/>
    <d v="2001-05-20T21:00:00"/>
  </r>
  <r>
    <x v="1"/>
    <x v="3"/>
    <x v="1"/>
    <n v="3"/>
    <n v="30000"/>
    <n v="1264421"/>
    <d v="2001-05-18T08:09:53"/>
    <s v="Cinergy Marketing &amp; Trading, LLC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00000000000004"/>
    <s v="WAYNEPIVEC"/>
    <s v="PMIMS"/>
    <s v="ENA - IM MKT Central CG"/>
    <x v="7"/>
    <x v="5"/>
    <n v="796647"/>
    <d v="2001-05-19T21:00:00"/>
  </r>
  <r>
    <x v="1"/>
    <x v="3"/>
    <x v="0"/>
    <n v="153"/>
    <n v="765000"/>
    <n v="1264422"/>
    <d v="2001-05-18T08:09:54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2"/>
    <s v="JEFFFOX1"/>
    <s v="JARNOLD"/>
    <s v="NG-Price"/>
    <x v="1"/>
    <x v="5"/>
    <s v="VA5618.1"/>
    <d v="2001-06-01T00:00:00"/>
  </r>
  <r>
    <x v="1"/>
    <x v="3"/>
    <x v="1"/>
    <n v="3"/>
    <n v="15000"/>
    <n v="1264424"/>
    <d v="2001-05-18T08:09:56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700000000000002"/>
    <s v="WESTDESK1"/>
    <s v="SSOUTH"/>
    <s v="ENA - IM West"/>
    <x v="7"/>
    <x v="5"/>
    <n v="796649"/>
    <d v="2001-05-19T21:00:00"/>
  </r>
  <r>
    <x v="1"/>
    <x v="3"/>
    <x v="1"/>
    <n v="3"/>
    <n v="15000"/>
    <n v="1264423"/>
    <d v="2001-05-18T08:09:56"/>
    <s v="USGT/Aquila, L.P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99999999999996"/>
    <s v="cindybisho"/>
    <s v="JWILLI13"/>
    <s v="ENA-IM Mid Central South"/>
    <x v="7"/>
    <x v="5"/>
    <n v="796648"/>
    <d v="2001-05-19T21:00:00"/>
  </r>
  <r>
    <x v="1"/>
    <x v="2"/>
    <x v="1"/>
    <n v="2"/>
    <n v="50"/>
    <n v="1264426"/>
    <d v="2001-05-18T08:09:57"/>
    <s v="Sempra Energy Trading Corp."/>
    <x v="0"/>
    <x v="0"/>
    <x v="0"/>
    <x v="2"/>
    <s v="US West Power Phy Fwd CAISO"/>
    <s v="US Pwr Phy CAISO SP15 OffPk              20-21May01      USD/MWh"/>
    <m/>
    <n v="25"/>
    <x v="0"/>
    <x v="2"/>
    <x v="0"/>
    <n v="140"/>
    <s v="timnhanna"/>
    <s v="CMALLOR"/>
    <s v="ST-CA"/>
    <x v="6"/>
    <x v="6"/>
    <n v="615081.1"/>
    <d v="2001-05-20T21:00:00"/>
  </r>
  <r>
    <x v="1"/>
    <x v="2"/>
    <x v="1"/>
    <n v="1"/>
    <n v="25"/>
    <n v="1264429"/>
    <d v="2001-05-18T08:09:5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082.1"/>
    <d v="2001-05-21T21:00:00"/>
  </r>
  <r>
    <x v="1"/>
    <x v="3"/>
    <x v="1"/>
    <n v="3"/>
    <n v="30000"/>
    <n v="1264428"/>
    <d v="2001-05-18T08:09:59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JOSEPHHE"/>
    <s v="PMIMS"/>
    <s v="ENA - IM MKT Central CG"/>
    <x v="7"/>
    <x v="5"/>
    <n v="796651"/>
    <d v="2001-05-19T21:00:00"/>
  </r>
  <r>
    <x v="1"/>
    <x v="3"/>
    <x v="1"/>
    <n v="3"/>
    <n v="15000"/>
    <n v="1264427"/>
    <d v="2001-05-18T08:09:59"/>
    <s v="USGT/Aquila, L.P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49999999999997"/>
    <s v="cindybisho"/>
    <s v="JWILLI13"/>
    <s v="ENA-IM Mid Central South"/>
    <x v="7"/>
    <x v="5"/>
    <n v="796650"/>
    <d v="2001-05-19T21:00:00"/>
  </r>
  <r>
    <x v="1"/>
    <x v="3"/>
    <x v="1"/>
    <n v="3"/>
    <n v="15000"/>
    <n v="1264430"/>
    <d v="2001-05-18T08:10:02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EPMELPrr2"/>
    <s v="SSOUTH"/>
    <s v="ENA - IM West"/>
    <x v="7"/>
    <x v="5"/>
    <n v="796652"/>
    <d v="2001-05-19T21:00:00"/>
  </r>
  <r>
    <x v="1"/>
    <x v="3"/>
    <x v="1"/>
    <n v="3"/>
    <n v="15000"/>
    <n v="1264431"/>
    <d v="2001-05-18T08:10:03"/>
    <s v="PanCanadian Energy Services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0999999999999996"/>
    <s v="pcesrick"/>
    <s v="MLENHAR"/>
    <s v="ENA - IM West"/>
    <x v="7"/>
    <x v="5"/>
    <n v="796653"/>
    <d v="2001-05-19T21:00:00"/>
  </r>
  <r>
    <x v="1"/>
    <x v="3"/>
    <x v="0"/>
    <n v="30"/>
    <n v="75000"/>
    <n v="1264432"/>
    <d v="2001-05-18T08:10:10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900000000000004"/>
    <s v="robpitts"/>
    <s v="JARNOLD"/>
    <s v="NG-Price"/>
    <x v="1"/>
    <x v="5"/>
    <s v="VA5621.1"/>
    <d v="2001-06-01T21:00:00"/>
  </r>
  <r>
    <x v="1"/>
    <x v="3"/>
    <x v="1"/>
    <n v="3"/>
    <n v="15000"/>
    <n v="1264434"/>
    <d v="2001-05-18T08:10:12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elsajohnst"/>
    <s v="JWILLI13"/>
    <s v="ENA-IM Mid Central South"/>
    <x v="7"/>
    <x v="5"/>
    <n v="796655"/>
    <d v="2001-05-19T21:00:00"/>
  </r>
  <r>
    <x v="1"/>
    <x v="2"/>
    <x v="1"/>
    <n v="1"/>
    <n v="25"/>
    <n v="1264435"/>
    <d v="2001-05-18T08:10:15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0"/>
    <s v="POWEREX4"/>
    <s v="SCRANDA"/>
    <s v="ST-NW"/>
    <x v="6"/>
    <x v="6"/>
    <n v="615083.1"/>
    <d v="2001-05-21T21:00:00"/>
  </r>
  <r>
    <x v="1"/>
    <x v="3"/>
    <x v="1"/>
    <n v="3"/>
    <n v="30000"/>
    <n v="1264436"/>
    <d v="2001-05-18T08:10:16"/>
    <s v="Mirant Americas Energy Marketing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62999999999999"/>
    <s v="dkt00001"/>
    <s v="PMIMS"/>
    <s v="ENA - IM MKT Central CG"/>
    <x v="7"/>
    <x v="5"/>
    <n v="796657"/>
    <d v="2001-05-19T21:00:00"/>
  </r>
  <r>
    <x v="1"/>
    <x v="3"/>
    <x v="1"/>
    <n v="3"/>
    <n v="15000"/>
    <n v="1264437"/>
    <d v="2001-05-18T08:10:17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50000000000002"/>
    <s v="benharner"/>
    <s v="JWILLI13"/>
    <s v="ENA - IM Mkt Central MICH"/>
    <x v="7"/>
    <x v="5"/>
    <n v="796656"/>
    <d v="2001-05-19T21:00:00"/>
  </r>
  <r>
    <x v="1"/>
    <x v="3"/>
    <x v="1"/>
    <n v="3"/>
    <n v="30000"/>
    <n v="1264438"/>
    <d v="2001-05-18T08:10:18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75"/>
    <s v="joekennedy"/>
    <s v="RGAY"/>
    <s v="ENA - IM West"/>
    <x v="7"/>
    <x v="5"/>
    <n v="796658"/>
    <d v="2001-05-19T21:00:00"/>
  </r>
  <r>
    <x v="1"/>
    <x v="3"/>
    <x v="1"/>
    <n v="3"/>
    <n v="7500"/>
    <n v="1264439"/>
    <d v="2001-05-18T08:10:20"/>
    <s v="El Paso Merchant Energy, L.P."/>
    <x v="0"/>
    <x v="0"/>
    <x v="0"/>
    <x v="3"/>
    <s v="US Gas Phy Fwd Firm non-TX &lt; or = 1Mo "/>
    <s v="US Gas Phy       Cheyenne Hub            19-21May01      USD/MM"/>
    <m/>
    <n v="2500"/>
    <x v="0"/>
    <x v="10"/>
    <x v="0"/>
    <n v="2.46"/>
    <s v="EPMELPrj"/>
    <s v="SSCOTT5"/>
    <s v="ENA - IM Denver"/>
    <x v="7"/>
    <x v="5"/>
    <n v="796659"/>
    <d v="2001-05-19T21:00:00"/>
  </r>
  <r>
    <x v="1"/>
    <x v="3"/>
    <x v="1"/>
    <n v="3"/>
    <n v="30000"/>
    <n v="1264440"/>
    <d v="2001-05-18T08:10:24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949999999999998"/>
    <s v="MAXFIELD"/>
    <s v="TDONOHO"/>
    <s v="ENA - IM Central Gulf"/>
    <x v="7"/>
    <x v="5"/>
    <n v="796661"/>
    <d v="2001-05-19T21:00:00"/>
  </r>
  <r>
    <x v="1"/>
    <x v="3"/>
    <x v="1"/>
    <n v="3"/>
    <n v="30000"/>
    <n v="1264441"/>
    <d v="2001-05-18T08:10:25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74999999999998"/>
    <s v="PEGGIALL"/>
    <s v="PMIMS"/>
    <s v="ENA - IM MKT Central CG"/>
    <x v="7"/>
    <x v="5"/>
    <n v="796660"/>
    <d v="2001-05-19T21:00:00"/>
  </r>
  <r>
    <x v="1"/>
    <x v="3"/>
    <x v="1"/>
    <n v="3"/>
    <n v="30000"/>
    <n v="1264442"/>
    <d v="2001-05-18T08:10:25"/>
    <s v="TransCanada Energy Marketing USA, Inc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1399999999999997"/>
    <s v="jenningscm"/>
    <s v="JWILLI13"/>
    <s v="ENA-IM Mid Central North"/>
    <x v="7"/>
    <x v="5"/>
    <n v="796662"/>
    <d v="2001-05-19T21:00:00"/>
  </r>
  <r>
    <x v="1"/>
    <x v="3"/>
    <x v="0"/>
    <n v="30"/>
    <n v="450000"/>
    <n v="1264443"/>
    <d v="2001-05-18T08:10:28"/>
    <s v="J. Aron &amp; Company"/>
    <x v="0"/>
    <x v="0"/>
    <x v="0"/>
    <x v="3"/>
    <s v="US Gas Fin Swap"/>
    <s v="US Gas Swap      Nymex                   Jun01           USD/MM"/>
    <n v="15000"/>
    <m/>
    <x v="0"/>
    <x v="10"/>
    <x v="0"/>
    <n v="4.1900000000000004"/>
    <s v="paulbach"/>
    <s v="JARNOLD"/>
    <s v="NG-Price"/>
    <x v="1"/>
    <x v="5"/>
    <s v="VA5622.1"/>
    <d v="2001-06-01T21:00:00"/>
  </r>
  <r>
    <x v="1"/>
    <x v="2"/>
    <x v="1"/>
    <n v="2"/>
    <n v="50"/>
    <n v="1264444"/>
    <d v="2001-05-18T08:10:29"/>
    <s v="Modesto Irrigation District"/>
    <x v="0"/>
    <x v="0"/>
    <x v="0"/>
    <x v="2"/>
    <s v="US West Power Phy Fwd CAISO"/>
    <s v="US Pwr Phy CAISO SP15 OffPk              20-21May01      USD/MWh"/>
    <m/>
    <n v="25"/>
    <x v="0"/>
    <x v="2"/>
    <x v="0"/>
    <n v="144"/>
    <s v="debbrooks"/>
    <s v="CMALLOR"/>
    <s v="ST-CA"/>
    <x v="6"/>
    <x v="6"/>
    <n v="615084.1"/>
    <d v="2001-05-20T21:00:00"/>
  </r>
  <r>
    <x v="1"/>
    <x v="3"/>
    <x v="1"/>
    <n v="3"/>
    <n v="30000"/>
    <n v="1264445"/>
    <d v="2001-05-18T08:10:29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5"/>
    <s v="joekennedy"/>
    <s v="RGAY"/>
    <s v="ENA - IM West"/>
    <x v="7"/>
    <x v="5"/>
    <n v="796663"/>
    <d v="2001-05-19T21:00:00"/>
  </r>
  <r>
    <x v="1"/>
    <x v="2"/>
    <x v="1"/>
    <n v="2"/>
    <n v="50"/>
    <n v="1264447"/>
    <d v="2001-05-18T08:10:30"/>
    <s v="Constellation Power Source, Inc."/>
    <x v="0"/>
    <x v="0"/>
    <x v="0"/>
    <x v="2"/>
    <s v="US West Power Phy Fwd Firm"/>
    <s v="US Pwr Phy Firm  PALVE OffPk             20-21May01      USD/MWh"/>
    <m/>
    <n v="25"/>
    <x v="0"/>
    <x v="2"/>
    <x v="0"/>
    <n v="140"/>
    <s v="bharrison"/>
    <s v="MFISCHE2"/>
    <s v="ST-SW"/>
    <x v="6"/>
    <x v="6"/>
    <n v="615085.1"/>
    <d v="2001-05-20T21:00:00"/>
  </r>
  <r>
    <x v="1"/>
    <x v="3"/>
    <x v="1"/>
    <n v="3"/>
    <n v="15000"/>
    <n v="1264446"/>
    <d v="2001-05-18T08:10:30"/>
    <s v="Midcoast Marketing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kimery00"/>
    <s v="JWILLI13"/>
    <s v="ENA-IM Mid Central South"/>
    <x v="7"/>
    <x v="5"/>
    <n v="796664"/>
    <d v="2001-05-19T21:00:00"/>
  </r>
  <r>
    <x v="1"/>
    <x v="3"/>
    <x v="1"/>
    <n v="3"/>
    <n v="30000"/>
    <n v="1264448"/>
    <d v="2001-05-18T08:10:35"/>
    <s v="ONEOK Energy Marketing and Trading Company, L.P."/>
    <x v="0"/>
    <x v="0"/>
    <x v="0"/>
    <x v="3"/>
    <s v="US Gas Phy Fwd Firm non-TX &lt; or = 1Mo "/>
    <s v="US Gas Phy       Chi Peoples             19-21May01      USD/MM"/>
    <m/>
    <n v="10000"/>
    <x v="0"/>
    <x v="10"/>
    <x v="0"/>
    <n v="4.1962000000000002"/>
    <s v="KURTISWOOD"/>
    <s v="PMIMS"/>
    <s v="ENA - IM MKT Central CG"/>
    <x v="7"/>
    <x v="5"/>
    <n v="796665"/>
    <d v="2001-05-19T21:00:00"/>
  </r>
  <r>
    <x v="1"/>
    <x v="3"/>
    <x v="1"/>
    <n v="3"/>
    <n v="7500"/>
    <n v="1264449"/>
    <d v="2001-05-18T08:10:36"/>
    <s v="Wisconsin Power And Light Company"/>
    <x v="0"/>
    <x v="0"/>
    <x v="0"/>
    <x v="3"/>
    <s v="US Gas Phy Fwd Firm non-TX &lt; or = 1Mo "/>
    <s v="US Gas Phy       NNG Demarc              19-21May01      USD/MM"/>
    <m/>
    <n v="2500"/>
    <x v="0"/>
    <x v="10"/>
    <x v="0"/>
    <n v="4.01"/>
    <s v="wpla08239"/>
    <s v="JWILLI13"/>
    <s v="ENA-IM Mid Central South"/>
    <x v="7"/>
    <x v="5"/>
    <n v="796666"/>
    <d v="2001-05-19T21:00:00"/>
  </r>
  <r>
    <x v="1"/>
    <x v="3"/>
    <x v="1"/>
    <n v="3"/>
    <n v="30000"/>
    <n v="1264450"/>
    <d v="2001-05-18T08:10:37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37000000000004"/>
    <s v="PEGGIALL"/>
    <s v="PMIMS"/>
    <s v="ENA - IM MKT Central CG"/>
    <x v="7"/>
    <x v="5"/>
    <n v="796667"/>
    <d v="2001-05-19T21:00:00"/>
  </r>
  <r>
    <x v="1"/>
    <x v="2"/>
    <x v="1"/>
    <n v="2"/>
    <n v="50"/>
    <n v="1264451"/>
    <d v="2001-05-18T08:10:38"/>
    <s v="Northern California Power Agency"/>
    <x v="0"/>
    <x v="0"/>
    <x v="0"/>
    <x v="2"/>
    <s v="US West Power Phy Fwd CAISO"/>
    <s v="US Pwr Phy CAISO NP15 OffPk              20-21May01      USD/MWh"/>
    <n v="25"/>
    <m/>
    <x v="0"/>
    <x v="2"/>
    <x v="0"/>
    <n v="235"/>
    <s v="ADM30236"/>
    <s v="CMALLOR"/>
    <s v="ST-CA"/>
    <x v="6"/>
    <x v="6"/>
    <n v="615086.1"/>
    <d v="2001-05-20T21:00:00"/>
  </r>
  <r>
    <x v="1"/>
    <x v="3"/>
    <x v="0"/>
    <n v="30"/>
    <n v="150000"/>
    <n v="1264452"/>
    <d v="2001-05-18T08:10:40"/>
    <s v="Bank of America, National Association"/>
    <x v="0"/>
    <x v="0"/>
    <x v="0"/>
    <x v="3"/>
    <s v="US Gas Fin BasisSwap"/>
    <s v="US Gas Basis     NGI SoCal               Jun01           USD/MM"/>
    <n v="5000"/>
    <m/>
    <x v="0"/>
    <x v="10"/>
    <x v="0"/>
    <n v="6.7"/>
    <s v="damian41"/>
    <s v="KHOLST"/>
    <s v="FT-West"/>
    <x v="1"/>
    <x v="5"/>
    <s v="VA5623.1"/>
    <d v="2001-06-01T21:00:00"/>
  </r>
  <r>
    <x v="1"/>
    <x v="3"/>
    <x v="1"/>
    <n v="3"/>
    <n v="15000"/>
    <n v="1264453"/>
    <d v="2001-05-18T08:10:45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KREMERTODD"/>
    <s v="JWILLI13"/>
    <s v="ENA-IM Mid Central South"/>
    <x v="7"/>
    <x v="5"/>
    <n v="796668"/>
    <d v="2001-05-19T21:00:00"/>
  </r>
  <r>
    <x v="1"/>
    <x v="3"/>
    <x v="1"/>
    <n v="3"/>
    <n v="15000"/>
    <n v="1264454"/>
    <d v="2001-05-18T08:10:47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EPMELPrr2"/>
    <s v="SSOUTH"/>
    <s v="ENA - IM West"/>
    <x v="7"/>
    <x v="5"/>
    <n v="796669"/>
    <d v="2001-05-19T21:00:00"/>
  </r>
  <r>
    <x v="1"/>
    <x v="3"/>
    <x v="1"/>
    <n v="3"/>
    <n v="30000"/>
    <n v="1264455"/>
    <d v="2001-05-18T08:10:48"/>
    <s v="Cook Inlet Energy Supply L.L.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25"/>
    <s v="WESTDESK10"/>
    <s v="JTHOLT"/>
    <s v="ENA - IM West"/>
    <x v="7"/>
    <x v="5"/>
    <n v="796670"/>
    <d v="2001-05-19T21:00:00"/>
  </r>
  <r>
    <x v="1"/>
    <x v="3"/>
    <x v="1"/>
    <n v="3"/>
    <n v="15000"/>
    <n v="1264456"/>
    <d v="2001-05-18T08:10:49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50000000000001"/>
    <s v="KREMERTODD"/>
    <s v="JWILLI13"/>
    <s v="ENA-IM Mid Central South"/>
    <x v="7"/>
    <x v="5"/>
    <n v="796671"/>
    <d v="2001-05-19T21:00:00"/>
  </r>
  <r>
    <x v="1"/>
    <x v="3"/>
    <x v="1"/>
    <n v="3"/>
    <n v="15000"/>
    <n v="1264457"/>
    <d v="2001-05-18T08:10:52"/>
    <s v="TransCanada Energy Marketing USA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"/>
    <s v="schwalbach"/>
    <s v="JWILLI13"/>
    <s v="ENA-IM Mid Central South"/>
    <x v="7"/>
    <x v="5"/>
    <n v="796672"/>
    <d v="2001-05-19T21:00:00"/>
  </r>
  <r>
    <x v="1"/>
    <x v="3"/>
    <x v="1"/>
    <n v="3"/>
    <n v="7500"/>
    <n v="1264458"/>
    <d v="2001-05-18T08:10:53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Martinjan"/>
    <s v="SSCOTT5"/>
    <s v="ENA - IM Denver"/>
    <x v="7"/>
    <x v="5"/>
    <n v="796673"/>
    <d v="2001-05-19T21:00:00"/>
  </r>
  <r>
    <x v="1"/>
    <x v="3"/>
    <x v="1"/>
    <n v="3"/>
    <n v="7500"/>
    <n v="1264459"/>
    <d v="2001-05-18T08:10:56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74"/>
    <d v="2001-05-19T21:00:00"/>
  </r>
  <r>
    <x v="1"/>
    <x v="3"/>
    <x v="1"/>
    <n v="3"/>
    <n v="15000"/>
    <n v="1264461"/>
    <d v="2001-05-18T08:10:58"/>
    <s v="Cross Timbers Energy Services,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redwood1"/>
    <s v="JWILLI13"/>
    <s v="ENA-IM Mid Central South"/>
    <x v="7"/>
    <x v="5"/>
    <n v="796675"/>
    <d v="2001-05-19T21:00:00"/>
  </r>
  <r>
    <x v="1"/>
    <x v="3"/>
    <x v="1"/>
    <n v="3"/>
    <n v="15000"/>
    <n v="1264462"/>
    <d v="2001-05-18T08:11:01"/>
    <s v="Mirant Americas Energy Marketing, L.P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"/>
    <s v="TOMSAX01"/>
    <s v="JWILLI13"/>
    <s v="ENA-IM Mid Central South"/>
    <x v="7"/>
    <x v="5"/>
    <n v="796676"/>
    <d v="2001-05-19T21:00:00"/>
  </r>
  <r>
    <x v="1"/>
    <x v="3"/>
    <x v="1"/>
    <n v="3"/>
    <n v="7500"/>
    <n v="1264463"/>
    <d v="2001-05-18T08:11:02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Martinjan"/>
    <s v="SSCOTT5"/>
    <s v="ENA - IM Denver"/>
    <x v="7"/>
    <x v="5"/>
    <n v="796677"/>
    <d v="2001-05-19T21:00:00"/>
  </r>
  <r>
    <x v="0"/>
    <x v="3"/>
    <x v="0"/>
    <n v="151"/>
    <n v="755000"/>
    <n v="1264464"/>
    <d v="2001-05-18T08:11:03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TMVCRV01"/>
    <s v="JMCKAY"/>
    <s v="FT-CAND-EGSC"/>
    <x v="1"/>
    <x v="7"/>
    <s v="VA5624.1"/>
    <d v="2001-11-01T00:00:00"/>
  </r>
  <r>
    <x v="1"/>
    <x v="3"/>
    <x v="1"/>
    <n v="3"/>
    <n v="15000"/>
    <n v="1264465"/>
    <d v="2001-05-18T08:11:04"/>
    <s v="Mirant Americas Energy Marketing, L.P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TOMSAX01"/>
    <s v="JWILLI13"/>
    <s v="ENA-IM Mid Central South"/>
    <x v="7"/>
    <x v="5"/>
    <n v="796678"/>
    <d v="2001-05-19T21:00:00"/>
  </r>
  <r>
    <x v="1"/>
    <x v="3"/>
    <x v="1"/>
    <n v="3"/>
    <n v="14433"/>
    <n v="1264466"/>
    <d v="2001-05-18T08:11:05"/>
    <s v="Dynegy Marketing and Trade"/>
    <x v="0"/>
    <x v="0"/>
    <x v="0"/>
    <x v="3"/>
    <s v="US Gas Phy Fwd Firm non-TX &lt; or = 1Mo "/>
    <s v="US Gas Phy       NGPL TxOkGCPool         19-21May01      USD/MM"/>
    <m/>
    <n v="4811"/>
    <x v="0"/>
    <x v="10"/>
    <x v="0"/>
    <n v="4.0250000000000004"/>
    <s v="SCHRIMSHER"/>
    <s v="TDONOHO"/>
    <s v="ENA - IM Central Gulf"/>
    <x v="7"/>
    <x v="5"/>
    <n v="796679"/>
    <d v="2001-05-19T21:00:00"/>
  </r>
  <r>
    <x v="1"/>
    <x v="3"/>
    <x v="1"/>
    <n v="3"/>
    <n v="15000"/>
    <n v="1264467"/>
    <d v="2001-05-18T08:11:06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8"/>
    <s v="PEGGIALL"/>
    <s v="TDONOHO"/>
    <s v="ENA - IM Central Gulf"/>
    <x v="7"/>
    <x v="5"/>
    <n v="796680"/>
    <d v="2001-05-19T21:00:00"/>
  </r>
  <r>
    <x v="1"/>
    <x v="3"/>
    <x v="1"/>
    <n v="3"/>
    <n v="15000"/>
    <n v="1264468"/>
    <d v="2001-05-18T08:11:08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EPRIME26"/>
    <s v="TKUYKEN"/>
    <s v="ENA - IM West"/>
    <x v="7"/>
    <x v="5"/>
    <n v="796681"/>
    <d v="2001-05-19T21:00:00"/>
  </r>
  <r>
    <x v="1"/>
    <x v="3"/>
    <x v="0"/>
    <n v="153"/>
    <n v="3060000"/>
    <n v="1264470"/>
    <d v="2001-05-18T08:11:09"/>
    <s v="Axia Energy, LP"/>
    <x v="0"/>
    <x v="0"/>
    <x v="0"/>
    <x v="3"/>
    <s v="US Gas Fin BasisSwap"/>
    <s v="US Gas Basis     NGPL TXOK               Jun-Oct01       USD/MM"/>
    <n v="20000"/>
    <m/>
    <x v="0"/>
    <x v="10"/>
    <x v="0"/>
    <n v="-7.4999999999999997E-2"/>
    <s v="valeraym"/>
    <s v="KRUSCIT"/>
    <s v="Firm Trading Central"/>
    <x v="1"/>
    <x v="5"/>
    <s v="VA5625.1"/>
    <d v="2001-06-01T00:00:00"/>
  </r>
  <r>
    <x v="1"/>
    <x v="3"/>
    <x v="1"/>
    <n v="3"/>
    <n v="15000"/>
    <n v="1264469"/>
    <d v="2001-05-18T08:11:09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"/>
    <s v="SCHRIMSHER"/>
    <s v="JWILLI13"/>
    <s v="ENA-IM Mid Central South"/>
    <x v="7"/>
    <x v="5"/>
    <n v="796682"/>
    <d v="2001-05-19T21:00:00"/>
  </r>
  <r>
    <x v="1"/>
    <x v="3"/>
    <x v="1"/>
    <n v="3"/>
    <n v="15000"/>
    <n v="1264471"/>
    <d v="2001-05-18T08:11:12"/>
    <s v="Mirant Americas Energy Marketing, L.P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8"/>
    <s v="TOMSAX01"/>
    <s v="TDONOHO"/>
    <s v="ENA - IM Central Gulf"/>
    <x v="7"/>
    <x v="5"/>
    <n v="796683"/>
    <d v="2001-05-19T21:00:00"/>
  </r>
  <r>
    <x v="1"/>
    <x v="3"/>
    <x v="1"/>
    <n v="3"/>
    <n v="7500"/>
    <n v="1264472"/>
    <d v="2001-05-18T08:11:13"/>
    <s v="MidAmerican Energy Company"/>
    <x v="0"/>
    <x v="0"/>
    <x v="0"/>
    <x v="3"/>
    <s v="US Gas Phy Fwd Firm non-TX &lt; or = 1Mo "/>
    <s v="US Gas Phy       NNG Demarc              19-21May01      USD/MM"/>
    <m/>
    <n v="2500"/>
    <x v="0"/>
    <x v="10"/>
    <x v="0"/>
    <n v="4.01"/>
    <s v="SCOTTWIR"/>
    <s v="JWILLI13"/>
    <s v="ENA-IM Mid Central South"/>
    <x v="7"/>
    <x v="5"/>
    <n v="796684"/>
    <d v="2001-05-19T21:00:00"/>
  </r>
  <r>
    <x v="1"/>
    <x v="3"/>
    <x v="1"/>
    <n v="3"/>
    <n v="30000"/>
    <n v="1264473"/>
    <d v="2001-05-18T08:11:16"/>
    <s v="Mirant Americas Energy Marketing, L.P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5"/>
    <s v="TOMSAX01"/>
    <s v="TDONOHO"/>
    <s v="ENA - IM Central Gulf"/>
    <x v="7"/>
    <x v="5"/>
    <n v="796685"/>
    <d v="2001-05-19T21:00:00"/>
  </r>
  <r>
    <x v="1"/>
    <x v="2"/>
    <x v="1"/>
    <n v="2"/>
    <n v="50"/>
    <n v="1264474"/>
    <d v="2001-05-18T08:11:18"/>
    <s v="Williams Energy Marketing &amp; Trading Company"/>
    <x v="0"/>
    <x v="0"/>
    <x v="0"/>
    <x v="2"/>
    <s v="US West Power Phy Fwd CAISO"/>
    <s v="US Pwr Phy CAISO NP15 OffPk              20-21May01      USD/MWh"/>
    <m/>
    <n v="25"/>
    <x v="0"/>
    <x v="2"/>
    <x v="0"/>
    <n v="240"/>
    <s v="danabrown"/>
    <s v="CMALLOR"/>
    <s v="ST-CA"/>
    <x v="6"/>
    <x v="6"/>
    <n v="615087.1"/>
    <d v="2001-05-20T21:00:00"/>
  </r>
  <r>
    <x v="1"/>
    <x v="3"/>
    <x v="1"/>
    <n v="3"/>
    <n v="15000"/>
    <n v="1264475"/>
    <d v="2001-05-18T08:11:18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ENNCLAYO"/>
    <s v="SGOODEL"/>
    <s v="ENA-IM NE GULF3"/>
    <x v="7"/>
    <x v="5"/>
    <n v="796687"/>
    <d v="2001-05-19T21:00:00"/>
  </r>
  <r>
    <x v="1"/>
    <x v="3"/>
    <x v="1"/>
    <n v="3"/>
    <n v="15000"/>
    <n v="1264476"/>
    <d v="2001-05-18T08:11:18"/>
    <s v="TransCanada Energy Marketing USA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99999999999996"/>
    <s v="schwalbach"/>
    <s v="JWILLI13"/>
    <s v="ENA-IM Mid Central South"/>
    <x v="7"/>
    <x v="5"/>
    <n v="796686"/>
    <d v="2001-05-19T21:00:00"/>
  </r>
  <r>
    <x v="1"/>
    <x v="3"/>
    <x v="1"/>
    <n v="3"/>
    <n v="15000"/>
    <n v="1264477"/>
    <d v="2001-05-18T08:11:22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JENNCLAYO"/>
    <s v="SGOODEL"/>
    <s v="ENA-IM NE GULF3"/>
    <x v="7"/>
    <x v="5"/>
    <n v="796688"/>
    <d v="2001-05-19T21:00:00"/>
  </r>
  <r>
    <x v="1"/>
    <x v="3"/>
    <x v="1"/>
    <n v="3"/>
    <n v="15000"/>
    <n v="1264478"/>
    <d v="2001-05-18T08:11:29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4"/>
    <s v="toddbandy"/>
    <s v="TDONOHO"/>
    <s v="ENA - IM Central Gulf"/>
    <x v="7"/>
    <x v="5"/>
    <n v="796689"/>
    <d v="2001-05-19T21:00:00"/>
  </r>
  <r>
    <x v="1"/>
    <x v="3"/>
    <x v="1"/>
    <n v="3"/>
    <n v="15000"/>
    <n v="1264480"/>
    <d v="2001-05-18T08:11:34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250000000000001"/>
    <s v="EPRIME26"/>
    <s v="TKUYKEN"/>
    <s v="ENA - IM West"/>
    <x v="7"/>
    <x v="5"/>
    <n v="796690"/>
    <d v="2001-05-19T21:00:00"/>
  </r>
  <r>
    <x v="1"/>
    <x v="3"/>
    <x v="0"/>
    <n v="30"/>
    <n v="300000"/>
    <n v="1264481"/>
    <d v="2001-05-18T08:11:36"/>
    <s v="Axia Energy, LP"/>
    <x v="0"/>
    <x v="0"/>
    <x v="0"/>
    <x v="3"/>
    <s v="US Gas Fin BasisSwap"/>
    <s v="US Gas Basis     EP Permian              Jun01           USD/MM"/>
    <n v="10000"/>
    <m/>
    <x v="0"/>
    <x v="10"/>
    <x v="0"/>
    <n v="-0.06"/>
    <s v="mccallto"/>
    <s v="EBASS"/>
    <s v="FT-Texas"/>
    <x v="1"/>
    <x v="5"/>
    <s v="VA5627.1"/>
    <d v="2001-06-01T21:00:00"/>
  </r>
  <r>
    <x v="1"/>
    <x v="3"/>
    <x v="1"/>
    <n v="3"/>
    <n v="30000"/>
    <n v="1264482"/>
    <d v="2001-05-18T08:11:36"/>
    <s v="Virginia Power Energy Market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85"/>
    <s v="SPJOHRDE"/>
    <s v="TDONOHO"/>
    <s v="ENA - IM Central Gulf"/>
    <x v="7"/>
    <x v="5"/>
    <n v="796691"/>
    <d v="2001-05-19T21:00:00"/>
  </r>
  <r>
    <x v="1"/>
    <x v="2"/>
    <x v="1"/>
    <n v="2"/>
    <n v="50"/>
    <n v="1264484"/>
    <d v="2001-05-18T08:11:38"/>
    <s v="Morgan Stanley Capital Group, Inc."/>
    <x v="0"/>
    <x v="0"/>
    <x v="0"/>
    <x v="2"/>
    <s v="US West Power Phy Fwd CAISO"/>
    <s v="US Pwr Phy CAISO NP15 OffPk              20-21May01      USD/MWh"/>
    <n v="25"/>
    <m/>
    <x v="0"/>
    <x v="2"/>
    <x v="0"/>
    <n v="230"/>
    <s v="powermax"/>
    <s v="CMALLOR"/>
    <s v="ST-CA"/>
    <x v="6"/>
    <x v="6"/>
    <n v="615088.1"/>
    <d v="2001-05-20T21:00:00"/>
  </r>
  <r>
    <x v="1"/>
    <x v="3"/>
    <x v="1"/>
    <n v="3"/>
    <n v="15000"/>
    <n v="1264483"/>
    <d v="2001-05-18T08:11:38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00000000000003"/>
    <s v="BIGDADDY"/>
    <s v="JWILLI13"/>
    <s v="ENA - IM Mkt Central MICH"/>
    <x v="7"/>
    <x v="5"/>
    <n v="796692"/>
    <d v="2001-05-19T21:00:00"/>
  </r>
  <r>
    <x v="1"/>
    <x v="3"/>
    <x v="0"/>
    <n v="30"/>
    <n v="150000"/>
    <n v="1264486"/>
    <d v="2001-05-18T08:11:48"/>
    <s v="Calpine Energy Services, L.P."/>
    <x v="0"/>
    <x v="0"/>
    <x v="0"/>
    <x v="3"/>
    <s v="US Gas Fin BasisSwap"/>
    <s v="US Gas Basis     NGI SoCal               Jun01           USD/MM"/>
    <n v="5000"/>
    <m/>
    <x v="0"/>
    <x v="10"/>
    <x v="0"/>
    <n v="6.6"/>
    <s v="CAMTHOR02"/>
    <s v="KHOLST"/>
    <s v="FT-West"/>
    <x v="1"/>
    <x v="5"/>
    <s v="VA5628.1"/>
    <d v="2001-06-01T21:00:00"/>
  </r>
  <r>
    <x v="0"/>
    <x v="0"/>
    <x v="0"/>
    <n v="1"/>
    <n v="5"/>
    <n v="1264487"/>
    <d v="2001-05-18T08:11:51"/>
    <s v="Triland Metals Limited"/>
    <x v="0"/>
    <x v="0"/>
    <x v="0"/>
    <x v="0"/>
    <s v="Nickel LME Registered Contract"/>
    <s v="Ni LME Reg.      Contract                3 Month         USD/mt-L"/>
    <n v="5"/>
    <m/>
    <x v="0"/>
    <x v="3"/>
    <x v="0"/>
    <n v="7295"/>
    <s v="ADM06610"/>
    <s v="ATURNER"/>
    <s v="Enron Metals Trading System"/>
    <x v="0"/>
    <x v="0"/>
    <n v="2138349"/>
    <m/>
  </r>
  <r>
    <x v="1"/>
    <x v="3"/>
    <x v="1"/>
    <n v="3"/>
    <n v="15000"/>
    <n v="1264488"/>
    <d v="2001-05-18T08:11:55"/>
    <s v="CMS Marketing, Services and Trading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50000000000001"/>
    <s v="MELISSA1"/>
    <s v="TDONOHO"/>
    <s v="ENA - IM Central Gulf"/>
    <x v="7"/>
    <x v="5"/>
    <n v="796693"/>
    <d v="2001-05-19T21:00:00"/>
  </r>
  <r>
    <x v="1"/>
    <x v="3"/>
    <x v="1"/>
    <n v="3"/>
    <n v="15000"/>
    <n v="1264490"/>
    <d v="2001-05-18T08:11:58"/>
    <s v="Enserco Energy, Inc.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.0999999999999996"/>
    <s v="mattreed"/>
    <s v="MLENHAR"/>
    <s v="ENA - IM West"/>
    <x v="7"/>
    <x v="5"/>
    <n v="796694"/>
    <d v="2001-05-19T21:00:00"/>
  </r>
  <r>
    <x v="0"/>
    <x v="3"/>
    <x v="0"/>
    <n v="151"/>
    <n v="755000"/>
    <n v="1264491"/>
    <d v="2001-05-18T08:11:59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TMVCRV01"/>
    <s v="JMCKAY"/>
    <s v="FT-CAND-EGSC"/>
    <x v="1"/>
    <x v="7"/>
    <s v="VA5630.1"/>
    <d v="2001-11-01T00:00:00"/>
  </r>
  <r>
    <x v="1"/>
    <x v="2"/>
    <x v="1"/>
    <n v="1"/>
    <n v="25"/>
    <n v="1264493"/>
    <d v="2001-05-18T08:12:00"/>
    <s v="Pacificorp"/>
    <x v="0"/>
    <x v="0"/>
    <x v="0"/>
    <x v="2"/>
    <s v="US West Power Phy Fwd Firm"/>
    <s v="US Pwr Phy Firm  Mid-C Peak              21May01         USD/MWh"/>
    <m/>
    <n v="25"/>
    <x v="0"/>
    <x v="2"/>
    <x v="0"/>
    <n v="360"/>
    <s v="paulwood"/>
    <s v="SCRANDA"/>
    <s v="ST-NW"/>
    <x v="6"/>
    <x v="6"/>
    <n v="615090.1"/>
    <d v="2001-05-21T21:00:00"/>
  </r>
  <r>
    <x v="1"/>
    <x v="3"/>
    <x v="1"/>
    <n v="3"/>
    <n v="7500"/>
    <n v="1264492"/>
    <d v="2001-05-18T08:12:00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95"/>
    <d v="2001-05-19T21:00:00"/>
  </r>
  <r>
    <x v="1"/>
    <x v="3"/>
    <x v="1"/>
    <n v="3"/>
    <n v="15000"/>
    <n v="1264494"/>
    <d v="2001-05-18T08:12:02"/>
    <s v="e prime, inc."/>
    <x v="0"/>
    <x v="0"/>
    <x v="0"/>
    <x v="3"/>
    <s v="US Gas Phy Fwd Firm non-TX &lt; or = 1Mo "/>
    <s v="US Gas Phy       TENN Z-0                19-21May01      USD/MM"/>
    <n v="5000"/>
    <m/>
    <x v="0"/>
    <x v="10"/>
    <x v="0"/>
    <n v="3.99"/>
    <s v="EPRIME26"/>
    <s v="SGOODEL"/>
    <s v="ENA-IM NE GULF3"/>
    <x v="7"/>
    <x v="5"/>
    <n v="796696"/>
    <d v="2001-05-19T21:00:00"/>
  </r>
  <r>
    <x v="1"/>
    <x v="3"/>
    <x v="0"/>
    <n v="31"/>
    <n v="155000"/>
    <n v="1264495"/>
    <d v="2001-05-18T08:12:11"/>
    <s v="ConAgra Energy Services, Inc."/>
    <x v="0"/>
    <x v="0"/>
    <x v="0"/>
    <x v="3"/>
    <s v="US Gas Fin BasisSwap"/>
    <s v="US Gas Basis     NGI SoCal               Oct01           USD/MM"/>
    <n v="5000"/>
    <m/>
    <x v="0"/>
    <x v="10"/>
    <x v="0"/>
    <n v="4.62"/>
    <s v="MATTGRAVEL"/>
    <s v="KHOLST"/>
    <s v="FT-West"/>
    <x v="1"/>
    <x v="5"/>
    <s v="VA5631.1"/>
    <d v="2001-10-01T00:00:00"/>
  </r>
  <r>
    <x v="1"/>
    <x v="3"/>
    <x v="1"/>
    <n v="3"/>
    <n v="15000"/>
    <n v="1264496"/>
    <d v="2001-05-18T08:12:14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WESTDESK1"/>
    <s v="SSOUTH"/>
    <s v="ENA - IM West"/>
    <x v="7"/>
    <x v="5"/>
    <n v="796697"/>
    <d v="2001-05-19T21:00:00"/>
  </r>
  <r>
    <x v="0"/>
    <x v="3"/>
    <x v="0"/>
    <n v="151"/>
    <n v="755000"/>
    <n v="1264497"/>
    <d v="2001-05-18T08:12:15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5632.1"/>
    <d v="2001-11-01T00:00:00"/>
  </r>
  <r>
    <x v="1"/>
    <x v="3"/>
    <x v="1"/>
    <n v="3"/>
    <n v="7500"/>
    <n v="1264498"/>
    <d v="2001-05-18T08:12:18"/>
    <s v="El Paso Merchant Energy, L.P."/>
    <x v="0"/>
    <x v="0"/>
    <x v="0"/>
    <x v="3"/>
    <s v="US Gas Phy Fwd Firm non-TX &lt; or = 1Mo "/>
    <s v="US Gas Phy       WIC                     19-21May01      USD/MM"/>
    <m/>
    <n v="2500"/>
    <x v="0"/>
    <x v="10"/>
    <x v="0"/>
    <n v="2.4"/>
    <s v="EPMELPrj"/>
    <s v="SSCOTT5"/>
    <s v="ENA - IM Denver"/>
    <x v="7"/>
    <x v="5"/>
    <n v="796698"/>
    <d v="2001-05-19T21:00:00"/>
  </r>
  <r>
    <x v="1"/>
    <x v="2"/>
    <x v="1"/>
    <n v="2"/>
    <n v="50"/>
    <n v="1264499"/>
    <d v="2001-05-18T08:12:20"/>
    <s v="American Electric Power Service Corporation"/>
    <x v="0"/>
    <x v="0"/>
    <x v="0"/>
    <x v="2"/>
    <s v="US West Power Phy Fwd CAISO"/>
    <s v="US Pwr Phy CAISO NP15 OffPk              20-21May01      USD/MWh"/>
    <n v="25"/>
    <m/>
    <x v="0"/>
    <x v="2"/>
    <x v="0"/>
    <n v="220"/>
    <s v="aepsvc124"/>
    <s v="CMALLOR"/>
    <s v="ST-CA"/>
    <x v="6"/>
    <x v="6"/>
    <n v="615091.1"/>
    <d v="2001-05-20T21:00:00"/>
  </r>
  <r>
    <x v="1"/>
    <x v="3"/>
    <x v="1"/>
    <n v="3"/>
    <n v="7500"/>
    <n v="1264500"/>
    <d v="2001-05-18T08:12:21"/>
    <s v="Tenaska Marketing Ventures"/>
    <x v="0"/>
    <x v="0"/>
    <x v="0"/>
    <x v="3"/>
    <s v="US Gas Phy Fwd Firm non-TX &lt; or = 1Mo "/>
    <s v="US Gas Phy       TGT Z-SL                19-21May01      USD/MM"/>
    <n v="2500"/>
    <m/>
    <x v="0"/>
    <x v="10"/>
    <x v="0"/>
    <n v="4.0999999999999996"/>
    <s v="TMVMLP01"/>
    <s v="SPEREIR"/>
    <s v="ENA-IM NE GULF2"/>
    <x v="7"/>
    <x v="5"/>
    <n v="796699"/>
    <d v="2001-05-19T21:00:00"/>
  </r>
  <r>
    <x v="1"/>
    <x v="2"/>
    <x v="1"/>
    <n v="1"/>
    <n v="25"/>
    <n v="1264501"/>
    <d v="2001-05-18T08:12:28"/>
    <s v="Allegheny Energy Supply Company, LLC"/>
    <x v="0"/>
    <x v="0"/>
    <x v="0"/>
    <x v="2"/>
    <s v="US West Power Phy Fwd Firm"/>
    <s v="US Pwr Phy Firm  PALVE Peak              21May01         USD/MWh"/>
    <n v="25"/>
    <m/>
    <x v="0"/>
    <x v="2"/>
    <x v="0"/>
    <n v="355"/>
    <s v="wbaes123"/>
    <s v="MFISCHE2"/>
    <s v="ST-SW"/>
    <x v="6"/>
    <x v="6"/>
    <n v="615092.1"/>
    <d v="2001-05-21T21:00:00"/>
  </r>
  <r>
    <x v="1"/>
    <x v="3"/>
    <x v="0"/>
    <n v="30"/>
    <n v="750000"/>
    <n v="1264502"/>
    <d v="2001-05-18T08:12:30"/>
    <s v="Cinergy Marketing &amp; Trading, LLC"/>
    <x v="0"/>
    <x v="0"/>
    <x v="0"/>
    <x v="3"/>
    <s v="US Gas Fin BasisSwap"/>
    <s v="US Gas Basis     NGPL TXOK               Jun01           USD/MM"/>
    <n v="25000"/>
    <m/>
    <x v="0"/>
    <x v="10"/>
    <x v="0"/>
    <n v="-7.4999999999999997E-2"/>
    <s v="RANSLEMDV"/>
    <s v="KRUSCIT"/>
    <s v="Firm Trading Central"/>
    <x v="1"/>
    <x v="5"/>
    <s v="VA5633.1"/>
    <d v="2001-06-01T21:00:00"/>
  </r>
  <r>
    <x v="1"/>
    <x v="2"/>
    <x v="1"/>
    <n v="1"/>
    <n v="50"/>
    <n v="1264503"/>
    <d v="2001-05-18T08:12:36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049999999999997"/>
    <s v="OTCDESK4"/>
    <s v="JQUENET"/>
    <s v="ST-PJM"/>
    <x v="6"/>
    <x v="6"/>
    <n v="615093.1"/>
    <d v="2001-05-21T21:00:00"/>
  </r>
  <r>
    <x v="1"/>
    <x v="3"/>
    <x v="1"/>
    <n v="3"/>
    <n v="15000"/>
    <n v="1264504"/>
    <d v="2001-05-18T08:12:37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"/>
    <s v="EPRIME26"/>
    <s v="TKUYKEN"/>
    <s v="ENA - IM West"/>
    <x v="7"/>
    <x v="5"/>
    <n v="796700"/>
    <d v="2001-05-19T21:00:00"/>
  </r>
  <r>
    <x v="1"/>
    <x v="3"/>
    <x v="1"/>
    <n v="3"/>
    <n v="30000"/>
    <n v="1264505"/>
    <d v="2001-05-18T08:12:38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701"/>
    <d v="2001-05-19T21:00:00"/>
  </r>
  <r>
    <x v="1"/>
    <x v="2"/>
    <x v="1"/>
    <n v="1"/>
    <n v="25"/>
    <n v="1264506"/>
    <d v="2001-05-18T08:12:41"/>
    <s v="Duke Energy Trading and Marketing, L.L.C."/>
    <x v="0"/>
    <x v="0"/>
    <x v="0"/>
    <x v="2"/>
    <s v="US West Power Phy Fwd Firm"/>
    <s v="US Pwr Phy Firm  COB N/S Peak            21May01         USD/MWh"/>
    <n v="25"/>
    <m/>
    <x v="0"/>
    <x v="2"/>
    <x v="0"/>
    <n v="370"/>
    <s v="jstebbins"/>
    <s v="DSCHOLT"/>
    <s v="ST-NW"/>
    <x v="6"/>
    <x v="6"/>
    <n v="615094.1"/>
    <d v="2001-05-21T21:00:00"/>
  </r>
  <r>
    <x v="0"/>
    <x v="0"/>
    <x v="0"/>
    <n v="1"/>
    <n v="15"/>
    <n v="1264507"/>
    <d v="2001-05-18T08:12:42"/>
    <s v="Societe Generale"/>
    <x v="0"/>
    <x v="0"/>
    <x v="0"/>
    <x v="0"/>
    <s v="Lead LME Registered Contract"/>
    <s v="Lead LME Reg.    Contract                3 Month         USD/mt-L"/>
    <n v="15"/>
    <m/>
    <x v="0"/>
    <x v="0"/>
    <x v="0"/>
    <n v="485"/>
    <s v="ADM74761"/>
    <s v="JGORDON1"/>
    <s v="Enron Metals Trading System"/>
    <x v="0"/>
    <x v="0"/>
    <n v="2138353"/>
    <m/>
  </r>
  <r>
    <x v="1"/>
    <x v="3"/>
    <x v="0"/>
    <n v="30"/>
    <n v="150000"/>
    <n v="1264508"/>
    <d v="2001-05-18T08:12:43"/>
    <s v="J. Aron &amp; Company"/>
    <x v="0"/>
    <x v="0"/>
    <x v="0"/>
    <x v="3"/>
    <s v="US Gas Fin BasisSwap"/>
    <s v="US Gas Basis     NGI SoCal               Jun01           USD/MM"/>
    <n v="5000"/>
    <m/>
    <x v="0"/>
    <x v="10"/>
    <x v="0"/>
    <n v="6.5"/>
    <s v="ritanagle"/>
    <s v="KHOLST"/>
    <s v="FT-West"/>
    <x v="1"/>
    <x v="5"/>
    <s v="VA5634.1"/>
    <d v="2001-06-01T21:00:00"/>
  </r>
  <r>
    <x v="1"/>
    <x v="3"/>
    <x v="1"/>
    <n v="3"/>
    <n v="15000"/>
    <n v="1264509"/>
    <d v="2001-05-18T08:12:43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00000000000002"/>
    <s v="EPMELPrr2"/>
    <s v="SSOUTH"/>
    <s v="ENA - IM West"/>
    <x v="7"/>
    <x v="5"/>
    <n v="796702"/>
    <d v="2001-05-19T21:00:00"/>
  </r>
  <r>
    <x v="1"/>
    <x v="3"/>
    <x v="1"/>
    <n v="3"/>
    <n v="15000"/>
    <n v="1264511"/>
    <d v="2001-05-18T08:12:4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049999999999999"/>
    <s v="toddbandy"/>
    <s v="JWILLI13"/>
    <s v="ENA-IM Mid Central South"/>
    <x v="7"/>
    <x v="5"/>
    <n v="796703"/>
    <d v="2001-05-19T21:00:00"/>
  </r>
  <r>
    <x v="1"/>
    <x v="3"/>
    <x v="0"/>
    <n v="31"/>
    <n v="155000"/>
    <n v="1264513"/>
    <d v="2001-05-18T08:12:47"/>
    <s v="Axia Energy, LP"/>
    <x v="0"/>
    <x v="0"/>
    <x v="0"/>
    <x v="3"/>
    <s v="US Gas Fin BasisSwap"/>
    <s v="US Gas Basis     NGI SoCal               Jul01           USD/MM"/>
    <n v="5000"/>
    <m/>
    <x v="0"/>
    <x v="10"/>
    <x v="0"/>
    <n v="6.63"/>
    <s v="knuppway"/>
    <s v="KHOLST"/>
    <s v="FT-West"/>
    <x v="1"/>
    <x v="5"/>
    <s v="VA5636.1"/>
    <d v="2001-07-01T21:00:00"/>
  </r>
  <r>
    <x v="1"/>
    <x v="2"/>
    <x v="1"/>
    <n v="1"/>
    <n v="25"/>
    <n v="1264512"/>
    <d v="2001-05-18T08:12:47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095.1"/>
    <d v="2001-05-21T21:00:00"/>
  </r>
  <r>
    <x v="1"/>
    <x v="3"/>
    <x v="1"/>
    <n v="3"/>
    <n v="15000"/>
    <n v="1264514"/>
    <d v="2001-05-18T08:12:49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4"/>
    <s v="pces5126"/>
    <s v="SPEREIR"/>
    <s v="ENA-IM NE GULF3"/>
    <x v="7"/>
    <x v="5"/>
    <n v="796704"/>
    <d v="2001-05-19T21:00:00"/>
  </r>
  <r>
    <x v="1"/>
    <x v="2"/>
    <x v="1"/>
    <n v="2"/>
    <n v="50"/>
    <n v="1264515"/>
    <d v="2001-05-18T08:12:52"/>
    <s v="Modesto Irrigation District"/>
    <x v="0"/>
    <x v="0"/>
    <x v="0"/>
    <x v="2"/>
    <s v="US West Power Phy Fwd CAISO"/>
    <s v="US Pwr Phy CAISO SP15 OffPk              20-21May01      USD/MWh"/>
    <m/>
    <n v="25"/>
    <x v="0"/>
    <x v="2"/>
    <x v="0"/>
    <n v="140"/>
    <s v="debbrooks"/>
    <s v="CMALLOR"/>
    <s v="ST-CA"/>
    <x v="6"/>
    <x v="6"/>
    <n v="615096.1"/>
    <d v="2001-05-20T21:00:00"/>
  </r>
  <r>
    <x v="0"/>
    <x v="2"/>
    <x v="0"/>
    <n v="8"/>
    <n v="400"/>
    <n v="1264518"/>
    <d v="2001-05-18T08:13:01"/>
    <s v="Elkem ASA Energi"/>
    <x v="0"/>
    <x v="0"/>
    <x v="0"/>
    <x v="2"/>
    <s v="Nordic Power Financial Swap"/>
    <s v="Nordic Pwr Swap  SYS BASE                GU21 2001       NOK/MWh"/>
    <n v="50"/>
    <m/>
    <x v="0"/>
    <x v="2"/>
    <x v="1"/>
    <n v="186"/>
    <s v="ADM97213"/>
    <s v="ESEIDEL"/>
    <s v="ENE- Nordic Power Book"/>
    <x v="2"/>
    <x v="2"/>
    <n v="1264518"/>
    <d v="2001-05-21T00:00:00"/>
  </r>
  <r>
    <x v="1"/>
    <x v="3"/>
    <x v="1"/>
    <n v="3"/>
    <n v="30000"/>
    <n v="1264517"/>
    <d v="2001-05-18T08:13:01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aepes216"/>
    <s v="RGAY"/>
    <s v="ENA - IM West"/>
    <x v="7"/>
    <x v="5"/>
    <n v="796706"/>
    <d v="2001-05-19T21:00:00"/>
  </r>
  <r>
    <x v="1"/>
    <x v="3"/>
    <x v="0"/>
    <n v="31"/>
    <n v="310000"/>
    <n v="1264520"/>
    <d v="2001-05-18T08:13:02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4.2649999999999997"/>
    <s v="jeffwelch"/>
    <s v="JARNOLD"/>
    <s v="NG-Price"/>
    <x v="1"/>
    <x v="5"/>
    <s v="VA5639.1"/>
    <d v="2001-07-01T21:00:00"/>
  </r>
  <r>
    <x v="1"/>
    <x v="3"/>
    <x v="0"/>
    <n v="31"/>
    <n v="155000"/>
    <n v="1264519"/>
    <d v="2001-05-18T08:13:02"/>
    <s v="Morgan Stanley Capital Group, Inc."/>
    <x v="0"/>
    <x v="0"/>
    <x v="0"/>
    <x v="3"/>
    <s v="US Gas Fin BasisSwap"/>
    <s v="US Gas Basis     NGI SoCal               Aug01           USD/MM"/>
    <n v="5000"/>
    <m/>
    <x v="0"/>
    <x v="10"/>
    <x v="0"/>
    <n v="6.59"/>
    <s v="brendanc"/>
    <s v="KHOLST"/>
    <s v="FT-West"/>
    <x v="1"/>
    <x v="5"/>
    <s v="VA5637.1"/>
    <d v="2001-08-01T21:00:00"/>
  </r>
  <r>
    <x v="1"/>
    <x v="2"/>
    <x v="1"/>
    <n v="1"/>
    <n v="25"/>
    <n v="1264522"/>
    <d v="2001-05-18T08:13:04"/>
    <s v="Reliant Energy Services, Inc."/>
    <x v="0"/>
    <x v="0"/>
    <x v="0"/>
    <x v="2"/>
    <s v="US West Power Phy Fwd CAISO"/>
    <s v="US Pwr Phy CAISO SP15 Peak               21May01         USD/MWh"/>
    <n v="25"/>
    <m/>
    <x v="0"/>
    <x v="2"/>
    <x v="0"/>
    <n v="325"/>
    <s v="scunning"/>
    <s v="JRICHTE"/>
    <s v="ST-CA"/>
    <x v="6"/>
    <x v="6"/>
    <n v="615097.1"/>
    <d v="2001-05-21T21:00:00"/>
  </r>
  <r>
    <x v="0"/>
    <x v="3"/>
    <x v="0"/>
    <n v="151"/>
    <n v="755000"/>
    <n v="1264523"/>
    <d v="2001-05-18T08:13:05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3"/>
    <s v="TMVCRV01"/>
    <s v="JMCKAY"/>
    <s v="FT-CAND-EGSC"/>
    <x v="1"/>
    <x v="7"/>
    <s v="VA5638.1"/>
    <d v="2001-11-01T00:00:00"/>
  </r>
  <r>
    <x v="1"/>
    <x v="3"/>
    <x v="1"/>
    <n v="3"/>
    <n v="30000"/>
    <n v="1264524"/>
    <d v="2001-05-18T08:13:05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1"/>
    <s v="dkt00001"/>
    <s v="PMIMS"/>
    <s v="ENA - IM MKT Central CG"/>
    <x v="7"/>
    <x v="5"/>
    <n v="796707"/>
    <d v="2001-05-19T21:00:00"/>
  </r>
  <r>
    <x v="0"/>
    <x v="0"/>
    <x v="0"/>
    <n v="1"/>
    <n v="20"/>
    <n v="1264526"/>
    <d v="2001-05-18T08:13:13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johnmanfld"/>
    <s v="BMARCHAN"/>
    <s v="Enron Metals Trading System"/>
    <x v="0"/>
    <x v="0"/>
    <n v="2138359"/>
    <m/>
  </r>
  <r>
    <x v="1"/>
    <x v="3"/>
    <x v="1"/>
    <n v="3"/>
    <n v="15000"/>
    <n v="1264525"/>
    <d v="2001-05-18T08:13:13"/>
    <s v="J. Aron &amp; Company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349999999999998"/>
    <s v="ritanagle"/>
    <s v="ARING"/>
    <s v="ENA-IM NE GULF1"/>
    <x v="7"/>
    <x v="5"/>
    <n v="796708"/>
    <d v="2001-05-19T21:00:00"/>
  </r>
  <r>
    <x v="1"/>
    <x v="3"/>
    <x v="0"/>
    <n v="153"/>
    <n v="765000"/>
    <n v="1264527"/>
    <d v="2001-05-18T08:13:15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EFFFOX1"/>
    <s v="JARNOLD"/>
    <s v="NG-Price"/>
    <x v="1"/>
    <x v="5"/>
    <s v="VA5640.1"/>
    <d v="2001-06-01T00:00:00"/>
  </r>
  <r>
    <x v="0"/>
    <x v="0"/>
    <x v="0"/>
    <n v="1"/>
    <n v="20"/>
    <n v="1264528"/>
    <d v="2001-05-18T08:13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8361"/>
    <m/>
  </r>
  <r>
    <x v="1"/>
    <x v="3"/>
    <x v="0"/>
    <n v="151"/>
    <n v="755000"/>
    <n v="1264530"/>
    <d v="2001-05-18T08:13:23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6849999999999996"/>
    <s v="JEFFFOX1"/>
    <s v="JARNOLD"/>
    <s v="NG-Price"/>
    <x v="1"/>
    <x v="5"/>
    <s v="VA5641.1"/>
    <d v="2001-11-01T00:00:00"/>
  </r>
  <r>
    <x v="1"/>
    <x v="2"/>
    <x v="1"/>
    <n v="1"/>
    <n v="25"/>
    <n v="1264529"/>
    <d v="2001-05-18T08:13:23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098.1"/>
    <d v="2001-05-21T21:00:00"/>
  </r>
  <r>
    <x v="1"/>
    <x v="3"/>
    <x v="1"/>
    <n v="3"/>
    <n v="15000"/>
    <n v="1264531"/>
    <d v="2001-05-18T08:13:24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perryperg"/>
    <s v="JWILLI13"/>
    <s v="ENA - IM Mkt Central MICH"/>
    <x v="7"/>
    <x v="5"/>
    <n v="796709"/>
    <d v="2001-05-19T21:00:00"/>
  </r>
  <r>
    <x v="1"/>
    <x v="3"/>
    <x v="0"/>
    <n v="13"/>
    <n v="234000"/>
    <n v="1264532"/>
    <d v="2001-05-18T08:13:26"/>
    <s v="Duke Energy Trading and Marketing, L.L.C."/>
    <x v="0"/>
    <x v="0"/>
    <x v="0"/>
    <x v="3"/>
    <s v="US Gas Fin Swap"/>
    <s v="US Gas Daily     ANR LA                  19-31May01      USD/MM"/>
    <n v="18000"/>
    <m/>
    <x v="0"/>
    <x v="10"/>
    <x v="0"/>
    <n v="4.0650000000000004"/>
    <s v="MHOMESTEAD"/>
    <s v="KRUSCIT"/>
    <s v="Firm Trading Central"/>
    <x v="1"/>
    <x v="5"/>
    <s v="VA5642.1"/>
    <d v="2001-05-19T21:00:00"/>
  </r>
  <r>
    <x v="1"/>
    <x v="3"/>
    <x v="1"/>
    <n v="3"/>
    <n v="15000"/>
    <n v="1264533"/>
    <d v="2001-05-18T08:13:28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049999999999999"/>
    <s v="toddbandy"/>
    <s v="JWILLI13"/>
    <s v="ENA-IM Mid Central South"/>
    <x v="7"/>
    <x v="5"/>
    <n v="796710"/>
    <d v="2001-05-19T21:00:00"/>
  </r>
  <r>
    <x v="1"/>
    <x v="3"/>
    <x v="1"/>
    <n v="3"/>
    <n v="15651"/>
    <n v="1264534"/>
    <d v="2001-05-18T08:13:29"/>
    <s v="Mirant Americas Energy Marketing, L.P."/>
    <x v="0"/>
    <x v="0"/>
    <x v="0"/>
    <x v="3"/>
    <s v="US Gas Phy Fwd Firm non-TX &lt; or = 1Mo "/>
    <s v="US Gas Phy       PGT Malin               19-21May01      USD/MM"/>
    <n v="5217"/>
    <m/>
    <x v="0"/>
    <x v="10"/>
    <x v="0"/>
    <n v="4"/>
    <s v="rdm00001"/>
    <s v="MLENHAR"/>
    <s v="ENA - IM West"/>
    <x v="7"/>
    <x v="5"/>
    <n v="796711"/>
    <d v="2001-05-19T21:00:00"/>
  </r>
  <r>
    <x v="1"/>
    <x v="3"/>
    <x v="1"/>
    <n v="3"/>
    <n v="15000"/>
    <n v="1264535"/>
    <d v="2001-05-18T08:13:30"/>
    <s v="Virginia Power Energy Marketing,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"/>
    <s v="SPJOHRDE"/>
    <s v="SPEREIR"/>
    <s v="ENA-IM NE GULF3"/>
    <x v="7"/>
    <x v="5"/>
    <n v="796712"/>
    <d v="2001-05-19T21:00:00"/>
  </r>
  <r>
    <x v="1"/>
    <x v="3"/>
    <x v="0"/>
    <n v="153"/>
    <n v="765000"/>
    <n v="1264536"/>
    <d v="2001-05-18T08:13:32"/>
    <s v="Noble Gas Marketing Inc."/>
    <x v="0"/>
    <x v="0"/>
    <x v="0"/>
    <x v="3"/>
    <s v="US Gas Fin Swap"/>
    <s v="US Gas Swap      Nymex                   Jun-Oct01       USD/MM"/>
    <m/>
    <n v="5000"/>
    <x v="0"/>
    <x v="10"/>
    <x v="0"/>
    <n v="4.32"/>
    <s v="ADM26578"/>
    <s v="JARNOLD"/>
    <s v="NG-Price"/>
    <x v="1"/>
    <x v="5"/>
    <s v="VA5643.1"/>
    <d v="2001-06-01T00:00:00"/>
  </r>
  <r>
    <x v="1"/>
    <x v="3"/>
    <x v="1"/>
    <n v="3"/>
    <n v="17568"/>
    <n v="1264537"/>
    <d v="2001-05-18T08:13:32"/>
    <s v="Enron Energy Services, Inc."/>
    <x v="0"/>
    <x v="0"/>
    <x v="0"/>
    <x v="3"/>
    <s v="US Gas Phy Fwd Firm non-TX &lt; or = 1Mo "/>
    <s v="US Gas Phy       EPNG Keystone           19-21May01      USD/MM"/>
    <n v="5856"/>
    <m/>
    <x v="0"/>
    <x v="10"/>
    <x v="0"/>
    <n v="3.75"/>
    <s v="REYNOLDS"/>
    <s v="RGAY"/>
    <s v="ENA - IM West"/>
    <x v="7"/>
    <x v="5"/>
    <n v="796713"/>
    <d v="2001-05-19T21:00:00"/>
  </r>
  <r>
    <x v="1"/>
    <x v="2"/>
    <x v="1"/>
    <n v="2"/>
    <n v="50"/>
    <n v="1264538"/>
    <d v="2001-05-18T08:13:36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35"/>
    <s v="scunning"/>
    <s v="CMALLOR"/>
    <s v="ST-CA"/>
    <x v="6"/>
    <x v="6"/>
    <n v="615099.1"/>
    <d v="2001-05-20T21:00:00"/>
  </r>
  <r>
    <x v="1"/>
    <x v="3"/>
    <x v="1"/>
    <n v="3"/>
    <n v="17100"/>
    <n v="1264539"/>
    <d v="2001-05-18T08:13:37"/>
    <s v="Texla Energy Management Inc."/>
    <x v="0"/>
    <x v="0"/>
    <x v="0"/>
    <x v="3"/>
    <s v="US Gas Phy Fwd Firm non-TX &lt; or = 1Mo "/>
    <s v="US Gas Phy       FGT Z2                  19-21May01      USD/MM"/>
    <n v="5700"/>
    <m/>
    <x v="0"/>
    <x v="10"/>
    <x v="0"/>
    <n v="4.1399999999999997"/>
    <s v="WILSHUSEN"/>
    <s v="ARING"/>
    <s v="ENA-IM NE GULF4"/>
    <x v="7"/>
    <x v="5"/>
    <n v="796714"/>
    <d v="2001-05-19T21:00:00"/>
  </r>
  <r>
    <x v="1"/>
    <x v="3"/>
    <x v="1"/>
    <n v="3"/>
    <n v="15000"/>
    <n v="1264540"/>
    <d v="2001-05-18T08:13:39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perryperg"/>
    <s v="JWILLI13"/>
    <s v="ENA - IM Mkt Central MICH"/>
    <x v="7"/>
    <x v="5"/>
    <n v="796715"/>
    <d v="2001-05-19T21:00:00"/>
  </r>
  <r>
    <x v="1"/>
    <x v="3"/>
    <x v="1"/>
    <n v="3"/>
    <n v="15000"/>
    <n v="1264541"/>
    <d v="2001-05-18T08:13:40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elsajohnst"/>
    <s v="JWILLI13"/>
    <s v="ENA-IM Mid Central South"/>
    <x v="7"/>
    <x v="5"/>
    <n v="796716"/>
    <d v="2001-05-19T21:00:00"/>
  </r>
  <r>
    <x v="1"/>
    <x v="2"/>
    <x v="1"/>
    <n v="1"/>
    <n v="25"/>
    <n v="1264542"/>
    <d v="2001-05-18T08:13:41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65"/>
    <s v="KENSIMMS"/>
    <s v="DSCHOLT"/>
    <s v="ST-NW"/>
    <x v="6"/>
    <x v="6"/>
    <n v="615100.1"/>
    <d v="2001-05-21T21:00:00"/>
  </r>
  <r>
    <x v="1"/>
    <x v="2"/>
    <x v="1"/>
    <n v="1"/>
    <n v="25"/>
    <n v="1264543"/>
    <d v="2001-05-18T08:13:48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102.1"/>
    <d v="2001-05-21T21:00:00"/>
  </r>
  <r>
    <x v="1"/>
    <x v="3"/>
    <x v="1"/>
    <n v="3"/>
    <n v="23640"/>
    <n v="1264544"/>
    <d v="2001-05-18T08:13:50"/>
    <s v="PG&amp;E Energy Trading-Gas Corporation"/>
    <x v="0"/>
    <x v="0"/>
    <x v="0"/>
    <x v="3"/>
    <s v="US Gas Phy Fwd Firm non-TX &lt; or = 1Mo "/>
    <s v="US Gas Phy       Trunkline WLA           19-21May01      USD/MM"/>
    <m/>
    <n v="7880"/>
    <x v="0"/>
    <x v="10"/>
    <x v="0"/>
    <n v="4.0149999999999997"/>
    <s v="tomdickey"/>
    <s v="TDONOHO"/>
    <s v="ENA - IM Central Gulf"/>
    <x v="7"/>
    <x v="5"/>
    <n v="796717"/>
    <d v="2001-05-19T21:00:00"/>
  </r>
  <r>
    <x v="1"/>
    <x v="2"/>
    <x v="1"/>
    <n v="30"/>
    <n v="1500"/>
    <n v="1264545"/>
    <d v="2001-05-18T08:13:53"/>
    <s v="PG&amp;E Energy Trading - Power, L.P."/>
    <x v="0"/>
    <x v="0"/>
    <x v="0"/>
    <x v="2"/>
    <s v="US East Power Phy Fwd Firm"/>
    <s v="US Pwr Phy Firm  Entergy Peak            Sep01           USD/MWh"/>
    <n v="50"/>
    <m/>
    <x v="0"/>
    <x v="2"/>
    <x v="0"/>
    <n v="44.5"/>
    <s v="jpellegrin"/>
    <s v="KPRESTO"/>
    <s v="LT-SPP"/>
    <x v="6"/>
    <x v="6"/>
    <n v="615103.1"/>
    <d v="2001-09-01T14:16:00"/>
  </r>
  <r>
    <x v="1"/>
    <x v="3"/>
    <x v="1"/>
    <n v="3"/>
    <n v="3291"/>
    <n v="1264548"/>
    <d v="2001-05-18T08:13:59"/>
    <s v="e prime, inc."/>
    <x v="0"/>
    <x v="0"/>
    <x v="0"/>
    <x v="3"/>
    <s v="US Gas Phy Fwd Firm non-TX &lt; or = 1Mo "/>
    <s v="US Gas Phy       CIG Mainline            19-21May01      USD/MM"/>
    <m/>
    <n v="1097"/>
    <x v="0"/>
    <x v="10"/>
    <x v="0"/>
    <n v="2.415"/>
    <s v="EPRIME30"/>
    <s v="SSCOTT5"/>
    <s v="ENA - IM Denver"/>
    <x v="7"/>
    <x v="5"/>
    <n v="796719"/>
    <d v="2001-05-19T21:00:00"/>
  </r>
  <r>
    <x v="1"/>
    <x v="2"/>
    <x v="1"/>
    <n v="2"/>
    <n v="50"/>
    <n v="1264549"/>
    <d v="2001-05-18T08:14:00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15"/>
    <s v="daveyell"/>
    <s v="CMALLOR"/>
    <s v="ST-CA"/>
    <x v="6"/>
    <x v="6"/>
    <n v="615104.1"/>
    <d v="2001-05-20T21:00:00"/>
  </r>
  <r>
    <x v="1"/>
    <x v="3"/>
    <x v="0"/>
    <n v="151"/>
    <n v="151000"/>
    <n v="1264551"/>
    <d v="2001-05-18T08:14:11"/>
    <s v="Tenaska Marketing Ventures"/>
    <x v="0"/>
    <x v="0"/>
    <x v="0"/>
    <x v="3"/>
    <s v="US Gas Fin BasisSwap"/>
    <s v="US Gas Basis     NGI Chicago             Nov01-Mar02     USD/MM"/>
    <n v="1000"/>
    <m/>
    <x v="0"/>
    <x v="10"/>
    <x v="0"/>
    <n v="0.16"/>
    <s v="TMVCRV01"/>
    <s v="GSTOREY"/>
    <s v="FT-ONTARIO"/>
    <x v="1"/>
    <x v="5"/>
    <s v="VA5646.1"/>
    <d v="2001-11-01T00:00:00"/>
  </r>
  <r>
    <x v="1"/>
    <x v="3"/>
    <x v="1"/>
    <n v="3"/>
    <n v="30000"/>
    <n v="1264552"/>
    <d v="2001-05-18T08:14:13"/>
    <s v="BGML - IM Bridgeline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raganbond1"/>
    <s v="ARING"/>
    <s v="ENA-IM NE GULF1"/>
    <x v="7"/>
    <x v="5"/>
    <n v="796720"/>
    <d v="2001-05-19T21:00:00"/>
  </r>
  <r>
    <x v="0"/>
    <x v="3"/>
    <x v="0"/>
    <n v="151"/>
    <n v="755000"/>
    <n v="1264553"/>
    <d v="2001-05-18T08:14:14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5647.1"/>
    <d v="2001-11-01T00:00:00"/>
  </r>
  <r>
    <x v="1"/>
    <x v="3"/>
    <x v="1"/>
    <n v="3"/>
    <n v="15000"/>
    <n v="1264554"/>
    <d v="2001-05-18T08:14:21"/>
    <s v="Enron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REYNOLDS"/>
    <s v="TKUYKEN"/>
    <s v="ENA - IM West"/>
    <x v="7"/>
    <x v="5"/>
    <n v="796721"/>
    <d v="2001-05-19T21:00:00"/>
  </r>
  <r>
    <x v="0"/>
    <x v="3"/>
    <x v="0"/>
    <n v="151"/>
    <n v="151000"/>
    <n v="1264555"/>
    <d v="2001-05-18T08:14:22"/>
    <s v="Tenaska Marketing Ventures"/>
    <x v="0"/>
    <x v="0"/>
    <x v="0"/>
    <x v="3"/>
    <s v="CAN Gas Fin BasSwap"/>
    <s v="CAN Gas Basis    AECO                    Nov01-Mar02     USD/MM"/>
    <m/>
    <n v="1000"/>
    <x v="0"/>
    <x v="10"/>
    <x v="0"/>
    <n v="-0.3"/>
    <s v="TMVCRV01"/>
    <s v="JMCKAY"/>
    <s v="FT-CAND-EGSC"/>
    <x v="1"/>
    <x v="7"/>
    <s v="VA5648.1"/>
    <d v="2001-11-01T00:00:00"/>
  </r>
  <r>
    <x v="1"/>
    <x v="3"/>
    <x v="1"/>
    <n v="3"/>
    <n v="15000"/>
    <n v="1264556"/>
    <d v="2001-05-18T08:14:22"/>
    <s v="CMS Field Services, In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049999999999999"/>
    <s v="CMSTCT4940"/>
    <s v="JWILLI13"/>
    <s v="ENA-IM Mid Central South"/>
    <x v="7"/>
    <x v="5"/>
    <n v="796722"/>
    <d v="2001-05-19T21:00:00"/>
  </r>
  <r>
    <x v="0"/>
    <x v="3"/>
    <x v="0"/>
    <n v="151"/>
    <n v="604000"/>
    <n v="1264557"/>
    <d v="2001-05-18T08:14:22"/>
    <s v="El Paso Merchant Energy, L.P."/>
    <x v="0"/>
    <x v="0"/>
    <x v="0"/>
    <x v="3"/>
    <s v="CAN Gas Fin BasSwap"/>
    <s v="CAN Gas Basis    AECO                    Nov01-Mar02     USD/MM"/>
    <m/>
    <n v="4000"/>
    <x v="0"/>
    <x v="10"/>
    <x v="0"/>
    <n v="-0.3"/>
    <s v="EPMELPteg"/>
    <s v="JMCKAY"/>
    <s v="FT-CAND-EGSC"/>
    <x v="1"/>
    <x v="7"/>
    <s v="VA5649.1"/>
    <d v="2001-11-01T00:00:00"/>
  </r>
  <r>
    <x v="1"/>
    <x v="3"/>
    <x v="1"/>
    <n v="3"/>
    <n v="7500"/>
    <n v="1264558"/>
    <d v="2001-05-18T08:14:25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75"/>
    <s v="Martinjan"/>
    <s v="SSCOTT5"/>
    <s v="ENA - IM Denver"/>
    <x v="7"/>
    <x v="5"/>
    <n v="796723"/>
    <d v="2001-05-19T21:00:00"/>
  </r>
  <r>
    <x v="1"/>
    <x v="3"/>
    <x v="1"/>
    <n v="3"/>
    <n v="30000"/>
    <n v="1264559"/>
    <d v="2001-05-18T08:14:26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"/>
    <s v="FLOYDS14"/>
    <s v="RGAY"/>
    <s v="ENA - IM West"/>
    <x v="7"/>
    <x v="5"/>
    <n v="796724"/>
    <d v="2001-05-19T21:00:00"/>
  </r>
  <r>
    <x v="0"/>
    <x v="3"/>
    <x v="0"/>
    <n v="151"/>
    <n v="755000"/>
    <n v="1264560"/>
    <d v="2001-05-18T08:14:27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5650.1"/>
    <d v="2001-11-01T00:00:00"/>
  </r>
  <r>
    <x v="1"/>
    <x v="2"/>
    <x v="1"/>
    <n v="1"/>
    <n v="25"/>
    <n v="1264561"/>
    <d v="2001-05-18T08:14:27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105.1"/>
    <d v="2001-05-21T21:00:00"/>
  </r>
  <r>
    <x v="1"/>
    <x v="3"/>
    <x v="1"/>
    <n v="3"/>
    <n v="15000"/>
    <n v="1264562"/>
    <d v="2001-05-18T08:14:30"/>
    <s v="Western Gas Resources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ANDYCARTER"/>
    <s v="SSOUTH"/>
    <s v="ENA - IM West"/>
    <x v="7"/>
    <x v="5"/>
    <n v="796725"/>
    <d v="2001-05-19T21:00:00"/>
  </r>
  <r>
    <x v="0"/>
    <x v="3"/>
    <x v="0"/>
    <n v="151"/>
    <n v="755000"/>
    <n v="1264564"/>
    <d v="2001-05-18T08:14:31"/>
    <s v="Nexen Marketing"/>
    <x v="0"/>
    <x v="0"/>
    <x v="0"/>
    <x v="3"/>
    <s v="CAN Gas Fin BasSwap"/>
    <s v="CAN Gas Basis    AECO                    Nov01-Mar02     USD/MM"/>
    <m/>
    <n v="5000"/>
    <x v="0"/>
    <x v="10"/>
    <x v="0"/>
    <n v="-0.3"/>
    <s v="DILLABOUGH"/>
    <s v="JMCKAY"/>
    <s v="FT-CAND-EGSC"/>
    <x v="1"/>
    <x v="7"/>
    <s v="VA5651.1"/>
    <d v="2001-11-01T00:00:00"/>
  </r>
  <r>
    <x v="1"/>
    <x v="3"/>
    <x v="1"/>
    <n v="3"/>
    <n v="15000"/>
    <n v="1264563"/>
    <d v="2001-05-18T08:14:31"/>
    <s v="Cook Inlet Energy Supply L.L.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"/>
    <s v="MIDCONT2"/>
    <s v="JWILLI13"/>
    <s v="ENA-IM Mid Central South"/>
    <x v="7"/>
    <x v="5"/>
    <n v="796726"/>
    <d v="2001-05-19T21:00:00"/>
  </r>
  <r>
    <x v="1"/>
    <x v="3"/>
    <x v="0"/>
    <n v="13"/>
    <n v="130000"/>
    <n v="1264566"/>
    <d v="2001-05-18T08:14:33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895"/>
    <s v="AQUILA1001"/>
    <s v="RGAY"/>
    <s v="West-Keystone"/>
    <x v="1"/>
    <x v="5"/>
    <s v="VA5652.1"/>
    <d v="2001-05-19T21:00:00"/>
  </r>
  <r>
    <x v="1"/>
    <x v="3"/>
    <x v="1"/>
    <n v="3"/>
    <n v="15000"/>
    <n v="1264565"/>
    <d v="2001-05-18T08:14:33"/>
    <s v="Enserco Energy, In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mattreed"/>
    <s v="TKUYKEN"/>
    <s v="ENA - IM West"/>
    <x v="7"/>
    <x v="5"/>
    <n v="796727"/>
    <d v="2001-05-19T21:00:00"/>
  </r>
  <r>
    <x v="1"/>
    <x v="3"/>
    <x v="1"/>
    <n v="3"/>
    <n v="12000"/>
    <n v="1264567"/>
    <d v="2001-05-18T08:14:33"/>
    <s v="Enron Energy Services, Inc."/>
    <x v="0"/>
    <x v="0"/>
    <x v="0"/>
    <x v="3"/>
    <s v="US Gas Phy Fwd Firm non-TX &lt; or = 1Mo "/>
    <s v="US Gas Phy       EP Blanco Avg           19-21May01      USD/MM"/>
    <n v="4000"/>
    <m/>
    <x v="0"/>
    <x v="10"/>
    <x v="0"/>
    <n v="2.625"/>
    <s v="REYNOLDS"/>
    <s v="TKUYKEN"/>
    <s v="ENA - IM West"/>
    <x v="7"/>
    <x v="5"/>
    <n v="796728"/>
    <d v="2001-05-19T21:00:00"/>
  </r>
  <r>
    <x v="1"/>
    <x v="3"/>
    <x v="1"/>
    <n v="3"/>
    <n v="30000"/>
    <n v="1264568"/>
    <d v="2001-05-18T08:14:36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WARNERTODD"/>
    <s v="ARING"/>
    <s v="ENA-IM NE GULF1"/>
    <x v="7"/>
    <x v="5"/>
    <n v="796729"/>
    <d v="2001-05-19T21:00:00"/>
  </r>
  <r>
    <x v="1"/>
    <x v="3"/>
    <x v="1"/>
    <n v="3"/>
    <n v="30000"/>
    <n v="1264570"/>
    <d v="2001-05-18T08:14:38"/>
    <s v="Aquila Energy Marketing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"/>
    <s v="BIGDADDY"/>
    <s v="RGAY"/>
    <s v="ENA - IM West"/>
    <x v="7"/>
    <x v="5"/>
    <n v="796730"/>
    <d v="2001-05-19T21:00:00"/>
  </r>
  <r>
    <x v="1"/>
    <x v="3"/>
    <x v="0"/>
    <n v="153"/>
    <n v="765000"/>
    <n v="1264571"/>
    <d v="2001-05-18T08:14:40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EFFFOX1"/>
    <s v="JARNOLD"/>
    <s v="NG-Price"/>
    <x v="1"/>
    <x v="5"/>
    <s v="VA5654.1"/>
    <d v="2001-06-01T00:00:00"/>
  </r>
  <r>
    <x v="1"/>
    <x v="3"/>
    <x v="1"/>
    <n v="3"/>
    <n v="15000"/>
    <n v="1264573"/>
    <d v="2001-05-18T08:14:44"/>
    <s v="MidAmerican Energy Company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49999999999997"/>
    <s v="SCOTTWIR"/>
    <s v="JWILLI13"/>
    <s v="ENA-IM Mid Central South"/>
    <x v="7"/>
    <x v="5"/>
    <n v="796732"/>
    <d v="2001-05-19T21:00:00"/>
  </r>
  <r>
    <x v="1"/>
    <x v="3"/>
    <x v="0"/>
    <n v="30"/>
    <n v="225000"/>
    <n v="1264574"/>
    <d v="2001-05-18T08:14:45"/>
    <s v="Duke Energy Trading and Marketing, L.L.C."/>
    <x v="0"/>
    <x v="0"/>
    <x v="0"/>
    <x v="3"/>
    <s v="US Gas Fin Swap"/>
    <s v="US Gas Swap      Nymex                   Jun01           USD/MM"/>
    <n v="7500"/>
    <m/>
    <x v="0"/>
    <x v="10"/>
    <x v="0"/>
    <n v="4.1849999999999996"/>
    <s v="CHRISDDREW"/>
    <s v="JARNOLD"/>
    <s v="NG-Price"/>
    <x v="1"/>
    <x v="5"/>
    <s v="VA5657.1"/>
    <d v="2001-06-01T21:00:00"/>
  </r>
  <r>
    <x v="1"/>
    <x v="3"/>
    <x v="0"/>
    <n v="30"/>
    <n v="150000"/>
    <n v="1264575"/>
    <d v="2001-05-18T08:14:46"/>
    <s v="Bank of America, National Association"/>
    <x v="0"/>
    <x v="0"/>
    <x v="0"/>
    <x v="3"/>
    <s v="US Gas Fin BasisSwap"/>
    <s v="US Gas Basis     NGI SoCal               Jun01           USD/MM"/>
    <m/>
    <n v="5000"/>
    <x v="0"/>
    <x v="10"/>
    <x v="0"/>
    <n v="6.5"/>
    <s v="damian41"/>
    <s v="KHOLST"/>
    <s v="FT-West"/>
    <x v="1"/>
    <x v="5"/>
    <s v="VA5655.1"/>
    <d v="2001-06-01T21:00:00"/>
  </r>
  <r>
    <x v="1"/>
    <x v="3"/>
    <x v="1"/>
    <n v="3"/>
    <n v="30000"/>
    <n v="1264577"/>
    <d v="2001-05-18T08:14:47"/>
    <s v="Cook Inlet Energy Supply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250000000000001"/>
    <s v="WESTDESK1"/>
    <s v="RGAY"/>
    <s v="ENA - IM West"/>
    <x v="7"/>
    <x v="5"/>
    <n v="796733"/>
    <d v="2001-05-19T21:00:00"/>
  </r>
  <r>
    <x v="1"/>
    <x v="3"/>
    <x v="0"/>
    <n v="30"/>
    <n v="150000"/>
    <n v="1264578"/>
    <d v="2001-05-18T08:14:49"/>
    <s v="Bankers Trust Company"/>
    <x v="0"/>
    <x v="0"/>
    <x v="0"/>
    <x v="3"/>
    <s v="US Gas Fin BasisSwap"/>
    <s v="US Gas Basis     EP SanJuan              Jun01           USD/MM"/>
    <n v="5000"/>
    <m/>
    <x v="0"/>
    <x v="10"/>
    <x v="0"/>
    <n v="-0.88"/>
    <s v="eracer00"/>
    <s v="MSANCH2"/>
    <s v="GD-New-Jr"/>
    <x v="1"/>
    <x v="5"/>
    <s v="VA5658.1"/>
    <d v="2001-06-01T21:00:00"/>
  </r>
  <r>
    <x v="1"/>
    <x v="3"/>
    <x v="0"/>
    <n v="30"/>
    <n v="300000"/>
    <n v="1264579"/>
    <d v="2001-05-18T08:14:59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8"/>
    <s v="CHRISDDREW"/>
    <s v="JARNOLD"/>
    <s v="NG-Price"/>
    <x v="1"/>
    <x v="5"/>
    <s v="VA5660.1"/>
    <d v="2001-06-01T21:00:00"/>
  </r>
  <r>
    <x v="1"/>
    <x v="3"/>
    <x v="1"/>
    <n v="3"/>
    <n v="15000"/>
    <n v="1264581"/>
    <d v="2001-05-18T08:15:05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00000000000003"/>
    <s v="trevorh1"/>
    <s v="JWILLI13"/>
    <s v="ENA - IM Mkt Central MICH"/>
    <x v="7"/>
    <x v="5"/>
    <n v="796734"/>
    <d v="2001-05-19T21:00:00"/>
  </r>
  <r>
    <x v="1"/>
    <x v="3"/>
    <x v="1"/>
    <n v="3"/>
    <n v="30000"/>
    <n v="1264582"/>
    <d v="2001-05-18T08:15:09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3"/>
    <s v="Hallbrian1"/>
    <s v="JPARKS"/>
    <s v="HPLC - IM HPLC"/>
    <x v="7"/>
    <x v="8"/>
    <n v="796735"/>
    <d v="2001-05-19T21:00:00"/>
  </r>
  <r>
    <x v="1"/>
    <x v="3"/>
    <x v="1"/>
    <n v="3"/>
    <n v="30000"/>
    <n v="1264583"/>
    <d v="2001-05-18T08:15:13"/>
    <s v="Aquila Energy Marketing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749999999999999"/>
    <s v="joekennedy"/>
    <s v="RGAY"/>
    <s v="ENA - IM West"/>
    <x v="7"/>
    <x v="5"/>
    <n v="796736"/>
    <d v="2001-05-19T21:00:00"/>
  </r>
  <r>
    <x v="1"/>
    <x v="3"/>
    <x v="0"/>
    <n v="13"/>
    <n v="65000"/>
    <n v="1264584"/>
    <d v="2001-05-18T08:15:14"/>
    <s v="Duke Energy Trading and Marketing, L.L.C."/>
    <x v="0"/>
    <x v="0"/>
    <x v="0"/>
    <x v="3"/>
    <s v="US Gas Fin Swap"/>
    <s v="US Gas Daily     HHub                    19-31May01      USD/MM"/>
    <m/>
    <n v="5000"/>
    <x v="0"/>
    <x v="10"/>
    <x v="0"/>
    <n v="4.1399999999999997"/>
    <s v="DANIELCOWL"/>
    <s v="PKEAVEY"/>
    <s v="G-DAILY-EST"/>
    <x v="1"/>
    <x v="5"/>
    <s v="VA5661.1"/>
    <d v="2001-05-19T21:00:00"/>
  </r>
  <r>
    <x v="1"/>
    <x v="2"/>
    <x v="1"/>
    <n v="2"/>
    <n v="50"/>
    <n v="1264586"/>
    <d v="2001-05-18T08:15:18"/>
    <s v="Aquila Energy Marketing Corporation"/>
    <x v="0"/>
    <x v="0"/>
    <x v="0"/>
    <x v="2"/>
    <s v="US West Power Phy Fwd CAISO"/>
    <s v="US Pwr Phy CAISO SP15 OffPk              20-21May01      USD/MWh"/>
    <n v="25"/>
    <m/>
    <x v="0"/>
    <x v="2"/>
    <x v="0"/>
    <n v="131"/>
    <s v="WESTPOWER"/>
    <s v="CMALLOR"/>
    <s v="ST-CA"/>
    <x v="6"/>
    <x v="6"/>
    <n v="615106.1"/>
    <d v="2001-05-20T21:00:00"/>
  </r>
  <r>
    <x v="1"/>
    <x v="3"/>
    <x v="1"/>
    <n v="3"/>
    <n v="30000"/>
    <n v="1264587"/>
    <d v="2001-05-18T08:15:22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737"/>
    <d v="2001-05-19T21:00:00"/>
  </r>
  <r>
    <x v="1"/>
    <x v="3"/>
    <x v="1"/>
    <n v="3"/>
    <n v="15000"/>
    <n v="1264588"/>
    <d v="2001-05-18T08:15:25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COLEYGAYNO"/>
    <s v="JWILLI13"/>
    <s v="ENA-IM Mid Central South"/>
    <x v="7"/>
    <x v="5"/>
    <n v="796738"/>
    <d v="2001-05-19T21:00:00"/>
  </r>
  <r>
    <x v="1"/>
    <x v="3"/>
    <x v="1"/>
    <n v="3"/>
    <n v="30000"/>
    <n v="1264589"/>
    <d v="2001-05-18T08:15:26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6739"/>
    <d v="2001-05-19T21:00:00"/>
  </r>
  <r>
    <x v="1"/>
    <x v="2"/>
    <x v="1"/>
    <n v="2"/>
    <n v="50"/>
    <n v="1264591"/>
    <d v="2001-05-18T08:15:32"/>
    <s v="City of Santa Clara California, Silicon Valley Power"/>
    <x v="0"/>
    <x v="0"/>
    <x v="0"/>
    <x v="2"/>
    <s v="US West Power Phy Fwd Firm"/>
    <s v="US Pwr Phy Firm  PALVE OffPk             20-21May01      USD/MWh"/>
    <n v="25"/>
    <m/>
    <x v="0"/>
    <x v="2"/>
    <x v="0"/>
    <n v="130"/>
    <s v="SAULLOPEZ"/>
    <s v="MFISCHE2"/>
    <s v="ST-SW"/>
    <x v="6"/>
    <x v="6"/>
    <n v="615107.1"/>
    <d v="2001-05-20T21:00:00"/>
  </r>
  <r>
    <x v="1"/>
    <x v="3"/>
    <x v="1"/>
    <n v="3"/>
    <n v="15000"/>
    <n v="1264590"/>
    <d v="2001-05-18T08:15:32"/>
    <s v="CMS Field Services, In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49999999999997"/>
    <s v="CMSTCT4940"/>
    <s v="JWILLI13"/>
    <s v="ENA-IM Mid Central South"/>
    <x v="7"/>
    <x v="5"/>
    <n v="796740"/>
    <d v="2001-05-19T21:00:00"/>
  </r>
  <r>
    <x v="1"/>
    <x v="3"/>
    <x v="0"/>
    <n v="30"/>
    <n v="150000"/>
    <n v="1264592"/>
    <d v="2001-05-18T08:15:33"/>
    <s v="ConAgra Energy Services, Inc."/>
    <x v="0"/>
    <x v="0"/>
    <x v="0"/>
    <x v="3"/>
    <s v="US Gas Fin BasisSwap"/>
    <s v="US Gas Basis     NGI SoCal               Sep01           USD/MM"/>
    <n v="5000"/>
    <m/>
    <x v="0"/>
    <x v="10"/>
    <x v="0"/>
    <n v="5.51"/>
    <s v="MATTGRAVEL"/>
    <s v="KHOLST"/>
    <s v="FT-West"/>
    <x v="1"/>
    <x v="5"/>
    <s v="VA5663.1"/>
    <d v="2001-09-01T21:00:00"/>
  </r>
  <r>
    <x v="1"/>
    <x v="3"/>
    <x v="0"/>
    <n v="31"/>
    <n v="310000"/>
    <n v="1264593"/>
    <d v="2001-05-18T08:15:36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26"/>
    <s v="jeffstone"/>
    <s v="JARNOLD"/>
    <s v="NG-Price"/>
    <x v="1"/>
    <x v="5"/>
    <s v="VA5665.1"/>
    <d v="2001-07-01T21:00:00"/>
  </r>
  <r>
    <x v="1"/>
    <x v="2"/>
    <x v="1"/>
    <n v="1"/>
    <n v="25"/>
    <n v="1264594"/>
    <d v="2001-05-18T08:15:36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108.1"/>
    <d v="2001-05-21T21:00:00"/>
  </r>
  <r>
    <x v="1"/>
    <x v="3"/>
    <x v="0"/>
    <n v="151"/>
    <n v="755000"/>
    <n v="1264596"/>
    <d v="2001-05-18T08:15:37"/>
    <s v="Noble Gas Marketing Inc."/>
    <x v="0"/>
    <x v="0"/>
    <x v="0"/>
    <x v="3"/>
    <s v="US Gas Fin Swap"/>
    <s v="US Gas Swap      Nymex                   Nov01-Mar02     USD/MM"/>
    <m/>
    <n v="5000"/>
    <x v="0"/>
    <x v="10"/>
    <x v="0"/>
    <n v="4.68"/>
    <s v="ADM26578"/>
    <s v="JARNOLD"/>
    <s v="NG-Price"/>
    <x v="1"/>
    <x v="5"/>
    <s v="VA5664.1"/>
    <d v="2001-11-01T00:00:00"/>
  </r>
  <r>
    <x v="1"/>
    <x v="3"/>
    <x v="1"/>
    <n v="3"/>
    <n v="7200"/>
    <n v="1264597"/>
    <d v="2001-05-18T08:15:38"/>
    <s v="PG&amp;E Energy Trading-Gas Corporation"/>
    <x v="0"/>
    <x v="0"/>
    <x v="0"/>
    <x v="3"/>
    <s v="US Gas Phy Fwd Firm non-TX &lt; or = 1Mo "/>
    <s v="US Gas Phy       COL Onshore             19-21May01      USD/MM"/>
    <m/>
    <n v="2400"/>
    <x v="0"/>
    <x v="10"/>
    <x v="0"/>
    <n v="4.1050000000000004"/>
    <s v="jonivesela"/>
    <s v="SPEREIR"/>
    <s v="ENA-IM NE GULF2"/>
    <x v="7"/>
    <x v="5"/>
    <n v="796741"/>
    <d v="2001-05-19T21:00:00"/>
  </r>
  <r>
    <x v="1"/>
    <x v="3"/>
    <x v="1"/>
    <n v="3"/>
    <n v="30000"/>
    <n v="1264598"/>
    <d v="2001-05-18T08:15:40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150000000000002"/>
    <s v="mikepowers"/>
    <s v="SPEREIR"/>
    <s v="ENA-IM NE GULF2"/>
    <x v="7"/>
    <x v="5"/>
    <n v="796742"/>
    <d v="2001-05-19T21:00:00"/>
  </r>
  <r>
    <x v="1"/>
    <x v="2"/>
    <x v="1"/>
    <n v="1"/>
    <n v="25"/>
    <n v="1264600"/>
    <d v="2001-05-18T08:15:41"/>
    <s v="Public Service Company Of Colorado"/>
    <x v="0"/>
    <x v="0"/>
    <x v="0"/>
    <x v="2"/>
    <s v="US West Power Phy Fwd Firm"/>
    <s v="US Pwr Phy Firm  Mid-C Peak              21May01         USD/MWh"/>
    <n v="25"/>
    <m/>
    <x v="0"/>
    <x v="2"/>
    <x v="0"/>
    <n v="360"/>
    <s v="KBSMITH1"/>
    <s v="SCRANDA"/>
    <s v="ST-NW"/>
    <x v="6"/>
    <x v="6"/>
    <n v="615109.1"/>
    <d v="2001-05-21T21:00:00"/>
  </r>
  <r>
    <x v="1"/>
    <x v="3"/>
    <x v="1"/>
    <n v="3"/>
    <n v="15000"/>
    <n v="1264599"/>
    <d v="2001-05-18T08:15:41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BIGDADDY"/>
    <s v="JWILLI13"/>
    <s v="ENA - IM Mkt Central MICH"/>
    <x v="7"/>
    <x v="5"/>
    <n v="796743"/>
    <d v="2001-05-19T21:00:00"/>
  </r>
  <r>
    <x v="1"/>
    <x v="3"/>
    <x v="1"/>
    <n v="3"/>
    <n v="15000"/>
    <n v="1264601"/>
    <d v="2001-05-18T08:15:43"/>
    <s v="Enserco Energy, In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749999999999998"/>
    <s v="mattreed"/>
    <s v="TKUYKEN"/>
    <s v="ENA - IM West"/>
    <x v="7"/>
    <x v="5"/>
    <n v="796744"/>
    <d v="2001-05-19T21:00:00"/>
  </r>
  <r>
    <x v="1"/>
    <x v="3"/>
    <x v="0"/>
    <n v="151"/>
    <n v="755000"/>
    <n v="1264603"/>
    <d v="2001-05-18T08:15:45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67"/>
    <s v="geridanc"/>
    <s v="JARNOLD"/>
    <s v="NG-Price"/>
    <x v="1"/>
    <x v="5"/>
    <s v="VA5666.1"/>
    <d v="2001-11-01T00:00:00"/>
  </r>
  <r>
    <x v="1"/>
    <x v="3"/>
    <x v="1"/>
    <n v="3"/>
    <n v="30000"/>
    <n v="1264602"/>
    <d v="2001-05-18T08:15:45"/>
    <s v="Dynegy Marketing and Trade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449999999999996"/>
    <s v="TONYT003"/>
    <s v="ARING"/>
    <s v="ENA-IM NE GULF4"/>
    <x v="7"/>
    <x v="5"/>
    <n v="796745"/>
    <d v="2001-05-19T21:00:00"/>
  </r>
  <r>
    <x v="1"/>
    <x v="3"/>
    <x v="1"/>
    <n v="3"/>
    <n v="30000"/>
    <n v="1264604"/>
    <d v="2001-05-18T08:15:46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746"/>
    <d v="2001-05-19T21:00:00"/>
  </r>
  <r>
    <x v="1"/>
    <x v="3"/>
    <x v="1"/>
    <n v="3"/>
    <n v="15000"/>
    <n v="1264605"/>
    <d v="2001-05-18T08:15:46"/>
    <s v="Colonial Energy Inc."/>
    <x v="0"/>
    <x v="0"/>
    <x v="0"/>
    <x v="3"/>
    <s v="US Gas Phy Fwd Firm non-TX &lt; or = 1Mo "/>
    <s v="US Gas Phy       Transco St.65           19-21May01      USD/MM"/>
    <m/>
    <n v="5000"/>
    <x v="0"/>
    <x v="10"/>
    <x v="0"/>
    <n v="4.165"/>
    <s v="VABLAISE"/>
    <s v="ARING"/>
    <s v="ENA-IM NE GULF1"/>
    <x v="7"/>
    <x v="5"/>
    <n v="796747"/>
    <d v="2001-05-19T21:00:00"/>
  </r>
  <r>
    <x v="1"/>
    <x v="3"/>
    <x v="1"/>
    <n v="3"/>
    <n v="30000"/>
    <n v="1264606"/>
    <d v="2001-05-18T08:15:47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"/>
    <s v="Hallbrian1"/>
    <s v="JPARKS"/>
    <s v="HPLC - IM HPLC"/>
    <x v="7"/>
    <x v="8"/>
    <n v="796748"/>
    <d v="2001-05-19T21:00:00"/>
  </r>
  <r>
    <x v="1"/>
    <x v="2"/>
    <x v="1"/>
    <n v="1"/>
    <n v="25"/>
    <n v="1264607"/>
    <d v="2001-05-18T08:15:49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55"/>
    <s v="daveyell"/>
    <s v="JRICHTE"/>
    <s v="ST-CA"/>
    <x v="6"/>
    <x v="6"/>
    <n v="615110.1"/>
    <d v="2001-05-21T21:00:00"/>
  </r>
  <r>
    <x v="1"/>
    <x v="3"/>
    <x v="0"/>
    <n v="365"/>
    <n v="1825000"/>
    <n v="1264608"/>
    <d v="2001-05-18T08:15:5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667.1"/>
    <d v="2002-01-01T21:00:00"/>
  </r>
  <r>
    <x v="1"/>
    <x v="3"/>
    <x v="0"/>
    <n v="30"/>
    <n v="150000"/>
    <n v="1264609"/>
    <d v="2001-05-18T08:15:58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1849999999999996"/>
    <s v="aepes222"/>
    <s v="JARNOLD"/>
    <s v="NG-Price"/>
    <x v="1"/>
    <x v="5"/>
    <s v="VA5669.1"/>
    <d v="2001-06-01T21:00:00"/>
  </r>
  <r>
    <x v="1"/>
    <x v="3"/>
    <x v="1"/>
    <n v="3"/>
    <n v="15000"/>
    <n v="1264610"/>
    <d v="2001-05-18T08:15:58"/>
    <s v="Mirant Americas Energy Marketing, L.P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750000000000002"/>
    <s v="TOMSAX01"/>
    <s v="TDONOHO"/>
    <s v="ENA - IM Central Gulf"/>
    <x v="7"/>
    <x v="5"/>
    <n v="796749"/>
    <d v="2001-05-19T21:00:00"/>
  </r>
  <r>
    <x v="1"/>
    <x v="2"/>
    <x v="1"/>
    <n v="1"/>
    <n v="25"/>
    <n v="1264611"/>
    <d v="2001-05-18T08:16:02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111.1"/>
    <d v="2001-05-21T21:00:00"/>
  </r>
  <r>
    <x v="1"/>
    <x v="2"/>
    <x v="1"/>
    <n v="1"/>
    <n v="25"/>
    <n v="1264612"/>
    <d v="2001-05-18T08:16:08"/>
    <s v="Avista Corporation - Washington Water Power Division"/>
    <x v="0"/>
    <x v="0"/>
    <x v="0"/>
    <x v="2"/>
    <s v="US West Power Phy Fwd Firm"/>
    <s v="US Pwr Phy Firm  COB N/S Peak            21May01         USD/MWh"/>
    <n v="25"/>
    <m/>
    <x v="0"/>
    <x v="2"/>
    <x v="0"/>
    <n v="365"/>
    <s v="mattern1"/>
    <s v="DSCHOLT"/>
    <s v="ST-NW"/>
    <x v="6"/>
    <x v="6"/>
    <n v="615112.1"/>
    <d v="2001-05-21T21:00:00"/>
  </r>
  <r>
    <x v="1"/>
    <x v="2"/>
    <x v="1"/>
    <n v="2"/>
    <n v="50"/>
    <n v="1264613"/>
    <d v="2001-05-18T08:16:10"/>
    <s v="Public Service Company Of Colorado"/>
    <x v="0"/>
    <x v="0"/>
    <x v="0"/>
    <x v="2"/>
    <s v="US West Power Phy Fwd Firm"/>
    <s v="US Pwr Phy Firm  PALVE OffPk             20-21May01      USD/MWh"/>
    <n v="25"/>
    <m/>
    <x v="0"/>
    <x v="2"/>
    <x v="0"/>
    <n v="120"/>
    <s v="ADM67446"/>
    <s v="MFISCHE2"/>
    <s v="ST-SW"/>
    <x v="6"/>
    <x v="6"/>
    <n v="615113.1"/>
    <d v="2001-05-20T21:00:00"/>
  </r>
  <r>
    <x v="1"/>
    <x v="2"/>
    <x v="1"/>
    <n v="1"/>
    <n v="25"/>
    <n v="1264614"/>
    <d v="2001-05-18T08:16:15"/>
    <s v="BP Energy Company"/>
    <x v="0"/>
    <x v="0"/>
    <x v="0"/>
    <x v="2"/>
    <s v="US West Power Phy Fwd CAISO"/>
    <s v="US Pwr Phy CAISO SP15 Peak               21May01         USD/MWh"/>
    <n v="25"/>
    <m/>
    <x v="0"/>
    <x v="2"/>
    <x v="0"/>
    <n v="315"/>
    <s v="Biggsbyron"/>
    <s v="JRICHTE"/>
    <s v="ST-CA"/>
    <x v="6"/>
    <x v="6"/>
    <n v="615114.1"/>
    <d v="2001-05-21T21:00:00"/>
  </r>
  <r>
    <x v="1"/>
    <x v="3"/>
    <x v="1"/>
    <n v="3"/>
    <n v="7500"/>
    <n v="1264615"/>
    <d v="2001-05-18T08:16:15"/>
    <s v="BP Energy Company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4049999999999998"/>
    <s v="Martinjan"/>
    <s v="SSCOTT5"/>
    <s v="ENA - IM Denver"/>
    <x v="7"/>
    <x v="5"/>
    <n v="796750"/>
    <d v="2001-05-19T21:00:00"/>
  </r>
  <r>
    <x v="1"/>
    <x v="3"/>
    <x v="0"/>
    <n v="30"/>
    <n v="450000"/>
    <n v="1264616"/>
    <d v="2001-05-18T08:16:26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1849999999999996"/>
    <s v="rsavocch"/>
    <s v="JARNOLD"/>
    <s v="NG-Price"/>
    <x v="1"/>
    <x v="5"/>
    <s v="VA5670.1"/>
    <d v="2001-06-01T21:00:00"/>
  </r>
  <r>
    <x v="1"/>
    <x v="3"/>
    <x v="1"/>
    <n v="3"/>
    <n v="30000"/>
    <n v="1264617"/>
    <d v="2001-05-18T08:16:27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5"/>
    <s v="FLOYDS14"/>
    <s v="RGAY"/>
    <s v="ENA - IM West"/>
    <x v="7"/>
    <x v="5"/>
    <n v="796751"/>
    <d v="2001-05-19T21:00:00"/>
  </r>
  <r>
    <x v="1"/>
    <x v="3"/>
    <x v="1"/>
    <n v="3"/>
    <n v="15000"/>
    <n v="1264618"/>
    <d v="2001-05-18T08:16:32"/>
    <s v="BP Energy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6"/>
    <s v="ADM05933"/>
    <s v="VPIMENOV"/>
    <s v="ENA-IM ME NEW YORK"/>
    <x v="7"/>
    <x v="5"/>
    <n v="796752"/>
    <d v="2001-05-19T21:00:00"/>
  </r>
  <r>
    <x v="1"/>
    <x v="2"/>
    <x v="1"/>
    <n v="1"/>
    <n v="25"/>
    <n v="1264619"/>
    <d v="2001-05-18T08:16:34"/>
    <s v="Modesto Irrigation District"/>
    <x v="0"/>
    <x v="0"/>
    <x v="0"/>
    <x v="2"/>
    <s v="US West Power Phy Fwd CAISO"/>
    <s v="US Pwr Phy CAISO SP15 Peak               21May01         USD/MWh"/>
    <m/>
    <n v="25"/>
    <x v="0"/>
    <x v="2"/>
    <x v="0"/>
    <n v="325"/>
    <s v="rickball"/>
    <s v="JRICHTE"/>
    <s v="ST-CA"/>
    <x v="6"/>
    <x v="6"/>
    <n v="615115.1"/>
    <d v="2001-05-21T21:00:00"/>
  </r>
  <r>
    <x v="1"/>
    <x v="3"/>
    <x v="0"/>
    <n v="92"/>
    <n v="460000"/>
    <n v="1264620"/>
    <d v="2001-05-18T08:16:37"/>
    <s v="Virginia Power Energy Marketing, Inc."/>
    <x v="0"/>
    <x v="0"/>
    <x v="0"/>
    <x v="3"/>
    <s v="US Gas Fin BasisSwap"/>
    <s v="US Gas Basis     Transco Z6 NY           Jul-Sep01       USD/MM"/>
    <n v="5000"/>
    <m/>
    <x v="0"/>
    <x v="10"/>
    <x v="0"/>
    <n v="0.47499999999999998"/>
    <s v="ADM40684"/>
    <s v="BMCKAY"/>
    <s v="FT-NY"/>
    <x v="1"/>
    <x v="5"/>
    <s v="VA5671.1"/>
    <d v="2001-07-01T00:00:00"/>
  </r>
  <r>
    <x v="1"/>
    <x v="3"/>
    <x v="0"/>
    <n v="30"/>
    <n v="600000"/>
    <n v="1264621"/>
    <d v="2001-05-18T08:16:39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00000000000004"/>
    <s v="EPMELPjrc"/>
    <s v="JARNOLD"/>
    <s v="NG-Price"/>
    <x v="1"/>
    <x v="5"/>
    <s v="VA5672.1"/>
    <d v="2001-06-01T21:00:00"/>
  </r>
  <r>
    <x v="1"/>
    <x v="3"/>
    <x v="1"/>
    <n v="3"/>
    <n v="7500"/>
    <n v="1264622"/>
    <d v="2001-05-18T08:16:44"/>
    <s v="BP Energy Company"/>
    <x v="0"/>
    <x v="0"/>
    <x v="0"/>
    <x v="3"/>
    <s v="US Gas Phy Fwd Firm non-TX &lt; or = 1Mo "/>
    <s v="US Gas Phy       TranscoZ6NNY            19-21May01      USD/MM"/>
    <m/>
    <n v="2500"/>
    <x v="0"/>
    <x v="10"/>
    <x v="0"/>
    <n v="4.47"/>
    <s v="ADM05933"/>
    <s v="VPIMENOV"/>
    <s v="ENA-IM ME NEW YORK"/>
    <x v="7"/>
    <x v="5"/>
    <n v="796753"/>
    <d v="2001-05-19T21:00:00"/>
  </r>
  <r>
    <x v="1"/>
    <x v="2"/>
    <x v="1"/>
    <n v="1"/>
    <n v="25"/>
    <n v="1264623"/>
    <d v="2001-05-18T08:16:46"/>
    <s v="Duke Energy Trading and Marketing, L.L.C."/>
    <x v="0"/>
    <x v="0"/>
    <x v="0"/>
    <x v="2"/>
    <s v="US West Power Phy Fwd Firm"/>
    <s v="US Pwr Phy Firm  COB N/S Peak            21May01         USD/MWh"/>
    <n v="25"/>
    <m/>
    <x v="0"/>
    <x v="2"/>
    <x v="0"/>
    <n v="360"/>
    <s v="jstebbins"/>
    <s v="DSCHOLT"/>
    <s v="ST-NW"/>
    <x v="6"/>
    <x v="6"/>
    <n v="615117.1"/>
    <d v="2001-05-21T21:00:00"/>
  </r>
  <r>
    <x v="1"/>
    <x v="3"/>
    <x v="0"/>
    <n v="151"/>
    <n v="755000"/>
    <n v="1264624"/>
    <d v="2001-05-18T08:16:47"/>
    <s v="El Paso Merchant Energy, L.P."/>
    <x v="0"/>
    <x v="0"/>
    <x v="0"/>
    <x v="3"/>
    <s v="US Gas Fin Swap"/>
    <s v="US Gas Swap      Nymex                   Nov01-Mar02     USD/MM"/>
    <m/>
    <n v="5000"/>
    <x v="0"/>
    <x v="10"/>
    <x v="0"/>
    <n v="4.68"/>
    <s v="EPMELPjrc"/>
    <s v="JARNOLD"/>
    <s v="NG-Price"/>
    <x v="1"/>
    <x v="5"/>
    <s v="VA5673.1"/>
    <d v="2001-11-01T00:00:00"/>
  </r>
  <r>
    <x v="1"/>
    <x v="3"/>
    <x v="0"/>
    <n v="153"/>
    <n v="765000"/>
    <n v="1264626"/>
    <d v="2001-05-18T08:16:52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674.1"/>
    <d v="2001-06-01T00:00:00"/>
  </r>
  <r>
    <x v="1"/>
    <x v="3"/>
    <x v="1"/>
    <n v="3"/>
    <n v="30000"/>
    <n v="1264625"/>
    <d v="2001-05-18T08:16:52"/>
    <s v="Coral Energy Resour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bobharp2"/>
    <s v="MLENHAR"/>
    <s v="ENA - IM West"/>
    <x v="7"/>
    <x v="5"/>
    <n v="796754"/>
    <d v="2001-05-19T21:00:00"/>
  </r>
  <r>
    <x v="1"/>
    <x v="3"/>
    <x v="0"/>
    <n v="30"/>
    <n v="600000"/>
    <n v="1264627"/>
    <d v="2001-05-18T08:16:56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76.1"/>
    <d v="2001-06-01T21:00:00"/>
  </r>
  <r>
    <x v="1"/>
    <x v="3"/>
    <x v="0"/>
    <n v="30"/>
    <n v="300000"/>
    <n v="1264628"/>
    <d v="2001-05-18T08:16:57"/>
    <s v="Aquila Risk Management Corporation"/>
    <x v="0"/>
    <x v="0"/>
    <x v="0"/>
    <x v="3"/>
    <s v="US Gas Fin BasisSwap"/>
    <s v="US Gas Basis     EP Permian              Jun01           USD/MM"/>
    <n v="10000"/>
    <m/>
    <x v="0"/>
    <x v="10"/>
    <x v="0"/>
    <n v="-6.7500000000000004E-2"/>
    <s v="AQUILA1060"/>
    <s v="EBASS"/>
    <s v="FT-Texas"/>
    <x v="1"/>
    <x v="5"/>
    <s v="VA5675.1"/>
    <d v="2001-06-01T21:00:00"/>
  </r>
  <r>
    <x v="1"/>
    <x v="3"/>
    <x v="1"/>
    <n v="3"/>
    <n v="15000"/>
    <n v="1264629"/>
    <d v="2001-05-18T08:16:58"/>
    <s v="Coral Energy Resources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bobharp2"/>
    <s v="MLENHAR"/>
    <s v="ENA - IM West"/>
    <x v="7"/>
    <x v="5"/>
    <n v="796755"/>
    <d v="2001-05-19T21:00:00"/>
  </r>
  <r>
    <x v="1"/>
    <x v="2"/>
    <x v="1"/>
    <n v="1"/>
    <n v="25"/>
    <n v="1264630"/>
    <d v="2001-05-18T08:17:02"/>
    <s v="Mirant Americas Energy Marketing, L.P."/>
    <x v="0"/>
    <x v="0"/>
    <x v="0"/>
    <x v="2"/>
    <s v="US West Power Phy Fwd Firm"/>
    <s v="US Pwr Phy Firm  Mid-C Peak              21May01         USD/MWh"/>
    <n v="25"/>
    <m/>
    <x v="0"/>
    <x v="2"/>
    <x v="0"/>
    <n v="355"/>
    <s v="jcl00001"/>
    <s v="SCRANDA"/>
    <s v="ST-NW"/>
    <x v="6"/>
    <x v="6"/>
    <n v="615119.1"/>
    <d v="2001-05-21T21:00:00"/>
  </r>
  <r>
    <x v="1"/>
    <x v="3"/>
    <x v="1"/>
    <n v="3"/>
    <n v="15000"/>
    <n v="1264632"/>
    <d v="2001-05-18T08:17:03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5"/>
    <s v="LREICHEL02"/>
    <s v="MLENHAR"/>
    <s v="ENA - IM West"/>
    <x v="7"/>
    <x v="5"/>
    <n v="796757"/>
    <d v="2001-05-19T21:00:00"/>
  </r>
  <r>
    <x v="1"/>
    <x v="3"/>
    <x v="1"/>
    <n v="3"/>
    <n v="30000"/>
    <n v="1264631"/>
    <d v="2001-05-18T08:17:03"/>
    <s v="Coral Energy Resour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75"/>
    <s v="bobharp2"/>
    <s v="MLENHAR"/>
    <s v="ENA - IM West"/>
    <x v="7"/>
    <x v="5"/>
    <n v="796756"/>
    <d v="2001-05-19T21:00:00"/>
  </r>
  <r>
    <x v="1"/>
    <x v="3"/>
    <x v="1"/>
    <n v="3"/>
    <n v="30000"/>
    <n v="1264633"/>
    <d v="2001-05-18T08:17:04"/>
    <s v="Enserco Energy, Inc."/>
    <x v="0"/>
    <x v="0"/>
    <x v="0"/>
    <x v="3"/>
    <s v="US Gas Phy Fwd Firm non-TX &lt; or = 1Mo "/>
    <s v="US Gas Phy       PGT Malin               19-21May01      USD/MM"/>
    <m/>
    <n v="10000"/>
    <x v="0"/>
    <x v="10"/>
    <x v="0"/>
    <n v="3.95"/>
    <s v="mattreed"/>
    <s v="MLENHAR"/>
    <s v="ENA - IM West"/>
    <x v="7"/>
    <x v="5"/>
    <n v="796758"/>
    <d v="2001-05-19T21:00:00"/>
  </r>
  <r>
    <x v="1"/>
    <x v="3"/>
    <x v="0"/>
    <n v="13"/>
    <n v="195000"/>
    <n v="1264634"/>
    <d v="2001-05-18T08:17:05"/>
    <s v="AEP Energy Services, Inc."/>
    <x v="0"/>
    <x v="0"/>
    <x v="0"/>
    <x v="3"/>
    <s v="US Gas Fin Swap"/>
    <s v="US Gas Daily     HHub                    19-31May01      USD/MM"/>
    <m/>
    <n v="15000"/>
    <x v="0"/>
    <x v="10"/>
    <x v="0"/>
    <n v="4.1399999999999997"/>
    <s v="aepes222"/>
    <s v="PKEAVEY"/>
    <s v="G-DAILY-EST"/>
    <x v="1"/>
    <x v="5"/>
    <s v="VA5678.1"/>
    <d v="2001-05-19T21:00:00"/>
  </r>
  <r>
    <x v="1"/>
    <x v="3"/>
    <x v="0"/>
    <n v="31"/>
    <n v="155000"/>
    <n v="1264635"/>
    <d v="2001-05-18T08:17:12"/>
    <s v="ConAgra Energy Services, Inc."/>
    <x v="0"/>
    <x v="0"/>
    <x v="0"/>
    <x v="3"/>
    <s v="US Gas Fin BasisSwap"/>
    <s v="US Gas Basis     NGI SoCal               Jul01           USD/MM"/>
    <n v="5000"/>
    <m/>
    <x v="0"/>
    <x v="10"/>
    <x v="0"/>
    <n v="6.51"/>
    <s v="MATTGRAVEL"/>
    <s v="KHOLST"/>
    <s v="FT-West"/>
    <x v="1"/>
    <x v="5"/>
    <s v="VA5679.1"/>
    <d v="2001-07-01T21:00:00"/>
  </r>
  <r>
    <x v="1"/>
    <x v="3"/>
    <x v="0"/>
    <n v="30"/>
    <n v="450000"/>
    <n v="1264636"/>
    <d v="2001-05-18T08:17:24"/>
    <s v="Hess Energy Trading Company LLC"/>
    <x v="0"/>
    <x v="0"/>
    <x v="0"/>
    <x v="3"/>
    <s v="US Gas Fin Swap"/>
    <s v="US Gas Swap      Nymex                   Jun01           USD/MM"/>
    <n v="15000"/>
    <m/>
    <x v="0"/>
    <x v="10"/>
    <x v="0"/>
    <n v="4.1900000000000004"/>
    <s v="JBIERMAN"/>
    <s v="JARNOLD"/>
    <s v="NG-Price"/>
    <x v="1"/>
    <x v="5"/>
    <s v="VA5680.1"/>
    <d v="2001-06-01T21:00:00"/>
  </r>
  <r>
    <x v="1"/>
    <x v="3"/>
    <x v="1"/>
    <n v="3"/>
    <n v="15000"/>
    <n v="1264637"/>
    <d v="2001-05-18T08:17:26"/>
    <s v="Coral Energy Resources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bobharp2"/>
    <s v="MLENHAR"/>
    <s v="ENA - IM West"/>
    <x v="7"/>
    <x v="5"/>
    <n v="796759"/>
    <d v="2001-05-19T21:00:00"/>
  </r>
  <r>
    <x v="1"/>
    <x v="2"/>
    <x v="1"/>
    <n v="2"/>
    <n v="50"/>
    <n v="1264638"/>
    <d v="2001-05-18T08:17:3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105"/>
    <s v="ADM67446"/>
    <s v="HSALISBU"/>
    <s v="ST-SW"/>
    <x v="6"/>
    <x v="6"/>
    <n v="615120.1"/>
    <d v="2001-05-20T21:00:00"/>
  </r>
  <r>
    <x v="1"/>
    <x v="3"/>
    <x v="0"/>
    <n v="30"/>
    <n v="150000"/>
    <n v="1264641"/>
    <d v="2001-05-18T08:17:34"/>
    <s v="J. Aron &amp; Company"/>
    <x v="0"/>
    <x v="0"/>
    <x v="0"/>
    <x v="3"/>
    <s v="US Gas Fin Swap"/>
    <s v="US Gas Swap      Nymex                   Jun01           USD/MM"/>
    <n v="5000"/>
    <m/>
    <x v="0"/>
    <x v="10"/>
    <x v="0"/>
    <n v="4.1900000000000004"/>
    <s v="geridanc"/>
    <s v="JARNOLD"/>
    <s v="NG-Price"/>
    <x v="1"/>
    <x v="5"/>
    <s v="VA5682.1"/>
    <d v="2001-06-01T21:00:00"/>
  </r>
  <r>
    <x v="1"/>
    <x v="2"/>
    <x v="1"/>
    <n v="1"/>
    <n v="25"/>
    <n v="1264639"/>
    <d v="2001-05-18T08:17:34"/>
    <s v="El Paso Merchant Energy, L.P."/>
    <x v="0"/>
    <x v="0"/>
    <x v="0"/>
    <x v="2"/>
    <s v="US West Power Phy Fwd Firm"/>
    <s v="US Pwr Phy Firm  Mid-C Peak              21May01         USD/MWh"/>
    <n v="25"/>
    <m/>
    <x v="0"/>
    <x v="2"/>
    <x v="0"/>
    <n v="355"/>
    <s v="epmepNLA"/>
    <s v="SCRANDA"/>
    <s v="ST-NW"/>
    <x v="6"/>
    <x v="6"/>
    <n v="615121.1"/>
    <d v="2001-05-21T21:00:00"/>
  </r>
  <r>
    <x v="1"/>
    <x v="3"/>
    <x v="1"/>
    <n v="3"/>
    <n v="60000"/>
    <n v="1264642"/>
    <d v="2001-05-18T08:17:41"/>
    <s v="AEP Energy Services, Inc."/>
    <x v="0"/>
    <x v="0"/>
    <x v="0"/>
    <x v="3"/>
    <s v="US Gas Phy Fwd Firm non-TX &lt; or = 1Mo "/>
    <s v="US Gas Phy       TCO Pool                19-21May01      USD/MM"/>
    <n v="20000"/>
    <m/>
    <x v="0"/>
    <x v="10"/>
    <x v="0"/>
    <n v="4.34"/>
    <s v="aepes224"/>
    <s v="JHODGE2"/>
    <s v="ENA-IM ME TCO"/>
    <x v="7"/>
    <x v="5"/>
    <n v="796760"/>
    <d v="2001-05-19T21:00:00"/>
  </r>
  <r>
    <x v="1"/>
    <x v="3"/>
    <x v="0"/>
    <n v="30"/>
    <n v="600000"/>
    <n v="1264643"/>
    <d v="2001-05-18T08:17:48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83.1"/>
    <d v="2001-06-01T21:00:00"/>
  </r>
  <r>
    <x v="1"/>
    <x v="3"/>
    <x v="1"/>
    <n v="3"/>
    <n v="30000"/>
    <n v="1264644"/>
    <d v="2001-05-18T08:17:49"/>
    <s v="TransCanada Energy Marketing USA, Inc."/>
    <x v="0"/>
    <x v="0"/>
    <x v="0"/>
    <x v="3"/>
    <s v="US Gas Phy Fwd Firm non-TX &lt; or = 1Mo "/>
    <s v="US Gas Phy       APC/ANR WillCo          19-21May01      USD/MM"/>
    <n v="10000"/>
    <m/>
    <x v="0"/>
    <x v="10"/>
    <x v="0"/>
    <n v="4.2062999999999997"/>
    <s v="coopertr"/>
    <s v="PMIMS"/>
    <s v="ENA - IM MKT Central CG"/>
    <x v="7"/>
    <x v="5"/>
    <n v="796761"/>
    <d v="2001-05-19T21:00:00"/>
  </r>
  <r>
    <x v="1"/>
    <x v="3"/>
    <x v="1"/>
    <n v="3"/>
    <n v="3900"/>
    <n v="1264645"/>
    <d v="2001-05-18T08:17:52"/>
    <s v="Enserco Energy, Inc."/>
    <x v="0"/>
    <x v="0"/>
    <x v="0"/>
    <x v="3"/>
    <s v="US Gas Phy Fwd Firm non-TX &lt; or = 1Mo "/>
    <s v="US Gas Phy       PG&amp;E CtyGte             19-21May01      USD/MM"/>
    <m/>
    <n v="1300"/>
    <x v="0"/>
    <x v="10"/>
    <x v="0"/>
    <n v="4"/>
    <s v="mattreed"/>
    <s v="MLENHAR"/>
    <s v="ENA - IM West"/>
    <x v="7"/>
    <x v="5"/>
    <n v="796762"/>
    <d v="2001-05-19T21:00:00"/>
  </r>
  <r>
    <x v="1"/>
    <x v="3"/>
    <x v="1"/>
    <n v="3"/>
    <n v="15000"/>
    <n v="1264646"/>
    <d v="2001-05-18T08:17:53"/>
    <s v="Mirant Americas Energy Marketing, L.P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3.95"/>
    <s v="jfh00001"/>
    <s v="MLENHAR"/>
    <s v="ENA - IM West"/>
    <x v="7"/>
    <x v="5"/>
    <n v="796763"/>
    <d v="2001-05-19T21:00:00"/>
  </r>
  <r>
    <x v="1"/>
    <x v="2"/>
    <x v="1"/>
    <n v="1"/>
    <n v="25"/>
    <n v="1264648"/>
    <d v="2001-05-18T08:17:55"/>
    <s v="Aquila Energy Marketing Corporation"/>
    <x v="0"/>
    <x v="0"/>
    <x v="0"/>
    <x v="2"/>
    <s v="US West Power Phy Fwd CAISO"/>
    <s v="US Pwr Phy CAISO NP15 Peak               21May01         USD/MWh"/>
    <n v="25"/>
    <m/>
    <x v="0"/>
    <x v="2"/>
    <x v="0"/>
    <n v="340"/>
    <s v="WESTPOWER"/>
    <s v="JRICHTE"/>
    <s v="ST-CA"/>
    <x v="6"/>
    <x v="6"/>
    <n v="615122.1"/>
    <d v="2001-05-21T21:00:00"/>
  </r>
  <r>
    <x v="1"/>
    <x v="3"/>
    <x v="1"/>
    <n v="3"/>
    <n v="30000"/>
    <n v="1264650"/>
    <d v="2001-05-18T08:17:59"/>
    <s v="Cook Inlet Energy Supply L.L.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50000000000002"/>
    <s v="MIDCONT2"/>
    <s v="TDONOHO"/>
    <s v="ENA - IM Central Gulf"/>
    <x v="7"/>
    <x v="5"/>
    <n v="796764"/>
    <d v="2001-05-19T21:00:00"/>
  </r>
  <r>
    <x v="1"/>
    <x v="3"/>
    <x v="1"/>
    <n v="3"/>
    <n v="15000"/>
    <n v="1264651"/>
    <d v="2001-05-18T08:18:00"/>
    <s v="Axia Energy, LP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5"/>
    <s v="kwapisze"/>
    <s v="TDONOHO"/>
    <s v="ENA - IM Central Gulf"/>
    <x v="7"/>
    <x v="5"/>
    <n v="796765"/>
    <d v="2001-05-19T21:00:00"/>
  </r>
  <r>
    <x v="1"/>
    <x v="3"/>
    <x v="1"/>
    <n v="3"/>
    <n v="15000"/>
    <n v="1264652"/>
    <d v="2001-05-18T08:18:02"/>
    <s v="Sempra Energy Trading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s v="gbricker"/>
    <s v="VPIMENOV"/>
    <s v="ENA-IM ME NEW YORK"/>
    <x v="7"/>
    <x v="5"/>
    <n v="796766"/>
    <d v="2001-05-19T21:00:00"/>
  </r>
  <r>
    <x v="1"/>
    <x v="3"/>
    <x v="0"/>
    <n v="151"/>
    <n v="755000"/>
    <n v="1264653"/>
    <d v="2001-05-18T08:18:03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"/>
    <s v="CHRISDDREW"/>
    <s v="JARNOLD"/>
    <s v="NG-Price"/>
    <x v="1"/>
    <x v="5"/>
    <s v="VA5686.1"/>
    <d v="2001-11-01T00:00:00"/>
  </r>
  <r>
    <x v="1"/>
    <x v="3"/>
    <x v="1"/>
    <n v="3"/>
    <n v="15000"/>
    <n v="1264654"/>
    <d v="2001-05-18T08:18:06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BIGDADDY"/>
    <s v="JWILLI13"/>
    <s v="ENA - IM Mkt Central MICH"/>
    <x v="7"/>
    <x v="5"/>
    <n v="796767"/>
    <d v="2001-05-19T21:00:00"/>
  </r>
  <r>
    <x v="1"/>
    <x v="3"/>
    <x v="0"/>
    <n v="153"/>
    <n v="765000"/>
    <n v="1264655"/>
    <d v="2001-05-18T08:18:09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687.1"/>
    <d v="2001-06-01T00:00:00"/>
  </r>
  <r>
    <x v="1"/>
    <x v="3"/>
    <x v="0"/>
    <n v="92"/>
    <n v="460000"/>
    <n v="1264656"/>
    <d v="2001-05-18T08:18:12"/>
    <s v="Idacorp Energy Solutions, L.P."/>
    <x v="0"/>
    <x v="0"/>
    <x v="0"/>
    <x v="3"/>
    <s v="US Gas Fin BasisSwap"/>
    <s v="US Gas Basis     TCO Pool                Jul-Sep01       USD/MM"/>
    <n v="5000"/>
    <m/>
    <x v="0"/>
    <x v="10"/>
    <x v="0"/>
    <n v="0.21249999999999999"/>
    <s v="ADM48147"/>
    <s v="BMCKAY"/>
    <s v="FT-NY"/>
    <x v="1"/>
    <x v="5"/>
    <s v="VA5688.1"/>
    <d v="2001-07-01T00:00:00"/>
  </r>
  <r>
    <x v="1"/>
    <x v="3"/>
    <x v="0"/>
    <n v="365"/>
    <n v="1825000"/>
    <n v="1264657"/>
    <d v="2001-05-18T08:18:1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689.1"/>
    <d v="2002-01-01T21:00:00"/>
  </r>
  <r>
    <x v="1"/>
    <x v="3"/>
    <x v="1"/>
    <n v="3"/>
    <n v="7500"/>
    <n v="1264658"/>
    <d v="2001-05-18T08:18:19"/>
    <s v="CoEnergy Trading Company"/>
    <x v="0"/>
    <x v="0"/>
    <x v="0"/>
    <x v="3"/>
    <s v="US Gas Phy Fwd Firm non-TX &lt; or = 1Mo "/>
    <s v="US Gas Phy       Mich Con                19-21May01      USD/MM"/>
    <m/>
    <n v="2500"/>
    <x v="0"/>
    <x v="10"/>
    <x v="0"/>
    <n v="4.3600000000000003"/>
    <s v="PANNONE12"/>
    <s v="JWILLI13"/>
    <s v="ENA - IM Mkt Central MICH"/>
    <x v="7"/>
    <x v="5"/>
    <n v="796768"/>
    <d v="2001-05-19T21:00:00"/>
  </r>
  <r>
    <x v="1"/>
    <x v="3"/>
    <x v="1"/>
    <n v="3"/>
    <n v="14508"/>
    <n v="1264659"/>
    <d v="2001-05-18T08:18:21"/>
    <s v="Sempra Energy Trading Corp."/>
    <x v="0"/>
    <x v="0"/>
    <x v="0"/>
    <x v="3"/>
    <s v="US Gas Phy Fwd Firm non-TX &lt; or = 1Mo "/>
    <s v="US Gas Phy       Transco Z6 NY           19-21May01      USD/MM"/>
    <n v="4836"/>
    <m/>
    <x v="0"/>
    <x v="10"/>
    <x v="0"/>
    <n v="4.4649999999999999"/>
    <s v="gbricker"/>
    <s v="VPIMENOV"/>
    <s v="ENA-IM ME NEW YORK"/>
    <x v="7"/>
    <x v="5"/>
    <n v="796769"/>
    <d v="2001-05-19T21:00:00"/>
  </r>
  <r>
    <x v="1"/>
    <x v="3"/>
    <x v="0"/>
    <n v="214"/>
    <n v="2140000"/>
    <n v="1264660"/>
    <d v="2001-05-18T08:18:22"/>
    <s v="AEP Energy Services, Inc."/>
    <x v="0"/>
    <x v="0"/>
    <x v="0"/>
    <x v="3"/>
    <s v="US Gas Fin BasisSwap"/>
    <s v="US Gas Basis     EP Permian              Apr-Oct02       USD/MM"/>
    <n v="10000"/>
    <m/>
    <x v="0"/>
    <x v="10"/>
    <x v="0"/>
    <n v="0.01"/>
    <s v="aepes203"/>
    <s v="EBASS"/>
    <s v="FT-Texas"/>
    <x v="1"/>
    <x v="5"/>
    <s v="VA5690.1"/>
    <d v="2002-04-01T00:00:00"/>
  </r>
  <r>
    <x v="1"/>
    <x v="2"/>
    <x v="1"/>
    <n v="1"/>
    <n v="25"/>
    <n v="1264661"/>
    <d v="2001-05-18T08:18:28"/>
    <s v="American Electric Power Service Corporation"/>
    <x v="0"/>
    <x v="0"/>
    <x v="0"/>
    <x v="2"/>
    <s v="US West Power Phy Fwd CAISO"/>
    <s v="US Pwr Phy CAISO SP15 Peak               21May01         USD/MWh"/>
    <n v="25"/>
    <m/>
    <x v="0"/>
    <x v="2"/>
    <x v="0"/>
    <n v="310"/>
    <s v="aepsvc124"/>
    <s v="JRICHTE"/>
    <s v="ST-CA"/>
    <x v="6"/>
    <x v="6"/>
    <n v="615123.1"/>
    <d v="2001-05-21T21:00:00"/>
  </r>
  <r>
    <x v="1"/>
    <x v="3"/>
    <x v="0"/>
    <n v="31"/>
    <n v="155000"/>
    <n v="1264663"/>
    <d v="2001-05-18T08:18:30"/>
    <s v="Idacorp Energy Solutions, L.P."/>
    <x v="0"/>
    <x v="0"/>
    <x v="0"/>
    <x v="3"/>
    <s v="US Gas Fin BasisSwap"/>
    <s v="US Gas Basis     TCO Pool                Oct01           USD/MM"/>
    <n v="5000"/>
    <m/>
    <x v="0"/>
    <x v="10"/>
    <x v="0"/>
    <n v="0.2175"/>
    <s v="ADM48147"/>
    <s v="BMCKAY"/>
    <s v="FT-NY"/>
    <x v="1"/>
    <x v="5"/>
    <s v="VA5692.1"/>
    <d v="2001-10-01T00:00:00"/>
  </r>
  <r>
    <x v="1"/>
    <x v="3"/>
    <x v="1"/>
    <n v="3"/>
    <n v="15000"/>
    <n v="1264664"/>
    <d v="2001-05-18T08:18:35"/>
    <s v="Virginia Power Energy Marketing,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99999999999996"/>
    <s v="SPJOHRDE"/>
    <s v="SPEREIR"/>
    <s v="ENA-IM NE GULF3"/>
    <x v="7"/>
    <x v="5"/>
    <n v="796770"/>
    <d v="2001-05-19T21:00:00"/>
  </r>
  <r>
    <x v="1"/>
    <x v="3"/>
    <x v="1"/>
    <n v="3"/>
    <n v="30000"/>
    <n v="1264665"/>
    <d v="2001-05-18T08:18:36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050000000000004"/>
    <s v="Hallbrian1"/>
    <s v="JPARKS"/>
    <s v="HPLC - IM HPLC"/>
    <x v="7"/>
    <x v="8"/>
    <n v="796771"/>
    <d v="2001-05-19T21:00:00"/>
  </r>
  <r>
    <x v="1"/>
    <x v="3"/>
    <x v="0"/>
    <n v="31"/>
    <n v="77500"/>
    <n v="1264666"/>
    <d v="2001-05-18T08:18:38"/>
    <s v="Western Gas Resources, Inc."/>
    <x v="0"/>
    <x v="0"/>
    <x v="0"/>
    <x v="3"/>
    <s v="US Gas Fin Swap"/>
    <s v="US Gas Swap      Nymex                   Jul01           USD/MM"/>
    <n v="2500"/>
    <m/>
    <x v="0"/>
    <x v="10"/>
    <x v="0"/>
    <n v="4.2699999999999996"/>
    <s v="MHUGGINS"/>
    <s v="JARNOLD"/>
    <s v="NG-Price"/>
    <x v="1"/>
    <x v="5"/>
    <s v="VA5694.1"/>
    <d v="2001-07-01T21:00:00"/>
  </r>
  <r>
    <x v="1"/>
    <x v="3"/>
    <x v="1"/>
    <n v="3"/>
    <n v="7500"/>
    <n v="1264668"/>
    <d v="2001-05-18T08:18:41"/>
    <s v="e prime, inc."/>
    <x v="0"/>
    <x v="0"/>
    <x v="0"/>
    <x v="3"/>
    <s v="US Gas Phy Fwd Firm non-TX &lt; or = 1Mo "/>
    <s v="US Gas Phy       EPNG Keystone           19-21May01      USD/MM"/>
    <m/>
    <n v="2500"/>
    <x v="0"/>
    <x v="10"/>
    <x v="0"/>
    <n v="3.7749999999999999"/>
    <s v="EPRIME26"/>
    <s v="RGAY"/>
    <s v="ENA - IM West"/>
    <x v="7"/>
    <x v="5"/>
    <n v="796772"/>
    <d v="2001-05-19T21:00:00"/>
  </r>
  <r>
    <x v="1"/>
    <x v="3"/>
    <x v="0"/>
    <n v="151"/>
    <n v="755000"/>
    <n v="1264669"/>
    <d v="2001-05-18T08:18:42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"/>
    <s v="JRTHOMAS"/>
    <s v="JARNOLD"/>
    <s v="NG-Price"/>
    <x v="1"/>
    <x v="5"/>
    <s v="VA5693.1"/>
    <d v="2001-11-01T00:00:00"/>
  </r>
  <r>
    <x v="1"/>
    <x v="3"/>
    <x v="1"/>
    <n v="3"/>
    <n v="30000"/>
    <n v="1264670"/>
    <d v="2001-05-18T08:18:47"/>
    <s v="Dynegy Marketing and Trade"/>
    <x v="0"/>
    <x v="0"/>
    <x v="0"/>
    <x v="3"/>
    <s v="US Gas Phy Fwd Firm TX &lt; or = 1Mo "/>
    <s v="US Gas Phy       Exxon Katy              19-21May01      USD/MM"/>
    <n v="10000"/>
    <m/>
    <x v="0"/>
    <x v="10"/>
    <x v="0"/>
    <n v="4.0999999999999996"/>
    <s v="GIBSON01"/>
    <s v="JPARKS"/>
    <s v="HPLC - IM HPLC"/>
    <x v="7"/>
    <x v="8"/>
    <n v="796773"/>
    <d v="2001-05-19T21:00:00"/>
  </r>
  <r>
    <x v="1"/>
    <x v="3"/>
    <x v="1"/>
    <n v="3"/>
    <n v="30000"/>
    <n v="1264671"/>
    <d v="2001-05-18T08:18:48"/>
    <s v="Sempra Energy Trading Corp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500000000000004"/>
    <s v="gbricker"/>
    <s v="ARING"/>
    <s v="ENA-IM NE GULF1"/>
    <x v="7"/>
    <x v="5"/>
    <n v="796774"/>
    <d v="2001-05-19T21:00:00"/>
  </r>
  <r>
    <x v="1"/>
    <x v="3"/>
    <x v="1"/>
    <n v="3"/>
    <n v="15000"/>
    <n v="1264672"/>
    <d v="2001-05-18T08:18:52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aepes217"/>
    <s v="TKUYKEN"/>
    <s v="ENA - IM West"/>
    <x v="7"/>
    <x v="5"/>
    <n v="796775"/>
    <d v="2001-05-19T21:00:00"/>
  </r>
  <r>
    <x v="1"/>
    <x v="3"/>
    <x v="1"/>
    <n v="3"/>
    <n v="30000"/>
    <n v="1264673"/>
    <d v="2001-05-18T08:19:00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aepes215"/>
    <s v="ARING"/>
    <s v="ENA-IM NE GULF1"/>
    <x v="7"/>
    <x v="5"/>
    <n v="796776"/>
    <d v="2001-05-19T21:00:00"/>
  </r>
  <r>
    <x v="1"/>
    <x v="2"/>
    <x v="1"/>
    <n v="1"/>
    <n v="25"/>
    <n v="1264675"/>
    <d v="2001-05-18T08:19:05"/>
    <s v="Reliant Energy Services, Inc."/>
    <x v="0"/>
    <x v="0"/>
    <x v="0"/>
    <x v="2"/>
    <s v="US West Power Phy Fwd Firm"/>
    <s v="US Pwr Phy Firm  PALVE Peak              21May01         USD/MWh"/>
    <n v="25"/>
    <m/>
    <x v="0"/>
    <x v="2"/>
    <x v="0"/>
    <n v="340"/>
    <s v="spmoore1"/>
    <s v="MFISCHE2"/>
    <s v="ST-SW"/>
    <x v="6"/>
    <x v="6"/>
    <n v="615124.1"/>
    <d v="2001-05-21T21:00:00"/>
  </r>
  <r>
    <x v="1"/>
    <x v="3"/>
    <x v="0"/>
    <n v="153"/>
    <n v="765000"/>
    <n v="1264676"/>
    <d v="2001-05-18T08:19:11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"/>
    <s v="EPMELPjrc"/>
    <s v="JARNOLD"/>
    <s v="NG-Price"/>
    <x v="1"/>
    <x v="5"/>
    <s v="VA5696.1"/>
    <d v="2001-06-01T00:00:00"/>
  </r>
  <r>
    <x v="1"/>
    <x v="3"/>
    <x v="1"/>
    <n v="3"/>
    <n v="15000"/>
    <n v="1264677"/>
    <d v="2001-05-18T08:19:14"/>
    <s v="Aquila Energy Marketing Corporation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5"/>
    <s v="MARKOTTE"/>
    <s v="VPIMENOV"/>
    <s v="ENA-IM ME NEW YORK"/>
    <x v="7"/>
    <x v="5"/>
    <n v="796777"/>
    <d v="2001-05-19T21:00:00"/>
  </r>
  <r>
    <x v="1"/>
    <x v="3"/>
    <x v="0"/>
    <n v="153"/>
    <n v="765000"/>
    <n v="1264678"/>
    <d v="2001-05-18T08:19:17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OHNNELSON"/>
    <s v="JARNOLD"/>
    <s v="NG-Price"/>
    <x v="1"/>
    <x v="5"/>
    <s v="VA5697.1"/>
    <d v="2001-06-01T00:00:00"/>
  </r>
  <r>
    <x v="1"/>
    <x v="3"/>
    <x v="0"/>
    <n v="30"/>
    <n v="600000"/>
    <n v="1264679"/>
    <d v="2001-05-18T08:19:17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98.1"/>
    <d v="2001-06-01T21:00:00"/>
  </r>
  <r>
    <x v="1"/>
    <x v="3"/>
    <x v="1"/>
    <n v="3"/>
    <n v="30000"/>
    <n v="1264680"/>
    <d v="2001-05-18T08:19:19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STEPHENSJE"/>
    <s v="ARING"/>
    <s v="ENA-IM NE GULF1"/>
    <x v="7"/>
    <x v="5"/>
    <n v="796778"/>
    <d v="2001-05-19T21:00:00"/>
  </r>
  <r>
    <x v="1"/>
    <x v="3"/>
    <x v="1"/>
    <n v="3"/>
    <n v="30000"/>
    <n v="1264681"/>
    <d v="2001-05-18T08:19:22"/>
    <s v="Williams Energy Marketing &amp; Trading Company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150000000000002"/>
    <s v="duanelaw"/>
    <s v="SPEREIR"/>
    <s v="ENA-IM NE GULF2"/>
    <x v="7"/>
    <x v="5"/>
    <n v="796779"/>
    <d v="2001-05-19T21:00:00"/>
  </r>
  <r>
    <x v="1"/>
    <x v="2"/>
    <x v="1"/>
    <n v="2"/>
    <n v="50"/>
    <n v="1264682"/>
    <d v="2001-05-18T08:19:31"/>
    <s v="Duke Energy Trading and Marketing, L.L.C."/>
    <x v="0"/>
    <x v="0"/>
    <x v="0"/>
    <x v="2"/>
    <s v="US West Power Phy Fwd CAISO"/>
    <s v="US Pwr Phy CAISO SP15 OffPk              20-21May01      USD/MWh"/>
    <n v="25"/>
    <m/>
    <x v="0"/>
    <x v="2"/>
    <x v="0"/>
    <n v="123"/>
    <s v="daveyell"/>
    <s v="CMALLOR"/>
    <s v="ST-CA"/>
    <x v="6"/>
    <x v="6"/>
    <n v="615125.1"/>
    <d v="2001-05-20T21:00:00"/>
  </r>
  <r>
    <x v="1"/>
    <x v="3"/>
    <x v="0"/>
    <n v="153"/>
    <n v="765000"/>
    <n v="1264683"/>
    <d v="2001-05-18T08:19:33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OHNNELSON"/>
    <s v="JARNOLD"/>
    <s v="NG-Price"/>
    <x v="1"/>
    <x v="5"/>
    <s v="VA5699.1"/>
    <d v="2001-06-01T00:00:00"/>
  </r>
  <r>
    <x v="1"/>
    <x v="3"/>
    <x v="1"/>
    <n v="3"/>
    <n v="15000"/>
    <n v="1264684"/>
    <d v="2001-05-18T08:19:33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1"/>
    <s v="SCOTTWIR"/>
    <s v="JWILLI13"/>
    <s v="ENA-IM Mid Central South"/>
    <x v="7"/>
    <x v="5"/>
    <n v="796780"/>
    <d v="2001-05-19T21:00:00"/>
  </r>
  <r>
    <x v="1"/>
    <x v="2"/>
    <x v="1"/>
    <n v="2"/>
    <n v="50"/>
    <n v="1264685"/>
    <d v="2001-05-18T08:19:34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03"/>
    <s v="daveyell"/>
    <s v="CMALLOR"/>
    <s v="ST-CA"/>
    <x v="6"/>
    <x v="6"/>
    <n v="615126.1"/>
    <d v="2001-05-20T21:00:00"/>
  </r>
  <r>
    <x v="1"/>
    <x v="3"/>
    <x v="1"/>
    <n v="3"/>
    <n v="30000"/>
    <n v="1264686"/>
    <d v="2001-05-18T08:19:39"/>
    <s v="BGML - IM Bridgeline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399999999999997"/>
    <s v="raganbond1"/>
    <s v="ARING"/>
    <s v="ENA-IM NE GULF1"/>
    <x v="7"/>
    <x v="5"/>
    <n v="796781"/>
    <d v="2001-05-19T21:00:00"/>
  </r>
  <r>
    <x v="1"/>
    <x v="3"/>
    <x v="0"/>
    <n v="30"/>
    <n v="300000"/>
    <n v="1264687"/>
    <d v="2001-05-18T08:19:40"/>
    <s v="Tractebel Energy Marketing, Inc."/>
    <x v="0"/>
    <x v="0"/>
    <x v="0"/>
    <x v="3"/>
    <s v="US Gas Fin BasisSwap"/>
    <s v="US Gas Basis     EP Permian              Jun01           USD/MM"/>
    <n v="10000"/>
    <m/>
    <x v="0"/>
    <x v="10"/>
    <x v="0"/>
    <n v="-7.2499999999999995E-2"/>
    <s v="WICKLUND"/>
    <s v="EBASS"/>
    <s v="FT-Texas"/>
    <x v="1"/>
    <x v="5"/>
    <s v="VA5700.1"/>
    <d v="2001-06-01T21:00:00"/>
  </r>
  <r>
    <x v="1"/>
    <x v="3"/>
    <x v="1"/>
    <n v="3"/>
    <n v="15000"/>
    <n v="1264688"/>
    <d v="2001-05-18T08:19:40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149999999999997"/>
    <s v="TROYKELLY"/>
    <s v="JWILLI13"/>
    <s v="ENA-IM Mid Central South"/>
    <x v="7"/>
    <x v="5"/>
    <n v="796782"/>
    <d v="2001-05-19T21:00:00"/>
  </r>
  <r>
    <x v="1"/>
    <x v="3"/>
    <x v="0"/>
    <n v="30"/>
    <n v="1500000"/>
    <n v="1264689"/>
    <d v="2001-05-18T08:19:46"/>
    <s v="AEP Energy Services, Inc."/>
    <x v="0"/>
    <x v="0"/>
    <x v="0"/>
    <x v="3"/>
    <s v="US Gas Fin BasisSwap"/>
    <s v="US Gas Basis     TCO Pool                Jun01           USD/MM"/>
    <n v="50000"/>
    <m/>
    <x v="0"/>
    <x v="10"/>
    <x v="0"/>
    <n v="0.215"/>
    <s v="aepes207"/>
    <s v="BMCKAY"/>
    <s v="FT-NY"/>
    <x v="1"/>
    <x v="5"/>
    <s v="VA5701.1"/>
    <d v="2001-06-01T21:00:00"/>
  </r>
  <r>
    <x v="0"/>
    <x v="0"/>
    <x v="0"/>
    <n v="1"/>
    <n v="20"/>
    <n v="1264692"/>
    <d v="2001-05-18T08:19:47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84566"/>
    <s v="BMARCHAN"/>
    <s v="Enron Metals Trading System"/>
    <x v="0"/>
    <x v="0"/>
    <n v="2138386"/>
    <m/>
  </r>
  <r>
    <x v="1"/>
    <x v="3"/>
    <x v="0"/>
    <n v="30"/>
    <n v="300000"/>
    <n v="1264691"/>
    <d v="2001-05-18T08:19:47"/>
    <s v="Axia Energy, LP"/>
    <x v="0"/>
    <x v="0"/>
    <x v="0"/>
    <x v="3"/>
    <s v="US Gas Fin BasisSwap"/>
    <s v="US Gas Basis     EP Permian              Jun01           USD/MM"/>
    <m/>
    <n v="10000"/>
    <x v="0"/>
    <x v="10"/>
    <x v="0"/>
    <n v="-6.7500000000000004E-2"/>
    <s v="mccallto"/>
    <s v="EBASS"/>
    <s v="FT-Texas"/>
    <x v="1"/>
    <x v="5"/>
    <s v="VA5702.1"/>
    <d v="2001-06-01T21:00:00"/>
  </r>
  <r>
    <x v="1"/>
    <x v="3"/>
    <x v="1"/>
    <n v="3"/>
    <n v="30000"/>
    <n v="1264693"/>
    <d v="2001-05-18T08:19:49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00000000000003"/>
    <s v="BRADCLAUSE"/>
    <s v="JPARKS"/>
    <s v="HPLC - IM HPLC"/>
    <x v="7"/>
    <x v="8"/>
    <n v="796783"/>
    <d v="2001-05-19T21:00:00"/>
  </r>
  <r>
    <x v="1"/>
    <x v="2"/>
    <x v="1"/>
    <n v="2"/>
    <n v="50"/>
    <n v="1264694"/>
    <d v="2001-05-18T08:19:5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90"/>
    <s v="ADM67446"/>
    <s v="HSALISBU"/>
    <s v="ST-SW"/>
    <x v="6"/>
    <x v="6"/>
    <n v="615127.1"/>
    <d v="2001-05-20T21:00:00"/>
  </r>
  <r>
    <x v="1"/>
    <x v="3"/>
    <x v="0"/>
    <n v="13"/>
    <n v="260000"/>
    <n v="1264697"/>
    <d v="2001-05-18T08:19:53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399999999999997"/>
    <s v="ADM18276"/>
    <s v="PKEAVEY"/>
    <s v="G-DAILY-EST"/>
    <x v="1"/>
    <x v="5"/>
    <s v="VA5704.1"/>
    <d v="2001-05-19T21:00:00"/>
  </r>
  <r>
    <x v="1"/>
    <x v="3"/>
    <x v="1"/>
    <n v="3"/>
    <n v="30000"/>
    <n v="1264696"/>
    <d v="2001-05-18T08:19:53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BRADCLAUSE"/>
    <s v="JPARKS"/>
    <s v="HPLC - IM HPLC"/>
    <x v="7"/>
    <x v="8"/>
    <n v="796785"/>
    <d v="2001-05-19T21:00:00"/>
  </r>
  <r>
    <x v="1"/>
    <x v="3"/>
    <x v="1"/>
    <n v="3"/>
    <n v="7500"/>
    <n v="1264695"/>
    <d v="2001-05-18T08:19:53"/>
    <s v="e prime, inc."/>
    <x v="0"/>
    <x v="0"/>
    <x v="0"/>
    <x v="3"/>
    <s v="US Gas Phy Fwd Firm non-TX &lt; or = 1Mo "/>
    <s v="US Gas Phy       Opal                    19-21May01      USD/MM"/>
    <n v="2500"/>
    <m/>
    <x v="0"/>
    <x v="10"/>
    <x v="0"/>
    <n v="2.41"/>
    <s v="EPRIME30"/>
    <s v="SSOUTH"/>
    <s v="ENA - IM West"/>
    <x v="7"/>
    <x v="5"/>
    <n v="796784"/>
    <d v="2001-05-19T21:00:00"/>
  </r>
  <r>
    <x v="1"/>
    <x v="3"/>
    <x v="1"/>
    <n v="3"/>
    <n v="7500"/>
    <n v="1264699"/>
    <d v="2001-05-18T08:19:56"/>
    <s v="Enserco Energy, Inc."/>
    <x v="0"/>
    <x v="0"/>
    <x v="0"/>
    <x v="3"/>
    <s v="US Gas Phy Fwd Firm non-TX &lt; or = 1Mo "/>
    <s v="US Gas Phy       Cheyenne Hub            19-21May01      USD/MM"/>
    <n v="2500"/>
    <m/>
    <x v="0"/>
    <x v="10"/>
    <x v="0"/>
    <n v="2.44"/>
    <s v="wwarburton"/>
    <s v="SSCOTT5"/>
    <s v="ENA - IM Denver"/>
    <x v="7"/>
    <x v="5"/>
    <n v="796787"/>
    <d v="2001-05-19T21:00:00"/>
  </r>
  <r>
    <x v="1"/>
    <x v="3"/>
    <x v="0"/>
    <n v="153"/>
    <n v="765000"/>
    <n v="1264700"/>
    <d v="2001-05-18T08:19:58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705.1"/>
    <d v="2001-06-01T00:00:00"/>
  </r>
  <r>
    <x v="1"/>
    <x v="3"/>
    <x v="0"/>
    <n v="13"/>
    <n v="65000"/>
    <n v="1264701"/>
    <d v="2001-05-18T08:19:59"/>
    <s v="BP Amoco Corporation"/>
    <x v="0"/>
    <x v="0"/>
    <x v="0"/>
    <x v="3"/>
    <s v="US Gas Fin Swap"/>
    <s v="US Gas Daily     EP Permian              19-31May01      USD/MM"/>
    <n v="5000"/>
    <m/>
    <x v="0"/>
    <x v="10"/>
    <x v="0"/>
    <n v="3.875"/>
    <s v="Asheimrich"/>
    <s v="RGAY"/>
    <s v="West-Keystone"/>
    <x v="1"/>
    <x v="5"/>
    <s v="VA5706.1"/>
    <d v="2001-05-19T21:00:00"/>
  </r>
  <r>
    <x v="1"/>
    <x v="3"/>
    <x v="1"/>
    <n v="3"/>
    <n v="3000"/>
    <n v="1264702"/>
    <d v="2001-05-18T08:20:03"/>
    <s v="CMS Field Services, Inc."/>
    <x v="0"/>
    <x v="0"/>
    <x v="0"/>
    <x v="3"/>
    <s v="US Gas Phy Fwd Firm non-TX &lt; or = 1Mo "/>
    <s v="US Gas Phy       NNG Demarc              19-21May01      USD/MM"/>
    <m/>
    <n v="1000"/>
    <x v="0"/>
    <x v="10"/>
    <x v="0"/>
    <n v="4.0199999999999996"/>
    <s v="CMSTCT4940"/>
    <s v="JWILLI13"/>
    <s v="ENA-IM Mid Central South"/>
    <x v="7"/>
    <x v="5"/>
    <n v="796788"/>
    <d v="2001-05-19T21:00:00"/>
  </r>
  <r>
    <x v="1"/>
    <x v="3"/>
    <x v="1"/>
    <n v="3"/>
    <n v="15000"/>
    <n v="1264703"/>
    <d v="2001-05-18T08:20:06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50000000000001"/>
    <s v="aepes201"/>
    <s v="TDONOHO"/>
    <s v="ENA - IM Central Gulf"/>
    <x v="7"/>
    <x v="5"/>
    <n v="796789"/>
    <d v="2001-05-19T21:00:00"/>
  </r>
  <r>
    <x v="1"/>
    <x v="3"/>
    <x v="1"/>
    <n v="3"/>
    <n v="15000"/>
    <n v="1264704"/>
    <d v="2001-05-18T08:20:09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aepes201"/>
    <s v="TDONOHO"/>
    <s v="ENA - IM Central Gulf"/>
    <x v="7"/>
    <x v="5"/>
    <n v="796790"/>
    <d v="2001-05-19T21:00:00"/>
  </r>
  <r>
    <x v="1"/>
    <x v="3"/>
    <x v="1"/>
    <n v="3"/>
    <n v="15000"/>
    <n v="1264705"/>
    <d v="2001-05-18T08:20:12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49999999999999"/>
    <s v="aepes201"/>
    <s v="TDONOHO"/>
    <s v="ENA - IM Central Gulf"/>
    <x v="7"/>
    <x v="5"/>
    <n v="796791"/>
    <d v="2001-05-19T21:00:00"/>
  </r>
  <r>
    <x v="1"/>
    <x v="2"/>
    <x v="1"/>
    <n v="2"/>
    <n v="50"/>
    <n v="1264706"/>
    <d v="2001-05-18T08:20:13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20"/>
    <s v="danabrown"/>
    <s v="CMALLOR"/>
    <s v="ST-CA"/>
    <x v="6"/>
    <x v="6"/>
    <n v="615128.1"/>
    <d v="2001-05-20T21:00:00"/>
  </r>
  <r>
    <x v="1"/>
    <x v="3"/>
    <x v="1"/>
    <n v="3"/>
    <n v="15000"/>
    <n v="1264707"/>
    <d v="2001-05-18T08:20:15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5"/>
    <s v="aepes201"/>
    <s v="TDONOHO"/>
    <s v="ENA - IM Central Gulf"/>
    <x v="7"/>
    <x v="5"/>
    <n v="796792"/>
    <d v="2001-05-19T21:00:00"/>
  </r>
  <r>
    <x v="1"/>
    <x v="3"/>
    <x v="1"/>
    <n v="3"/>
    <n v="5400"/>
    <n v="1264708"/>
    <d v="2001-05-18T08:20:18"/>
    <s v="Texex Energy Partners Ltd."/>
    <x v="0"/>
    <x v="0"/>
    <x v="0"/>
    <x v="3"/>
    <s v="US Gas Phy Fwd Firm non-TX &lt; or = 1Mo "/>
    <s v="US Gas Phy       Chi Peoples             19-21May01      USD/MM"/>
    <n v="1800"/>
    <m/>
    <x v="0"/>
    <x v="10"/>
    <x v="0"/>
    <n v="4.1500000000000004"/>
    <s v="texexener"/>
    <s v="PMIMS"/>
    <s v="ENA - IM MKT Central CG"/>
    <x v="7"/>
    <x v="5"/>
    <n v="796793"/>
    <d v="2001-05-19T21:00:00"/>
  </r>
  <r>
    <x v="1"/>
    <x v="3"/>
    <x v="0"/>
    <n v="153"/>
    <n v="765000"/>
    <n v="1264709"/>
    <d v="2001-05-18T08:20:19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708.1"/>
    <d v="2001-06-01T00:00:00"/>
  </r>
  <r>
    <x v="1"/>
    <x v="3"/>
    <x v="1"/>
    <n v="3"/>
    <n v="15000"/>
    <n v="1264710"/>
    <d v="2001-05-18T08:20:27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"/>
    <s v="SCHRIMSHER"/>
    <s v="JWILLI13"/>
    <s v="ENA-IM Mid Central South"/>
    <x v="7"/>
    <x v="5"/>
    <n v="796794"/>
    <d v="2001-05-19T21:00:00"/>
  </r>
  <r>
    <x v="1"/>
    <x v="3"/>
    <x v="1"/>
    <n v="3"/>
    <n v="17154"/>
    <n v="1264712"/>
    <d v="2001-05-18T08:20:30"/>
    <s v="Duke Energy Trading and Marketing, L.L.C."/>
    <x v="0"/>
    <x v="0"/>
    <x v="0"/>
    <x v="3"/>
    <s v="US Gas Phy Fwd Firm non-TX &lt; or = 1Mo "/>
    <s v="US Gas Phy       NGPL STX                19-21May01      USD/MM"/>
    <m/>
    <n v="5718"/>
    <x v="0"/>
    <x v="10"/>
    <x v="0"/>
    <n v="4.01"/>
    <s v="LAURABATES"/>
    <s v="TDONOHO"/>
    <s v="ENA - IM Central Gulf"/>
    <x v="7"/>
    <x v="5"/>
    <n v="796795"/>
    <d v="2001-05-19T21:00:00"/>
  </r>
  <r>
    <x v="1"/>
    <x v="3"/>
    <x v="1"/>
    <n v="3"/>
    <n v="30000"/>
    <n v="1264714"/>
    <d v="2001-05-18T08:20:35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24999999999997"/>
    <s v="MIDCONT2"/>
    <s v="PMIMS"/>
    <s v="ENA - IM MKT Central CG"/>
    <x v="7"/>
    <x v="5"/>
    <n v="796796"/>
    <d v="2001-05-19T21:00:00"/>
  </r>
  <r>
    <x v="1"/>
    <x v="2"/>
    <x v="1"/>
    <n v="2"/>
    <n v="50"/>
    <n v="1264715"/>
    <d v="2001-05-18T08:20:38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198"/>
    <s v="JSJ14000"/>
    <s v="CMALLOR"/>
    <s v="ST-CA"/>
    <x v="6"/>
    <x v="6"/>
    <n v="615129.1"/>
    <d v="2001-05-20T21:00:00"/>
  </r>
  <r>
    <x v="1"/>
    <x v="2"/>
    <x v="1"/>
    <n v="1"/>
    <n v="25"/>
    <n v="1264716"/>
    <d v="2001-05-18T08:20:38"/>
    <s v="Williams Energy Marketing &amp; Trading Company"/>
    <x v="0"/>
    <x v="0"/>
    <x v="0"/>
    <x v="2"/>
    <s v="US West Power Phy Fwd Firm"/>
    <s v="US Pwr Phy Firm  PALVE Peak              21May01         USD/MWh"/>
    <n v="25"/>
    <m/>
    <x v="0"/>
    <x v="2"/>
    <x v="0"/>
    <n v="330"/>
    <s v="brianhurst"/>
    <s v="MFISCHE2"/>
    <s v="ST-SW"/>
    <x v="6"/>
    <x v="6"/>
    <n v="615130.1"/>
    <d v="2001-05-21T21:00:00"/>
  </r>
  <r>
    <x v="1"/>
    <x v="3"/>
    <x v="1"/>
    <n v="3"/>
    <n v="15000"/>
    <n v="1264717"/>
    <d v="2001-05-18T08:20:46"/>
    <s v="New Jersey Natural Gas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6"/>
    <n v="12867107"/>
    <s v="VPIMENOV"/>
    <s v="ENA-IM ME NEW YORK"/>
    <x v="7"/>
    <x v="5"/>
    <n v="796797"/>
    <d v="2001-05-19T21:00:00"/>
  </r>
  <r>
    <x v="1"/>
    <x v="3"/>
    <x v="1"/>
    <n v="3"/>
    <n v="30000"/>
    <n v="1264718"/>
    <d v="2001-05-18T08:20:54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aepes215"/>
    <s v="ARING"/>
    <s v="ENA-IM NE GULF1"/>
    <x v="7"/>
    <x v="5"/>
    <n v="796798"/>
    <d v="2001-05-19T21:00:00"/>
  </r>
  <r>
    <x v="1"/>
    <x v="3"/>
    <x v="1"/>
    <n v="3"/>
    <n v="30000"/>
    <n v="1264719"/>
    <d v="2001-05-18T08:20:59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85"/>
    <s v="LREICHEL02"/>
    <s v="MLENHAR"/>
    <s v="ENA - IM West"/>
    <x v="7"/>
    <x v="5"/>
    <n v="796799"/>
    <d v="2001-05-19T21:00:00"/>
  </r>
  <r>
    <x v="1"/>
    <x v="2"/>
    <x v="1"/>
    <n v="1"/>
    <n v="25"/>
    <n v="1264720"/>
    <d v="2001-05-18T08:21:00"/>
    <s v="Coral Power, L.L.C."/>
    <x v="0"/>
    <x v="0"/>
    <x v="0"/>
    <x v="2"/>
    <s v="US West Power Phy Fwd CAISO"/>
    <s v="US Pwr Phy CAISO NP15 Peak               21May01         USD/MWh"/>
    <n v="25"/>
    <m/>
    <x v="0"/>
    <x v="2"/>
    <x v="0"/>
    <n v="330"/>
    <s v="Velasquez"/>
    <s v="JRICHTE"/>
    <s v="ST-CA"/>
    <x v="6"/>
    <x v="6"/>
    <n v="615131.1"/>
    <d v="2001-05-21T21:00:00"/>
  </r>
  <r>
    <x v="1"/>
    <x v="3"/>
    <x v="1"/>
    <n v="3"/>
    <n v="15000"/>
    <n v="1264721"/>
    <d v="2001-05-18T08:21:03"/>
    <s v="Nicor Gas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049999999999999"/>
    <s v="vab12345"/>
    <s v="JWILLI13"/>
    <s v="ENA-IM Mid Central South"/>
    <x v="7"/>
    <x v="5"/>
    <n v="796800"/>
    <d v="2001-05-19T21:00:00"/>
  </r>
  <r>
    <x v="1"/>
    <x v="3"/>
    <x v="1"/>
    <n v="13"/>
    <n v="65000"/>
    <n v="1264722"/>
    <d v="2001-05-18T08:21:05"/>
    <s v="Reliant Energy Services, Inc."/>
    <x v="0"/>
    <x v="0"/>
    <x v="0"/>
    <x v="3"/>
    <s v="US Gas Phy Fwd Firm non-TX &lt; or = 1Mo "/>
    <s v="US Gas Phy       Dom SP TT               19-31May01      USD/MM"/>
    <n v="5000"/>
    <m/>
    <x v="0"/>
    <x v="10"/>
    <x v="0"/>
    <n v="4.3899999999999997"/>
    <s v="jtaylor1"/>
    <s v="SHENDRI"/>
    <s v="ENA-IM ME CNG"/>
    <x v="7"/>
    <x v="5"/>
    <n v="796801"/>
    <d v="2001-05-19T21:00:00"/>
  </r>
  <r>
    <x v="1"/>
    <x v="2"/>
    <x v="1"/>
    <n v="1"/>
    <n v="25"/>
    <n v="1264724"/>
    <d v="2001-05-18T08:21:11"/>
    <s v="Williams Energy Marketing &amp; Trading Company"/>
    <x v="0"/>
    <x v="0"/>
    <x v="0"/>
    <x v="2"/>
    <s v="US West Power Phy Fwd CAISO"/>
    <s v="US Pwr Phy CAISO SP15 Peak               21May01         USD/MWh"/>
    <n v="25"/>
    <m/>
    <x v="0"/>
    <x v="2"/>
    <x v="0"/>
    <n v="290"/>
    <s v="brianhurst"/>
    <s v="JRICHTE"/>
    <s v="ST-CA"/>
    <x v="6"/>
    <x v="6"/>
    <n v="615132.1"/>
    <d v="2001-05-21T21:00:00"/>
  </r>
  <r>
    <x v="0"/>
    <x v="3"/>
    <x v="1"/>
    <n v="3"/>
    <n v="15000"/>
    <n v="1264726"/>
    <d v="2001-05-18T08:21:24"/>
    <s v="El Paso Merchant Energy, L.P."/>
    <x v="0"/>
    <x v="0"/>
    <x v="0"/>
    <x v="3"/>
    <s v="CAN Gas Phy Fwd Firm East &lt; or = 1Mo"/>
    <s v="CAN Gas Phy      Niagara, TCPL           19-21May01      USD/MM"/>
    <n v="5000"/>
    <m/>
    <x v="0"/>
    <x v="10"/>
    <x v="0"/>
    <n v="4.3550000000000004"/>
    <s v="EPMELPcjs"/>
    <s v="MCUILLA"/>
    <s v="ENA - IM Ontario"/>
    <x v="7"/>
    <x v="5"/>
    <n v="796803"/>
    <d v="2001-05-19T21:00:00"/>
  </r>
  <r>
    <x v="1"/>
    <x v="3"/>
    <x v="1"/>
    <n v="3"/>
    <n v="15000"/>
    <n v="1264725"/>
    <d v="2001-05-18T08:21:24"/>
    <s v="Cook Inlet Energy Supply L.L.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1"/>
    <s v="MIDCONT2"/>
    <s v="JWILLI13"/>
    <s v="ENA-IM Mid Central South"/>
    <x v="7"/>
    <x v="5"/>
    <n v="796802"/>
    <d v="2001-05-19T21:00:00"/>
  </r>
  <r>
    <x v="1"/>
    <x v="2"/>
    <x v="1"/>
    <n v="1"/>
    <n v="25"/>
    <n v="1264727"/>
    <d v="2001-05-18T08:21:25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0"/>
    <s v="POWEREX4"/>
    <s v="SCRANDA"/>
    <s v="ST-NW"/>
    <x v="6"/>
    <x v="6"/>
    <n v="615133.1"/>
    <d v="2001-05-21T21:00:00"/>
  </r>
  <r>
    <x v="1"/>
    <x v="3"/>
    <x v="1"/>
    <n v="3"/>
    <n v="12624"/>
    <n v="1264728"/>
    <d v="2001-05-18T08:21:27"/>
    <s v="Nicor Gas Company"/>
    <x v="0"/>
    <x v="0"/>
    <x v="0"/>
    <x v="3"/>
    <s v="US Gas Phy Fwd Firm non-TX &lt; or = 1Mo "/>
    <s v="US Gas Phy       NGPL LA Pool            19-21May01      USD/MM"/>
    <n v="4208"/>
    <m/>
    <x v="0"/>
    <x v="10"/>
    <x v="0"/>
    <n v="4.0750000000000002"/>
    <s v="vab12345"/>
    <s v="TDONOHO"/>
    <s v="ENA - IM Central Gulf"/>
    <x v="7"/>
    <x v="5"/>
    <n v="796804"/>
    <d v="2001-05-19T21:00:00"/>
  </r>
  <r>
    <x v="1"/>
    <x v="3"/>
    <x v="1"/>
    <n v="3"/>
    <n v="15000"/>
    <n v="1264730"/>
    <d v="2001-05-18T08:21:33"/>
    <s v="Aquila Energy Marketing Corporation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95"/>
    <s v="KEVINLEGG"/>
    <s v="MLENHAR"/>
    <s v="ENA - IM West"/>
    <x v="7"/>
    <x v="5"/>
    <n v="796805"/>
    <d v="2001-05-19T21:00:00"/>
  </r>
  <r>
    <x v="1"/>
    <x v="3"/>
    <x v="1"/>
    <n v="3"/>
    <n v="30000"/>
    <n v="1264729"/>
    <d v="2001-05-18T08:21:33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7"/>
    <s v="KREMERTODD"/>
    <s v="TDONOHO"/>
    <s v="ENA - IM Central Gulf"/>
    <x v="7"/>
    <x v="5"/>
    <n v="796806"/>
    <d v="2001-05-19T21:00:00"/>
  </r>
  <r>
    <x v="1"/>
    <x v="2"/>
    <x v="1"/>
    <n v="4"/>
    <n v="200"/>
    <n v="1264731"/>
    <d v="2001-05-18T08:21:38"/>
    <s v="Calpine Energy Services, L.P."/>
    <x v="0"/>
    <x v="0"/>
    <x v="0"/>
    <x v="2"/>
    <s v="US East Power Phy Fwd Firm"/>
    <s v="US Pwr Phy Firm  NEPOOL Peak             22-25May01      USD/MWh"/>
    <m/>
    <n v="50"/>
    <x v="0"/>
    <x v="2"/>
    <x v="0"/>
    <n v="52.75"/>
    <s v="JWOODALL1"/>
    <s v="PBRODER"/>
    <s v="ST-New England"/>
    <x v="6"/>
    <x v="6"/>
    <n v="615134.1"/>
    <d v="2001-05-22T21:00:00"/>
  </r>
  <r>
    <x v="1"/>
    <x v="3"/>
    <x v="1"/>
    <n v="3"/>
    <n v="30000"/>
    <n v="1264732"/>
    <d v="2001-05-18T08:21:40"/>
    <s v="Virginia Power Energy Market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650000000000004"/>
    <s v="SPJOHRDE"/>
    <s v="TDONOHO"/>
    <s v="ENA - IM Central Gulf"/>
    <x v="7"/>
    <x v="5"/>
    <n v="796808"/>
    <d v="2001-05-19T21:00:00"/>
  </r>
  <r>
    <x v="1"/>
    <x v="3"/>
    <x v="1"/>
    <n v="3"/>
    <n v="15000"/>
    <n v="1264733"/>
    <d v="2001-05-18T08:21:40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250000000000002"/>
    <s v="jwalker1"/>
    <s v="JHODGE2"/>
    <s v="ENA-IM ME TCO"/>
    <x v="7"/>
    <x v="5"/>
    <n v="796807"/>
    <d v="2001-05-19T21:00:00"/>
  </r>
  <r>
    <x v="1"/>
    <x v="3"/>
    <x v="0"/>
    <n v="13"/>
    <n v="260000"/>
    <n v="1264734"/>
    <d v="2001-05-18T08:21:46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399999999999997"/>
    <s v="ADM18276"/>
    <s v="PKEAVEY"/>
    <s v="G-DAILY-EST"/>
    <x v="1"/>
    <x v="5"/>
    <s v="VA5711.1"/>
    <d v="2001-05-19T21:00:00"/>
  </r>
  <r>
    <x v="1"/>
    <x v="3"/>
    <x v="1"/>
    <n v="3"/>
    <n v="30000"/>
    <n v="1264735"/>
    <d v="2001-05-18T08:21:56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6810"/>
    <d v="2001-05-19T21:00:00"/>
  </r>
  <r>
    <x v="1"/>
    <x v="3"/>
    <x v="1"/>
    <n v="3"/>
    <n v="30000"/>
    <n v="1264737"/>
    <d v="2001-05-18T08:22:02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811"/>
    <d v="2001-05-19T21:00:00"/>
  </r>
  <r>
    <x v="1"/>
    <x v="3"/>
    <x v="0"/>
    <n v="30"/>
    <n v="1500000"/>
    <n v="1264738"/>
    <d v="2001-05-18T08:22:09"/>
    <s v="Coral Energy Holding L.P."/>
    <x v="0"/>
    <x v="0"/>
    <x v="0"/>
    <x v="3"/>
    <s v="US Gas Fin BasisSwap"/>
    <s v="US Gas Basis     HSC                     Jun01           USD/MM"/>
    <m/>
    <n v="50000"/>
    <x v="0"/>
    <x v="10"/>
    <x v="0"/>
    <n v="0.03"/>
    <s v="jhollman1"/>
    <s v="EBASS"/>
    <s v="FT-Texas"/>
    <x v="1"/>
    <x v="5"/>
    <s v="VA5719.1"/>
    <d v="2001-06-01T00:00:00"/>
  </r>
  <r>
    <x v="1"/>
    <x v="3"/>
    <x v="0"/>
    <n v="13"/>
    <n v="260000"/>
    <n v="1264739"/>
    <d v="2001-05-18T08:22:10"/>
    <s v="CMS Marketing, Services and Trading Company"/>
    <x v="0"/>
    <x v="0"/>
    <x v="0"/>
    <x v="3"/>
    <s v="US Gas Fin Swap"/>
    <s v="US Gas Daily     HHub                    19-31May01      USD/MM"/>
    <m/>
    <n v="20000"/>
    <x v="0"/>
    <x v="10"/>
    <x v="0"/>
    <n v="4.1449999999999996"/>
    <s v="CHADDMOORE"/>
    <s v="PKEAVEY"/>
    <s v="G-DAILY-EST"/>
    <x v="1"/>
    <x v="5"/>
    <s v="VA5724.1"/>
    <d v="2001-05-19T21:00:00"/>
  </r>
  <r>
    <x v="1"/>
    <x v="3"/>
    <x v="1"/>
    <n v="3"/>
    <n v="30000"/>
    <n v="1264740"/>
    <d v="2001-05-18T08:22:12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6812"/>
    <d v="2001-05-19T21:00:00"/>
  </r>
  <r>
    <x v="1"/>
    <x v="2"/>
    <x v="1"/>
    <n v="92"/>
    <n v="4600"/>
    <n v="1264741"/>
    <d v="2001-05-18T08:22:23"/>
    <s v="Reliant Energy Services, Inc."/>
    <x v="0"/>
    <x v="0"/>
    <x v="0"/>
    <x v="2"/>
    <s v="US East Power Phy Fwd Firm"/>
    <s v="US Pwr Phy Firm  Cinergy Peak            Oct-Dec01       USD/MWh"/>
    <n v="50"/>
    <m/>
    <x v="0"/>
    <x v="2"/>
    <x v="0"/>
    <n v="36.549999999999997"/>
    <s v="smarland"/>
    <s v="FSTURM"/>
    <s v="LT-ECAR"/>
    <x v="6"/>
    <x v="6"/>
    <n v="615135.1"/>
    <d v="2001-10-01T17:11:00"/>
  </r>
  <r>
    <x v="1"/>
    <x v="3"/>
    <x v="1"/>
    <n v="3"/>
    <n v="15000"/>
    <n v="1264742"/>
    <d v="2001-05-18T08:22:23"/>
    <s v="Cook Inlet Energy Supply L.L.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049999999999999"/>
    <s v="MIDCONT2"/>
    <s v="JWILLI13"/>
    <s v="ENA-IM Mid Central South"/>
    <x v="7"/>
    <x v="5"/>
    <n v="796813"/>
    <d v="2001-05-19T21:00:00"/>
  </r>
  <r>
    <x v="1"/>
    <x v="3"/>
    <x v="1"/>
    <n v="3"/>
    <n v="7500"/>
    <n v="1264743"/>
    <d v="2001-05-18T08:22:27"/>
    <s v="Cokinos Natural Gas Company"/>
    <x v="0"/>
    <x v="0"/>
    <x v="0"/>
    <x v="3"/>
    <s v="US Gas Phy Fwd Firm non-TX &lt; or = 1Mo "/>
    <s v="US Gas Phy       TENN Z-0                19-21May01      USD/MM"/>
    <m/>
    <n v="2500"/>
    <x v="0"/>
    <x v="10"/>
    <x v="0"/>
    <n v="3.99"/>
    <s v="ADM90618"/>
    <s v="SGOODEL"/>
    <s v="ENA-IM NE GULF3"/>
    <x v="7"/>
    <x v="5"/>
    <n v="796814"/>
    <d v="2001-05-19T21:00:00"/>
  </r>
  <r>
    <x v="1"/>
    <x v="3"/>
    <x v="1"/>
    <n v="3"/>
    <n v="30000"/>
    <n v="1264744"/>
    <d v="2001-05-18T08:22:28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LREICHEL02"/>
    <s v="MLENHAR"/>
    <s v="ENA - IM West"/>
    <x v="7"/>
    <x v="5"/>
    <n v="796815"/>
    <d v="2001-05-19T21:00:00"/>
  </r>
  <r>
    <x v="1"/>
    <x v="3"/>
    <x v="1"/>
    <n v="3"/>
    <n v="15000"/>
    <n v="1264745"/>
    <d v="2001-05-18T08:22:33"/>
    <s v="Aquila Energy Marketing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"/>
    <s v="BIGDADDY"/>
    <s v="JWILLI13"/>
    <s v="ENA-IM Mid Central South"/>
    <x v="7"/>
    <x v="5"/>
    <n v="796816"/>
    <d v="2001-05-19T21:00:00"/>
  </r>
  <r>
    <x v="1"/>
    <x v="2"/>
    <x v="1"/>
    <n v="1"/>
    <n v="25"/>
    <n v="1264747"/>
    <d v="2001-05-18T08:22:34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POWEREX4"/>
    <s v="SCRANDA"/>
    <s v="ST-NW"/>
    <x v="6"/>
    <x v="6"/>
    <n v="615136.1"/>
    <d v="2001-05-21T21:00:00"/>
  </r>
  <r>
    <x v="1"/>
    <x v="3"/>
    <x v="1"/>
    <n v="3"/>
    <n v="30000"/>
    <n v="1264746"/>
    <d v="2001-05-18T08:22:34"/>
    <s v="Reliant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mikekeen"/>
    <s v="RGAY"/>
    <s v="ENA - IM West"/>
    <x v="7"/>
    <x v="5"/>
    <n v="796817"/>
    <d v="2001-05-19T21:00:00"/>
  </r>
  <r>
    <x v="1"/>
    <x v="3"/>
    <x v="1"/>
    <n v="3"/>
    <n v="15000"/>
    <n v="1264748"/>
    <d v="2001-05-18T08:22:36"/>
    <s v="Dynegy Marketing and Trade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MAXFIELD"/>
    <s v="TDONOHO"/>
    <s v="ENA - IM Central Gulf"/>
    <x v="7"/>
    <x v="5"/>
    <n v="796818"/>
    <d v="2001-05-19T21:00:00"/>
  </r>
  <r>
    <x v="1"/>
    <x v="3"/>
    <x v="1"/>
    <n v="3"/>
    <n v="15000"/>
    <n v="1264749"/>
    <d v="2001-05-18T08:22:37"/>
    <s v="Aquila Energy Marketing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950000000000001"/>
    <s v="BIGDADDY"/>
    <s v="JWILLI13"/>
    <s v="ENA-IM Mid Central South"/>
    <x v="7"/>
    <x v="5"/>
    <n v="796819"/>
    <d v="2001-05-19T21:00:00"/>
  </r>
  <r>
    <x v="1"/>
    <x v="3"/>
    <x v="1"/>
    <n v="3"/>
    <n v="15000"/>
    <n v="1264752"/>
    <d v="2001-05-18T08:22:41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kollmaninc"/>
    <s v="JWILLI13"/>
    <s v="ENA - IM Mkt Central MICH"/>
    <x v="7"/>
    <x v="5"/>
    <n v="796822"/>
    <d v="2001-05-19T21:00:00"/>
  </r>
  <r>
    <x v="1"/>
    <x v="3"/>
    <x v="1"/>
    <n v="3"/>
    <n v="30000"/>
    <n v="1264751"/>
    <d v="2001-05-18T08:22:41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86999999999997"/>
    <s v="PEGGIALL"/>
    <s v="PMIMS"/>
    <s v="ENA - IM MKT Central CG"/>
    <x v="7"/>
    <x v="5"/>
    <n v="796821"/>
    <d v="2001-05-19T21:00:00"/>
  </r>
  <r>
    <x v="1"/>
    <x v="3"/>
    <x v="1"/>
    <n v="3"/>
    <n v="15000"/>
    <n v="1264753"/>
    <d v="2001-05-18T08:22:42"/>
    <s v="Coast Energy Canada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3.95"/>
    <s v="EOLBILLY"/>
    <s v="MLENHAR"/>
    <s v="ENA - IM West"/>
    <x v="7"/>
    <x v="5"/>
    <n v="796823"/>
    <d v="2001-05-19T21:00:00"/>
  </r>
  <r>
    <x v="1"/>
    <x v="2"/>
    <x v="1"/>
    <n v="1"/>
    <n v="25"/>
    <n v="1264754"/>
    <d v="2001-05-18T08:22:45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45"/>
    <s v="KENSIMMS"/>
    <s v="DSCHOLT"/>
    <s v="ST-NW"/>
    <x v="6"/>
    <x v="6"/>
    <n v="615137.1"/>
    <d v="2001-05-21T21:00:00"/>
  </r>
  <r>
    <x v="1"/>
    <x v="3"/>
    <x v="0"/>
    <n v="365"/>
    <n v="1825000"/>
    <n v="1264755"/>
    <d v="2001-05-18T08:22:46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728.1"/>
    <d v="2002-01-01T21:00:00"/>
  </r>
  <r>
    <x v="0"/>
    <x v="0"/>
    <x v="0"/>
    <n v="1"/>
    <n v="10"/>
    <n v="1264756"/>
    <d v="2001-05-18T08:22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NATHANDAY"/>
    <s v="BMARCHAN"/>
    <s v="Enron Metals Trading System"/>
    <x v="0"/>
    <x v="0"/>
    <n v="2138391"/>
    <m/>
  </r>
  <r>
    <x v="1"/>
    <x v="3"/>
    <x v="1"/>
    <n v="3"/>
    <n v="15000"/>
    <n v="1264757"/>
    <d v="2001-05-18T08:22:55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aepes217"/>
    <s v="TKUYKEN"/>
    <s v="ENA - IM West"/>
    <x v="7"/>
    <x v="5"/>
    <n v="796824"/>
    <d v="2001-05-19T21:00:00"/>
  </r>
  <r>
    <x v="1"/>
    <x v="2"/>
    <x v="1"/>
    <n v="1"/>
    <n v="25"/>
    <n v="1264758"/>
    <d v="2001-05-18T08:23:00"/>
    <s v="Avista Energy, Inc."/>
    <x v="0"/>
    <x v="0"/>
    <x v="0"/>
    <x v="2"/>
    <s v="US West Power Phy Fwd Firm"/>
    <s v="US Pwr Phy Firm  Mid-C Peak              21May01         USD/MWh"/>
    <n v="25"/>
    <m/>
    <x v="0"/>
    <x v="2"/>
    <x v="0"/>
    <n v="340"/>
    <s v="HARA01234"/>
    <s v="SCRANDA"/>
    <s v="ST-NW"/>
    <x v="6"/>
    <x v="6"/>
    <n v="615138.1"/>
    <d v="2001-05-21T21:00:00"/>
  </r>
  <r>
    <x v="0"/>
    <x v="0"/>
    <x v="0"/>
    <n v="1"/>
    <n v="10"/>
    <n v="1264759"/>
    <d v="2001-05-18T08:23:0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6"/>
    <s v="ADM84566"/>
    <s v="BMARCHAN"/>
    <s v="Enron Metals Trading System"/>
    <x v="0"/>
    <x v="0"/>
    <n v="2138393"/>
    <m/>
  </r>
  <r>
    <x v="1"/>
    <x v="3"/>
    <x v="1"/>
    <n v="3"/>
    <n v="30000"/>
    <n v="1264760"/>
    <d v="2001-05-18T08:23:0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74999999999998"/>
    <s v="MIDCONT2"/>
    <s v="PMIMS"/>
    <s v="ENA - IM MKT Central CG"/>
    <x v="7"/>
    <x v="5"/>
    <n v="796825"/>
    <d v="2001-05-19T21:00:00"/>
  </r>
  <r>
    <x v="1"/>
    <x v="2"/>
    <x v="1"/>
    <n v="1"/>
    <n v="25"/>
    <n v="1264762"/>
    <d v="2001-05-18T08:23:0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POWEREX4"/>
    <s v="SCRANDA"/>
    <s v="ST-NW"/>
    <x v="6"/>
    <x v="6"/>
    <n v="615139.1"/>
    <d v="2001-05-21T21:00:00"/>
  </r>
  <r>
    <x v="1"/>
    <x v="3"/>
    <x v="1"/>
    <n v="3"/>
    <n v="15000"/>
    <n v="1264761"/>
    <d v="2001-05-18T08:23:09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1"/>
    <s v="EPMELPrr2"/>
    <s v="SSOUTH"/>
    <s v="ENA - IM West"/>
    <x v="7"/>
    <x v="5"/>
    <n v="796826"/>
    <d v="2001-05-19T21:00:00"/>
  </r>
  <r>
    <x v="1"/>
    <x v="3"/>
    <x v="0"/>
    <n v="13"/>
    <n v="195000"/>
    <n v="1264763"/>
    <d v="2001-05-18T08:23:13"/>
    <s v="Aquila Risk Management Corporation"/>
    <x v="0"/>
    <x v="0"/>
    <x v="0"/>
    <x v="3"/>
    <s v="US Gas Fin Swap"/>
    <s v="US Gas Daily     FGT Z2                  19-31May01      USD/MM"/>
    <m/>
    <n v="15000"/>
    <x v="0"/>
    <x v="10"/>
    <x v="0"/>
    <n v="4.1524999999999999"/>
    <s v="AQUILA1029"/>
    <s v="SBRAWNE"/>
    <s v="FT-East"/>
    <x v="1"/>
    <x v="5"/>
    <s v="VA5730.1"/>
    <d v="2001-05-19T21:00:00"/>
  </r>
  <r>
    <x v="1"/>
    <x v="2"/>
    <x v="1"/>
    <n v="2"/>
    <n v="50"/>
    <n v="1264764"/>
    <d v="2001-05-18T08:23:21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7"/>
    <s v="scunning"/>
    <s v="CMALLOR"/>
    <s v="ST-CA"/>
    <x v="6"/>
    <x v="6"/>
    <n v="615140.1"/>
    <d v="2001-05-20T21:00:00"/>
  </r>
  <r>
    <x v="1"/>
    <x v="3"/>
    <x v="1"/>
    <n v="3"/>
    <n v="8610"/>
    <n v="1264765"/>
    <d v="2001-05-18T08:23:21"/>
    <s v="CMS Field Services, Inc."/>
    <x v="0"/>
    <x v="0"/>
    <x v="0"/>
    <x v="3"/>
    <s v="US Gas Phy Fwd Firm non-TX &lt; or = 1Mo "/>
    <s v="US Gas Phy       NGPL NICOR              19-21May01      USD/MM"/>
    <m/>
    <n v="2870"/>
    <x v="0"/>
    <x v="10"/>
    <x v="0"/>
    <n v="4.1986999999999997"/>
    <s v="CMSKDG4935"/>
    <s v="PMIMS"/>
    <s v="ENA - IM MKT Central CG"/>
    <x v="7"/>
    <x v="5"/>
    <n v="796827"/>
    <d v="2001-05-19T21:00:00"/>
  </r>
  <r>
    <x v="1"/>
    <x v="3"/>
    <x v="1"/>
    <n v="3"/>
    <n v="15000"/>
    <n v="1264766"/>
    <d v="2001-05-18T08:23:23"/>
    <s v="Astra Power, LLC"/>
    <x v="0"/>
    <x v="0"/>
    <x v="0"/>
    <x v="3"/>
    <s v="US Gas Phy Fwd Firm non-TX &lt; or = 1Mo "/>
    <s v="US Gas Phy       SoCal EHR               19-21May01      USD/MM"/>
    <m/>
    <n v="5000"/>
    <x v="0"/>
    <x v="10"/>
    <x v="0"/>
    <n v="9.125"/>
    <s v="ADM27493"/>
    <s v="JTHOLT"/>
    <s v="ENA - IM West"/>
    <x v="7"/>
    <x v="5"/>
    <n v="796828"/>
    <d v="2001-05-19T21:00:00"/>
  </r>
  <r>
    <x v="0"/>
    <x v="0"/>
    <x v="0"/>
    <n v="1"/>
    <n v="10"/>
    <n v="1264767"/>
    <d v="2001-05-18T08:23:29"/>
    <s v="N M Rothschild &amp; Son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MATTGILLIE"/>
    <s v="BMARCHAN"/>
    <s v="Enron Metals Trading System"/>
    <x v="0"/>
    <x v="0"/>
    <n v="2138395"/>
    <m/>
  </r>
  <r>
    <x v="1"/>
    <x v="3"/>
    <x v="1"/>
    <n v="3"/>
    <n v="15000"/>
    <n v="1264768"/>
    <d v="2001-05-18T08:23:29"/>
    <s v="TotalFinaElf Gas &amp; Power North America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199999999999996"/>
    <s v="kiethbourg"/>
    <s v="SPEREIR"/>
    <s v="ENA-IM NE GULF3"/>
    <x v="7"/>
    <x v="5"/>
    <n v="796829"/>
    <d v="2001-05-19T21:00:00"/>
  </r>
  <r>
    <x v="1"/>
    <x v="2"/>
    <x v="1"/>
    <n v="4"/>
    <n v="200"/>
    <n v="1264769"/>
    <d v="2001-05-18T08:23:37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5141.1"/>
    <d v="2001-05-22T21:00:00"/>
  </r>
  <r>
    <x v="1"/>
    <x v="2"/>
    <x v="1"/>
    <n v="1"/>
    <n v="25"/>
    <n v="1264770"/>
    <d v="2001-05-18T08:23:43"/>
    <s v="Seattle City Light"/>
    <x v="0"/>
    <x v="0"/>
    <x v="0"/>
    <x v="2"/>
    <s v="US West Power Phy Fwd Firm"/>
    <s v="US Pwr Phy Firm  Mid-C Peak              21May01         USD/MWh"/>
    <n v="25"/>
    <m/>
    <x v="0"/>
    <x v="2"/>
    <x v="0"/>
    <n v="340"/>
    <s v="LLCONRAD"/>
    <s v="SCRANDA"/>
    <s v="ST-NW"/>
    <x v="6"/>
    <x v="6"/>
    <n v="615142.1"/>
    <d v="2001-05-21T21:00:00"/>
  </r>
  <r>
    <x v="1"/>
    <x v="3"/>
    <x v="1"/>
    <n v="3"/>
    <n v="7500"/>
    <n v="1264771"/>
    <d v="2001-05-18T08:23:43"/>
    <s v="Enserco Energy, Inc."/>
    <x v="0"/>
    <x v="0"/>
    <x v="0"/>
    <x v="3"/>
    <s v="US Gas Phy Fwd Firm non-TX &lt; or = 1Mo "/>
    <s v="US Gas Phy       Cheyenne Hub            19-21May01      USD/MM"/>
    <n v="2500"/>
    <m/>
    <x v="0"/>
    <x v="10"/>
    <x v="0"/>
    <n v="2.4300000000000002"/>
    <s v="wwarburton"/>
    <s v="SSCOTT5"/>
    <s v="ENA - IM Denver"/>
    <x v="7"/>
    <x v="5"/>
    <n v="796830"/>
    <d v="2001-05-19T21:00:00"/>
  </r>
  <r>
    <x v="1"/>
    <x v="2"/>
    <x v="1"/>
    <n v="2"/>
    <n v="50"/>
    <n v="1264772"/>
    <d v="2001-05-18T08:23:45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14"/>
    <s v="danabrown"/>
    <s v="CMALLOR"/>
    <s v="ST-CA"/>
    <x v="6"/>
    <x v="6"/>
    <n v="615143.1"/>
    <d v="2001-05-20T21:00:00"/>
  </r>
  <r>
    <x v="1"/>
    <x v="3"/>
    <x v="1"/>
    <n v="3"/>
    <n v="15000"/>
    <n v="1264773"/>
    <d v="2001-05-18T08:23:55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robsommerf"/>
    <s v="JWILLI13"/>
    <s v="ENA-IM Mid Central South"/>
    <x v="7"/>
    <x v="5"/>
    <n v="796832"/>
    <d v="2001-05-19T21:00:00"/>
  </r>
  <r>
    <x v="1"/>
    <x v="2"/>
    <x v="1"/>
    <n v="1"/>
    <n v="25"/>
    <n v="1264774"/>
    <d v="2001-05-18T08:23:57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35"/>
    <s v="POWEREX4"/>
    <s v="JRICHTE"/>
    <s v="ST-CA"/>
    <x v="6"/>
    <x v="6"/>
    <n v="615144.1"/>
    <d v="2001-05-21T21:00:00"/>
  </r>
  <r>
    <x v="1"/>
    <x v="3"/>
    <x v="1"/>
    <n v="3"/>
    <n v="15000"/>
    <n v="1264776"/>
    <d v="2001-05-18T08:24:04"/>
    <s v="El Paso Merchant Energy, L.P.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48"/>
    <s v="EPMELPrj"/>
    <s v="SSCOTT5"/>
    <s v="ENA - IM Denver"/>
    <x v="7"/>
    <x v="5"/>
    <n v="796833"/>
    <d v="2001-05-19T21:00:00"/>
  </r>
  <r>
    <x v="1"/>
    <x v="3"/>
    <x v="1"/>
    <n v="3"/>
    <n v="15000"/>
    <n v="1264777"/>
    <d v="2001-05-18T08:24:04"/>
    <s v="El Paso Merchant Energy, L.P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5"/>
    <s v="EPMELPsj"/>
    <s v="SPEREIR"/>
    <s v="ENA-IM NE GULF3"/>
    <x v="7"/>
    <x v="5"/>
    <n v="796834"/>
    <d v="2001-05-19T21:00:00"/>
  </r>
  <r>
    <x v="1"/>
    <x v="3"/>
    <x v="1"/>
    <n v="3"/>
    <n v="1950"/>
    <n v="1264778"/>
    <d v="2001-05-18T08:24:08"/>
    <s v="El Paso Merchant Energy, L.P."/>
    <x v="0"/>
    <x v="0"/>
    <x v="0"/>
    <x v="3"/>
    <s v="US Gas Phy Fwd Firm non-TX &lt; or = 1Mo "/>
    <s v="US Gas Phy       Opal                    19-21May01      USD/MM"/>
    <m/>
    <n v="650"/>
    <x v="0"/>
    <x v="10"/>
    <x v="0"/>
    <n v="2.4350000000000001"/>
    <s v="EPMELPrr2"/>
    <s v="SSOUTH"/>
    <s v="ENA - IM West"/>
    <x v="7"/>
    <x v="5"/>
    <n v="796835"/>
    <d v="2001-05-19T21:00:00"/>
  </r>
  <r>
    <x v="1"/>
    <x v="3"/>
    <x v="1"/>
    <n v="3"/>
    <n v="30000"/>
    <n v="1264779"/>
    <d v="2001-05-18T08:24:10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6836"/>
    <d v="2001-05-19T21:00:00"/>
  </r>
  <r>
    <x v="1"/>
    <x v="3"/>
    <x v="1"/>
    <n v="3"/>
    <n v="30000"/>
    <n v="1264780"/>
    <d v="2001-05-18T08:24:11"/>
    <s v="Aquila Energy Marketing Corporation"/>
    <x v="0"/>
    <x v="0"/>
    <x v="0"/>
    <x v="3"/>
    <s v="US Gas Phy Fwd Firm TX &lt; or = 1Mo "/>
    <s v="US Gas Phy       Waha                    19-21May01      USD/MM"/>
    <n v="10000"/>
    <m/>
    <x v="0"/>
    <x v="10"/>
    <x v="0"/>
    <n v="3.99"/>
    <s v="TIMMYSMALL"/>
    <s v="JPARKS"/>
    <s v="HPLC - IM HPLC"/>
    <x v="7"/>
    <x v="8"/>
    <n v="796837"/>
    <d v="2001-05-19T21:00:00"/>
  </r>
  <r>
    <x v="0"/>
    <x v="0"/>
    <x v="0"/>
    <n v="1"/>
    <n v="10"/>
    <n v="1264781"/>
    <d v="2001-05-18T08:24:12"/>
    <s v="ABN AMRO Future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8"/>
    <s v="ADM63233"/>
    <s v="BMARCHAN"/>
    <s v="Enron Metals Trading System"/>
    <x v="0"/>
    <x v="0"/>
    <n v="2138397"/>
    <m/>
  </r>
  <r>
    <x v="1"/>
    <x v="3"/>
    <x v="1"/>
    <n v="3"/>
    <n v="15000"/>
    <n v="1264783"/>
    <d v="2001-05-18T08:24:15"/>
    <s v="El Paso Merchant Energy, L.P.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5049999999999999"/>
    <s v="EPMELPrj"/>
    <s v="SSCOTT5"/>
    <s v="ENA - IM Denver"/>
    <x v="7"/>
    <x v="5"/>
    <n v="796838"/>
    <d v="2001-05-19T21:00:00"/>
  </r>
  <r>
    <x v="1"/>
    <x v="3"/>
    <x v="1"/>
    <n v="3"/>
    <n v="30000"/>
    <n v="1264784"/>
    <d v="2001-05-18T08:24:16"/>
    <s v="Duke Energy Trading and Marketing,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LARSEN"/>
    <s v="RGAY"/>
    <s v="ENA - IM West"/>
    <x v="7"/>
    <x v="5"/>
    <n v="796839"/>
    <d v="2001-05-19T21:00:00"/>
  </r>
  <r>
    <x v="1"/>
    <x v="3"/>
    <x v="1"/>
    <n v="3"/>
    <n v="15000"/>
    <n v="1264785"/>
    <d v="2001-05-18T08:24:21"/>
    <s v="CMS Marketing, Services and Trading Company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900000000000002"/>
    <s v="SKAER0501"/>
    <s v="SSCOTT5"/>
    <s v="ENA - IM Denver"/>
    <x v="7"/>
    <x v="5"/>
    <n v="796840"/>
    <d v="2001-05-19T21:00:00"/>
  </r>
  <r>
    <x v="1"/>
    <x v="2"/>
    <x v="1"/>
    <n v="2"/>
    <n v="50"/>
    <n v="1264786"/>
    <d v="2001-05-18T08:24:22"/>
    <s v="Powerex Corp."/>
    <x v="0"/>
    <x v="0"/>
    <x v="0"/>
    <x v="2"/>
    <s v="US West Power Phy Fwd CAISO"/>
    <s v="US Pwr Phy CAISO NP15 OffPk              20-21May01      USD/MWh"/>
    <m/>
    <n v="25"/>
    <x v="0"/>
    <x v="2"/>
    <x v="0"/>
    <n v="200"/>
    <s v="POWEREX4"/>
    <s v="CMALLOR"/>
    <s v="ST-CA"/>
    <x v="6"/>
    <x v="6"/>
    <n v="615146.1"/>
    <d v="2001-05-20T21:00:00"/>
  </r>
  <r>
    <x v="0"/>
    <x v="3"/>
    <x v="1"/>
    <n v="153"/>
    <n v="1530000"/>
    <n v="1264787"/>
    <d v="2001-05-18T08:24:23"/>
    <s v="El Paso Merchant Energy, L.P."/>
    <x v="0"/>
    <x v="0"/>
    <x v="0"/>
    <x v="3"/>
    <s v="CAN Gas Phy Basis Firm East &gt;1Mo&lt;1Yr"/>
    <s v="CAN Gas PhyBasis Dawn                    Jun-Oct01       USD/MM"/>
    <n v="10000"/>
    <m/>
    <x v="0"/>
    <x v="10"/>
    <x v="0"/>
    <n v="0.16"/>
    <s v="EPMELPteg"/>
    <s v="GSTOREY"/>
    <s v="ENA - IM Ontario"/>
    <x v="7"/>
    <x v="5"/>
    <s v="VA5732.1 / 796842"/>
    <d v="2001-06-01T00:00:00"/>
  </r>
  <r>
    <x v="1"/>
    <x v="2"/>
    <x v="1"/>
    <n v="62"/>
    <n v="3100"/>
    <n v="1264788"/>
    <d v="2001-05-18T08:24:24"/>
    <s v="Mirant Americas Energy Marketing, L.P."/>
    <x v="0"/>
    <x v="0"/>
    <x v="0"/>
    <x v="2"/>
    <s v="US East Power Phy Fwd Firm"/>
    <s v="US Pwr Phy Firm  Entergy Peak            Jul-Aug02       USD/MWh"/>
    <n v="50"/>
    <m/>
    <x v="0"/>
    <x v="2"/>
    <x v="0"/>
    <n v="76"/>
    <s v="kevinmil"/>
    <s v="KPRESTO"/>
    <s v="LT-SPP"/>
    <x v="6"/>
    <x v="6"/>
    <n v="615147.1"/>
    <d v="2002-07-01T14:16:00"/>
  </r>
  <r>
    <x v="0"/>
    <x v="0"/>
    <x v="0"/>
    <n v="1"/>
    <n v="20"/>
    <n v="1264789"/>
    <d v="2001-05-18T08:24:27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ADM52993"/>
    <s v="BMARCHAN"/>
    <s v="Enron Metals Trading System"/>
    <x v="0"/>
    <x v="0"/>
    <n v="2138401"/>
    <m/>
  </r>
  <r>
    <x v="0"/>
    <x v="3"/>
    <x v="1"/>
    <n v="153"/>
    <n v="2295000"/>
    <n v="1264790"/>
    <d v="2001-05-18T08:24:28"/>
    <s v="El Paso Merchant Energy, L.P."/>
    <x v="0"/>
    <x v="0"/>
    <x v="0"/>
    <x v="3"/>
    <s v="CAN Gas Phy Basis Firm East &gt;1Mo&lt;1Yr"/>
    <s v="CAN Gas PhyBasis Dawn                    Jun-Oct01       USD/MM"/>
    <n v="15000"/>
    <m/>
    <x v="0"/>
    <x v="10"/>
    <x v="0"/>
    <n v="0.155"/>
    <s v="EPMELPteg"/>
    <s v="GSTOREY"/>
    <s v="ENA - IM Ontario"/>
    <x v="7"/>
    <x v="5"/>
    <s v="VA5733.1 / 796845"/>
    <d v="2001-06-01T00:00:00"/>
  </r>
  <r>
    <x v="1"/>
    <x v="3"/>
    <x v="1"/>
    <n v="3"/>
    <n v="15000"/>
    <n v="1264791"/>
    <d v="2001-05-18T08:24:29"/>
    <s v="BGML - IM Bridgeline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449999999999996"/>
    <s v="jayknobl"/>
    <s v="ARING"/>
    <s v="ENA-IM NE GULF1"/>
    <x v="7"/>
    <x v="5"/>
    <n v="796841"/>
    <d v="2001-05-19T21:00:00"/>
  </r>
  <r>
    <x v="1"/>
    <x v="3"/>
    <x v="1"/>
    <n v="3"/>
    <n v="15000"/>
    <n v="1264792"/>
    <d v="2001-05-18T08:24:38"/>
    <s v="Cook Inlet Energy Supply L.L.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WESTDESK1"/>
    <s v="TKUYKEN"/>
    <s v="ENA - IM West"/>
    <x v="7"/>
    <x v="5"/>
    <n v="796844"/>
    <d v="2001-05-19T21:00:00"/>
  </r>
  <r>
    <x v="1"/>
    <x v="3"/>
    <x v="1"/>
    <n v="3"/>
    <n v="30000"/>
    <n v="1264793"/>
    <d v="2001-05-18T08:24:45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100000000000003"/>
    <s v="aepes215"/>
    <s v="SPEREIR"/>
    <s v="ENA-IM NE GULF2"/>
    <x v="7"/>
    <x v="5"/>
    <n v="796847"/>
    <d v="2001-05-19T21:00:00"/>
  </r>
  <r>
    <x v="1"/>
    <x v="3"/>
    <x v="1"/>
    <n v="3"/>
    <n v="30000"/>
    <n v="1264794"/>
    <d v="2001-05-18T08:24:45"/>
    <s v="Aquila Energy Marketing Corporation"/>
    <x v="0"/>
    <x v="0"/>
    <x v="0"/>
    <x v="3"/>
    <s v="US Gas Phy Fwd Firm TX &lt; or = 1Mo "/>
    <s v="US Gas Phy       Exxon Katy              19-21May01      USD/MM"/>
    <n v="10000"/>
    <m/>
    <x v="0"/>
    <x v="10"/>
    <x v="0"/>
    <n v="4.1150000000000002"/>
    <s v="REAVISMAN"/>
    <s v="JPARKS"/>
    <s v="HPLC - IM HPLC"/>
    <x v="7"/>
    <x v="8"/>
    <n v="796848"/>
    <d v="2001-05-19T21:00:00"/>
  </r>
  <r>
    <x v="1"/>
    <x v="3"/>
    <x v="1"/>
    <n v="3"/>
    <n v="15000"/>
    <n v="1264795"/>
    <d v="2001-05-18T08:24:48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trevorh1"/>
    <s v="JWILLI13"/>
    <s v="ENA - IM Mkt Central MICH"/>
    <x v="7"/>
    <x v="5"/>
    <n v="796849"/>
    <d v="2001-05-19T21:00:00"/>
  </r>
  <r>
    <x v="1"/>
    <x v="3"/>
    <x v="0"/>
    <n v="153"/>
    <n v="382500"/>
    <n v="1264797"/>
    <d v="2001-05-18T08:24:50"/>
    <s v="Conectiv Energy Supply, Inc."/>
    <x v="0"/>
    <x v="0"/>
    <x v="0"/>
    <x v="3"/>
    <s v="US Gas Fin Swap"/>
    <s v="US Gas Swap      Nymex                   Jun-Oct01       USD/MM"/>
    <m/>
    <n v="2500"/>
    <x v="0"/>
    <x v="10"/>
    <x v="0"/>
    <n v="4.3250000000000002"/>
    <s v="steven12"/>
    <s v="JARNOLD"/>
    <s v="NG-Price"/>
    <x v="1"/>
    <x v="5"/>
    <s v="VA5734.1"/>
    <d v="2001-06-01T00:00:00"/>
  </r>
  <r>
    <x v="1"/>
    <x v="3"/>
    <x v="1"/>
    <n v="3"/>
    <n v="30000"/>
    <n v="1264798"/>
    <d v="2001-05-18T08:24:53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851"/>
    <d v="2001-05-19T21:00:00"/>
  </r>
  <r>
    <x v="1"/>
    <x v="3"/>
    <x v="0"/>
    <n v="31"/>
    <n v="77500"/>
    <n v="1264799"/>
    <d v="2001-05-18T08:24:55"/>
    <s v="Western Gas Resources, Inc."/>
    <x v="0"/>
    <x v="0"/>
    <x v="0"/>
    <x v="3"/>
    <s v="US Gas Fin Swap"/>
    <s v="US Gas Swap      Nymex                   Jul01           USD/MM"/>
    <n v="2500"/>
    <m/>
    <x v="0"/>
    <x v="10"/>
    <x v="0"/>
    <n v="4.2649999999999997"/>
    <s v="MHUGGINS"/>
    <s v="JARNOLD"/>
    <s v="NG-Price"/>
    <x v="1"/>
    <x v="5"/>
    <s v="VA5735.1"/>
    <d v="2001-07-01T21:00:00"/>
  </r>
  <r>
    <x v="1"/>
    <x v="3"/>
    <x v="1"/>
    <n v="3"/>
    <n v="12000"/>
    <n v="1264801"/>
    <d v="2001-05-18T08:24:56"/>
    <s v="CMS Marketing, Services and Trading Company"/>
    <x v="0"/>
    <x v="0"/>
    <x v="0"/>
    <x v="3"/>
    <s v="US Gas Phy Fwd Firm non-TX &lt; or = 1Mo "/>
    <s v="US Gas Phy       Cheyenne Hub            19-21May01      USD/MM"/>
    <n v="4000"/>
    <m/>
    <x v="0"/>
    <x v="10"/>
    <x v="0"/>
    <n v="2.4649999999999999"/>
    <s v="SKAER0501"/>
    <s v="SSCOTT5"/>
    <s v="ENA - IM Denver"/>
    <x v="7"/>
    <x v="5"/>
    <n v="796852"/>
    <d v="2001-05-19T21:00:00"/>
  </r>
  <r>
    <x v="1"/>
    <x v="2"/>
    <x v="1"/>
    <n v="1"/>
    <n v="25"/>
    <n v="1264802"/>
    <d v="2001-05-18T08:24:58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148.1"/>
    <d v="2001-05-21T21:00:00"/>
  </r>
  <r>
    <x v="1"/>
    <x v="3"/>
    <x v="1"/>
    <n v="3"/>
    <n v="30000"/>
    <n v="1264803"/>
    <d v="2001-05-18T08:24:58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86999999999997"/>
    <s v="MIDCONT2"/>
    <s v="PMIMS"/>
    <s v="ENA - IM MKT Central CG"/>
    <x v="7"/>
    <x v="5"/>
    <n v="796853"/>
    <d v="2001-05-19T21:00:00"/>
  </r>
  <r>
    <x v="0"/>
    <x v="3"/>
    <x v="1"/>
    <n v="214"/>
    <n v="2140000"/>
    <n v="1264804"/>
    <d v="2001-05-18T08:25:00"/>
    <s v="El Paso Merchant Energy, L.P."/>
    <x v="0"/>
    <x v="0"/>
    <x v="0"/>
    <x v="3"/>
    <s v="CAN Gas Phy Basis Firm East &gt;1Mo&lt;1Yr"/>
    <s v="CAN Gas PhyBasis Dawn                    Apr-Oct02       USD/MM"/>
    <n v="10000"/>
    <m/>
    <x v="0"/>
    <x v="10"/>
    <x v="0"/>
    <n v="0.16500000000000001"/>
    <s v="EPMELPteg"/>
    <s v="GSTOREY"/>
    <s v="ENA - IM Ontario"/>
    <x v="7"/>
    <x v="5"/>
    <s v="VA5736.1 / 796855"/>
    <d v="2002-04-01T00:00:00"/>
  </r>
  <r>
    <x v="1"/>
    <x v="3"/>
    <x v="1"/>
    <n v="13"/>
    <n v="65000"/>
    <n v="1264805"/>
    <d v="2001-05-18T08:25:03"/>
    <s v="Reliant Energy Services, Inc."/>
    <x v="0"/>
    <x v="0"/>
    <x v="0"/>
    <x v="3"/>
    <s v="US Gas Phy Fwd Firm non-TX &lt; or = 1Mo "/>
    <s v="US Gas Phy       Dom SP TT               19-31May01      USD/MM"/>
    <n v="5000"/>
    <m/>
    <x v="0"/>
    <x v="10"/>
    <x v="0"/>
    <n v="4.38"/>
    <s v="jtaylor1"/>
    <s v="SHENDRI"/>
    <s v="ENA-IM ME CNG"/>
    <x v="7"/>
    <x v="5"/>
    <n v="796854"/>
    <d v="2001-05-19T21:00:00"/>
  </r>
  <r>
    <x v="1"/>
    <x v="3"/>
    <x v="0"/>
    <n v="153"/>
    <n v="765000"/>
    <n v="1264808"/>
    <d v="2001-05-18T08:25:09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2"/>
    <s v="JOHNNELSON"/>
    <s v="JARNOLD"/>
    <s v="NG-Price"/>
    <x v="1"/>
    <x v="5"/>
    <s v="VA5738.1"/>
    <d v="2001-06-01T00:00:00"/>
  </r>
  <r>
    <x v="1"/>
    <x v="2"/>
    <x v="1"/>
    <n v="2"/>
    <n v="50"/>
    <n v="1264809"/>
    <d v="2001-05-18T08:25:10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11"/>
    <s v="danabrown"/>
    <s v="CMALLOR"/>
    <s v="ST-CA"/>
    <x v="6"/>
    <x v="6"/>
    <n v="615149.1"/>
    <d v="2001-05-20T21:00:00"/>
  </r>
  <r>
    <x v="1"/>
    <x v="2"/>
    <x v="1"/>
    <n v="2"/>
    <n v="50"/>
    <n v="1264810"/>
    <d v="2001-05-18T08:25:12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08"/>
    <s v="scunning"/>
    <s v="CMALLOR"/>
    <s v="ST-CA"/>
    <x v="6"/>
    <x v="6"/>
    <n v="615150.1"/>
    <d v="2001-05-20T21:00:00"/>
  </r>
  <r>
    <x v="1"/>
    <x v="3"/>
    <x v="1"/>
    <n v="3"/>
    <n v="3000"/>
    <n v="1264811"/>
    <d v="2001-05-18T08:25:20"/>
    <s v="BP Energy Company"/>
    <x v="0"/>
    <x v="0"/>
    <x v="0"/>
    <x v="3"/>
    <s v="US Gas Phy Fwd Firm non-TX &lt; or = 1Mo "/>
    <s v="US Gas Phy       TETCO STX               19-21May01      USD/MM"/>
    <n v="1000"/>
    <m/>
    <x v="0"/>
    <x v="10"/>
    <x v="0"/>
    <n v="4.0049999999999999"/>
    <s v="McMillanL"/>
    <s v="SPEREIR"/>
    <s v="ENA-IM NE GULF3"/>
    <x v="7"/>
    <x v="5"/>
    <n v="796857"/>
    <d v="2001-05-19T21:00:00"/>
  </r>
  <r>
    <x v="1"/>
    <x v="3"/>
    <x v="1"/>
    <n v="3"/>
    <n v="30000"/>
    <n v="1264812"/>
    <d v="2001-05-18T08:25:22"/>
    <s v="Aquila Energy Marketing Corporation"/>
    <x v="0"/>
    <x v="0"/>
    <x v="0"/>
    <x v="3"/>
    <s v="US Gas Phy Fwd Firm non-TX &lt; or = 1Mo "/>
    <s v="US Gas Phy       NBPL/ANR WillCo         19-21May01      USD/MM"/>
    <m/>
    <n v="10000"/>
    <x v="0"/>
    <x v="10"/>
    <x v="0"/>
    <n v="4.1950000000000003"/>
    <s v="benharner"/>
    <s v="PMIMS"/>
    <s v="ENA - IM MKT Central CG"/>
    <x v="7"/>
    <x v="5"/>
    <n v="796858"/>
    <d v="2001-05-19T21:00:00"/>
  </r>
  <r>
    <x v="1"/>
    <x v="3"/>
    <x v="1"/>
    <n v="3"/>
    <n v="150"/>
    <n v="1264813"/>
    <d v="2001-05-18T08:25:22"/>
    <s v="TXU Energy Trading Company"/>
    <x v="0"/>
    <x v="0"/>
    <x v="0"/>
    <x v="3"/>
    <s v="US Gas Phy Fwd Firm non-TX &lt; or = 1Mo "/>
    <s v="US Gas Phy       Transco Z6 NY           19-21May01      USD/MM"/>
    <m/>
    <n v="50"/>
    <x v="0"/>
    <x v="10"/>
    <x v="0"/>
    <n v="4.4850000000000003"/>
    <s v="txuetclj"/>
    <s v="VPIMENOV"/>
    <s v="ENA-IM ME NEW YORK"/>
    <x v="7"/>
    <x v="5"/>
    <n v="796859"/>
    <d v="2001-05-19T21:00:00"/>
  </r>
  <r>
    <x v="1"/>
    <x v="3"/>
    <x v="1"/>
    <n v="3"/>
    <n v="30000"/>
    <n v="1264814"/>
    <d v="2001-05-18T08:25:32"/>
    <s v="Tenaska Marketing Ventures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00000000000004"/>
    <s v="TMVTMD02"/>
    <s v="PMIMS"/>
    <s v="ENA - IM MKT Central CG"/>
    <x v="7"/>
    <x v="5"/>
    <n v="796860"/>
    <d v="2001-05-19T21:00:00"/>
  </r>
  <r>
    <x v="1"/>
    <x v="2"/>
    <x v="1"/>
    <n v="1"/>
    <n v="25"/>
    <n v="1264815"/>
    <d v="2001-05-18T08:25:34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151.1"/>
    <d v="2001-05-21T21:00:00"/>
  </r>
  <r>
    <x v="1"/>
    <x v="2"/>
    <x v="1"/>
    <n v="2"/>
    <n v="50"/>
    <n v="1264816"/>
    <d v="2001-05-18T08:25:4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90"/>
    <s v="ADM67446"/>
    <s v="HSALISBU"/>
    <s v="ST-SW"/>
    <x v="6"/>
    <x v="6"/>
    <n v="615152.1"/>
    <d v="2001-05-20T21:00:00"/>
  </r>
  <r>
    <x v="1"/>
    <x v="2"/>
    <x v="1"/>
    <n v="1"/>
    <n v="25"/>
    <n v="1264817"/>
    <d v="2001-05-18T08:25:41"/>
    <s v="El Paso Merchant Energy, L.P."/>
    <x v="0"/>
    <x v="0"/>
    <x v="0"/>
    <x v="2"/>
    <s v="US West Power Phy Fwd Firm"/>
    <s v="US Pwr Phy Firm  PALVE Peak              21May01         USD/MWh"/>
    <n v="25"/>
    <m/>
    <x v="0"/>
    <x v="2"/>
    <x v="0"/>
    <n v="305"/>
    <s v="epmepNLA"/>
    <s v="MFISCHE2"/>
    <s v="ST-SW"/>
    <x v="6"/>
    <x v="6"/>
    <n v="615153.1"/>
    <d v="2001-05-21T21:00:00"/>
  </r>
  <r>
    <x v="1"/>
    <x v="2"/>
    <x v="1"/>
    <n v="1"/>
    <n v="25"/>
    <n v="1264818"/>
    <d v="2001-05-18T08:25:45"/>
    <s v="Seattle City Light"/>
    <x v="0"/>
    <x v="0"/>
    <x v="0"/>
    <x v="2"/>
    <s v="US West Power Phy Fwd Firm"/>
    <s v="US Pwr Phy Firm  Mid-C Peak              21May01         USD/MWh"/>
    <n v="25"/>
    <m/>
    <x v="0"/>
    <x v="2"/>
    <x v="0"/>
    <n v="335"/>
    <s v="LLCONRAD"/>
    <s v="SCRANDA"/>
    <s v="ST-NW"/>
    <x v="6"/>
    <x v="6"/>
    <n v="615154.1"/>
    <d v="2001-05-21T21:00:00"/>
  </r>
  <r>
    <x v="1"/>
    <x v="3"/>
    <x v="1"/>
    <n v="3"/>
    <n v="15000"/>
    <n v="1264819"/>
    <d v="2001-05-18T08:25:46"/>
    <s v="Duke Energy Trading and Marketing, L.L.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199999999999996"/>
    <s v="LAURABATES"/>
    <s v="TDONOHO"/>
    <s v="ENA - IM Central Gulf"/>
    <x v="7"/>
    <x v="5"/>
    <n v="796861"/>
    <d v="2001-05-19T21:00:00"/>
  </r>
  <r>
    <x v="1"/>
    <x v="3"/>
    <x v="1"/>
    <n v="3"/>
    <n v="15000"/>
    <n v="1264820"/>
    <d v="2001-05-18T08:25:47"/>
    <s v="Occidental Energy Marketing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"/>
    <s v="smallfitz"/>
    <s v="JWILLI13"/>
    <s v="ENA-IM Mid Central South"/>
    <x v="7"/>
    <x v="5"/>
    <n v="796862"/>
    <d v="2001-05-19T21:00:00"/>
  </r>
  <r>
    <x v="1"/>
    <x v="3"/>
    <x v="1"/>
    <n v="3"/>
    <n v="30000"/>
    <n v="1264821"/>
    <d v="2001-05-18T08:25:49"/>
    <s v="Duke Energy Trading and Marketing, L.L.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125"/>
    <s v="HEATHERW"/>
    <s v="JTHOLT"/>
    <s v="ENA - IM West"/>
    <x v="7"/>
    <x v="5"/>
    <n v="796863"/>
    <d v="2001-05-19T21:00:00"/>
  </r>
  <r>
    <x v="1"/>
    <x v="2"/>
    <x v="1"/>
    <n v="1"/>
    <n v="25"/>
    <n v="1264822"/>
    <d v="2001-05-18T08:25:51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20"/>
    <s v="daveyell"/>
    <s v="JRICHTE"/>
    <s v="ST-CA"/>
    <x v="6"/>
    <x v="6"/>
    <n v="615155.1"/>
    <d v="2001-05-21T21:00:00"/>
  </r>
  <r>
    <x v="1"/>
    <x v="2"/>
    <x v="1"/>
    <n v="4"/>
    <n v="200"/>
    <n v="1264823"/>
    <d v="2001-05-18T08:25:54"/>
    <s v="Calpine Energy Services, L.P."/>
    <x v="0"/>
    <x v="0"/>
    <x v="0"/>
    <x v="2"/>
    <s v="US East Power Phy Fwd Firm"/>
    <s v="US Pwr Phy Firm  NEPOOL Peak             22-25May01      USD/MWh"/>
    <m/>
    <n v="50"/>
    <x v="0"/>
    <x v="2"/>
    <x v="0"/>
    <n v="52.75"/>
    <s v="JWOODALL1"/>
    <s v="PBRODER"/>
    <s v="ST-New England"/>
    <x v="6"/>
    <x v="6"/>
    <n v="615156.1"/>
    <d v="2001-05-22T21:00:00"/>
  </r>
  <r>
    <x v="1"/>
    <x v="3"/>
    <x v="1"/>
    <n v="3"/>
    <n v="30000"/>
    <n v="1264824"/>
    <d v="2001-05-18T08:25:54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125"/>
    <s v="aepes217"/>
    <s v="JTHOLT"/>
    <s v="ENA - IM West"/>
    <x v="7"/>
    <x v="5"/>
    <n v="796864"/>
    <d v="2001-05-19T21:00:00"/>
  </r>
  <r>
    <x v="1"/>
    <x v="3"/>
    <x v="1"/>
    <n v="3"/>
    <n v="30000"/>
    <n v="1264825"/>
    <d v="2001-05-18T08:25:54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449999999999996"/>
    <s v="KFRIEDRICH"/>
    <s v="ARING"/>
    <s v="ENA-IM NE GULF4"/>
    <x v="7"/>
    <x v="5"/>
    <n v="796865"/>
    <d v="2001-05-19T21:00:00"/>
  </r>
  <r>
    <x v="1"/>
    <x v="3"/>
    <x v="0"/>
    <n v="30"/>
    <n v="300000"/>
    <n v="1264826"/>
    <d v="2001-05-18T08:25:58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CSPRINGER"/>
    <s v="JARNOLD"/>
    <s v="NG-Price"/>
    <x v="1"/>
    <x v="5"/>
    <s v="VA5739.1"/>
    <d v="2001-06-01T21:00:00"/>
  </r>
  <r>
    <x v="1"/>
    <x v="2"/>
    <x v="1"/>
    <n v="30"/>
    <n v="1500"/>
    <n v="1264827"/>
    <d v="2001-05-18T08:26:05"/>
    <s v="El Paso Merchant Energy, L.P."/>
    <x v="0"/>
    <x v="0"/>
    <x v="0"/>
    <x v="2"/>
    <s v="US East Power Phy Fwd Firm"/>
    <s v="US Pwr Phy Firm  PJM-W Peak              Jun01           USD/MWh"/>
    <m/>
    <n v="50"/>
    <x v="0"/>
    <x v="2"/>
    <x v="0"/>
    <n v="59"/>
    <s v="EPowerML"/>
    <s v="JQUENET"/>
    <s v="LT-PJM"/>
    <x v="6"/>
    <x v="6"/>
    <n v="615158.1"/>
    <d v="2001-06-01T14:12:00"/>
  </r>
  <r>
    <x v="1"/>
    <x v="3"/>
    <x v="0"/>
    <n v="151"/>
    <n v="1510000"/>
    <n v="1264828"/>
    <d v="2001-05-18T08:26:07"/>
    <s v="Reliant Energy Services, Inc."/>
    <x v="0"/>
    <x v="0"/>
    <x v="0"/>
    <x v="3"/>
    <s v="US Gas Fin BasisSwap"/>
    <s v="US Gas Basis     NGPL TXOK               Nov01-Mar02     USD/MM"/>
    <n v="10000"/>
    <m/>
    <x v="0"/>
    <x v="10"/>
    <x v="0"/>
    <n v="-8.2500000000000004E-2"/>
    <s v="robpitts"/>
    <s v="KRUSCIT"/>
    <s v="Firm Trading Central"/>
    <x v="1"/>
    <x v="5"/>
    <s v="VA5740.1"/>
    <d v="2001-11-01T00:00:00"/>
  </r>
  <r>
    <x v="0"/>
    <x v="0"/>
    <x v="0"/>
    <n v="1"/>
    <n v="20"/>
    <n v="1264829"/>
    <d v="2001-05-18T08:26:10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6"/>
    <s v="ADM08839"/>
    <s v="BMARCHAN"/>
    <s v="Enron Metals Trading System"/>
    <x v="0"/>
    <x v="0"/>
    <n v="2138407"/>
    <m/>
  </r>
  <r>
    <x v="0"/>
    <x v="3"/>
    <x v="1"/>
    <n v="30"/>
    <n v="300000"/>
    <n v="1264832"/>
    <d v="2001-05-18T08:26:21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9500000000000001"/>
    <s v="EPMELPteg"/>
    <s v="GSTOREY"/>
    <s v="ENA - IM Ontario"/>
    <x v="7"/>
    <x v="5"/>
    <s v="VA5743.1 / 796866"/>
    <d v="2001-06-01T21:00:00"/>
  </r>
  <r>
    <x v="0"/>
    <x v="3"/>
    <x v="1"/>
    <n v="30"/>
    <n v="300000"/>
    <n v="1264833"/>
    <d v="2001-05-18T08:26:24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875"/>
    <s v="EPMELPteg"/>
    <s v="GSTOREY"/>
    <s v="ENA - IM Ontario"/>
    <x v="7"/>
    <x v="5"/>
    <s v="VA5744.1 / 796868"/>
    <d v="2001-06-01T21:00:00"/>
  </r>
  <r>
    <x v="0"/>
    <x v="0"/>
    <x v="0"/>
    <n v="1"/>
    <n v="20"/>
    <n v="1264836"/>
    <d v="2001-05-18T08:26:2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johnmanfld"/>
    <s v="BMARCHAN"/>
    <s v="Enron Metals Trading System"/>
    <x v="0"/>
    <x v="0"/>
    <n v="2138409"/>
    <m/>
  </r>
  <r>
    <x v="1"/>
    <x v="2"/>
    <x v="1"/>
    <n v="1"/>
    <n v="25"/>
    <n v="1264837"/>
    <d v="2001-05-18T08:26:26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35"/>
    <s v="POWEREX4"/>
    <s v="JRICHTE"/>
    <s v="ST-CA"/>
    <x v="6"/>
    <x v="6"/>
    <n v="615159.1"/>
    <d v="2001-05-21T21:00:00"/>
  </r>
  <r>
    <x v="1"/>
    <x v="3"/>
    <x v="0"/>
    <n v="30"/>
    <n v="900000"/>
    <n v="1264835"/>
    <d v="2001-05-18T08:26:26"/>
    <s v="Virginia Power Energy Marketing, Inc."/>
    <x v="0"/>
    <x v="0"/>
    <x v="0"/>
    <x v="3"/>
    <s v="US Gas Fin BasisSwap"/>
    <s v="US Gas Basis     Transco Z6 NY           Jun01           USD/MM"/>
    <n v="30000"/>
    <m/>
    <x v="0"/>
    <x v="10"/>
    <x v="0"/>
    <n v="0.41499999999999998"/>
    <s v="ADM40684"/>
    <s v="BMCKAY"/>
    <s v="FT-NY"/>
    <x v="1"/>
    <x v="5"/>
    <s v="VA5745.1"/>
    <d v="2001-06-01T21:00:00"/>
  </r>
  <r>
    <x v="1"/>
    <x v="2"/>
    <x v="1"/>
    <n v="2"/>
    <n v="50"/>
    <n v="1264838"/>
    <d v="2001-05-18T08:26:36"/>
    <s v="Constellation Power Source, Inc."/>
    <x v="0"/>
    <x v="0"/>
    <x v="0"/>
    <x v="2"/>
    <s v="US West Power Phy Fwd Firm"/>
    <s v="US Pwr Phy Firm  Mid-C OffPk             20-21May01      USD/MWh"/>
    <n v="25"/>
    <m/>
    <x v="0"/>
    <x v="2"/>
    <x v="0"/>
    <n v="215"/>
    <s v="bharrison"/>
    <s v="DSCHOLT"/>
    <s v="ST-SW"/>
    <x v="6"/>
    <x v="6"/>
    <n v="615160.1"/>
    <d v="2001-05-20T21:00:00"/>
  </r>
  <r>
    <x v="1"/>
    <x v="3"/>
    <x v="1"/>
    <n v="3"/>
    <n v="30000"/>
    <n v="1264839"/>
    <d v="2001-05-18T08:26:39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25"/>
    <s v="ramcharger"/>
    <s v="JTHOLT"/>
    <s v="ENA - IM West"/>
    <x v="7"/>
    <x v="5"/>
    <n v="796870"/>
    <d v="2001-05-19T21:00:00"/>
  </r>
  <r>
    <x v="1"/>
    <x v="2"/>
    <x v="1"/>
    <n v="1"/>
    <n v="25"/>
    <n v="1264840"/>
    <d v="2001-05-18T08:26:40"/>
    <s v="Pinnacle West Capital Corporation"/>
    <x v="0"/>
    <x v="0"/>
    <x v="0"/>
    <x v="2"/>
    <s v="US West Power Phy Fwd Firm"/>
    <s v="US Pwr Phy Firm  Mid-C Peak              21May01         USD/MWh"/>
    <n v="25"/>
    <m/>
    <x v="0"/>
    <x v="2"/>
    <x v="0"/>
    <n v="335"/>
    <s v="FCONTR12"/>
    <s v="SCRANDA"/>
    <s v="ST-NW"/>
    <x v="6"/>
    <x v="6"/>
    <n v="615161.1"/>
    <d v="2001-05-21T21:00:00"/>
  </r>
  <r>
    <x v="1"/>
    <x v="3"/>
    <x v="1"/>
    <n v="3"/>
    <n v="30000"/>
    <n v="1264841"/>
    <d v="2001-05-18T08:26:47"/>
    <s v="Duke Energy Trading and Marketing,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MIKELARSEN"/>
    <s v="RGAY"/>
    <s v="ENA - IM West"/>
    <x v="7"/>
    <x v="5"/>
    <n v="796871"/>
    <d v="2001-05-19T21:00:00"/>
  </r>
  <r>
    <x v="1"/>
    <x v="3"/>
    <x v="1"/>
    <n v="3"/>
    <n v="30000"/>
    <n v="1264842"/>
    <d v="2001-05-18T08:26:53"/>
    <s v="Aquila Energy Marketing Corporation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375"/>
    <s v="joekennedy"/>
    <s v="JTHOLT"/>
    <s v="ENA - IM West"/>
    <x v="7"/>
    <x v="5"/>
    <n v="796872"/>
    <d v="2001-05-19T21:00:00"/>
  </r>
  <r>
    <x v="1"/>
    <x v="3"/>
    <x v="1"/>
    <n v="3"/>
    <n v="30000"/>
    <n v="1264844"/>
    <d v="2001-05-18T08:27:00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25"/>
    <s v="ramcharger"/>
    <s v="JTHOLT"/>
    <s v="ENA - IM West"/>
    <x v="7"/>
    <x v="5"/>
    <n v="796873"/>
    <d v="2001-05-19T21:00:00"/>
  </r>
  <r>
    <x v="1"/>
    <x v="3"/>
    <x v="1"/>
    <n v="3"/>
    <n v="30000"/>
    <n v="1264845"/>
    <d v="2001-05-18T08:27:03"/>
    <s v="AEP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25"/>
    <s v="aepes217"/>
    <s v="JTHOLT"/>
    <s v="ENA - IM West"/>
    <x v="7"/>
    <x v="5"/>
    <n v="796874"/>
    <d v="2001-05-19T21:00:00"/>
  </r>
  <r>
    <x v="1"/>
    <x v="3"/>
    <x v="0"/>
    <n v="30"/>
    <n v="300000"/>
    <n v="1264846"/>
    <d v="2001-05-18T08:27:15"/>
    <s v="Firm Trade Bridgeline Gas Marketing LLC"/>
    <x v="0"/>
    <x v="0"/>
    <x v="0"/>
    <x v="3"/>
    <s v="US Gas Fin BasisSwap"/>
    <s v="US Gas Basis     ANR LA                  Jun01           USD/MM"/>
    <n v="10000"/>
    <m/>
    <x v="0"/>
    <x v="10"/>
    <x v="0"/>
    <n v="-8.2500000000000004E-2"/>
    <s v="ADM38409"/>
    <s v="KRUSCIT"/>
    <s v="Firm Trading Central"/>
    <x v="1"/>
    <x v="5"/>
    <s v="VA5748.1"/>
    <d v="2001-06-01T21:00:00"/>
  </r>
  <r>
    <x v="1"/>
    <x v="3"/>
    <x v="1"/>
    <n v="3"/>
    <n v="15000"/>
    <n v="1264847"/>
    <d v="2001-05-18T08:27:19"/>
    <s v="NJR Energy Services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n v="19691994"/>
    <s v="VPIMENOV"/>
    <s v="ENA-IM ME NEW YORK"/>
    <x v="7"/>
    <x v="5"/>
    <n v="796875"/>
    <d v="2001-05-19T21:00:00"/>
  </r>
  <r>
    <x v="1"/>
    <x v="2"/>
    <x v="0"/>
    <n v="1"/>
    <n v="50"/>
    <n v="1264848"/>
    <d v="2001-05-18T08:27:19"/>
    <s v="Duke Energy Trading and Marketing, L.L.C."/>
    <x v="0"/>
    <x v="0"/>
    <x v="0"/>
    <x v="2"/>
    <s v="US East Power Fin Swap"/>
    <s v="US Pwr Fin Swap  PJM W IntC HE11-23 EPT  18May01         USD/MWh"/>
    <m/>
    <n v="50"/>
    <x v="0"/>
    <x v="2"/>
    <x v="0"/>
    <n v="36"/>
    <s v="GABRUCE1"/>
    <s v="JSTEPENO"/>
    <s v="EPMI-HRLY-NE"/>
    <x v="6"/>
    <x v="5"/>
    <n v="615162.1"/>
    <d v="2001-05-18T21:00:00"/>
  </r>
  <r>
    <x v="1"/>
    <x v="3"/>
    <x v="0"/>
    <n v="30"/>
    <n v="300000"/>
    <n v="1264849"/>
    <d v="2001-05-18T08:27:25"/>
    <s v="Tractebel Energy Marketing, Inc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WICKLUND"/>
    <s v="EBASS"/>
    <s v="FT-Texas"/>
    <x v="1"/>
    <x v="5"/>
    <s v="VA5749.1"/>
    <d v="2001-06-01T21:00:00"/>
  </r>
  <r>
    <x v="1"/>
    <x v="3"/>
    <x v="1"/>
    <n v="3"/>
    <n v="15000"/>
    <n v="1264851"/>
    <d v="2001-05-18T08:27:26"/>
    <s v="Colonial Energy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650000000000004"/>
    <s v="BRIANKELLY"/>
    <s v="SPEREIR"/>
    <s v="ENA-IM NE GULF3"/>
    <x v="7"/>
    <x v="5"/>
    <n v="796876"/>
    <d v="2001-05-19T21:00:00"/>
  </r>
  <r>
    <x v="1"/>
    <x v="3"/>
    <x v="1"/>
    <n v="3"/>
    <n v="15000"/>
    <n v="1264852"/>
    <d v="2001-05-18T08:27:33"/>
    <s v="Wisconsin Gas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650000000000004"/>
    <s v="JFuller99"/>
    <s v="TDONOHO"/>
    <s v="ENA - IM Central Gulf"/>
    <x v="7"/>
    <x v="5"/>
    <n v="796877"/>
    <d v="2001-05-19T21:00:00"/>
  </r>
  <r>
    <x v="1"/>
    <x v="2"/>
    <x v="1"/>
    <n v="2"/>
    <n v="50"/>
    <n v="1264853"/>
    <d v="2001-05-18T08:27:35"/>
    <s v="Idaho Power Company, dba IDACORP Energy"/>
    <x v="0"/>
    <x v="0"/>
    <x v="0"/>
    <x v="2"/>
    <s v="US West Power Phy Fwd CAISO"/>
    <s v="US Pwr Phy CAISO NP15 OffPk              20-21May01      USD/MWh"/>
    <m/>
    <n v="25"/>
    <x v="0"/>
    <x v="2"/>
    <x v="0"/>
    <n v="205"/>
    <s v="JSJ14000"/>
    <s v="CMALLOR"/>
    <s v="ST-CA"/>
    <x v="6"/>
    <x v="6"/>
    <n v="615164.1"/>
    <d v="2001-05-20T21:00:00"/>
  </r>
  <r>
    <x v="0"/>
    <x v="2"/>
    <x v="0"/>
    <n v="29"/>
    <n v="725"/>
    <n v="1264854"/>
    <d v="2001-05-18T08:27:35"/>
    <s v="Interkraft Trading ASA"/>
    <x v="0"/>
    <x v="0"/>
    <x v="0"/>
    <x v="2"/>
    <s v="Nordic Power Financial Swap"/>
    <s v="Nordic Pwr Swap  SYS BASE                GB13 2001       NOK/MWh"/>
    <n v="25"/>
    <m/>
    <x v="0"/>
    <x v="2"/>
    <x v="1"/>
    <n v="224"/>
    <s v="ADM55677"/>
    <s v="ESEIDEL"/>
    <s v="ENE- Nordic Power Book"/>
    <x v="2"/>
    <x v="2"/>
    <n v="1264854"/>
    <d v="2001-12-03T00:00:00"/>
  </r>
  <r>
    <x v="1"/>
    <x v="2"/>
    <x v="1"/>
    <n v="4"/>
    <n v="200"/>
    <n v="1264855"/>
    <d v="2001-05-18T08:27:3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5165.1"/>
    <d v="2001-05-22T21:00:00"/>
  </r>
  <r>
    <x v="1"/>
    <x v="2"/>
    <x v="0"/>
    <n v="1"/>
    <n v="50"/>
    <n v="1264856"/>
    <d v="2001-05-18T08:27:39"/>
    <s v="Sempra Energy Trading Corp."/>
    <x v="0"/>
    <x v="0"/>
    <x v="0"/>
    <x v="2"/>
    <s v="US East Power Fin Swap"/>
    <s v="US Pwr Fin Swap  PJM W IntC HE11-23 EPT  18May01         USD/MWh"/>
    <m/>
    <n v="50"/>
    <x v="0"/>
    <x v="2"/>
    <x v="0"/>
    <n v="37"/>
    <s v="shortterm"/>
    <s v="JSTEPENO"/>
    <s v="EPMI-HRLY-NE"/>
    <x v="6"/>
    <x v="5"/>
    <n v="615166.1"/>
    <d v="2001-05-18T21:00:00"/>
  </r>
  <r>
    <x v="1"/>
    <x v="3"/>
    <x v="0"/>
    <n v="365"/>
    <n v="1825000"/>
    <n v="1264857"/>
    <d v="2001-05-18T08:27:40"/>
    <s v="AEP Energy Services, Inc."/>
    <x v="0"/>
    <x v="0"/>
    <x v="0"/>
    <x v="3"/>
    <s v="US Gas Fin Swap"/>
    <s v="US Gas Swap      Nymex                   Jan-Dec02       USD/MM"/>
    <m/>
    <n v="5000"/>
    <x v="0"/>
    <x v="10"/>
    <x v="0"/>
    <n v="4.38"/>
    <s v="aepes214"/>
    <s v="JARNOLD"/>
    <s v="NG-Price"/>
    <x v="1"/>
    <x v="5"/>
    <s v="VA5751.1"/>
    <d v="2002-01-01T21:00:00"/>
  </r>
  <r>
    <x v="1"/>
    <x v="3"/>
    <x v="1"/>
    <n v="3"/>
    <n v="15000"/>
    <n v="1264858"/>
    <d v="2001-05-18T08:27:44"/>
    <s v="Duke Energy Trading and Marketing, L.L.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MIKELARSEN"/>
    <s v="TKUYKEN"/>
    <s v="ENA - IM West"/>
    <x v="7"/>
    <x v="5"/>
    <n v="796878"/>
    <d v="2001-05-19T21:00:00"/>
  </r>
  <r>
    <x v="1"/>
    <x v="3"/>
    <x v="1"/>
    <n v="3"/>
    <n v="15000"/>
    <n v="1264859"/>
    <d v="2001-05-18T08:27:59"/>
    <s v="EnergyUSA-TPC Corp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500000000000004"/>
    <s v="jgriffiths"/>
    <s v="ARING"/>
    <s v="ENA-IM NE GULF1"/>
    <x v="7"/>
    <x v="5"/>
    <n v="796879"/>
    <d v="2001-05-19T21:00:00"/>
  </r>
  <r>
    <x v="1"/>
    <x v="3"/>
    <x v="1"/>
    <n v="3"/>
    <n v="30000"/>
    <n v="1264860"/>
    <d v="2001-05-18T08:28:06"/>
    <s v="Nicor Gas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7"/>
    <s v="vab12345"/>
    <s v="TDONOHO"/>
    <s v="ENA - IM Central Gulf"/>
    <x v="7"/>
    <x v="5"/>
    <n v="796880"/>
    <d v="2001-05-19T21:00:00"/>
  </r>
  <r>
    <x v="1"/>
    <x v="3"/>
    <x v="1"/>
    <n v="3"/>
    <n v="30000"/>
    <n v="1264861"/>
    <d v="2001-05-18T08:28:08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849999999999999"/>
    <s v="DEFSCHRIS"/>
    <s v="JPARKS"/>
    <s v="HPLC - IM HPLC"/>
    <x v="7"/>
    <x v="8"/>
    <n v="796881"/>
    <d v="2001-05-19T21:00:00"/>
  </r>
  <r>
    <x v="1"/>
    <x v="3"/>
    <x v="1"/>
    <n v="3"/>
    <n v="15000"/>
    <n v="1264862"/>
    <d v="2001-05-18T08:28:10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jfh00001"/>
    <s v="TKUYKEN"/>
    <s v="ENA - IM West"/>
    <x v="7"/>
    <x v="5"/>
    <n v="796882"/>
    <d v="2001-05-19T21:00:00"/>
  </r>
  <r>
    <x v="1"/>
    <x v="3"/>
    <x v="1"/>
    <n v="3"/>
    <n v="30000"/>
    <n v="1264863"/>
    <d v="2001-05-18T08:28:1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4.0049999999999999"/>
    <s v="DEFSCHRIS"/>
    <s v="JPARKS"/>
    <s v="HPLC - IM HPLC"/>
    <x v="7"/>
    <x v="8"/>
    <n v="796883"/>
    <d v="2001-05-19T21:00:00"/>
  </r>
  <r>
    <x v="1"/>
    <x v="2"/>
    <x v="1"/>
    <n v="1"/>
    <n v="25"/>
    <n v="1264865"/>
    <d v="2001-05-18T08:28:15"/>
    <s v="Axia Energy, LP"/>
    <x v="0"/>
    <x v="0"/>
    <x v="0"/>
    <x v="2"/>
    <s v="US West Power Phy Fwd Firm"/>
    <s v="US Pwr Phy Firm  PALVE Peak              21May01         USD/MWh"/>
    <m/>
    <n v="25"/>
    <x v="0"/>
    <x v="2"/>
    <x v="0"/>
    <n v="307.5"/>
    <s v="mdehaven"/>
    <s v="MFISCHE2"/>
    <s v="ST-SW"/>
    <x v="6"/>
    <x v="6"/>
    <n v="615168.1"/>
    <d v="2001-05-21T21:00:00"/>
  </r>
  <r>
    <x v="1"/>
    <x v="3"/>
    <x v="0"/>
    <n v="153"/>
    <n v="1530000"/>
    <n v="1264866"/>
    <d v="2001-05-18T08:28:16"/>
    <s v="Aquila Risk Management Corporation"/>
    <x v="0"/>
    <x v="0"/>
    <x v="0"/>
    <x v="3"/>
    <s v="US Gas Fin BasisSwap"/>
    <s v="US Gas Basis     GD/M Mich Con           Jun-Oct01       USD/MM"/>
    <m/>
    <n v="10000"/>
    <x v="0"/>
    <x v="10"/>
    <x v="0"/>
    <n v="0.155"/>
    <s v="AQUILA1003"/>
    <s v="GSTOREY"/>
    <s v="FT-ONTARIO"/>
    <x v="1"/>
    <x v="5"/>
    <s v="VA5753.1"/>
    <d v="2001-06-01T00:00:00"/>
  </r>
  <r>
    <x v="1"/>
    <x v="3"/>
    <x v="0"/>
    <n v="30"/>
    <n v="150000"/>
    <n v="1264868"/>
    <d v="2001-05-18T08:28:18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8"/>
    <s v="EPMELPkac"/>
    <s v="FERMIS"/>
    <s v="FT - North West"/>
    <x v="1"/>
    <x v="5"/>
    <s v="VA5754.1"/>
    <d v="2001-06-01T21:00:00"/>
  </r>
  <r>
    <x v="1"/>
    <x v="3"/>
    <x v="1"/>
    <n v="3"/>
    <n v="3999"/>
    <n v="1264867"/>
    <d v="2001-05-18T08:28:18"/>
    <s v="Reliant Energy Services, Inc."/>
    <x v="0"/>
    <x v="0"/>
    <x v="0"/>
    <x v="3"/>
    <s v="US Gas Phy Fwd Firm non-TX &lt; or = 1Mo "/>
    <s v="US Gas Phy       TENN 800                19-21May01      USD/MM"/>
    <m/>
    <n v="1333"/>
    <x v="0"/>
    <x v="10"/>
    <x v="0"/>
    <n v="4.09"/>
    <s v="johnlewis"/>
    <s v="SGOODEL"/>
    <s v="ENA-IM NE GULF3"/>
    <x v="7"/>
    <x v="5"/>
    <n v="796884"/>
    <d v="2001-05-19T21:00:00"/>
  </r>
  <r>
    <x v="1"/>
    <x v="3"/>
    <x v="0"/>
    <n v="30"/>
    <n v="75000"/>
    <n v="1264870"/>
    <d v="2001-05-18T08:28:25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1849999999999996"/>
    <s v="Jnesser1"/>
    <s v="JARNOLD"/>
    <s v="NG-Price"/>
    <x v="1"/>
    <x v="5"/>
    <s v="VA5757.1"/>
    <d v="2001-06-01T21:00:00"/>
  </r>
  <r>
    <x v="1"/>
    <x v="3"/>
    <x v="1"/>
    <n v="3"/>
    <n v="15000"/>
    <n v="1264871"/>
    <d v="2001-05-18T08:28:26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trevorh1"/>
    <s v="JWILLI13"/>
    <s v="ENA - IM Mkt Central MICH"/>
    <x v="7"/>
    <x v="5"/>
    <n v="796885"/>
    <d v="2001-05-19T21:00:00"/>
  </r>
  <r>
    <x v="1"/>
    <x v="3"/>
    <x v="1"/>
    <n v="3"/>
    <n v="15000"/>
    <n v="1264873"/>
    <d v="2001-05-18T08:28:29"/>
    <s v="Aquila Energy Marketing Corporation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JOHNBOYLE"/>
    <s v="SSOUTH"/>
    <s v="ENA - IM West"/>
    <x v="7"/>
    <x v="5"/>
    <n v="796886"/>
    <d v="2001-05-19T21:00:00"/>
  </r>
  <r>
    <x v="1"/>
    <x v="3"/>
    <x v="0"/>
    <n v="30"/>
    <n v="150000"/>
    <n v="1264875"/>
    <d v="2001-05-18T08:28:39"/>
    <s v="Virginia Power Energy Marketing, Inc."/>
    <x v="0"/>
    <x v="0"/>
    <x v="0"/>
    <x v="3"/>
    <s v="US Gas Fin BasisSwap"/>
    <s v="US Gas Basis     NGI Chicago             Jun01           USD/MM"/>
    <m/>
    <n v="5000"/>
    <x v="0"/>
    <x v="10"/>
    <x v="0"/>
    <n v="8.2500000000000004E-2"/>
    <s v="GREGTYSON"/>
    <s v="GSTOREY"/>
    <s v="FT-ONTARIO"/>
    <x v="1"/>
    <x v="5"/>
    <s v="VA5759.1"/>
    <d v="2001-06-01T21:00:00"/>
  </r>
  <r>
    <x v="1"/>
    <x v="2"/>
    <x v="1"/>
    <n v="2"/>
    <n v="50"/>
    <n v="1264876"/>
    <d v="2001-05-18T08:28:41"/>
    <s v="Mirant Americas Energy Marketing, L.P."/>
    <x v="0"/>
    <x v="0"/>
    <x v="0"/>
    <x v="2"/>
    <s v="US West Power Phy Fwd CAISO"/>
    <s v="US Pwr Phy CAISO SP15 OffPk              20-21May01      USD/MWh"/>
    <m/>
    <n v="25"/>
    <x v="0"/>
    <x v="2"/>
    <x v="0"/>
    <n v="110"/>
    <s v="jcl00001"/>
    <s v="CMALLOR"/>
    <s v="ST-CA"/>
    <x v="6"/>
    <x v="6"/>
    <n v="615169.1"/>
    <d v="2001-05-20T21:00:00"/>
  </r>
  <r>
    <x v="1"/>
    <x v="3"/>
    <x v="1"/>
    <n v="3"/>
    <n v="12000"/>
    <n v="1264877"/>
    <d v="2001-05-18T08:28:42"/>
    <s v="WPS Energy Services, Inc."/>
    <x v="0"/>
    <x v="0"/>
    <x v="0"/>
    <x v="3"/>
    <s v="US Gas Phy Fwd Firm non-TX &lt; or = 1Mo "/>
    <s v="US Gas Phy       Consumers Pwr           19-21May01      USD/MM"/>
    <n v="4000"/>
    <m/>
    <x v="0"/>
    <x v="10"/>
    <x v="0"/>
    <n v="4.3449999999999998"/>
    <s v="TC3KEENAN"/>
    <s v="JWILLI13"/>
    <s v="ENA - IM Mkt Central MICH"/>
    <x v="7"/>
    <x v="5"/>
    <n v="796887"/>
    <d v="2001-05-19T21:00:00"/>
  </r>
  <r>
    <x v="1"/>
    <x v="2"/>
    <x v="1"/>
    <n v="2"/>
    <n v="50"/>
    <n v="1264880"/>
    <d v="2001-05-18T08:28:52"/>
    <s v="Powerex Corp."/>
    <x v="0"/>
    <x v="0"/>
    <x v="0"/>
    <x v="2"/>
    <s v="US West Power Phy Fwd Firm"/>
    <s v="US Pwr Phy Firm  Mid-C OffPk             20-21May01      USD/MWh"/>
    <m/>
    <n v="25"/>
    <x v="0"/>
    <x v="2"/>
    <x v="0"/>
    <n v="215"/>
    <s v="POWEREX4"/>
    <s v="DSCHOLT"/>
    <s v="ST-SW"/>
    <x v="6"/>
    <x v="6"/>
    <n v="615171.1"/>
    <d v="2001-05-20T21:00:00"/>
  </r>
  <r>
    <x v="1"/>
    <x v="3"/>
    <x v="1"/>
    <n v="3"/>
    <n v="30000"/>
    <n v="1264879"/>
    <d v="2001-05-18T08:28:52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499999999999996"/>
    <s v="kstrength"/>
    <s v="SHENDRI"/>
    <s v="ENA-IM ME CNG"/>
    <x v="7"/>
    <x v="5"/>
    <n v="796889"/>
    <d v="2001-05-19T21:00:00"/>
  </r>
  <r>
    <x v="1"/>
    <x v="3"/>
    <x v="0"/>
    <n v="31"/>
    <n v="310000"/>
    <n v="1264883"/>
    <d v="2001-05-18T08:28:58"/>
    <s v="Duke Energy Trading and Marketing, L.L.C."/>
    <x v="0"/>
    <x v="0"/>
    <x v="0"/>
    <x v="3"/>
    <s v="US Gas Fin BasisSwap"/>
    <s v="US Gas Basis     EP Permian              Oct01           USD/MM"/>
    <n v="10000"/>
    <m/>
    <x v="0"/>
    <x v="10"/>
    <x v="0"/>
    <n v="-2.5000000000000001E-2"/>
    <s v="BARRYHANLY"/>
    <s v="EBASS"/>
    <s v="FT-Texas"/>
    <x v="1"/>
    <x v="5"/>
    <s v="VA5761.1"/>
    <d v="2001-10-01T21:00:00"/>
  </r>
  <r>
    <x v="1"/>
    <x v="3"/>
    <x v="0"/>
    <n v="92"/>
    <n v="460000"/>
    <n v="1264884"/>
    <d v="2001-05-18T08:28:59"/>
    <s v="Axia Energy, LP"/>
    <x v="0"/>
    <x v="0"/>
    <x v="0"/>
    <x v="3"/>
    <s v="US Gas Fin BasisSwap"/>
    <s v="US Gas Basis     TETCO M3                Jul-Sep01       USD/MM"/>
    <n v="5000"/>
    <m/>
    <x v="0"/>
    <x v="10"/>
    <x v="0"/>
    <n v="0.39"/>
    <s v="dfulghum"/>
    <s v="BMCKAY"/>
    <s v="FT-NY"/>
    <x v="1"/>
    <x v="5"/>
    <s v="VA5762.1"/>
    <d v="2001-07-01T00:00:00"/>
  </r>
  <r>
    <x v="1"/>
    <x v="3"/>
    <x v="1"/>
    <n v="3"/>
    <n v="30000"/>
    <n v="1264885"/>
    <d v="2001-05-18T08:29:06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75"/>
    <s v="CSTANLEY"/>
    <s v="RGAY"/>
    <s v="ENA - IM West"/>
    <x v="7"/>
    <x v="5"/>
    <n v="796890"/>
    <d v="2001-05-19T21:00:00"/>
  </r>
  <r>
    <x v="0"/>
    <x v="0"/>
    <x v="0"/>
    <n v="1"/>
    <n v="20"/>
    <n v="1264887"/>
    <d v="2001-05-18T08:29:07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SWAINROB"/>
    <s v="BMARCHAN"/>
    <s v="Enron Metals Trading System"/>
    <x v="0"/>
    <x v="0"/>
    <n v="2138411"/>
    <m/>
  </r>
  <r>
    <x v="1"/>
    <x v="3"/>
    <x v="1"/>
    <n v="3"/>
    <n v="15000"/>
    <n v="1264888"/>
    <d v="2001-05-18T08:29:11"/>
    <s v="EnergyUSA-TPC Corp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jgriffiths"/>
    <s v="SGOODEL"/>
    <s v="ENA-IM NE GULF3"/>
    <x v="7"/>
    <x v="5"/>
    <n v="796891"/>
    <d v="2001-05-19T21:00:00"/>
  </r>
  <r>
    <x v="1"/>
    <x v="3"/>
    <x v="1"/>
    <n v="3"/>
    <n v="15000"/>
    <n v="1264889"/>
    <d v="2001-05-18T08:29:17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jgriffiths"/>
    <s v="SGOODEL"/>
    <s v="ENA-IM NE GULF3"/>
    <x v="7"/>
    <x v="5"/>
    <n v="796892"/>
    <d v="2001-05-19T21:00:00"/>
  </r>
  <r>
    <x v="0"/>
    <x v="0"/>
    <x v="0"/>
    <n v="1"/>
    <n v="20"/>
    <n v="1264890"/>
    <d v="2001-05-18T08:29:19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8413"/>
    <m/>
  </r>
  <r>
    <x v="1"/>
    <x v="3"/>
    <x v="0"/>
    <n v="30"/>
    <n v="150000"/>
    <n v="1264891"/>
    <d v="2001-05-18T08:29:20"/>
    <s v="Duke Energy Trading and Marketing, L.L.C."/>
    <x v="0"/>
    <x v="0"/>
    <x v="0"/>
    <x v="3"/>
    <s v="US Gas Fin Swap"/>
    <s v="US Gas Daily     HHub                    Jun01           USD/MM"/>
    <m/>
    <n v="5000"/>
    <x v="0"/>
    <x v="10"/>
    <x v="0"/>
    <n v="4.1900000000000004"/>
    <s v="DANIELCOWL"/>
    <s v="JARNOLD"/>
    <s v="NG-Price"/>
    <x v="1"/>
    <x v="5"/>
    <s v="VA5765.1"/>
    <d v="2001-06-01T21:59:00"/>
  </r>
  <r>
    <x v="1"/>
    <x v="3"/>
    <x v="1"/>
    <n v="3"/>
    <n v="15000"/>
    <n v="1264892"/>
    <d v="2001-05-18T08:29:22"/>
    <s v="El Paso Merchant Energy, L.P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350000000000001"/>
    <s v="EPMELPjpp"/>
    <s v="TDONOHO"/>
    <s v="ENA - IM Central Gulf"/>
    <x v="7"/>
    <x v="5"/>
    <n v="796893"/>
    <d v="2001-05-19T21:00:00"/>
  </r>
  <r>
    <x v="1"/>
    <x v="3"/>
    <x v="1"/>
    <n v="3"/>
    <n v="15000"/>
    <n v="1264893"/>
    <d v="2001-05-18T08:29:25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550000000000004"/>
    <s v="MAXFIELD"/>
    <s v="JWILLI13"/>
    <s v="ENA - IM Mkt Central MICH"/>
    <x v="7"/>
    <x v="5"/>
    <n v="796894"/>
    <d v="2001-05-19T21:00:00"/>
  </r>
  <r>
    <x v="0"/>
    <x v="0"/>
    <x v="0"/>
    <n v="1"/>
    <n v="20"/>
    <n v="1264897"/>
    <d v="2001-05-18T08:29:31"/>
    <s v="Golly Hott Trading Limited"/>
    <x v="0"/>
    <x v="0"/>
    <x v="0"/>
    <x v="0"/>
    <s v="Zinc LME Registered Contract"/>
    <s v="Zinc LME Reg.    Contract                15Aug01         USD/mt-L"/>
    <n v="20"/>
    <m/>
    <x v="0"/>
    <x v="0"/>
    <x v="0"/>
    <n v="966.5"/>
    <s v="ADM83162"/>
    <s v="ATURNER"/>
    <s v="Enron Metals Trading System"/>
    <x v="0"/>
    <x v="0"/>
    <n v="2138415"/>
    <d v="2001-08-15T21:00:00"/>
  </r>
  <r>
    <x v="1"/>
    <x v="3"/>
    <x v="0"/>
    <n v="30"/>
    <n v="300000"/>
    <n v="1264899"/>
    <d v="2001-05-18T08:29:36"/>
    <s v="El Paso Merchant Energy, L.P."/>
    <x v="0"/>
    <x v="0"/>
    <x v="0"/>
    <x v="3"/>
    <s v="US Gas Fin BasisSwap"/>
    <s v="US Gas Basis     GD/M Mich Con           Jun01           USD/MM"/>
    <n v="10000"/>
    <m/>
    <x v="0"/>
    <x v="10"/>
    <x v="0"/>
    <n v="0.16500000000000001"/>
    <s v="EPMELPteg"/>
    <s v="GSTOREY"/>
    <s v="FT-ONTARIO"/>
    <x v="1"/>
    <x v="5"/>
    <s v="VA5769.1"/>
    <d v="2001-06-01T21:00:00"/>
  </r>
  <r>
    <x v="1"/>
    <x v="3"/>
    <x v="0"/>
    <n v="30"/>
    <n v="150000"/>
    <n v="1264902"/>
    <d v="2001-05-18T08:29:40"/>
    <s v="Coral Energy Holding L.P."/>
    <x v="0"/>
    <x v="0"/>
    <x v="0"/>
    <x v="3"/>
    <s v="US Gas Fin Swap"/>
    <s v="US Gas Daily     Transco Z6 NY           Jun01           USD/MM"/>
    <n v="5000"/>
    <m/>
    <x v="0"/>
    <x v="10"/>
    <x v="0"/>
    <n v="4.6349999999999998"/>
    <s v="kenirwin"/>
    <s v="VPIMENOV"/>
    <s v="EAST-NEW YORK"/>
    <x v="1"/>
    <x v="5"/>
    <s v="VA5770.1"/>
    <d v="2001-06-01T21:00:00"/>
  </r>
  <r>
    <x v="1"/>
    <x v="3"/>
    <x v="1"/>
    <n v="3"/>
    <n v="15000"/>
    <n v="1264900"/>
    <d v="2001-05-18T08:29:40"/>
    <s v="PanCanadian Energy Services Inc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pces5155"/>
    <s v="SGOODEL"/>
    <s v="ENA-IM NE GULF3"/>
    <x v="7"/>
    <x v="5"/>
    <n v="796895"/>
    <d v="2001-05-19T21:00:00"/>
  </r>
  <r>
    <x v="1"/>
    <x v="2"/>
    <x v="1"/>
    <n v="1"/>
    <n v="25"/>
    <n v="1264905"/>
    <d v="2001-05-18T08:29:42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35"/>
    <s v="POWEREX4"/>
    <s v="SCRANDA"/>
    <s v="ST-NW"/>
    <x v="6"/>
    <x v="6"/>
    <n v="615172.1"/>
    <d v="2001-05-21T21:00:00"/>
  </r>
  <r>
    <x v="1"/>
    <x v="3"/>
    <x v="1"/>
    <n v="3"/>
    <n v="15000"/>
    <n v="1264904"/>
    <d v="2001-05-18T08:29:42"/>
    <s v="EnergyUSA-TPC Corp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jgriffiths"/>
    <s v="SGOODEL"/>
    <s v="ENA-IM NE GULF3"/>
    <x v="7"/>
    <x v="5"/>
    <n v="796896"/>
    <d v="2001-05-19T21:00:00"/>
  </r>
  <r>
    <x v="1"/>
    <x v="3"/>
    <x v="0"/>
    <n v="30"/>
    <n v="300000"/>
    <n v="1264906"/>
    <d v="2001-05-18T08:29:43"/>
    <s v="El Paso Merchant Energy, L.P."/>
    <x v="0"/>
    <x v="0"/>
    <x v="0"/>
    <x v="3"/>
    <s v="US Gas Fin BasisSwap"/>
    <s v="US Gas Basis     GD/M Mich Con           Jun01           USD/MM"/>
    <n v="10000"/>
    <m/>
    <x v="0"/>
    <x v="10"/>
    <x v="0"/>
    <n v="0.16"/>
    <s v="EPMELPteg"/>
    <s v="GSTOREY"/>
    <s v="FT-ONTARIO"/>
    <x v="1"/>
    <x v="5"/>
    <s v="VA5771.1"/>
    <d v="2001-06-01T21:00:00"/>
  </r>
  <r>
    <x v="1"/>
    <x v="3"/>
    <x v="1"/>
    <n v="3"/>
    <n v="30000"/>
    <n v="1264907"/>
    <d v="2001-05-18T08:29:46"/>
    <s v="Mirant Americas Energy Marketing, L.P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24999999999999"/>
    <s v="dkt00001"/>
    <s v="PMIMS"/>
    <s v="ENA - IM MKT Central CG"/>
    <x v="7"/>
    <x v="5"/>
    <n v="796897"/>
    <d v="2001-05-19T21:00:00"/>
  </r>
  <r>
    <x v="1"/>
    <x v="3"/>
    <x v="1"/>
    <n v="3"/>
    <n v="15000"/>
    <n v="1264908"/>
    <d v="2001-05-18T08:29:48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griffiths"/>
    <s v="SGOODEL"/>
    <s v="ENA-IM NE GULF3"/>
    <x v="7"/>
    <x v="5"/>
    <n v="796898"/>
    <d v="2001-05-19T21:00:00"/>
  </r>
  <r>
    <x v="0"/>
    <x v="3"/>
    <x v="1"/>
    <n v="30"/>
    <n v="300000"/>
    <n v="1264909"/>
    <d v="2001-05-18T08:29:50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8"/>
    <s v="EPMELPteg"/>
    <s v="GSTOREY"/>
    <s v="ENA - IM Ontario"/>
    <x v="7"/>
    <x v="5"/>
    <s v="VA5774.1 / 796899"/>
    <d v="2001-06-01T21:00:00"/>
  </r>
  <r>
    <x v="1"/>
    <x v="2"/>
    <x v="1"/>
    <n v="2"/>
    <n v="50"/>
    <n v="1264911"/>
    <d v="2001-05-18T08:29:56"/>
    <s v="TransCanada Power, a division of TransCanada Energy Ltd."/>
    <x v="0"/>
    <x v="0"/>
    <x v="0"/>
    <x v="2"/>
    <s v="US West Power Phy Fwd Firm"/>
    <s v="US Pwr Phy Firm  Mid-C OffPk             20-21May01      USD/MWh"/>
    <n v="25"/>
    <m/>
    <x v="0"/>
    <x v="2"/>
    <x v="0"/>
    <n v="210"/>
    <s v="DOUGLASWAY"/>
    <s v="DSCHOLT"/>
    <s v="ST-SW"/>
    <x v="6"/>
    <x v="6"/>
    <n v="615173.1"/>
    <d v="2001-05-20T21:00:00"/>
  </r>
  <r>
    <x v="1"/>
    <x v="2"/>
    <x v="1"/>
    <n v="2"/>
    <n v="50"/>
    <n v="1264912"/>
    <d v="2001-05-18T08:30:00"/>
    <s v="Duke Energy Trading and Marketing, L.L.C."/>
    <x v="0"/>
    <x v="0"/>
    <x v="0"/>
    <x v="2"/>
    <s v="US West Power Phy Fwd CAISO"/>
    <s v="US Pwr Phy CAISO SP15 OffPk              20-21May01      USD/MWh"/>
    <m/>
    <n v="25"/>
    <x v="0"/>
    <x v="2"/>
    <x v="0"/>
    <n v="112"/>
    <s v="daveyell"/>
    <s v="CMALLOR"/>
    <s v="ST-CA"/>
    <x v="6"/>
    <x v="6"/>
    <n v="615174.1"/>
    <d v="2001-05-20T21:00:00"/>
  </r>
  <r>
    <x v="1"/>
    <x v="3"/>
    <x v="1"/>
    <n v="3"/>
    <n v="15000"/>
    <n v="1264913"/>
    <d v="2001-05-18T08:30:00"/>
    <s v="Colonial Energy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BRIANKELLY"/>
    <s v="SGOODEL"/>
    <s v="ENA-IM NE GULF3"/>
    <x v="7"/>
    <x v="5"/>
    <n v="796901"/>
    <d v="2001-05-19T21:00:00"/>
  </r>
  <r>
    <x v="1"/>
    <x v="3"/>
    <x v="1"/>
    <n v="3"/>
    <n v="30000"/>
    <n v="1264914"/>
    <d v="2001-05-18T08:30:02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375"/>
    <s v="frankfield"/>
    <s v="JTHOLT"/>
    <s v="ENA - IM West"/>
    <x v="7"/>
    <x v="5"/>
    <n v="796902"/>
    <d v="2001-05-19T21:00:00"/>
  </r>
  <r>
    <x v="1"/>
    <x v="3"/>
    <x v="1"/>
    <n v="3"/>
    <n v="30000"/>
    <n v="1264915"/>
    <d v="2001-05-18T08:30:0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375"/>
    <s v="wayneellis"/>
    <s v="JTHOLT"/>
    <s v="ENA - IM West"/>
    <x v="7"/>
    <x v="5"/>
    <n v="796903"/>
    <d v="2001-05-19T21:00:00"/>
  </r>
  <r>
    <x v="1"/>
    <x v="3"/>
    <x v="0"/>
    <n v="31"/>
    <n v="620000"/>
    <n v="1264916"/>
    <d v="2001-05-18T08:30:07"/>
    <s v="Sempra Energy Trading Corp."/>
    <x v="0"/>
    <x v="0"/>
    <x v="0"/>
    <x v="3"/>
    <s v="US Gas Fin Swap"/>
    <s v="US Gas Swap      Nymex                   Aug01           USD/MM"/>
    <m/>
    <n v="20000"/>
    <x v="0"/>
    <x v="10"/>
    <x v="0"/>
    <n v="4.3574999999999999"/>
    <s v="jh1825ps"/>
    <s v="JARNOLD"/>
    <s v="NG-Price"/>
    <x v="1"/>
    <x v="5"/>
    <s v="VA5777.1"/>
    <d v="2001-08-01T21:00:00"/>
  </r>
  <r>
    <x v="0"/>
    <x v="0"/>
    <x v="0"/>
    <n v="1"/>
    <n v="20"/>
    <n v="1264921"/>
    <d v="2001-05-18T08:30:0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johnmanfld"/>
    <s v="BMARCHAN"/>
    <s v="Enron Metals Trading System"/>
    <x v="0"/>
    <x v="0"/>
    <n v="2138417"/>
    <m/>
  </r>
  <r>
    <x v="1"/>
    <x v="3"/>
    <x v="1"/>
    <n v="3"/>
    <n v="30000"/>
    <n v="1264920"/>
    <d v="2001-05-18T08:30:08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25"/>
    <s v="LREICHEL02"/>
    <s v="JTHOLT"/>
    <s v="ENA - IM West"/>
    <x v="7"/>
    <x v="5"/>
    <n v="796905"/>
    <d v="2001-05-19T21:00:00"/>
  </r>
  <r>
    <x v="1"/>
    <x v="3"/>
    <x v="1"/>
    <n v="3"/>
    <n v="30000"/>
    <n v="1264917"/>
    <d v="2001-05-18T08:30:08"/>
    <s v="Anadarko Energy Services Company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500000000000004"/>
    <s v="ADM26674"/>
    <s v="ARING"/>
    <s v="ENA-IM NE GULF4"/>
    <x v="7"/>
    <x v="5"/>
    <n v="796904"/>
    <d v="2001-05-19T21:00:00"/>
  </r>
  <r>
    <x v="1"/>
    <x v="2"/>
    <x v="1"/>
    <n v="2"/>
    <n v="50"/>
    <n v="1264925"/>
    <d v="2001-05-18T08:30:12"/>
    <s v="Powerex Corp."/>
    <x v="0"/>
    <x v="0"/>
    <x v="0"/>
    <x v="2"/>
    <s v="US West Power Phy Fwd CAISO"/>
    <s v="US Pwr Phy CAISO NP15 OffPk              20-21May01      USD/MWh"/>
    <m/>
    <n v="25"/>
    <x v="0"/>
    <x v="2"/>
    <x v="0"/>
    <n v="215"/>
    <s v="POWEREX4"/>
    <s v="CMALLOR"/>
    <s v="ST-CA"/>
    <x v="6"/>
    <x v="6"/>
    <n v="615175.1"/>
    <d v="2001-05-20T21:00:00"/>
  </r>
  <r>
    <x v="1"/>
    <x v="3"/>
    <x v="1"/>
    <n v="3"/>
    <n v="30000"/>
    <n v="1264924"/>
    <d v="2001-05-18T08:30:1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5"/>
    <s v="wayneellis"/>
    <s v="JTHOLT"/>
    <s v="ENA - IM West"/>
    <x v="7"/>
    <x v="5"/>
    <n v="796907"/>
    <d v="2001-05-19T21:00:00"/>
  </r>
  <r>
    <x v="1"/>
    <x v="3"/>
    <x v="1"/>
    <n v="3"/>
    <n v="15000"/>
    <n v="1264923"/>
    <d v="2001-05-18T08:30:12"/>
    <s v="Mirant Americas Energy Marketing, L.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s v="rrm00001"/>
    <s v="VPIMENOV"/>
    <s v="ENA-IM ME NEW YORK"/>
    <x v="7"/>
    <x v="5"/>
    <n v="796906"/>
    <d v="2001-05-19T21:00:00"/>
  </r>
  <r>
    <x v="1"/>
    <x v="2"/>
    <x v="1"/>
    <n v="2"/>
    <n v="50"/>
    <n v="1264926"/>
    <d v="2001-05-18T08:30:13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14"/>
    <s v="wbaes123"/>
    <s v="CMALLOR"/>
    <s v="ST-CA"/>
    <x v="6"/>
    <x v="6"/>
    <n v="615176.1"/>
    <d v="2001-05-20T21:00:00"/>
  </r>
  <r>
    <x v="1"/>
    <x v="3"/>
    <x v="1"/>
    <n v="3"/>
    <n v="30000"/>
    <n v="1264927"/>
    <d v="2001-05-18T08:30:15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375"/>
    <s v="frankfield"/>
    <s v="JTHOLT"/>
    <s v="ENA - IM West"/>
    <x v="7"/>
    <x v="5"/>
    <n v="796908"/>
    <d v="2001-05-19T21:00:00"/>
  </r>
  <r>
    <x v="1"/>
    <x v="3"/>
    <x v="0"/>
    <n v="30"/>
    <n v="450000"/>
    <n v="1264928"/>
    <d v="2001-05-18T08:30:16"/>
    <s v="Firm Trade Bridgeline Gas Marketing LLC"/>
    <x v="0"/>
    <x v="0"/>
    <x v="0"/>
    <x v="3"/>
    <s v="US Gas Fin BasisSwap"/>
    <s v="US Gas Basis     ANR LA                  Jun01           USD/MM"/>
    <n v="15000"/>
    <m/>
    <x v="0"/>
    <x v="10"/>
    <x v="0"/>
    <n v="-8.2500000000000004E-2"/>
    <s v="ADM38409"/>
    <s v="KRUSCIT"/>
    <s v="Firm Trading Central"/>
    <x v="1"/>
    <x v="5"/>
    <s v="VA5778.1"/>
    <d v="2001-06-01T21:00:00"/>
  </r>
  <r>
    <x v="1"/>
    <x v="3"/>
    <x v="0"/>
    <n v="30"/>
    <n v="600000"/>
    <n v="1264930"/>
    <d v="2001-05-18T08:30:17"/>
    <s v="J. Aron &amp; Company"/>
    <x v="0"/>
    <x v="0"/>
    <x v="0"/>
    <x v="3"/>
    <s v="US Gas Fin Swap"/>
    <s v="US Gas Swap      Nymex                   Jun01           USD/MM"/>
    <n v="20000"/>
    <m/>
    <x v="0"/>
    <x v="10"/>
    <x v="0"/>
    <n v="4.1950000000000003"/>
    <s v="geridanc"/>
    <s v="JARNOLD"/>
    <s v="NG-Price"/>
    <x v="1"/>
    <x v="5"/>
    <s v="VA5779.1"/>
    <d v="2001-06-01T21:00:00"/>
  </r>
  <r>
    <x v="1"/>
    <x v="3"/>
    <x v="1"/>
    <n v="3"/>
    <n v="30000"/>
    <n v="1264929"/>
    <d v="2001-05-18T08:30:1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"/>
    <s v="MIDCONT2"/>
    <s v="PMIMS"/>
    <s v="ENA - IM MKT Central CG"/>
    <x v="7"/>
    <x v="5"/>
    <n v="796909"/>
    <d v="2001-05-19T21:00:00"/>
  </r>
  <r>
    <x v="1"/>
    <x v="3"/>
    <x v="1"/>
    <n v="3"/>
    <n v="30000"/>
    <n v="1264931"/>
    <d v="2001-05-18T08:30:2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5"/>
    <s v="frankfield"/>
    <s v="JTHOLT"/>
    <s v="ENA - IM West"/>
    <x v="7"/>
    <x v="5"/>
    <n v="796910"/>
    <d v="2001-05-19T21:00:00"/>
  </r>
  <r>
    <x v="1"/>
    <x v="3"/>
    <x v="1"/>
    <n v="3"/>
    <n v="7500"/>
    <n v="1264933"/>
    <d v="2001-05-18T08:30:28"/>
    <s v="Enserco Energy, Inc.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950000000000001"/>
    <s v="wwarburton"/>
    <s v="JWILLI13"/>
    <s v="ENA-IM Mid Central South"/>
    <x v="7"/>
    <x v="5"/>
    <n v="796913"/>
    <d v="2001-05-19T21:00:00"/>
  </r>
  <r>
    <x v="1"/>
    <x v="3"/>
    <x v="1"/>
    <n v="3"/>
    <n v="3000"/>
    <n v="1264935"/>
    <d v="2001-05-18T08:30:29"/>
    <s v="ProLiance Energy, LLC"/>
    <x v="0"/>
    <x v="0"/>
    <x v="0"/>
    <x v="3"/>
    <s v="US Gas Phy Fwd Firm non-TX &lt; or = 1Mo "/>
    <s v="US Gas Phy       Consumers Pwr           19-21May01      USD/MM"/>
    <n v="1000"/>
    <m/>
    <x v="0"/>
    <x v="10"/>
    <x v="0"/>
    <n v="4.3499999999999996"/>
    <s v="ADM38449"/>
    <s v="JWILLI13"/>
    <s v="ENA - IM Mkt Central MICH"/>
    <x v="7"/>
    <x v="5"/>
    <n v="796911"/>
    <d v="2001-05-19T21:00:00"/>
  </r>
  <r>
    <x v="1"/>
    <x v="3"/>
    <x v="1"/>
    <n v="3"/>
    <n v="75000"/>
    <n v="1264934"/>
    <d v="2001-05-18T08:30:29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00000000000004"/>
    <s v="STEPHENSJE"/>
    <s v="ARING"/>
    <s v="ENA-IM NE GULF1"/>
    <x v="7"/>
    <x v="5"/>
    <n v="796914"/>
    <d v="2001-05-19T21:00:00"/>
  </r>
  <r>
    <x v="1"/>
    <x v="3"/>
    <x v="1"/>
    <n v="3"/>
    <n v="30000"/>
    <n v="1264938"/>
    <d v="2001-05-18T08:30:30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37000000000004"/>
    <s v="PEGGIALL"/>
    <s v="PMIMS"/>
    <s v="ENA - IM MKT Central CG"/>
    <x v="7"/>
    <x v="5"/>
    <n v="796916"/>
    <d v="2001-05-19T21:00:00"/>
  </r>
  <r>
    <x v="1"/>
    <x v="3"/>
    <x v="1"/>
    <n v="3"/>
    <n v="15000"/>
    <n v="1264937"/>
    <d v="2001-05-18T08:30:30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650000000000004"/>
    <s v="KREMERTODD"/>
    <s v="TDONOHO"/>
    <s v="ENA - IM Central Gulf"/>
    <x v="7"/>
    <x v="5"/>
    <n v="796915"/>
    <d v="2001-05-19T21:00:00"/>
  </r>
  <r>
    <x v="1"/>
    <x v="3"/>
    <x v="1"/>
    <n v="3"/>
    <n v="30000"/>
    <n v="1264936"/>
    <d v="2001-05-18T08:30:30"/>
    <s v="Texex Energy Partners Ltd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550000000000004"/>
    <s v="texexener"/>
    <s v="SHENDRI"/>
    <s v="ENA-IM ME CNG"/>
    <x v="7"/>
    <x v="5"/>
    <n v="796912"/>
    <d v="2001-05-19T21:00:00"/>
  </r>
  <r>
    <x v="1"/>
    <x v="3"/>
    <x v="0"/>
    <n v="30"/>
    <n v="900000"/>
    <n v="1264939"/>
    <d v="2001-05-18T08:30:34"/>
    <s v="El Paso Merchant Energy, L.P."/>
    <x v="0"/>
    <x v="0"/>
    <x v="0"/>
    <x v="3"/>
    <s v="US Gas Fin BasisSwap"/>
    <s v="US Gas Basis     Dom APP                 Jun01           USD/MM"/>
    <n v="30000"/>
    <m/>
    <x v="0"/>
    <x v="10"/>
    <x v="0"/>
    <n v="0.25"/>
    <s v="EPMELPmwf"/>
    <s v="BMCKAY"/>
    <s v="FT-NY"/>
    <x v="1"/>
    <x v="5"/>
    <s v="VA5780.1"/>
    <d v="2001-06-01T21:00:00"/>
  </r>
  <r>
    <x v="1"/>
    <x v="3"/>
    <x v="1"/>
    <n v="3"/>
    <n v="15000"/>
    <n v="1264940"/>
    <d v="2001-05-18T08:30:35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ADM38449"/>
    <s v="JWILLI13"/>
    <s v="ENA - IM Mkt Central MICH"/>
    <x v="7"/>
    <x v="5"/>
    <n v="796917"/>
    <d v="2001-05-19T21:00:00"/>
  </r>
  <r>
    <x v="1"/>
    <x v="3"/>
    <x v="1"/>
    <n v="3"/>
    <n v="30000"/>
    <n v="1264941"/>
    <d v="2001-05-18T08:30:38"/>
    <s v="USGT/Aquila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"/>
    <s v="cindybisho"/>
    <s v="MLENHAR"/>
    <s v="ENA - IM West"/>
    <x v="7"/>
    <x v="5"/>
    <n v="796918"/>
    <d v="2001-05-19T21:00:00"/>
  </r>
  <r>
    <x v="1"/>
    <x v="3"/>
    <x v="1"/>
    <n v="3"/>
    <n v="15000"/>
    <n v="1264942"/>
    <d v="2001-05-18T08:30:40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00000000000002"/>
    <s v="BARRETT4"/>
    <s v="SSOUTH"/>
    <s v="ENA - IM West"/>
    <x v="7"/>
    <x v="5"/>
    <n v="796919"/>
    <d v="2001-05-19T21:00:00"/>
  </r>
  <r>
    <x v="1"/>
    <x v="3"/>
    <x v="1"/>
    <n v="3"/>
    <n v="15000"/>
    <n v="1264943"/>
    <d v="2001-05-18T08:30:43"/>
    <s v="Aquila Energy Marketing Corporation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499999999999996"/>
    <s v="benharner"/>
    <s v="JWILLI13"/>
    <s v="ENA - IM Mkt Central MICH"/>
    <x v="7"/>
    <x v="5"/>
    <n v="796920"/>
    <d v="2001-05-19T21:00:00"/>
  </r>
  <r>
    <x v="1"/>
    <x v="3"/>
    <x v="1"/>
    <n v="3"/>
    <n v="390"/>
    <n v="1264944"/>
    <d v="2001-05-18T08:30:44"/>
    <s v="Ashland Specialty Chemicals Company"/>
    <x v="0"/>
    <x v="0"/>
    <x v="0"/>
    <x v="3"/>
    <s v="US Gas Phy Fwd Firm non-TX &lt; or = 1Mo "/>
    <s v="US Gas Phy       TETCO WLA               19-21May01      USD/MM"/>
    <n v="130"/>
    <m/>
    <x v="0"/>
    <x v="10"/>
    <x v="0"/>
    <n v="4.0350000000000001"/>
    <s v="ADM07229"/>
    <s v="SPEREIR"/>
    <s v="ENA-IM NE GULF3"/>
    <x v="7"/>
    <x v="5"/>
    <n v="796921"/>
    <d v="2001-05-19T21:00:00"/>
  </r>
  <r>
    <x v="1"/>
    <x v="3"/>
    <x v="1"/>
    <n v="3"/>
    <n v="1200"/>
    <n v="1264945"/>
    <d v="2001-05-18T08:30:46"/>
    <s v="Coral Energy Resources, L.P."/>
    <x v="0"/>
    <x v="0"/>
    <x v="0"/>
    <x v="3"/>
    <s v="US Gas Phy Fwd Firm non-TX &lt; or = 1Mo "/>
    <s v="US Gas Phy       Transco Z6 NY           19-21May01      USD/MM"/>
    <n v="400"/>
    <m/>
    <x v="0"/>
    <x v="10"/>
    <x v="0"/>
    <n v="4.4749999999999996"/>
    <s v="ericgraffp"/>
    <s v="VPIMENOV"/>
    <s v="ENA-IM ME NEW YORK"/>
    <x v="7"/>
    <x v="5"/>
    <n v="796922"/>
    <d v="2001-05-19T21:00:00"/>
  </r>
  <r>
    <x v="1"/>
    <x v="3"/>
    <x v="1"/>
    <n v="3"/>
    <n v="30000"/>
    <n v="1264946"/>
    <d v="2001-05-18T08:30:47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0949999999999998"/>
    <s v="aepes215"/>
    <s v="SPEREIR"/>
    <s v="ENA-IM NE GULF2"/>
    <x v="7"/>
    <x v="5"/>
    <n v="796923"/>
    <d v="2001-05-19T21:00:00"/>
  </r>
  <r>
    <x v="1"/>
    <x v="3"/>
    <x v="0"/>
    <n v="30"/>
    <n v="300000"/>
    <n v="1264947"/>
    <d v="2001-05-18T08:30:48"/>
    <s v="Conectiv Energy Supply, Inc."/>
    <x v="0"/>
    <x v="0"/>
    <x v="0"/>
    <x v="3"/>
    <s v="US Gas Fin Swap"/>
    <s v="US Gas Swap      Nymex                   Jun01           USD/MM"/>
    <n v="10000"/>
    <m/>
    <x v="0"/>
    <x v="10"/>
    <x v="0"/>
    <n v="4.1900000000000004"/>
    <s v="avgallo51"/>
    <s v="JARNOLD"/>
    <s v="NG-Price"/>
    <x v="1"/>
    <x v="5"/>
    <s v="VA5782.1"/>
    <d v="2001-06-01T21:00:00"/>
  </r>
  <r>
    <x v="1"/>
    <x v="3"/>
    <x v="0"/>
    <n v="153"/>
    <n v="765000"/>
    <n v="1264949"/>
    <d v="2001-05-18T08:30:49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32"/>
    <s v="petverma"/>
    <s v="JARNOLD"/>
    <s v="NG-Price"/>
    <x v="1"/>
    <x v="5"/>
    <s v="VA5781.1"/>
    <d v="2001-06-01T00:00:00"/>
  </r>
  <r>
    <x v="1"/>
    <x v="3"/>
    <x v="1"/>
    <n v="3"/>
    <n v="13656"/>
    <n v="1264948"/>
    <d v="2001-05-18T08:30:49"/>
    <s v="Texex Energy Partners Ltd."/>
    <x v="0"/>
    <x v="0"/>
    <x v="0"/>
    <x v="3"/>
    <s v="US Gas Phy Fwd Firm non-TX &lt; or = 1Mo "/>
    <s v="US Gas Phy       Dom SP TT               19-21May01      USD/MM"/>
    <m/>
    <n v="4552"/>
    <x v="0"/>
    <x v="10"/>
    <x v="0"/>
    <n v="4.3600000000000003"/>
    <s v="texexener"/>
    <s v="SHENDRI"/>
    <s v="ENA-IM ME CNG"/>
    <x v="7"/>
    <x v="5"/>
    <n v="796924"/>
    <d v="2001-05-19T21:00:00"/>
  </r>
  <r>
    <x v="0"/>
    <x v="3"/>
    <x v="1"/>
    <n v="153"/>
    <n v="1530000"/>
    <n v="1264950"/>
    <d v="2001-05-18T08:30:52"/>
    <s v="Coral Energy Canada Inc."/>
    <x v="0"/>
    <x v="0"/>
    <x v="0"/>
    <x v="3"/>
    <s v="CAN Gas Phy Basis Firm East &gt;1Mo&lt;1Yr"/>
    <s v="CAN Gas PhyBasis Dawn                    Jun-Oct01       USD/MM"/>
    <m/>
    <n v="10000"/>
    <x v="0"/>
    <x v="10"/>
    <x v="0"/>
    <n v="0.155"/>
    <s v="shane2001"/>
    <s v="GSTOREY"/>
    <s v="ENA - IM Ontario"/>
    <x v="7"/>
    <x v="5"/>
    <s v="VA5783.1 / 796931"/>
    <d v="2001-06-01T00:00:00"/>
  </r>
  <r>
    <x v="1"/>
    <x v="3"/>
    <x v="1"/>
    <n v="3"/>
    <n v="24264"/>
    <n v="1264951"/>
    <d v="2001-05-18T08:30:52"/>
    <s v="Duke Energy Trading and Marketing, L.L.C."/>
    <x v="0"/>
    <x v="0"/>
    <x v="0"/>
    <x v="3"/>
    <s v="US Gas Phy Fwd Firm non-TX &lt; or = 1Mo "/>
    <s v="US Gas Phy       ANR SE Gath             19-21May01      USD/MM"/>
    <n v="8088"/>
    <m/>
    <x v="0"/>
    <x v="10"/>
    <x v="0"/>
    <n v="4.0449999999999999"/>
    <s v="KFLOVELESS"/>
    <s v="TDONOHO"/>
    <s v="ENA - IM Central Gulf"/>
    <x v="7"/>
    <x v="5"/>
    <n v="796925"/>
    <d v="2001-05-19T21:00:00"/>
  </r>
  <r>
    <x v="1"/>
    <x v="3"/>
    <x v="1"/>
    <n v="3"/>
    <n v="30000"/>
    <n v="1264952"/>
    <d v="2001-05-18T08:30:53"/>
    <s v="El Paso Merchant Energy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625"/>
    <s v="EPMELPrdm"/>
    <s v="JTHOLT"/>
    <s v="ENA - IM West"/>
    <x v="7"/>
    <x v="5"/>
    <n v="796926"/>
    <d v="2001-05-19T21:00:00"/>
  </r>
  <r>
    <x v="1"/>
    <x v="3"/>
    <x v="0"/>
    <n v="30"/>
    <n v="300000"/>
    <n v="1264954"/>
    <d v="2001-05-18T08:30:54"/>
    <s v="Kinder Morgan, Inc."/>
    <x v="0"/>
    <x v="0"/>
    <x v="0"/>
    <x v="3"/>
    <s v="US Gas Fin Swap"/>
    <s v="US Gas Swap      Nymex                   Jun01           USD/MM"/>
    <n v="10000"/>
    <m/>
    <x v="0"/>
    <x v="10"/>
    <x v="0"/>
    <n v="4.1900000000000004"/>
    <s v="abrabham"/>
    <s v="JARNOLD"/>
    <s v="NG-Price"/>
    <x v="1"/>
    <x v="5"/>
    <s v="VA5784.1"/>
    <d v="2001-06-01T21:00:00"/>
  </r>
  <r>
    <x v="1"/>
    <x v="3"/>
    <x v="1"/>
    <n v="3"/>
    <n v="10500"/>
    <n v="1264953"/>
    <d v="2001-05-18T08:30:54"/>
    <s v="ProLiance Energy, LLC"/>
    <x v="0"/>
    <x v="0"/>
    <x v="0"/>
    <x v="3"/>
    <s v="US Gas Phy Fwd Firm non-TX &lt; or = 1Mo "/>
    <s v="US Gas Phy       PEPL Pool               19-21May01      USD/MM"/>
    <m/>
    <n v="3500"/>
    <x v="0"/>
    <x v="10"/>
    <x v="0"/>
    <n v="4.0199999999999996"/>
    <s v="COLEYGAYNO"/>
    <s v="JWILLI13"/>
    <s v="ENA-IM Mid Central South"/>
    <x v="7"/>
    <x v="5"/>
    <n v="796927"/>
    <d v="2001-05-19T21:00:00"/>
  </r>
  <r>
    <x v="1"/>
    <x v="3"/>
    <x v="1"/>
    <n v="3"/>
    <n v="15000"/>
    <n v="1264955"/>
    <d v="2001-05-18T08:30:55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MICKELSON1"/>
    <s v="SSOUTH"/>
    <s v="ENA - IM West"/>
    <x v="7"/>
    <x v="5"/>
    <n v="796928"/>
    <d v="2001-05-19T21:00:00"/>
  </r>
  <r>
    <x v="1"/>
    <x v="3"/>
    <x v="1"/>
    <n v="3"/>
    <n v="75000"/>
    <n v="1264956"/>
    <d v="2001-05-18T08:30:56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99999999999997"/>
    <s v="aepes215"/>
    <s v="ARING"/>
    <s v="ENA-IM NE GULF1"/>
    <x v="7"/>
    <x v="5"/>
    <n v="796929"/>
    <d v="2001-05-19T21:00:00"/>
  </r>
  <r>
    <x v="1"/>
    <x v="2"/>
    <x v="0"/>
    <n v="1"/>
    <n v="50"/>
    <n v="1264957"/>
    <d v="2001-05-18T08:30:57"/>
    <s v="Mirant Americas Energy Marketing, L.P."/>
    <x v="0"/>
    <x v="0"/>
    <x v="0"/>
    <x v="2"/>
    <s v="US East Power Fin Swap"/>
    <s v="US Pwr Fin Swap  PJM W IntC HE11-23 EPT  18May01         USD/MWh"/>
    <n v="50"/>
    <m/>
    <x v="0"/>
    <x v="2"/>
    <x v="0"/>
    <n v="36"/>
    <s v="bmason0001"/>
    <s v="JSTEPENO"/>
    <s v="EPMI-HRLY-NE"/>
    <x v="6"/>
    <x v="5"/>
    <n v="615178.1"/>
    <d v="2001-05-18T21:00:00"/>
  </r>
  <r>
    <x v="1"/>
    <x v="3"/>
    <x v="1"/>
    <n v="3"/>
    <n v="30000"/>
    <n v="1264958"/>
    <d v="2001-05-18T08:30:59"/>
    <s v="El Paso Merchant Energy, L.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625"/>
    <s v="EPMELPrdm"/>
    <s v="JTHOLT"/>
    <s v="ENA - IM West"/>
    <x v="7"/>
    <x v="5"/>
    <n v="796930"/>
    <d v="2001-05-19T21:00:00"/>
  </r>
  <r>
    <x v="1"/>
    <x v="2"/>
    <x v="1"/>
    <n v="1"/>
    <n v="25"/>
    <n v="1264960"/>
    <d v="2001-05-18T08:31:04"/>
    <s v="Pinnacle West Capital Corporation"/>
    <x v="0"/>
    <x v="0"/>
    <x v="0"/>
    <x v="2"/>
    <s v="US West Power Phy Fwd Firm"/>
    <s v="US Pwr Phy Firm  Mid-C Peak              21May01         USD/MWh"/>
    <n v="25"/>
    <m/>
    <x v="0"/>
    <x v="2"/>
    <x v="0"/>
    <n v="330"/>
    <s v="FCONTR12"/>
    <s v="SCRANDA"/>
    <s v="ST-NW"/>
    <x v="6"/>
    <x v="6"/>
    <n v="615179.1"/>
    <d v="2001-05-21T21:00:00"/>
  </r>
  <r>
    <x v="1"/>
    <x v="2"/>
    <x v="1"/>
    <n v="3"/>
    <n v="150"/>
    <n v="1264961"/>
    <d v="2001-05-18T08:31:09"/>
    <s v="BP Energy Company"/>
    <x v="0"/>
    <x v="0"/>
    <x v="0"/>
    <x v="2"/>
    <s v="US East Power Phy Fwd Firm Unplan B"/>
    <s v="US Pwr Phy Unp B ERCOT Peak              29-31May01      USD/MWh"/>
    <m/>
    <n v="50"/>
    <x v="0"/>
    <x v="2"/>
    <x v="0"/>
    <n v="48.75"/>
    <s v="Amlingst"/>
    <s v="RBALLATO"/>
    <s v="LT-ERCOT"/>
    <x v="6"/>
    <x v="6"/>
    <n v="615180.1"/>
    <d v="2001-05-29T00:00:00"/>
  </r>
  <r>
    <x v="1"/>
    <x v="3"/>
    <x v="1"/>
    <n v="3"/>
    <n v="15000"/>
    <n v="1264962"/>
    <d v="2001-05-18T08:31:14"/>
    <s v="TotalFinaElf Gas &amp; Power North America, In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"/>
    <s v="kiethbourg"/>
    <s v="TDONOHO"/>
    <s v="ENA - IM Central Gulf"/>
    <x v="7"/>
    <x v="5"/>
    <n v="796934"/>
    <d v="2001-05-19T21:00:00"/>
  </r>
  <r>
    <x v="1"/>
    <x v="3"/>
    <x v="0"/>
    <n v="30"/>
    <n v="150000"/>
    <n v="1264963"/>
    <d v="2001-05-18T08:31:16"/>
    <s v="Cinergy Marketing &amp; Trading, LLC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GLOVERBJ"/>
    <s v="JARNOLD"/>
    <s v="NG-Price"/>
    <x v="1"/>
    <x v="5"/>
    <s v="VA5786.1"/>
    <d v="2001-06-01T21:00:00"/>
  </r>
  <r>
    <x v="0"/>
    <x v="2"/>
    <x v="0"/>
    <n v="1"/>
    <n v="15"/>
    <n v="1264964"/>
    <d v="2001-05-18T08:31:18"/>
    <s v="TransAlta Energy Marketing Corp."/>
    <x v="0"/>
    <x v="0"/>
    <x v="0"/>
    <x v="2"/>
    <s v="CAN Power Fin Swap"/>
    <s v="CAN Pwr Swap     PPoA Flat               21May01         CAD/MWh"/>
    <n v="15"/>
    <m/>
    <x v="0"/>
    <x v="12"/>
    <x v="4"/>
    <n v="77.5"/>
    <s v="christemp"/>
    <s v="BGREENI"/>
    <s v="ST Alberta"/>
    <x v="6"/>
    <x v="7"/>
    <n v="615181.1"/>
    <d v="2001-05-21T21:00:00"/>
  </r>
  <r>
    <x v="1"/>
    <x v="2"/>
    <x v="1"/>
    <n v="2"/>
    <n v="50"/>
    <n v="1264966"/>
    <d v="2001-05-18T08:31:18"/>
    <s v="TransCanada Power, a division of TransCanada Energy Ltd."/>
    <x v="0"/>
    <x v="0"/>
    <x v="0"/>
    <x v="2"/>
    <s v="US West Power Phy Fwd Firm"/>
    <s v="US Pwr Phy Firm  Mid-C OffPk             20-21May01      USD/MWh"/>
    <n v="25"/>
    <m/>
    <x v="0"/>
    <x v="2"/>
    <x v="0"/>
    <n v="210"/>
    <s v="DOUGLASWAY"/>
    <s v="DSCHOLT"/>
    <s v="ST-SW"/>
    <x v="6"/>
    <x v="6"/>
    <n v="615182.1"/>
    <d v="2001-05-20T21:00:00"/>
  </r>
  <r>
    <x v="1"/>
    <x v="3"/>
    <x v="1"/>
    <n v="3"/>
    <n v="30000"/>
    <n v="1264965"/>
    <d v="2001-05-18T08:31:18"/>
    <s v="Constellation Power Source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"/>
    <s v="cprovenzan"/>
    <s v="ARING"/>
    <s v="ENA-IM NE GULF1"/>
    <x v="7"/>
    <x v="5"/>
    <n v="796935"/>
    <d v="2001-05-19T21:00:00"/>
  </r>
  <r>
    <x v="1"/>
    <x v="2"/>
    <x v="1"/>
    <n v="1"/>
    <n v="25"/>
    <n v="1264967"/>
    <d v="2001-05-18T08:31:19"/>
    <s v="Powerex Corp."/>
    <x v="0"/>
    <x v="0"/>
    <x v="0"/>
    <x v="2"/>
    <s v="US West Power Phy Fwd Firm"/>
    <s v="US Pwr Phy Firm  COB N/S Peak            21May01         USD/MWh"/>
    <m/>
    <n v="25"/>
    <x v="0"/>
    <x v="2"/>
    <x v="0"/>
    <n v="350"/>
    <s v="POWEREX4"/>
    <s v="DSCHOLT"/>
    <s v="ST-NW"/>
    <x v="6"/>
    <x v="6"/>
    <n v="615183.1"/>
    <d v="2001-05-21T21:00:00"/>
  </r>
  <r>
    <x v="1"/>
    <x v="3"/>
    <x v="0"/>
    <n v="13"/>
    <n v="65000"/>
    <n v="1264969"/>
    <d v="2001-05-18T08:31:24"/>
    <s v="AEP Energy Services, Inc."/>
    <x v="0"/>
    <x v="0"/>
    <x v="0"/>
    <x v="3"/>
    <s v="US Gas Fin Swap"/>
    <s v="US Gas Daily     HHub                    19-31May01      USD/MM"/>
    <n v="5000"/>
    <m/>
    <x v="0"/>
    <x v="10"/>
    <x v="0"/>
    <n v="4.1449999999999996"/>
    <s v="aepes222"/>
    <s v="PKEAVEY"/>
    <s v="G-DAILY-EST"/>
    <x v="1"/>
    <x v="5"/>
    <s v="VA5787.1"/>
    <d v="2001-05-19T21:00:00"/>
  </r>
  <r>
    <x v="1"/>
    <x v="2"/>
    <x v="1"/>
    <n v="1"/>
    <n v="25"/>
    <n v="1264968"/>
    <d v="2001-05-18T08:31:24"/>
    <s v="Duke Energy Trading and Marketing, L.L.C."/>
    <x v="0"/>
    <x v="0"/>
    <x v="0"/>
    <x v="2"/>
    <s v="US West Power Phy Fwd Firm"/>
    <s v="US Pwr Phy Firm  PALVE Peak              21May01         USD/MWh"/>
    <m/>
    <n v="25"/>
    <x v="0"/>
    <x v="2"/>
    <x v="0"/>
    <n v="320"/>
    <s v="jstebbins"/>
    <s v="MFISCHE2"/>
    <s v="ST-SW"/>
    <x v="6"/>
    <x v="6"/>
    <n v="615184.1"/>
    <d v="2001-05-21T21:00:00"/>
  </r>
  <r>
    <x v="1"/>
    <x v="3"/>
    <x v="0"/>
    <n v="31"/>
    <n v="3100"/>
    <n v="1264970"/>
    <d v="2001-05-18T08:31:27"/>
    <s v="Dynegy Marketing and Trade"/>
    <x v="0"/>
    <x v="0"/>
    <x v="0"/>
    <x v="3"/>
    <s v="US Gas Fin Opt Put"/>
    <s v="US Gas Fin Opt   NYMEX        EP3.5      Jul01           USD/MM-L"/>
    <m/>
    <n v="100"/>
    <x v="0"/>
    <x v="13"/>
    <x v="0"/>
    <n v="5.5E-2"/>
    <s v="RODRIGUEZ"/>
    <s v="MMAGGI"/>
    <s v="NG EXOTIC"/>
    <x v="1"/>
    <x v="5"/>
    <s v="VA5788.1"/>
    <d v="2001-07-01T00:00:00"/>
  </r>
  <r>
    <x v="1"/>
    <x v="3"/>
    <x v="0"/>
    <n v="30"/>
    <n v="150000"/>
    <n v="1264973"/>
    <d v="2001-05-18T08:31:33"/>
    <s v="Bankers Trust Company"/>
    <x v="0"/>
    <x v="0"/>
    <x v="0"/>
    <x v="3"/>
    <s v="US Gas Fin BasisSwap"/>
    <s v="US Gas Basis     EP SanJuan              Jun01           USD/MM"/>
    <n v="5000"/>
    <m/>
    <x v="0"/>
    <x v="10"/>
    <x v="0"/>
    <n v="-0.9"/>
    <s v="eracer00"/>
    <s v="MSANCH2"/>
    <s v="GD-New-Jr"/>
    <x v="1"/>
    <x v="5"/>
    <s v="VA5790.1"/>
    <d v="2001-06-01T21:00:00"/>
  </r>
  <r>
    <x v="1"/>
    <x v="3"/>
    <x v="0"/>
    <n v="13"/>
    <n v="195000"/>
    <n v="1264974"/>
    <d v="2001-05-18T08:31:35"/>
    <s v="Firm Trading Bridgeline Gas Marketing"/>
    <x v="0"/>
    <x v="0"/>
    <x v="0"/>
    <x v="3"/>
    <s v="US Gas Fin Swap"/>
    <s v="US Gas Daily     HHub                    19-31May01      USD/MM"/>
    <n v="15000"/>
    <m/>
    <x v="0"/>
    <x v="10"/>
    <x v="0"/>
    <n v="4.1449999999999996"/>
    <s v="ADM18276"/>
    <s v="PKEAVEY"/>
    <s v="G-DAILY-EST"/>
    <x v="1"/>
    <x v="5"/>
    <s v="VA5791.1"/>
    <d v="2001-05-19T21:00:00"/>
  </r>
  <r>
    <x v="1"/>
    <x v="3"/>
    <x v="0"/>
    <n v="31"/>
    <n v="3100"/>
    <n v="1264975"/>
    <d v="2001-05-18T08:31:36"/>
    <s v="Dynegy Marketing and Trade"/>
    <x v="0"/>
    <x v="0"/>
    <x v="0"/>
    <x v="3"/>
    <s v="US Gas Fin Opt Put"/>
    <s v="US Gas Fin Opt   NYMEX        EP3.5      Jul01           USD/MM-L"/>
    <m/>
    <n v="100"/>
    <x v="0"/>
    <x v="13"/>
    <x v="0"/>
    <n v="5.5E-2"/>
    <s v="RODRIGUEZ"/>
    <s v="MMAGGI"/>
    <s v="NG EXOTIC"/>
    <x v="1"/>
    <x v="5"/>
    <s v="VA5792.1"/>
    <d v="2001-07-01T00:00:00"/>
  </r>
  <r>
    <x v="1"/>
    <x v="3"/>
    <x v="1"/>
    <n v="3"/>
    <n v="1635"/>
    <n v="1264978"/>
    <d v="2001-05-18T08:31:37"/>
    <s v="Ashland Specialty Chemicals Company"/>
    <x v="0"/>
    <x v="0"/>
    <x v="0"/>
    <x v="3"/>
    <s v="US Gas Phy Fwd Firm non-TX &lt; or = 1Mo "/>
    <s v="US Gas Phy       TENN 800                19-21May01      USD/MM"/>
    <m/>
    <n v="545"/>
    <x v="0"/>
    <x v="10"/>
    <x v="0"/>
    <n v="4.0999999999999996"/>
    <s v="ADM07229"/>
    <s v="SGOODEL"/>
    <s v="ENA-IM NE GULF3"/>
    <x v="7"/>
    <x v="5"/>
    <n v="796937"/>
    <d v="2001-05-19T21:00:00"/>
  </r>
  <r>
    <x v="1"/>
    <x v="3"/>
    <x v="1"/>
    <n v="3"/>
    <n v="15000"/>
    <n v="1264979"/>
    <d v="2001-05-18T08:31:45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"/>
    <s v="pces5155"/>
    <s v="SGOODEL"/>
    <s v="ENA-IM NE GULF3"/>
    <x v="7"/>
    <x v="5"/>
    <n v="796938"/>
    <d v="2001-05-19T21:00:00"/>
  </r>
  <r>
    <x v="1"/>
    <x v="3"/>
    <x v="0"/>
    <n v="13"/>
    <n v="130000"/>
    <n v="1264980"/>
    <d v="2001-05-18T08:31:47"/>
    <s v="Coral Energy Holding L.P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rjvandam"/>
    <s v="PKEAVEY"/>
    <s v="G-DAILY-EST"/>
    <x v="1"/>
    <x v="5"/>
    <s v="VA5794.1"/>
    <d v="2001-05-19T21:00:00"/>
  </r>
  <r>
    <x v="1"/>
    <x v="3"/>
    <x v="1"/>
    <n v="3"/>
    <n v="15000"/>
    <n v="1264981"/>
    <d v="2001-05-18T08:31:52"/>
    <s v="CMS Marketing, Services and Trading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50000000000001"/>
    <s v="MELISSA1"/>
    <s v="TDONOHO"/>
    <s v="ENA - IM Central Gulf"/>
    <x v="7"/>
    <x v="5"/>
    <n v="796939"/>
    <d v="2001-05-19T21:00:00"/>
  </r>
  <r>
    <x v="1"/>
    <x v="3"/>
    <x v="1"/>
    <n v="3"/>
    <n v="15000"/>
    <n v="1264982"/>
    <d v="2001-05-18T08:31:55"/>
    <s v="Williams Energy Marketing &amp; Trading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bguderian"/>
    <s v="SSOUTH"/>
    <s v="ENA - IM West"/>
    <x v="7"/>
    <x v="5"/>
    <n v="796940"/>
    <d v="2001-05-19T21:00:00"/>
  </r>
  <r>
    <x v="1"/>
    <x v="3"/>
    <x v="1"/>
    <n v="3"/>
    <n v="15000"/>
    <n v="1264983"/>
    <d v="2001-05-18T08:31:58"/>
    <s v="Enserco Energy, In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50000000000001"/>
    <s v="wwarburton"/>
    <s v="SSOUTH"/>
    <s v="ENA - IM West"/>
    <x v="7"/>
    <x v="5"/>
    <n v="796942"/>
    <d v="2001-05-19T21:00:00"/>
  </r>
  <r>
    <x v="1"/>
    <x v="2"/>
    <x v="1"/>
    <n v="1"/>
    <n v="50"/>
    <n v="1264984"/>
    <d v="2001-05-18T08:32:00"/>
    <s v="Virginia Electric and Power Company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VEPCOJOE"/>
    <s v="JQUENET"/>
    <s v="ST-PJM"/>
    <x v="6"/>
    <x v="6"/>
    <n v="615185.1"/>
    <d v="2001-05-21T21:00:00"/>
  </r>
  <r>
    <x v="1"/>
    <x v="3"/>
    <x v="1"/>
    <n v="3"/>
    <n v="15000"/>
    <n v="1264987"/>
    <d v="2001-05-18T08:32:02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Martinjan"/>
    <s v="SSOUTH"/>
    <s v="ENA - IM West"/>
    <x v="7"/>
    <x v="5"/>
    <n v="796945"/>
    <d v="2001-05-19T21:00:00"/>
  </r>
  <r>
    <x v="1"/>
    <x v="3"/>
    <x v="1"/>
    <n v="3"/>
    <n v="8730"/>
    <n v="1264985"/>
    <d v="2001-05-18T08:32:02"/>
    <s v="Colonial Energy Inc."/>
    <x v="0"/>
    <x v="0"/>
    <x v="0"/>
    <x v="3"/>
    <s v="US Gas Phy Fwd Firm non-TX &lt; or = 1Mo "/>
    <s v="US Gas Phy       Dom SP TT               19-21May01      USD/MM"/>
    <m/>
    <n v="2910"/>
    <x v="0"/>
    <x v="10"/>
    <x v="0"/>
    <n v="4.3650000000000002"/>
    <s v="VABLAISE"/>
    <s v="SHENDRI"/>
    <s v="ENA-IM ME CNG"/>
    <x v="7"/>
    <x v="5"/>
    <n v="796943"/>
    <d v="2001-05-19T21:00:00"/>
  </r>
  <r>
    <x v="1"/>
    <x v="3"/>
    <x v="1"/>
    <n v="3"/>
    <n v="30000"/>
    <n v="1264986"/>
    <d v="2001-05-18T08:32:02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1"/>
    <s v="MIDCONT2"/>
    <s v="PMIMS"/>
    <s v="ENA - IM MKT Central CG"/>
    <x v="7"/>
    <x v="5"/>
    <n v="796944"/>
    <d v="2001-05-19T21:00:00"/>
  </r>
  <r>
    <x v="1"/>
    <x v="3"/>
    <x v="1"/>
    <n v="3"/>
    <n v="30000"/>
    <n v="1264988"/>
    <d v="2001-05-18T08:32:03"/>
    <s v="El Paso Merchant Energy, L.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75"/>
    <s v="EPMELPrdm"/>
    <s v="JTHOLT"/>
    <s v="ENA - IM West"/>
    <x v="7"/>
    <x v="5"/>
    <n v="796947"/>
    <d v="2001-05-19T21:00:00"/>
  </r>
  <r>
    <x v="1"/>
    <x v="3"/>
    <x v="1"/>
    <n v="3"/>
    <n v="15000"/>
    <n v="1264989"/>
    <d v="2001-05-18T08:32:04"/>
    <s v="Williams Energy Marketing &amp; Trading Company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.0999999999999996"/>
    <s v="wayneellis"/>
    <s v="MLENHAR"/>
    <s v="ENA - IM West"/>
    <x v="7"/>
    <x v="5"/>
    <n v="796946"/>
    <d v="2001-05-19T21:00:00"/>
  </r>
  <r>
    <x v="1"/>
    <x v="3"/>
    <x v="1"/>
    <n v="3"/>
    <n v="15000"/>
    <n v="1264990"/>
    <d v="2001-05-18T08:32:07"/>
    <s v="Colonial Energy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8"/>
    <s v="BRIANKELLY"/>
    <s v="SGOODEL"/>
    <s v="ENA-IM NE GULF3"/>
    <x v="7"/>
    <x v="5"/>
    <n v="796949"/>
    <d v="2001-05-19T21:00:00"/>
  </r>
  <r>
    <x v="1"/>
    <x v="3"/>
    <x v="1"/>
    <n v="3"/>
    <n v="15000"/>
    <n v="1264991"/>
    <d v="2001-05-18T08:32:08"/>
    <s v="BGML - IM Bridgelin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jayknobl"/>
    <s v="SGOODEL"/>
    <s v="ENA-IM NE GULF3"/>
    <x v="7"/>
    <x v="5"/>
    <n v="796950"/>
    <d v="2001-05-19T21:00:00"/>
  </r>
  <r>
    <x v="1"/>
    <x v="3"/>
    <x v="1"/>
    <n v="3"/>
    <n v="15000"/>
    <n v="1264992"/>
    <d v="2001-05-18T08:32:10"/>
    <s v="Aquila Energy Marketing Corporation"/>
    <x v="0"/>
    <x v="0"/>
    <x v="0"/>
    <x v="3"/>
    <s v="US Gas Phy Fwd Firm non-TX &lt; or = 1Mo "/>
    <s v="US Gas Phy       NGPL NIPSCO             19-21May01      USD/MM"/>
    <n v="5000"/>
    <m/>
    <x v="0"/>
    <x v="10"/>
    <x v="0"/>
    <n v="4.2038000000000002"/>
    <s v="BIGDADDY"/>
    <s v="PMIMS"/>
    <s v="ENA - IM MKT Central CG"/>
    <x v="7"/>
    <x v="5"/>
    <n v="796951"/>
    <d v="2001-05-19T21:00:00"/>
  </r>
  <r>
    <x v="1"/>
    <x v="3"/>
    <x v="1"/>
    <n v="3"/>
    <n v="30000"/>
    <n v="1264993"/>
    <d v="2001-05-18T08:32:10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088000000000001"/>
    <s v="MIDCONT2"/>
    <s v="PMIMS"/>
    <s v="ENA - IM MKT Central CG"/>
    <x v="7"/>
    <x v="5"/>
    <n v="796952"/>
    <d v="2001-05-19T21:00:00"/>
  </r>
  <r>
    <x v="1"/>
    <x v="3"/>
    <x v="1"/>
    <n v="3"/>
    <n v="30000"/>
    <n v="1264994"/>
    <d v="2001-05-18T08:32:15"/>
    <s v="El Paso Merchant Energy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75"/>
    <s v="EPMELPrdm"/>
    <s v="JTHOLT"/>
    <s v="ENA - IM West"/>
    <x v="7"/>
    <x v="5"/>
    <n v="796953"/>
    <d v="2001-05-19T21:00:00"/>
  </r>
  <r>
    <x v="1"/>
    <x v="3"/>
    <x v="1"/>
    <n v="3"/>
    <n v="10500"/>
    <n v="1264995"/>
    <d v="2001-05-18T08:32:17"/>
    <s v="ProLiance Energy, LLC"/>
    <x v="0"/>
    <x v="0"/>
    <x v="0"/>
    <x v="3"/>
    <s v="US Gas Phy Fwd Firm non-TX &lt; or = 1Mo "/>
    <s v="US Gas Phy       Consumers Pwr           19-21May01      USD/MM"/>
    <n v="3500"/>
    <m/>
    <x v="0"/>
    <x v="10"/>
    <x v="0"/>
    <n v="4.3449999999999998"/>
    <s v="ADM38449"/>
    <s v="JWILLI13"/>
    <s v="ENA - IM Mkt Central MICH"/>
    <x v="7"/>
    <x v="5"/>
    <n v="796954"/>
    <d v="2001-05-19T21:00:00"/>
  </r>
  <r>
    <x v="1"/>
    <x v="2"/>
    <x v="1"/>
    <n v="2"/>
    <n v="50"/>
    <n v="1264997"/>
    <d v="2001-05-18T08:32:18"/>
    <s v="Idaho Power Company, dba IDACORP Energy"/>
    <x v="0"/>
    <x v="0"/>
    <x v="0"/>
    <x v="2"/>
    <s v="US West Power Phy Fwd CAISO"/>
    <s v="US Pwr Phy CAISO SP15 OffPk              20-21May01      USD/MWh"/>
    <m/>
    <n v="25"/>
    <x v="0"/>
    <x v="2"/>
    <x v="0"/>
    <n v="115"/>
    <s v="DWS19640"/>
    <s v="CMALLOR"/>
    <s v="ST-CA"/>
    <x v="6"/>
    <x v="6"/>
    <n v="615186.1"/>
    <d v="2001-05-20T21:00:00"/>
  </r>
  <r>
    <x v="1"/>
    <x v="3"/>
    <x v="1"/>
    <n v="3"/>
    <n v="15000"/>
    <n v="1264998"/>
    <d v="2001-05-18T08:32:18"/>
    <s v="NJR Energy Services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n v="19691994"/>
    <s v="VPIMENOV"/>
    <s v="ENA-IM ME NEW YORK"/>
    <x v="7"/>
    <x v="5"/>
    <n v="796955"/>
    <d v="2001-05-19T21:00:00"/>
  </r>
  <r>
    <x v="1"/>
    <x v="3"/>
    <x v="0"/>
    <n v="30"/>
    <n v="150000"/>
    <n v="1264999"/>
    <d v="2001-05-18T08:32:22"/>
    <s v="Reliant Energy Services, Inc."/>
    <x v="0"/>
    <x v="0"/>
    <x v="0"/>
    <x v="3"/>
    <s v="US Gas Fin BasisSwap"/>
    <s v="US Gas Basis     EP SanJuan              Jun01           USD/MM"/>
    <n v="5000"/>
    <m/>
    <x v="0"/>
    <x v="10"/>
    <x v="0"/>
    <n v="-0.91"/>
    <s v="kgebhard"/>
    <s v="MSANCH2"/>
    <s v="GD-New-Jr"/>
    <x v="1"/>
    <x v="5"/>
    <s v="VA5796.1"/>
    <d v="2001-06-01T21:00:00"/>
  </r>
  <r>
    <x v="0"/>
    <x v="3"/>
    <x v="1"/>
    <n v="3"/>
    <n v="30000"/>
    <n v="1265000"/>
    <d v="2001-05-18T08:32:23"/>
    <s v="TransCanada Gas Services, a division of TransCanada Energy Ltd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75"/>
    <s v="mrallison"/>
    <s v="MCUILLA"/>
    <s v="ENA - IM Ontario"/>
    <x v="7"/>
    <x v="5"/>
    <n v="796956"/>
    <d v="2001-05-19T21:00:00"/>
  </r>
  <r>
    <x v="1"/>
    <x v="2"/>
    <x v="1"/>
    <n v="1"/>
    <n v="25"/>
    <n v="1265001"/>
    <d v="2001-05-18T08:32:24"/>
    <s v="BP Energy Company"/>
    <x v="2"/>
    <x v="1"/>
    <x v="0"/>
    <x v="2"/>
    <s v="US West Power Phy Fwd CAISO"/>
    <s v="US Pwr Phy CAISO NP15 Peak               21May01         USD/MWh"/>
    <m/>
    <n v="25"/>
    <x v="0"/>
    <x v="2"/>
    <x v="0"/>
    <n v="340"/>
    <s v="EPIER006"/>
    <s v="JRICHTE"/>
    <s v="ST-CA"/>
    <x v="6"/>
    <x v="6"/>
    <n v="615187.1"/>
    <d v="2001-05-21T21:00:00"/>
  </r>
  <r>
    <x v="1"/>
    <x v="2"/>
    <x v="1"/>
    <n v="2"/>
    <n v="50"/>
    <n v="1265002"/>
    <d v="2001-05-18T08:32:26"/>
    <s v="Dynegy Power Marketing, Inc."/>
    <x v="0"/>
    <x v="0"/>
    <x v="0"/>
    <x v="2"/>
    <s v="US West Power Phy Fwd CAISO"/>
    <s v="US Pwr Phy CAISO NP15 OffPk              20-21May01      USD/MWh"/>
    <m/>
    <n v="25"/>
    <x v="0"/>
    <x v="2"/>
    <x v="0"/>
    <n v="220"/>
    <s v="iversonm"/>
    <s v="CMALLOR"/>
    <s v="ST-CA"/>
    <x v="6"/>
    <x v="6"/>
    <n v="615188.1"/>
    <d v="2001-05-20T21:00:00"/>
  </r>
  <r>
    <x v="1"/>
    <x v="2"/>
    <x v="1"/>
    <n v="1"/>
    <n v="25"/>
    <n v="1265003"/>
    <d v="2001-05-18T08:32:32"/>
    <s v="TransCanada Power, a division of TransCanada Energy Ltd."/>
    <x v="0"/>
    <x v="0"/>
    <x v="0"/>
    <x v="2"/>
    <s v="US West Power Phy Fwd Firm"/>
    <s v="US Pwr Phy Firm  COB N/S Peak            21May01         USD/MWh"/>
    <n v="25"/>
    <m/>
    <x v="0"/>
    <x v="2"/>
    <x v="0"/>
    <n v="340"/>
    <s v="DOUGLASWAY"/>
    <s v="DSCHOLT"/>
    <s v="ST-NW"/>
    <x v="6"/>
    <x v="6"/>
    <n v="615189.1"/>
    <d v="2001-05-21T21:00:00"/>
  </r>
  <r>
    <x v="1"/>
    <x v="3"/>
    <x v="0"/>
    <n v="153"/>
    <n v="3060000"/>
    <n v="1265004"/>
    <d v="2001-05-18T08:32:34"/>
    <s v="AEP Energy Services, Inc."/>
    <x v="0"/>
    <x v="0"/>
    <x v="0"/>
    <x v="3"/>
    <s v="US Gas Fin BasisSwap"/>
    <s v="US Gas Basis     NGPL LA                 Jun-Oct01       USD/MM"/>
    <m/>
    <n v="20000"/>
    <x v="0"/>
    <x v="10"/>
    <x v="0"/>
    <n v="-6.7500000000000004E-2"/>
    <s v="aepes210"/>
    <s v="KRUSCIT"/>
    <s v="Firm Trading Central"/>
    <x v="1"/>
    <x v="5"/>
    <s v="VA5797.1"/>
    <d v="2001-06-01T00:00:00"/>
  </r>
  <r>
    <x v="1"/>
    <x v="3"/>
    <x v="1"/>
    <n v="3"/>
    <n v="15000"/>
    <n v="1265005"/>
    <d v="2001-05-18T08:32:37"/>
    <s v="Mirant Americas Energy Marketing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ppa00001"/>
    <s v="SSOUTH"/>
    <s v="ENA - IM West"/>
    <x v="7"/>
    <x v="5"/>
    <n v="796958"/>
    <d v="2001-05-19T21:00:00"/>
  </r>
  <r>
    <x v="1"/>
    <x v="3"/>
    <x v="1"/>
    <n v="3"/>
    <n v="15000"/>
    <n v="1265006"/>
    <d v="2001-05-18T08:32:38"/>
    <s v="Aquila Energy Marketing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MARKOTTE"/>
    <s v="VPIMENOV"/>
    <s v="ENA-IM ME NEW YORK"/>
    <x v="7"/>
    <x v="5"/>
    <n v="796959"/>
    <d v="2001-05-19T21:00:00"/>
  </r>
  <r>
    <x v="1"/>
    <x v="3"/>
    <x v="1"/>
    <n v="3"/>
    <n v="4500"/>
    <n v="1265007"/>
    <d v="2001-05-18T08:32:40"/>
    <s v="Aquila Energy Marketing Corporation"/>
    <x v="0"/>
    <x v="0"/>
    <x v="0"/>
    <x v="3"/>
    <s v="US Gas Phy Fwd Firm non-TX &lt; or = 1Mo "/>
    <s v="US Gas Phy       Consumers Pwr           19-21May01      USD/MM"/>
    <n v="1500"/>
    <m/>
    <x v="0"/>
    <x v="10"/>
    <x v="0"/>
    <n v="4.3449999999999998"/>
    <s v="benharner"/>
    <s v="JWILLI13"/>
    <s v="ENA - IM Mkt Central MICH"/>
    <x v="7"/>
    <x v="5"/>
    <n v="796960"/>
    <d v="2001-05-19T21:00:00"/>
  </r>
  <r>
    <x v="1"/>
    <x v="3"/>
    <x v="1"/>
    <n v="3"/>
    <n v="15000"/>
    <n v="1265009"/>
    <d v="2001-05-18T08:32:44"/>
    <s v="Texex Energy Partners Ltd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texexener"/>
    <s v="SGOODEL"/>
    <s v="ENA-IM NE GULF3"/>
    <x v="7"/>
    <x v="5"/>
    <n v="796961"/>
    <d v="2001-05-19T21:00:00"/>
  </r>
  <r>
    <x v="1"/>
    <x v="3"/>
    <x v="1"/>
    <n v="3"/>
    <n v="15000"/>
    <n v="1265008"/>
    <d v="2001-05-18T08:32:44"/>
    <s v="Virginia Power Energy Marketing,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9"/>
    <s v="SPJOHRDE"/>
    <s v="SGOODEL"/>
    <s v="ENA-IM NE GULF3"/>
    <x v="7"/>
    <x v="5"/>
    <n v="796962"/>
    <d v="2001-05-19T21:00:00"/>
  </r>
  <r>
    <x v="1"/>
    <x v="2"/>
    <x v="1"/>
    <n v="1"/>
    <n v="25"/>
    <n v="1265010"/>
    <d v="2001-05-18T08:32:47"/>
    <s v="Salt River Project Agricultural Improvement and Power District"/>
    <x v="0"/>
    <x v="0"/>
    <x v="0"/>
    <x v="2"/>
    <s v="US West Power Phy Fwd Firm"/>
    <s v="US Pwr Phy Firm  PALVE Peak              21May01         USD/MWh"/>
    <n v="25"/>
    <m/>
    <x v="0"/>
    <x v="2"/>
    <x v="0"/>
    <n v="315"/>
    <s v="SRPTRADE"/>
    <s v="MFISCHE2"/>
    <s v="ST-SW"/>
    <x v="6"/>
    <x v="6"/>
    <n v="615190.1"/>
    <d v="2001-05-21T21:00:00"/>
  </r>
  <r>
    <x v="1"/>
    <x v="3"/>
    <x v="0"/>
    <n v="13"/>
    <n v="260000"/>
    <n v="1265011"/>
    <d v="2001-05-18T08:32:48"/>
    <s v="Dynegy Marketing and Trade"/>
    <x v="0"/>
    <x v="0"/>
    <x v="0"/>
    <x v="3"/>
    <s v="US Gas Fin Swap"/>
    <s v="US Gas Daily     HHub                    19-31May01      USD/MM"/>
    <n v="20000"/>
    <m/>
    <x v="0"/>
    <x v="10"/>
    <x v="0"/>
    <n v="4.1399999999999997"/>
    <s v="SANDBERG"/>
    <s v="PKEAVEY"/>
    <s v="G-DAILY-EST"/>
    <x v="1"/>
    <x v="5"/>
    <s v="VA5798.1"/>
    <d v="2001-05-19T21:00:00"/>
  </r>
  <r>
    <x v="1"/>
    <x v="3"/>
    <x v="1"/>
    <n v="3"/>
    <n v="30000"/>
    <n v="1265012"/>
    <d v="2001-05-18T08:32:49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5"/>
    <s v="BERRYJOE1"/>
    <s v="RGAY"/>
    <s v="ENA - IM West"/>
    <x v="7"/>
    <x v="5"/>
    <n v="796963"/>
    <d v="2001-05-19T21:00:00"/>
  </r>
  <r>
    <x v="1"/>
    <x v="3"/>
    <x v="1"/>
    <n v="3"/>
    <n v="15000"/>
    <n v="1265013"/>
    <d v="2001-05-18T08:32:50"/>
    <s v="El Paso Merchant Energy, L.P."/>
    <x v="0"/>
    <x v="0"/>
    <x v="0"/>
    <x v="3"/>
    <s v="US Gas Phy Fwd Firm non-TX &lt; or = 1Mo "/>
    <s v="US Gas Phy       CIG Mainline            19-21May01      USD/MM"/>
    <n v="5000"/>
    <m/>
    <x v="0"/>
    <x v="10"/>
    <x v="0"/>
    <n v="2.4"/>
    <s v="EPMELPrj"/>
    <s v="SSCOTT5"/>
    <s v="ENA - IM Denver"/>
    <x v="7"/>
    <x v="5"/>
    <n v="796964"/>
    <d v="2001-05-19T21:00:00"/>
  </r>
  <r>
    <x v="1"/>
    <x v="2"/>
    <x v="1"/>
    <n v="2"/>
    <n v="50"/>
    <n v="1265015"/>
    <d v="2001-05-18T08:32:53"/>
    <s v="Seattle City Light"/>
    <x v="0"/>
    <x v="0"/>
    <x v="0"/>
    <x v="2"/>
    <s v="US West Power Phy Fwd Firm"/>
    <s v="US Pwr Phy Firm  Mid-C OffPk             20-21May01      USD/MWh"/>
    <n v="25"/>
    <m/>
    <x v="0"/>
    <x v="2"/>
    <x v="0"/>
    <n v="210"/>
    <s v="LLCONRAD"/>
    <s v="DSCHOLT"/>
    <s v="ST-SW"/>
    <x v="6"/>
    <x v="6"/>
    <n v="615191.1"/>
    <d v="2001-05-20T21:00:00"/>
  </r>
  <r>
    <x v="1"/>
    <x v="3"/>
    <x v="1"/>
    <n v="3"/>
    <n v="15000"/>
    <n v="1265014"/>
    <d v="2001-05-18T08:32:53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SPJOHRDE"/>
    <s v="SGOODEL"/>
    <s v="ENA-IM NE GULF3"/>
    <x v="7"/>
    <x v="5"/>
    <n v="796965"/>
    <d v="2001-05-19T21:00:00"/>
  </r>
  <r>
    <x v="1"/>
    <x v="3"/>
    <x v="1"/>
    <n v="3"/>
    <n v="15000"/>
    <n v="1265017"/>
    <d v="2001-05-18T08:32:57"/>
    <s v="e prime, inc."/>
    <x v="0"/>
    <x v="0"/>
    <x v="0"/>
    <x v="3"/>
    <s v="US Gas Phy Fwd Firm non-TX &lt; or = 1Mo "/>
    <s v="US Gas Phy       FGT Z2                  19-21May01      USD/MM"/>
    <m/>
    <n v="5000"/>
    <x v="0"/>
    <x v="10"/>
    <x v="0"/>
    <n v="4.1399999999999997"/>
    <s v="EPRIME26"/>
    <s v="ARING"/>
    <s v="ENA-IM NE GULF4"/>
    <x v="7"/>
    <x v="5"/>
    <n v="796966"/>
    <d v="2001-05-19T21:00:00"/>
  </r>
  <r>
    <x v="1"/>
    <x v="2"/>
    <x v="1"/>
    <n v="2"/>
    <n v="50"/>
    <n v="1265018"/>
    <d v="2001-05-18T08:33:00"/>
    <s v="Powerex Corp."/>
    <x v="0"/>
    <x v="0"/>
    <x v="0"/>
    <x v="2"/>
    <s v="US West Power Phy Fwd Firm"/>
    <s v="US Pwr Phy Firm  Mid-C OffPk             20-21May01      USD/MWh"/>
    <m/>
    <n v="25"/>
    <x v="0"/>
    <x v="2"/>
    <x v="0"/>
    <n v="215"/>
    <s v="POWEREX4"/>
    <s v="DSCHOLT"/>
    <s v="ST-SW"/>
    <x v="6"/>
    <x v="6"/>
    <n v="615193.1"/>
    <d v="2001-05-20T21:00:00"/>
  </r>
  <r>
    <x v="1"/>
    <x v="3"/>
    <x v="1"/>
    <n v="3"/>
    <n v="15000"/>
    <n v="1265019"/>
    <d v="2001-05-18T08:33:01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"/>
    <s v="MICKELSON1"/>
    <s v="SSOUTH"/>
    <s v="ENA - IM West"/>
    <x v="7"/>
    <x v="5"/>
    <n v="796967"/>
    <d v="2001-05-19T21:00:00"/>
  </r>
  <r>
    <x v="1"/>
    <x v="3"/>
    <x v="1"/>
    <n v="3"/>
    <n v="15000"/>
    <n v="1265020"/>
    <d v="2001-05-18T08:33:01"/>
    <s v="Enserco Energy, Inc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750000000000001"/>
    <s v="wwarburton"/>
    <s v="SSCOTT5"/>
    <s v="ENA - IM Denver"/>
    <x v="7"/>
    <x v="5"/>
    <n v="796968"/>
    <d v="2001-05-19T21:00:00"/>
  </r>
  <r>
    <x v="1"/>
    <x v="3"/>
    <x v="0"/>
    <n v="92"/>
    <n v="460000"/>
    <n v="1265021"/>
    <d v="2001-05-18T08:33:07"/>
    <s v="Reliant Energy Services, Inc."/>
    <x v="0"/>
    <x v="0"/>
    <x v="0"/>
    <x v="3"/>
    <s v="US Gas Fin BasisSwap"/>
    <s v="US Gas Basis     EP SanJuan              Jul-Sep01       USD/MM"/>
    <n v="5000"/>
    <m/>
    <x v="0"/>
    <x v="10"/>
    <x v="0"/>
    <n v="-0.85"/>
    <s v="kgebhard"/>
    <s v="MSANCH2"/>
    <s v="GD-New-Jr"/>
    <x v="1"/>
    <x v="5"/>
    <s v="VA5799.1"/>
    <d v="2001-07-01T00:00:00"/>
  </r>
  <r>
    <x v="1"/>
    <x v="3"/>
    <x v="0"/>
    <n v="30"/>
    <n v="150000"/>
    <n v="1265022"/>
    <d v="2001-05-18T08:33:15"/>
    <s v="Noble Gas Marketing Inc.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DM26578"/>
    <s v="GSTOREY"/>
    <s v="FT-ONTARIO"/>
    <x v="1"/>
    <x v="5"/>
    <s v="VA5800.1"/>
    <d v="2001-06-01T21:00:00"/>
  </r>
  <r>
    <x v="1"/>
    <x v="3"/>
    <x v="0"/>
    <n v="13"/>
    <n v="260000"/>
    <n v="1265023"/>
    <d v="2001-05-18T08:33:18"/>
    <s v="Duke Energy Trading and Marketing, L.L.C."/>
    <x v="0"/>
    <x v="0"/>
    <x v="0"/>
    <x v="3"/>
    <s v="US Gas Fin BasisSwap"/>
    <s v="US Gas Basis     GD/D TZ6NY-HHub         19-31May01      USD/MM"/>
    <n v="20000"/>
    <m/>
    <x v="0"/>
    <x v="10"/>
    <x v="0"/>
    <n v="0.38"/>
    <s v="KMZIOBER"/>
    <s v="VPIMENOV"/>
    <s v="EAST-NEW YORK"/>
    <x v="1"/>
    <x v="5"/>
    <s v="VA5801.1"/>
    <d v="2001-05-19T21:00:00"/>
  </r>
  <r>
    <x v="1"/>
    <x v="3"/>
    <x v="0"/>
    <n v="30"/>
    <n v="300000"/>
    <n v="1265024"/>
    <d v="2001-05-18T08:33:23"/>
    <s v="Firm Trading Bridgeline Gas Marketing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ADM18276"/>
    <s v="JARNOLD"/>
    <s v="NG-Price"/>
    <x v="1"/>
    <x v="5"/>
    <s v="VA5802.1"/>
    <d v="2001-06-01T21:00:00"/>
  </r>
  <r>
    <x v="1"/>
    <x v="3"/>
    <x v="1"/>
    <n v="3"/>
    <n v="15000"/>
    <n v="1265026"/>
    <d v="2001-05-18T08:33:32"/>
    <s v="El Paso Merchant Energy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"/>
    <s v="EPMELPgc"/>
    <s v="JWILLI13"/>
    <s v="ENA-IM Mid Central South"/>
    <x v="7"/>
    <x v="5"/>
    <n v="796969"/>
    <d v="2001-05-19T21:00:00"/>
  </r>
  <r>
    <x v="1"/>
    <x v="3"/>
    <x v="0"/>
    <n v="30"/>
    <n v="150000"/>
    <n v="1265027"/>
    <d v="2001-05-18T08:33:34"/>
    <s v="Firm Trading Bridgeline Gas Marketing"/>
    <x v="0"/>
    <x v="0"/>
    <x v="0"/>
    <x v="3"/>
    <s v="US Gas Fin Swap"/>
    <s v="US Gas Swap      Nymex                   Jun01           USD/MM"/>
    <n v="5000"/>
    <m/>
    <x v="0"/>
    <x v="10"/>
    <x v="0"/>
    <n v="4.1849999999999996"/>
    <s v="ADM18276"/>
    <s v="JARNOLD"/>
    <s v="NG-Price"/>
    <x v="1"/>
    <x v="5"/>
    <s v="VA5805.1"/>
    <d v="2001-06-01T21:00:00"/>
  </r>
  <r>
    <x v="1"/>
    <x v="3"/>
    <x v="1"/>
    <n v="3"/>
    <n v="15000"/>
    <n v="1265029"/>
    <d v="2001-05-18T08:33:4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99999999999996"/>
    <s v="JFuller99"/>
    <s v="JWILLI13"/>
    <s v="ENA - IM Mkt Central MICH"/>
    <x v="7"/>
    <x v="5"/>
    <n v="796970"/>
    <d v="2001-05-19T21:00:00"/>
  </r>
  <r>
    <x v="1"/>
    <x v="3"/>
    <x v="1"/>
    <n v="3"/>
    <n v="30000"/>
    <n v="1265030"/>
    <d v="2001-05-18T08:33:44"/>
    <s v="Axia Energy, LP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"/>
    <s v="kwapisze"/>
    <s v="PMIMS"/>
    <s v="ENA - IM MKT Central CG"/>
    <x v="7"/>
    <x v="5"/>
    <n v="796972"/>
    <d v="2001-05-19T21:00:00"/>
  </r>
  <r>
    <x v="1"/>
    <x v="3"/>
    <x v="1"/>
    <n v="3"/>
    <n v="1425"/>
    <n v="1265031"/>
    <d v="2001-05-18T08:33:44"/>
    <s v="Equitable Energy L.L.C."/>
    <x v="0"/>
    <x v="0"/>
    <x v="0"/>
    <x v="3"/>
    <s v="US Gas Phy Fwd Firm non-TX &lt; or = 1Mo "/>
    <s v="US Gas Phy       TETCO ELA               19-21May01      USD/MM"/>
    <n v="475"/>
    <m/>
    <x v="0"/>
    <x v="10"/>
    <x v="0"/>
    <n v="4.0350000000000001"/>
    <s v="ADM28155"/>
    <s v="SPEREIR"/>
    <s v="ENA-IM NE GULF3"/>
    <x v="7"/>
    <x v="5"/>
    <n v="796971"/>
    <d v="2001-05-19T21:00:00"/>
  </r>
  <r>
    <x v="1"/>
    <x v="3"/>
    <x v="1"/>
    <n v="3"/>
    <n v="30000"/>
    <n v="1265033"/>
    <d v="2001-05-18T08:33:51"/>
    <s v="Aquila Energy Marketing Corporation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625"/>
    <s v="joekennedy"/>
    <s v="JTHOLT"/>
    <s v="ENA - IM West"/>
    <x v="7"/>
    <x v="5"/>
    <n v="796974"/>
    <d v="2001-05-19T21:00:00"/>
  </r>
  <r>
    <x v="1"/>
    <x v="3"/>
    <x v="1"/>
    <n v="3"/>
    <n v="15000"/>
    <n v="1265032"/>
    <d v="2001-05-18T08:33:51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"/>
    <s v="kollmaninc"/>
    <s v="JWILLI13"/>
    <s v="ENA - IM Mkt Central MICH"/>
    <x v="7"/>
    <x v="5"/>
    <n v="796973"/>
    <d v="2001-05-19T21:00:00"/>
  </r>
  <r>
    <x v="1"/>
    <x v="3"/>
    <x v="1"/>
    <n v="3"/>
    <n v="15000"/>
    <n v="1265035"/>
    <d v="2001-05-18T08:33:55"/>
    <s v="Aquila Energy Marketing Corporation"/>
    <x v="0"/>
    <x v="0"/>
    <x v="0"/>
    <x v="3"/>
    <s v="US Gas Phy Fwd Firm non-TX &lt; or = 1Mo "/>
    <s v="US Gas Phy       NGPL NIPSCO             19-21May01      USD/MM"/>
    <n v="5000"/>
    <m/>
    <x v="0"/>
    <x v="10"/>
    <x v="0"/>
    <n v="4.1886999999999999"/>
    <s v="BIGDADDY"/>
    <s v="PMIMS"/>
    <s v="ENA - IM MKT Central CG"/>
    <x v="7"/>
    <x v="5"/>
    <n v="796976"/>
    <d v="2001-05-19T21:00:00"/>
  </r>
  <r>
    <x v="1"/>
    <x v="3"/>
    <x v="1"/>
    <n v="3"/>
    <n v="4500"/>
    <n v="1265034"/>
    <d v="2001-05-18T08:33:55"/>
    <s v="Aquila Energy Marketing Corporation"/>
    <x v="0"/>
    <x v="0"/>
    <x v="0"/>
    <x v="3"/>
    <s v="US Gas Phy Fwd Firm non-TX &lt; or = 1Mo "/>
    <s v="US Gas Phy       PEPL Pool               19-21May01      USD/MM"/>
    <m/>
    <n v="1500"/>
    <x v="0"/>
    <x v="10"/>
    <x v="0"/>
    <n v="4.0199999999999996"/>
    <s v="TROYKELLY"/>
    <s v="JWILLI13"/>
    <s v="ENA-IM Mid Central South"/>
    <x v="7"/>
    <x v="5"/>
    <n v="796975"/>
    <d v="2001-05-19T21:00:00"/>
  </r>
  <r>
    <x v="1"/>
    <x v="3"/>
    <x v="1"/>
    <n v="3"/>
    <n v="8460"/>
    <n v="1265036"/>
    <d v="2001-05-18T08:34:00"/>
    <s v="El Paso Merchant Energy, L.P."/>
    <x v="0"/>
    <x v="0"/>
    <x v="0"/>
    <x v="3"/>
    <s v="US Gas Phy Fwd Firm non-TX &lt; or = 1Mo "/>
    <s v="US Gas Phy       ANR SW Pool             19-21May01      USD/MM"/>
    <m/>
    <n v="2820"/>
    <x v="0"/>
    <x v="10"/>
    <x v="0"/>
    <n v="4.0149999999999997"/>
    <s v="EPMELPgc"/>
    <s v="JWILLI13"/>
    <s v="ENA-IM Mid Central South"/>
    <x v="7"/>
    <x v="5"/>
    <n v="796978"/>
    <d v="2001-05-19T21:00:00"/>
  </r>
  <r>
    <x v="1"/>
    <x v="3"/>
    <x v="1"/>
    <n v="3"/>
    <n v="30000"/>
    <n v="1265037"/>
    <d v="2001-05-18T08:34:06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625"/>
    <s v="LREICHEL02"/>
    <s v="JTHOLT"/>
    <s v="ENA - IM West"/>
    <x v="7"/>
    <x v="5"/>
    <n v="796979"/>
    <d v="2001-05-19T21:00:00"/>
  </r>
  <r>
    <x v="1"/>
    <x v="2"/>
    <x v="1"/>
    <n v="1"/>
    <n v="50"/>
    <n v="1265038"/>
    <d v="2001-05-18T08:34:07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epsvc136"/>
    <s v="JQUENET"/>
    <s v="ST-PJM"/>
    <x v="6"/>
    <x v="6"/>
    <n v="615194.1"/>
    <d v="2001-05-21T21:00:00"/>
  </r>
  <r>
    <x v="1"/>
    <x v="3"/>
    <x v="1"/>
    <n v="3"/>
    <n v="1689"/>
    <n v="1265039"/>
    <d v="2001-05-18T08:34:09"/>
    <s v="Ashland Specialty Chemicals Company"/>
    <x v="0"/>
    <x v="0"/>
    <x v="0"/>
    <x v="3"/>
    <s v="US Gas Phy Fwd Firm non-TX &lt; or = 1Mo "/>
    <s v="US Gas Phy       ANR SE Trans            19-21May01      USD/MM"/>
    <m/>
    <n v="563"/>
    <x v="0"/>
    <x v="10"/>
    <x v="0"/>
    <n v="4.0599999999999996"/>
    <s v="ADM07229"/>
    <s v="TDONOHO"/>
    <s v="ENA - IM Central Gulf"/>
    <x v="7"/>
    <x v="5"/>
    <n v="796980"/>
    <d v="2001-05-19T21:00:00"/>
  </r>
  <r>
    <x v="1"/>
    <x v="2"/>
    <x v="1"/>
    <n v="2"/>
    <n v="50"/>
    <n v="1265041"/>
    <d v="2001-05-18T08:34:16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216"/>
    <s v="JSJ14000"/>
    <s v="CMALLOR"/>
    <s v="ST-CA"/>
    <x v="6"/>
    <x v="6"/>
    <n v="615196.1"/>
    <d v="2001-05-20T21:00:00"/>
  </r>
  <r>
    <x v="1"/>
    <x v="3"/>
    <x v="1"/>
    <n v="3"/>
    <n v="15000"/>
    <n v="1265043"/>
    <d v="2001-05-18T08:34:18"/>
    <s v="Idacorp Energy Solutions, L.P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349999999999998"/>
    <s v="ADM48146"/>
    <s v="ARING"/>
    <s v="ENA-IM NE GULF1"/>
    <x v="7"/>
    <x v="5"/>
    <n v="796982"/>
    <d v="2001-05-19T21:00:00"/>
  </r>
  <r>
    <x v="1"/>
    <x v="2"/>
    <x v="1"/>
    <n v="1"/>
    <n v="25"/>
    <n v="1265046"/>
    <d v="2001-05-18T08:34:19"/>
    <s v="Aquila Energy Marketing Corporation"/>
    <x v="0"/>
    <x v="0"/>
    <x v="0"/>
    <x v="2"/>
    <s v="US West Power Phy Fwd Firm"/>
    <s v="US Pwr Phy Firm  COB N/S Peak            21May01         USD/MWh"/>
    <n v="25"/>
    <m/>
    <x v="0"/>
    <x v="2"/>
    <x v="0"/>
    <n v="340"/>
    <s v="WESTPOWER"/>
    <s v="DSCHOLT"/>
    <s v="ST-NW"/>
    <x v="6"/>
    <x v="6"/>
    <n v="615197.1"/>
    <d v="2001-05-21T21:00:00"/>
  </r>
  <r>
    <x v="1"/>
    <x v="3"/>
    <x v="1"/>
    <n v="3"/>
    <n v="15000"/>
    <n v="1265045"/>
    <d v="2001-05-18T08:34:19"/>
    <s v="Texaco Natural Gas Inc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4"/>
    <s v="OCHSNERJ"/>
    <s v="MLENHAR"/>
    <s v="ENA - IM West"/>
    <x v="7"/>
    <x v="5"/>
    <n v="796983"/>
    <d v="2001-05-19T21:00:00"/>
  </r>
  <r>
    <x v="1"/>
    <x v="3"/>
    <x v="1"/>
    <n v="3"/>
    <n v="7500"/>
    <n v="1265044"/>
    <d v="2001-05-18T08:34:19"/>
    <s v="MidAmerican Energy Company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950000000000001"/>
    <s v="SCOTTWIR"/>
    <s v="JWILLI13"/>
    <s v="ENA-IM Mid Central South"/>
    <x v="7"/>
    <x v="5"/>
    <n v="796981"/>
    <d v="2001-05-19T21:00:00"/>
  </r>
  <r>
    <x v="1"/>
    <x v="3"/>
    <x v="0"/>
    <n v="30"/>
    <n v="150000"/>
    <n v="1265047"/>
    <d v="2001-05-18T08:34:21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0"/>
    <x v="0"/>
    <n v="6.59"/>
    <s v="sjt00001"/>
    <s v="KHOLST"/>
    <s v="FT-West"/>
    <x v="1"/>
    <x v="5"/>
    <s v="VA5808.1"/>
    <d v="2001-06-01T21:00:00"/>
  </r>
  <r>
    <x v="1"/>
    <x v="3"/>
    <x v="1"/>
    <n v="13"/>
    <n v="65000"/>
    <n v="1265048"/>
    <d v="2001-05-18T08:34:22"/>
    <s v="Virginia Power Energy Marketing, Inc."/>
    <x v="0"/>
    <x v="0"/>
    <x v="0"/>
    <x v="3"/>
    <s v="US Gas Phy Fwd Firm non-TX &lt; or = 1Mo "/>
    <s v="US Gas Phy       Dom SP TT               19-31May01      USD/MM"/>
    <m/>
    <n v="5000"/>
    <x v="0"/>
    <x v="10"/>
    <x v="0"/>
    <n v="4.3949999999999996"/>
    <s v="CECILPARK"/>
    <s v="SHENDRI"/>
    <s v="ENA-IM ME CNG"/>
    <x v="7"/>
    <x v="5"/>
    <n v="796984"/>
    <d v="2001-05-19T21:00:00"/>
  </r>
  <r>
    <x v="1"/>
    <x v="2"/>
    <x v="1"/>
    <n v="1"/>
    <n v="25"/>
    <n v="1265050"/>
    <d v="2001-05-18T08:34:23"/>
    <s v="Aquila Energy Marketing Corporation"/>
    <x v="0"/>
    <x v="0"/>
    <x v="0"/>
    <x v="2"/>
    <s v="US West Power Phy Fwd Firm"/>
    <s v="US Pwr Phy Firm  Mid-C Peak              21May01         USD/MWh"/>
    <m/>
    <n v="25"/>
    <x v="0"/>
    <x v="2"/>
    <x v="0"/>
    <n v="335"/>
    <s v="WESTPOWER"/>
    <s v="SCRANDA"/>
    <s v="ST-NW"/>
    <x v="6"/>
    <x v="6"/>
    <n v="615198.1"/>
    <d v="2001-05-21T21:00:00"/>
  </r>
  <r>
    <x v="1"/>
    <x v="3"/>
    <x v="1"/>
    <n v="3"/>
    <n v="15000"/>
    <n v="1265052"/>
    <d v="2001-05-18T08:34:26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"/>
    <s v="jkippels01"/>
    <s v="VPIMENOV"/>
    <s v="ENA-IM ME NEW YORK"/>
    <x v="7"/>
    <x v="5"/>
    <n v="796986"/>
    <d v="2001-05-19T21:00:00"/>
  </r>
  <r>
    <x v="1"/>
    <x v="3"/>
    <x v="1"/>
    <n v="3"/>
    <n v="1350"/>
    <n v="1265051"/>
    <d v="2001-05-18T08:34:26"/>
    <s v="Highland Energy Company"/>
    <x v="0"/>
    <x v="0"/>
    <x v="0"/>
    <x v="3"/>
    <s v="US Gas Phy Fwd Firm non-TX &lt; or = 1Mo "/>
    <s v="US Gas Phy       TETCO STX               19-21May01      USD/MM"/>
    <n v="450"/>
    <m/>
    <x v="0"/>
    <x v="10"/>
    <x v="0"/>
    <n v="3.9849999999999999"/>
    <s v="ADM86284"/>
    <s v="SPEREIR"/>
    <s v="ENA-IM NE GULF3"/>
    <x v="7"/>
    <x v="5"/>
    <n v="796985"/>
    <d v="2001-05-19T21:00:00"/>
  </r>
  <r>
    <x v="1"/>
    <x v="2"/>
    <x v="1"/>
    <n v="1"/>
    <n v="50"/>
    <n v="1265053"/>
    <d v="2001-05-18T08:34:29"/>
    <s v="Dynegy Power Marketing, Inc.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jmpepper"/>
    <s v="JQUENET"/>
    <s v="ST-PJM"/>
    <x v="6"/>
    <x v="6"/>
    <n v="615200.1"/>
    <d v="2001-05-21T21:00:00"/>
  </r>
  <r>
    <x v="1"/>
    <x v="3"/>
    <x v="1"/>
    <n v="3"/>
    <n v="30000"/>
    <n v="1265054"/>
    <d v="2001-05-18T08:34:33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988"/>
    <d v="2001-05-19T21:00:00"/>
  </r>
  <r>
    <x v="1"/>
    <x v="3"/>
    <x v="1"/>
    <n v="3"/>
    <n v="30000"/>
    <n v="1265055"/>
    <d v="2001-05-18T08:34:35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650000000000002"/>
    <s v="CECILPARK"/>
    <s v="SHENDRI"/>
    <s v="ENA-IM ME CNG"/>
    <x v="7"/>
    <x v="5"/>
    <n v="796989"/>
    <d v="2001-05-19T21:00:00"/>
  </r>
  <r>
    <x v="1"/>
    <x v="3"/>
    <x v="0"/>
    <n v="31"/>
    <n v="155000"/>
    <n v="1265057"/>
    <d v="2001-05-18T08:34:36"/>
    <s v="Axia Energy, LP"/>
    <x v="0"/>
    <x v="0"/>
    <x v="0"/>
    <x v="3"/>
    <s v="US Gas Fin BasisSwap"/>
    <s v="US Gas Basis     NGI SoCal               Jul01           USD/MM"/>
    <m/>
    <n v="5000"/>
    <x v="0"/>
    <x v="10"/>
    <x v="0"/>
    <n v="6.63"/>
    <s v="knuppway"/>
    <s v="KHOLST"/>
    <s v="FT-West"/>
    <x v="1"/>
    <x v="5"/>
    <s v="VA5811.1"/>
    <d v="2001-07-01T21:00:00"/>
  </r>
  <r>
    <x v="1"/>
    <x v="3"/>
    <x v="1"/>
    <n v="3"/>
    <n v="30000"/>
    <n v="1265059"/>
    <d v="2001-05-18T08:34:38"/>
    <s v="TransCanada Energy Marketing USA, In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cscharton"/>
    <s v="PMIMS"/>
    <s v="ENA - IM MKT Central CG"/>
    <x v="7"/>
    <x v="5"/>
    <n v="796991"/>
    <d v="2001-05-19T21:00:00"/>
  </r>
  <r>
    <x v="1"/>
    <x v="3"/>
    <x v="1"/>
    <n v="3"/>
    <n v="3039"/>
    <n v="1265058"/>
    <d v="2001-05-18T08:34:38"/>
    <s v="Western Gas Resources, Inc."/>
    <x v="0"/>
    <x v="0"/>
    <x v="0"/>
    <x v="3"/>
    <s v="US Gas Phy Fwd Firm non-TX &lt; or = 1Mo "/>
    <s v="US Gas Phy       NGPL Midcont            19-21May01      USD/MM"/>
    <n v="1013"/>
    <m/>
    <x v="0"/>
    <x v="10"/>
    <x v="0"/>
    <n v="3.99"/>
    <s v="HAUEISEN"/>
    <s v="JWILLI13"/>
    <s v="ENA-IM Mid Central South"/>
    <x v="7"/>
    <x v="5"/>
    <n v="796990"/>
    <d v="2001-05-19T21:00:00"/>
  </r>
  <r>
    <x v="0"/>
    <x v="3"/>
    <x v="1"/>
    <n v="3"/>
    <n v="30000"/>
    <n v="1265060"/>
    <d v="2001-05-18T08:34:39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650000000000002"/>
    <s v="DAROOKIE"/>
    <s v="MCUILLA"/>
    <s v="ENA - IM Ontario"/>
    <x v="7"/>
    <x v="5"/>
    <n v="796992"/>
    <d v="2001-05-19T21:00:00"/>
  </r>
  <r>
    <x v="1"/>
    <x v="3"/>
    <x v="1"/>
    <n v="3"/>
    <n v="30000"/>
    <n v="1265062"/>
    <d v="2001-05-18T08:34:42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SCOTTWIR"/>
    <s v="PMIMS"/>
    <s v="ENA - IM MKT Central CG"/>
    <x v="7"/>
    <x v="5"/>
    <n v="796993"/>
    <d v="2001-05-19T21:00:00"/>
  </r>
  <r>
    <x v="1"/>
    <x v="3"/>
    <x v="1"/>
    <n v="3"/>
    <n v="75000"/>
    <n v="1265061"/>
    <d v="2001-05-18T08:34:42"/>
    <s v="Reliant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"/>
    <s v="mikepowers"/>
    <s v="ARING"/>
    <s v="ENA-IM NE GULF1"/>
    <x v="7"/>
    <x v="5"/>
    <n v="796994"/>
    <d v="2001-05-19T21:00:00"/>
  </r>
  <r>
    <x v="1"/>
    <x v="2"/>
    <x v="1"/>
    <n v="2"/>
    <n v="50"/>
    <n v="1265063"/>
    <d v="2001-05-18T08:34:43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5"/>
    <s v="scunning"/>
    <s v="CMALLOR"/>
    <s v="ST-CA"/>
    <x v="6"/>
    <x v="6"/>
    <n v="615201.1"/>
    <d v="2001-05-20T21:00:00"/>
  </r>
  <r>
    <x v="1"/>
    <x v="3"/>
    <x v="0"/>
    <n v="30"/>
    <n v="150000"/>
    <n v="1265064"/>
    <d v="2001-05-18T08:34:44"/>
    <s v="Axia Energy, LP"/>
    <x v="0"/>
    <x v="0"/>
    <x v="0"/>
    <x v="3"/>
    <s v="US Gas Fin BasisSwap"/>
    <s v="US Gas Basis     NGI PGE CtyGate         Jun01           USD/MM"/>
    <m/>
    <n v="5000"/>
    <x v="0"/>
    <x v="10"/>
    <x v="0"/>
    <n v="2.85"/>
    <s v="knuppway"/>
    <s v="FERMIS"/>
    <s v="FT - North West"/>
    <x v="1"/>
    <x v="5"/>
    <s v="VA5813.1"/>
    <d v="2001-06-01T21:00:00"/>
  </r>
  <r>
    <x v="1"/>
    <x v="2"/>
    <x v="1"/>
    <n v="1"/>
    <n v="50"/>
    <n v="1265066"/>
    <d v="2001-05-18T08:34:46"/>
    <s v="PG&amp;E Energy Trading - Power, L.P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mattmanley"/>
    <s v="JQUENET"/>
    <s v="ST-PJM"/>
    <x v="6"/>
    <x v="6"/>
    <n v="615202.1"/>
    <d v="2001-05-21T21:00:00"/>
  </r>
  <r>
    <x v="1"/>
    <x v="3"/>
    <x v="1"/>
    <n v="3"/>
    <n v="30000"/>
    <n v="1265065"/>
    <d v="2001-05-18T08:34:46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38000000000004"/>
    <s v="KREMERTODD"/>
    <s v="PMIMS"/>
    <s v="ENA - IM MKT Central CG"/>
    <x v="7"/>
    <x v="5"/>
    <n v="796995"/>
    <d v="2001-05-19T21:00:00"/>
  </r>
  <r>
    <x v="1"/>
    <x v="3"/>
    <x v="1"/>
    <n v="3"/>
    <n v="11961"/>
    <n v="1265067"/>
    <d v="2001-05-18T08:34:48"/>
    <s v="Dynegy Marketing and Trade"/>
    <x v="0"/>
    <x v="0"/>
    <x v="0"/>
    <x v="3"/>
    <s v="US Gas Phy Fwd Firm non-TX &lt; or = 1Mo "/>
    <s v="US Gas Phy       NGPL Midcont            19-21May01      USD/MM"/>
    <n v="3987"/>
    <m/>
    <x v="0"/>
    <x v="10"/>
    <x v="0"/>
    <n v="3.99"/>
    <s v="SCHRIMSHER"/>
    <s v="JWILLI13"/>
    <s v="ENA-IM Mid Central South"/>
    <x v="7"/>
    <x v="5"/>
    <n v="796996"/>
    <d v="2001-05-19T21:00:00"/>
  </r>
  <r>
    <x v="1"/>
    <x v="3"/>
    <x v="1"/>
    <n v="3"/>
    <n v="15000"/>
    <n v="1265068"/>
    <d v="2001-05-18T08:34:51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3"/>
    <s v="toddbandy"/>
    <s v="TDONOHO"/>
    <s v="ENA - IM Central Gulf"/>
    <x v="7"/>
    <x v="5"/>
    <n v="796997"/>
    <d v="2001-05-19T21:00:00"/>
  </r>
  <r>
    <x v="1"/>
    <x v="2"/>
    <x v="1"/>
    <n v="1"/>
    <n v="50"/>
    <n v="1265069"/>
    <d v="2001-05-18T08:34:59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aepsvc136"/>
    <s v="JQUENET"/>
    <s v="ST-PJM"/>
    <x v="6"/>
    <x v="6"/>
    <n v="615203.1"/>
    <d v="2001-05-21T21:00:00"/>
  </r>
  <r>
    <x v="1"/>
    <x v="3"/>
    <x v="0"/>
    <n v="151"/>
    <n v="755000"/>
    <n v="1265070"/>
    <d v="2001-05-18T08:35:00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JEFFAVERY"/>
    <s v="JARNOLD"/>
    <s v="NG-Price"/>
    <x v="1"/>
    <x v="5"/>
    <s v="VA5814.1"/>
    <d v="2001-11-01T00:00:00"/>
  </r>
  <r>
    <x v="1"/>
    <x v="3"/>
    <x v="1"/>
    <n v="3"/>
    <n v="1761"/>
    <n v="1265071"/>
    <d v="2001-05-18T08:35:01"/>
    <s v="Ashland Specialty Chemicals Company"/>
    <x v="0"/>
    <x v="0"/>
    <x v="0"/>
    <x v="3"/>
    <s v="US Gas Phy Fwd Firm non-TX &lt; or = 1Mo "/>
    <s v="US Gas Phy       Dom SP TT               19-21May01      USD/MM"/>
    <n v="587"/>
    <m/>
    <x v="0"/>
    <x v="10"/>
    <x v="0"/>
    <n v="4.3499999999999996"/>
    <s v="ADM07229"/>
    <s v="SHENDRI"/>
    <s v="ENA-IM ME CNG"/>
    <x v="7"/>
    <x v="5"/>
    <n v="796998"/>
    <d v="2001-05-19T21:00:00"/>
  </r>
  <r>
    <x v="1"/>
    <x v="3"/>
    <x v="0"/>
    <n v="30"/>
    <n v="450000"/>
    <n v="1265072"/>
    <d v="2001-05-18T08:35:03"/>
    <s v="OGE Energy Resources, Inc."/>
    <x v="0"/>
    <x v="0"/>
    <x v="0"/>
    <x v="3"/>
    <s v="US Gas Fin Swap"/>
    <s v="US Gas Swap      Nymex                   Jun01           USD/MM"/>
    <n v="15000"/>
    <m/>
    <x v="0"/>
    <x v="10"/>
    <x v="0"/>
    <n v="4.1849999999999996"/>
    <s v="mustang1"/>
    <s v="JARNOLD"/>
    <s v="NG-Price"/>
    <x v="1"/>
    <x v="5"/>
    <s v="VA5815.1"/>
    <d v="2001-06-01T21:00:00"/>
  </r>
  <r>
    <x v="1"/>
    <x v="3"/>
    <x v="1"/>
    <n v="3"/>
    <n v="3000"/>
    <n v="1265073"/>
    <d v="2001-05-18T08:35:03"/>
    <s v="Enron Energy Services, Inc."/>
    <x v="0"/>
    <x v="0"/>
    <x v="0"/>
    <x v="3"/>
    <s v="US Gas Phy Fwd Firm non-TX &lt; or = 1Mo "/>
    <s v="US Gas Phy       TETCO M3                19-21May01      USD/MM"/>
    <n v="1000"/>
    <m/>
    <x v="0"/>
    <x v="10"/>
    <x v="0"/>
    <n v="4.4800000000000004"/>
    <s v="JIMBARKER"/>
    <s v="VPIMENOV"/>
    <s v="ENA-IM ME NEW YORK"/>
    <x v="7"/>
    <x v="5"/>
    <n v="796999"/>
    <d v="2001-05-19T21:00:00"/>
  </r>
  <r>
    <x v="1"/>
    <x v="3"/>
    <x v="1"/>
    <n v="3"/>
    <n v="15000"/>
    <n v="1265074"/>
    <d v="2001-05-18T08:35:08"/>
    <s v="Duke Energy Trading and Marketing, L.L.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MIKELARSEN"/>
    <s v="TKUYKEN"/>
    <s v="ENA - IM West"/>
    <x v="7"/>
    <x v="5"/>
    <n v="797000"/>
    <d v="2001-05-19T21:00:00"/>
  </r>
  <r>
    <x v="1"/>
    <x v="3"/>
    <x v="1"/>
    <n v="3"/>
    <n v="30000"/>
    <n v="1265075"/>
    <d v="2001-05-18T08:35:11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FLOYDS14"/>
    <s v="RGAY"/>
    <s v="ENA - IM West"/>
    <x v="7"/>
    <x v="5"/>
    <n v="797001"/>
    <d v="2001-05-19T21:00:00"/>
  </r>
  <r>
    <x v="1"/>
    <x v="3"/>
    <x v="1"/>
    <n v="13"/>
    <n v="55900"/>
    <n v="1265077"/>
    <d v="2001-05-18T08:35:16"/>
    <s v="Virginia Power Energy Marketing, Inc."/>
    <x v="0"/>
    <x v="0"/>
    <x v="0"/>
    <x v="3"/>
    <s v="US Gas Phy Fwd Firm non-TX &lt; or = 1Mo "/>
    <s v="US Gas Phy       Dom SP TT               19-31May01      USD/MM"/>
    <m/>
    <n v="4300"/>
    <x v="0"/>
    <x v="10"/>
    <x v="0"/>
    <n v="4.4000000000000004"/>
    <s v="CECILPARK"/>
    <s v="SHENDRI"/>
    <s v="ENA-IM ME CNG"/>
    <x v="7"/>
    <x v="5"/>
    <n v="797002"/>
    <d v="2001-05-19T21:00:00"/>
  </r>
  <r>
    <x v="1"/>
    <x v="3"/>
    <x v="0"/>
    <n v="13"/>
    <n v="9100"/>
    <n v="1265079"/>
    <d v="2001-05-18T08:35:22"/>
    <s v="Dynegy Marketing and Trade"/>
    <x v="0"/>
    <x v="0"/>
    <x v="0"/>
    <x v="3"/>
    <s v="US Gas Fin Swap"/>
    <s v="US Gas Daily     HHub                    19-31May01      USD/MM"/>
    <m/>
    <n v="700"/>
    <x v="0"/>
    <x v="10"/>
    <x v="0"/>
    <n v="4.1399999999999997"/>
    <s v="SANDBERG"/>
    <s v="PKEAVEY"/>
    <s v="G-DAILY-EST"/>
    <x v="1"/>
    <x v="5"/>
    <s v="VA5818.1"/>
    <d v="2001-05-19T21:00:00"/>
  </r>
  <r>
    <x v="1"/>
    <x v="3"/>
    <x v="0"/>
    <n v="30"/>
    <n v="150000"/>
    <n v="1265080"/>
    <d v="2001-05-18T08:35:24"/>
    <s v="Dynegy Marketing and Trade"/>
    <x v="0"/>
    <x v="0"/>
    <x v="0"/>
    <x v="3"/>
    <s v="US Gas Fin Swap"/>
    <s v="US Gas Swap      Nymex                   Jun01           USD/MM"/>
    <n v="5000"/>
    <m/>
    <x v="0"/>
    <x v="10"/>
    <x v="0"/>
    <n v="4.1849999999999996"/>
    <s v="SHIMAITIS"/>
    <s v="JARNOLD"/>
    <s v="NG-Price"/>
    <x v="1"/>
    <x v="5"/>
    <s v="VA5819.1"/>
    <d v="2001-06-01T21:00:00"/>
  </r>
  <r>
    <x v="1"/>
    <x v="3"/>
    <x v="1"/>
    <n v="3"/>
    <n v="30000"/>
    <n v="1265081"/>
    <d v="2001-05-18T08:35:29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"/>
    <s v="CECILPARK"/>
    <s v="SHENDRI"/>
    <s v="ENA-IM ME CNG"/>
    <x v="7"/>
    <x v="5"/>
    <n v="797003"/>
    <d v="2001-05-19T21:00:00"/>
  </r>
  <r>
    <x v="1"/>
    <x v="3"/>
    <x v="1"/>
    <n v="3"/>
    <n v="15000"/>
    <n v="1265083"/>
    <d v="2001-05-18T08:35:32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800000000000004"/>
    <s v="tharringto"/>
    <s v="VPIMENOV"/>
    <s v="ENA-IM ME NEW YORK"/>
    <x v="7"/>
    <x v="5"/>
    <n v="797004"/>
    <d v="2001-05-19T21:00:00"/>
  </r>
  <r>
    <x v="1"/>
    <x v="3"/>
    <x v="1"/>
    <n v="3"/>
    <n v="15000"/>
    <n v="1265084"/>
    <d v="2001-05-18T08:35:32"/>
    <s v="Duke Energy Trading and Marketing, L.L.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4"/>
    <s v="RICKNEITZ"/>
    <s v="SPEREIR"/>
    <s v="ENA-IM NE GULF3"/>
    <x v="7"/>
    <x v="5"/>
    <n v="797005"/>
    <d v="2001-05-19T21:00:00"/>
  </r>
  <r>
    <x v="1"/>
    <x v="2"/>
    <x v="1"/>
    <n v="1"/>
    <n v="50"/>
    <n v="1265085"/>
    <d v="2001-05-18T08:35:34"/>
    <s v="Cinergy Services, Inc."/>
    <x v="0"/>
    <x v="0"/>
    <x v="0"/>
    <x v="2"/>
    <s v="US East Power Phy Fwd Firm"/>
    <s v="US Pwr Phy Firm  Cinergy Peak            21May01         USD/MWh"/>
    <m/>
    <n v="50"/>
    <x v="0"/>
    <x v="2"/>
    <x v="0"/>
    <n v="28.75"/>
    <s v="DaveWilson"/>
    <s v="CDORLAN"/>
    <s v="ST-ECAR"/>
    <x v="6"/>
    <x v="6"/>
    <n v="615205.1"/>
    <d v="2001-05-21T21:00:00"/>
  </r>
  <r>
    <x v="1"/>
    <x v="3"/>
    <x v="1"/>
    <n v="3"/>
    <n v="60000"/>
    <n v="1265086"/>
    <d v="2001-05-18T08:35:38"/>
    <s v="Coral Energy Resources, L.P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4"/>
    <s v="ericgraffp"/>
    <s v="JHODGE2"/>
    <s v="ENA-IM ME TCO"/>
    <x v="7"/>
    <x v="5"/>
    <n v="797006"/>
    <d v="2001-05-19T21:00:00"/>
  </r>
  <r>
    <x v="1"/>
    <x v="3"/>
    <x v="1"/>
    <n v="3"/>
    <n v="12879"/>
    <n v="1265088"/>
    <d v="2001-05-18T08:35:42"/>
    <s v="TXU Energy Trading Company"/>
    <x v="0"/>
    <x v="0"/>
    <x v="0"/>
    <x v="3"/>
    <s v="US Gas Phy Fwd Firm non-TX &lt; or = 1Mo "/>
    <s v="US Gas Phy       PGT Malin               19-21May01      USD/MM"/>
    <n v="4293"/>
    <m/>
    <x v="0"/>
    <x v="10"/>
    <x v="0"/>
    <n v="3.9"/>
    <s v="txuetckbb"/>
    <s v="MLENHAR"/>
    <s v="ENA - IM West"/>
    <x v="7"/>
    <x v="5"/>
    <n v="797007"/>
    <d v="2001-05-19T21:00:00"/>
  </r>
  <r>
    <x v="1"/>
    <x v="3"/>
    <x v="0"/>
    <n v="30"/>
    <n v="150000"/>
    <n v="1265093"/>
    <d v="2001-05-18T08:36:06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67"/>
    <s v="CAMTHOR02"/>
    <s v="KHOLST"/>
    <s v="FT-West"/>
    <x v="1"/>
    <x v="5"/>
    <s v="VA5824.1"/>
    <d v="2001-06-01T21:00:00"/>
  </r>
  <r>
    <x v="1"/>
    <x v="3"/>
    <x v="1"/>
    <n v="3"/>
    <n v="30000"/>
    <n v="1265095"/>
    <d v="2001-05-18T08:36:15"/>
    <s v="Kinder Morgan Texas Pipeline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050000000000004"/>
    <s v="ADM25824"/>
    <s v="JPARKS"/>
    <s v="HPLC - IM HPLC"/>
    <x v="7"/>
    <x v="8"/>
    <n v="797008"/>
    <d v="2001-05-19T21:00:00"/>
  </r>
  <r>
    <x v="1"/>
    <x v="3"/>
    <x v="0"/>
    <n v="31"/>
    <n v="155000"/>
    <n v="1265096"/>
    <d v="2001-05-18T08:36:19"/>
    <s v="Morgan Stanley Capital Group, Inc."/>
    <x v="0"/>
    <x v="0"/>
    <x v="0"/>
    <x v="3"/>
    <s v="US Gas Fin BasisSwap"/>
    <s v="US Gas Basis     NGI SoCal               Jul01           USD/MM"/>
    <n v="5000"/>
    <m/>
    <x v="0"/>
    <x v="10"/>
    <x v="0"/>
    <n v="6.65"/>
    <s v="brendanc"/>
    <s v="KHOLST"/>
    <s v="FT-West"/>
    <x v="1"/>
    <x v="5"/>
    <s v="VA5826.1"/>
    <d v="2001-07-01T21:00:00"/>
  </r>
  <r>
    <x v="1"/>
    <x v="2"/>
    <x v="1"/>
    <n v="1"/>
    <n v="25"/>
    <n v="1265097"/>
    <d v="2001-05-18T08:36:19"/>
    <s v="El Paso Merchant Energy, L.P."/>
    <x v="0"/>
    <x v="0"/>
    <x v="0"/>
    <x v="2"/>
    <s v="US West Power Phy Fwd Firm"/>
    <s v="US Pwr Phy Firm  PALVE Peak              21May01         USD/MWh"/>
    <m/>
    <n v="25"/>
    <x v="0"/>
    <x v="2"/>
    <x v="0"/>
    <n v="327.5"/>
    <s v="epmepNLA"/>
    <s v="MFISCHE2"/>
    <s v="ST-SW"/>
    <x v="6"/>
    <x v="6"/>
    <n v="615206.1"/>
    <d v="2001-05-21T21:00:00"/>
  </r>
  <r>
    <x v="1"/>
    <x v="3"/>
    <x v="0"/>
    <n v="30"/>
    <n v="300000"/>
    <n v="1265098"/>
    <d v="2001-05-18T08:36:23"/>
    <s v="BP Amoco Corporation"/>
    <x v="0"/>
    <x v="0"/>
    <x v="0"/>
    <x v="3"/>
    <s v="US Gas Fin Swap"/>
    <s v="US Gas Swap      Nymex                   Jun01           USD/MM"/>
    <m/>
    <n v="10000"/>
    <x v="0"/>
    <x v="10"/>
    <x v="0"/>
    <n v="4.1849999999999996"/>
    <s v="Lamoreal"/>
    <s v="JARNOLD"/>
    <s v="NG-Price"/>
    <x v="1"/>
    <x v="5"/>
    <s v="VA5827.1"/>
    <d v="2001-06-01T21:00:00"/>
  </r>
  <r>
    <x v="1"/>
    <x v="3"/>
    <x v="1"/>
    <n v="3"/>
    <n v="15000"/>
    <n v="1265099"/>
    <d v="2001-05-18T08:36:25"/>
    <s v="Duke Energy Trading and Marketing, L.L.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NAMHO123"/>
    <s v="SGOODEL"/>
    <s v="ENA-IM NE GULF3"/>
    <x v="7"/>
    <x v="5"/>
    <n v="797009"/>
    <d v="2001-05-19T21:00:00"/>
  </r>
  <r>
    <x v="1"/>
    <x v="3"/>
    <x v="0"/>
    <n v="30"/>
    <n v="300000"/>
    <n v="1265101"/>
    <d v="2001-05-18T08:36:30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1849999999999996"/>
    <s v="aepes222"/>
    <s v="JARNOLD"/>
    <s v="NG-Price"/>
    <x v="1"/>
    <x v="5"/>
    <s v="VA5829.1"/>
    <d v="2001-06-01T21:00:00"/>
  </r>
  <r>
    <x v="1"/>
    <x v="3"/>
    <x v="1"/>
    <n v="3"/>
    <n v="3000"/>
    <n v="1265102"/>
    <d v="2001-05-18T08:36:36"/>
    <s v="Interstate Power Company"/>
    <x v="0"/>
    <x v="0"/>
    <x v="0"/>
    <x v="3"/>
    <s v="US Gas Phy Fwd Firm non-TX &lt; or = 1Mo "/>
    <s v="US Gas Phy       NNG Demarc              19-21May01      USD/MM"/>
    <m/>
    <n v="1000"/>
    <x v="0"/>
    <x v="10"/>
    <x v="0"/>
    <n v="4.0149999999999997"/>
    <s v="ipca08239"/>
    <s v="JWILLI13"/>
    <s v="ENA-IM Mid Central South"/>
    <x v="7"/>
    <x v="5"/>
    <n v="797010"/>
    <d v="2001-05-19T21:00:00"/>
  </r>
  <r>
    <x v="1"/>
    <x v="2"/>
    <x v="1"/>
    <n v="2"/>
    <n v="50"/>
    <n v="1265103"/>
    <d v="2001-05-18T08:36:43"/>
    <s v="Morgan Stanley Capital Group, Inc."/>
    <x v="0"/>
    <x v="0"/>
    <x v="0"/>
    <x v="2"/>
    <s v="US West Power Phy Fwd Firm"/>
    <s v="US Pwr Phy Firm  Mid-C OffPk             20-21May01      USD/MWh"/>
    <m/>
    <n v="25"/>
    <x v="0"/>
    <x v="2"/>
    <x v="0"/>
    <n v="220"/>
    <s v="powermax"/>
    <s v="DSCHOLT"/>
    <s v="ST-SW"/>
    <x v="6"/>
    <x v="6"/>
    <n v="615207.1"/>
    <d v="2001-05-20T21:00:00"/>
  </r>
  <r>
    <x v="1"/>
    <x v="2"/>
    <x v="1"/>
    <n v="2"/>
    <n v="50"/>
    <n v="1265104"/>
    <d v="2001-05-18T08:36:44"/>
    <s v="Sempra Energy Trading Corp."/>
    <x v="0"/>
    <x v="0"/>
    <x v="0"/>
    <x v="2"/>
    <s v="US West Power Phy Fwd CAISO"/>
    <s v="US Pwr Phy CAISO SP15 OffPk              20-21May01      USD/MWh"/>
    <m/>
    <n v="25"/>
    <x v="0"/>
    <x v="2"/>
    <x v="0"/>
    <n v="119"/>
    <s v="timnhanna"/>
    <s v="CMALLOR"/>
    <s v="ST-CA"/>
    <x v="6"/>
    <x v="6"/>
    <n v="615208.1"/>
    <d v="2001-05-20T21:00:00"/>
  </r>
  <r>
    <x v="1"/>
    <x v="3"/>
    <x v="1"/>
    <n v="3"/>
    <n v="15000"/>
    <n v="1265106"/>
    <d v="2001-05-18T08:36:45"/>
    <s v="Tenaska Marketing Ventures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250000000000002"/>
    <s v="TMVWTC01"/>
    <s v="RGAY"/>
    <s v="ENA - IM West"/>
    <x v="7"/>
    <x v="5"/>
    <n v="797012"/>
    <d v="2001-05-19T21:00:00"/>
  </r>
  <r>
    <x v="1"/>
    <x v="3"/>
    <x v="1"/>
    <n v="3"/>
    <n v="15000"/>
    <n v="1265107"/>
    <d v="2001-05-18T08:36:45"/>
    <s v="Williams Energy Marketing &amp; Trading Company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3.9"/>
    <s v="wayneellis"/>
    <s v="MLENHAR"/>
    <s v="ENA - IM West"/>
    <x v="7"/>
    <x v="5"/>
    <n v="797014"/>
    <d v="2001-05-19T21:00:00"/>
  </r>
  <r>
    <x v="1"/>
    <x v="3"/>
    <x v="1"/>
    <n v="3"/>
    <n v="15000"/>
    <n v="1265105"/>
    <d v="2001-05-18T08:36:45"/>
    <s v="El Paso Merchant Energy, L.P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250000000000004"/>
    <s v="EPMELPjpp"/>
    <s v="TDONOHO"/>
    <s v="ENA - IM Central Gulf"/>
    <x v="7"/>
    <x v="5"/>
    <n v="797011"/>
    <d v="2001-05-19T21:00:00"/>
  </r>
  <r>
    <x v="1"/>
    <x v="3"/>
    <x v="1"/>
    <n v="3"/>
    <n v="19563"/>
    <n v="1265108"/>
    <d v="2001-05-18T08:36:46"/>
    <s v="Cook Inlet Energy Supply L.L.C."/>
    <x v="0"/>
    <x v="0"/>
    <x v="0"/>
    <x v="3"/>
    <s v="US Gas Phy Fwd Firm non-TX &lt; or = 1Mo "/>
    <s v="US Gas Phy       EPNG SoCal Topk         19-21May01      USD/MM"/>
    <m/>
    <n v="6521"/>
    <x v="0"/>
    <x v="10"/>
    <x v="0"/>
    <n v="9.75"/>
    <s v="WESTDESK10"/>
    <s v="JTHOLT"/>
    <s v="ENA - IM West"/>
    <x v="7"/>
    <x v="5"/>
    <n v="797013"/>
    <d v="2001-05-19T21:00:00"/>
  </r>
  <r>
    <x v="1"/>
    <x v="3"/>
    <x v="1"/>
    <n v="3"/>
    <n v="75000"/>
    <n v="1265109"/>
    <d v="2001-05-18T08:36:50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"/>
    <s v="WARNERTODD"/>
    <s v="ARING"/>
    <s v="ENA-IM NE GULF1"/>
    <x v="7"/>
    <x v="5"/>
    <n v="797015"/>
    <d v="2001-05-19T21:00:00"/>
  </r>
  <r>
    <x v="1"/>
    <x v="3"/>
    <x v="1"/>
    <n v="3"/>
    <n v="30000"/>
    <n v="1265110"/>
    <d v="2001-05-18T08:36:55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549999999999997"/>
    <s v="PEGGIALL"/>
    <s v="TDONOHO"/>
    <s v="ENA - IM Central Gulf"/>
    <x v="7"/>
    <x v="5"/>
    <n v="797016"/>
    <d v="2001-05-19T21:00:00"/>
  </r>
  <r>
    <x v="0"/>
    <x v="0"/>
    <x v="0"/>
    <n v="1"/>
    <n v="10"/>
    <n v="1265111"/>
    <d v="2001-05-18T08:36:57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265"/>
    <s v="stanleyf"/>
    <s v="ATURNER"/>
    <s v="Enron Metals Trading System"/>
    <x v="0"/>
    <x v="0"/>
    <n v="2138419"/>
    <m/>
  </r>
  <r>
    <x v="0"/>
    <x v="3"/>
    <x v="1"/>
    <n v="3"/>
    <n v="30000"/>
    <n v="1265114"/>
    <d v="2001-05-18T08:37:02"/>
    <s v="PG&amp;E Energy Trading, Canada Corporation"/>
    <x v="0"/>
    <x v="0"/>
    <x v="0"/>
    <x v="3"/>
    <s v="CAN Gas Phy Fwd Firm East &lt; or = 1Mo"/>
    <s v="CAN Gas Phy      Parkway                 19-21May01      USD/MM"/>
    <n v="10000"/>
    <m/>
    <x v="0"/>
    <x v="10"/>
    <x v="0"/>
    <n v="4.3600000000000003"/>
    <s v="ADM54361"/>
    <s v="MCUILLA"/>
    <s v="ENA - IM Ontario"/>
    <x v="7"/>
    <x v="5"/>
    <n v="797017"/>
    <d v="2001-05-19T21:00:00"/>
  </r>
  <r>
    <x v="1"/>
    <x v="3"/>
    <x v="1"/>
    <n v="3"/>
    <n v="30000"/>
    <n v="1265116"/>
    <d v="2001-05-18T08:37:0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24999999999999"/>
    <s v="MIDCONT2"/>
    <s v="PMIMS"/>
    <s v="ENA - IM MKT Central CG"/>
    <x v="7"/>
    <x v="5"/>
    <n v="797019"/>
    <d v="2001-05-19T21:00:00"/>
  </r>
  <r>
    <x v="1"/>
    <x v="3"/>
    <x v="1"/>
    <n v="3"/>
    <n v="15000"/>
    <n v="1265115"/>
    <d v="2001-05-18T08:37:04"/>
    <s v="Reliant Energy HL&amp;P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199999999999996"/>
    <s v="leeharthlp"/>
    <s v="SPEREIR"/>
    <s v="ENA-IM NE GULF3"/>
    <x v="7"/>
    <x v="5"/>
    <n v="797018"/>
    <d v="2001-05-19T21:00:00"/>
  </r>
  <r>
    <x v="1"/>
    <x v="3"/>
    <x v="1"/>
    <n v="3"/>
    <n v="15000"/>
    <n v="1265117"/>
    <d v="2001-05-18T08:37:10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3.99"/>
    <n v="12867107"/>
    <s v="SPEREIR"/>
    <s v="ENA-IM NE GULF3"/>
    <x v="7"/>
    <x v="5"/>
    <n v="797020"/>
    <d v="2001-05-19T21:00:00"/>
  </r>
  <r>
    <x v="1"/>
    <x v="3"/>
    <x v="1"/>
    <n v="3"/>
    <n v="30000"/>
    <n v="1265118"/>
    <d v="2001-05-18T08:37:11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021"/>
    <d v="2001-05-19T21:00:00"/>
  </r>
  <r>
    <x v="1"/>
    <x v="3"/>
    <x v="1"/>
    <n v="3"/>
    <n v="15000"/>
    <n v="1265119"/>
    <d v="2001-05-18T08:37:12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trevorh1"/>
    <s v="JWILLI13"/>
    <s v="ENA - IM Mkt Central MICH"/>
    <x v="7"/>
    <x v="5"/>
    <n v="797022"/>
    <d v="2001-05-19T21:00:00"/>
  </r>
  <r>
    <x v="1"/>
    <x v="3"/>
    <x v="1"/>
    <n v="3"/>
    <n v="75000"/>
    <n v="1265120"/>
    <d v="2001-05-18T08:37:1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"/>
    <s v="aepes215"/>
    <s v="ARING"/>
    <s v="ENA-IM NE GULF1"/>
    <x v="7"/>
    <x v="5"/>
    <n v="797023"/>
    <d v="2001-05-19T21:00:00"/>
  </r>
  <r>
    <x v="1"/>
    <x v="3"/>
    <x v="1"/>
    <n v="3"/>
    <n v="15000"/>
    <n v="1265121"/>
    <d v="2001-05-18T08:37:20"/>
    <s v="Virginia Power Energy Marketing, In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49999999999997"/>
    <s v="SPJOHRDE"/>
    <s v="TDONOHO"/>
    <s v="ENA - IM Central Gulf"/>
    <x v="7"/>
    <x v="5"/>
    <n v="797024"/>
    <d v="2001-05-19T21:00:00"/>
  </r>
  <r>
    <x v="1"/>
    <x v="3"/>
    <x v="1"/>
    <n v="3"/>
    <n v="30000"/>
    <n v="1265122"/>
    <d v="2001-05-18T08:37:22"/>
    <s v="BP Energy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75"/>
    <s v="Lewellyn"/>
    <s v="JTHOLT"/>
    <s v="ENA - IM West"/>
    <x v="7"/>
    <x v="5"/>
    <n v="797025"/>
    <d v="2001-05-19T21:00:00"/>
  </r>
  <r>
    <x v="1"/>
    <x v="3"/>
    <x v="0"/>
    <n v="92"/>
    <n v="460000"/>
    <n v="1265124"/>
    <d v="2001-05-18T08:37:23"/>
    <s v="TransCanada Energy Financial Products Limited"/>
    <x v="0"/>
    <x v="0"/>
    <x v="0"/>
    <x v="3"/>
    <s v="US Gas Fin BasisSwap"/>
    <s v="US Gas Basis     Dom APP                 Jul-Sep01       USD/MM"/>
    <n v="5000"/>
    <m/>
    <x v="0"/>
    <x v="10"/>
    <x v="0"/>
    <n v="0.245"/>
    <s v="kevintefp"/>
    <s v="BMCKAY"/>
    <s v="FT-NY"/>
    <x v="1"/>
    <x v="5"/>
    <s v="VA5834.1"/>
    <d v="2001-07-01T00:00:00"/>
  </r>
  <r>
    <x v="0"/>
    <x v="3"/>
    <x v="1"/>
    <n v="5"/>
    <n v="250000"/>
    <n v="1265123"/>
    <d v="2001-05-18T08:37:23"/>
    <s v="Fortum Gas Ltd."/>
    <x v="0"/>
    <x v="0"/>
    <x v="0"/>
    <x v="3"/>
    <s v="BEL Gas Phy Fwd Zee HUB"/>
    <s v="BEL Gas Phy      ZEE HUB                 21-25May01      p/th"/>
    <n v="50000"/>
    <m/>
    <x v="0"/>
    <x v="6"/>
    <x v="3"/>
    <n v="22.1"/>
    <s v="ahhavvas"/>
    <s v="DFURNER"/>
    <s v="Continental Gas Book"/>
    <x v="4"/>
    <x v="3"/>
    <n v="103704"/>
    <d v="2001-05-21T21:00:00"/>
  </r>
  <r>
    <x v="1"/>
    <x v="3"/>
    <x v="1"/>
    <n v="3"/>
    <n v="30000"/>
    <n v="1265125"/>
    <d v="2001-05-18T08:37:24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75"/>
    <s v="Lewellyn"/>
    <s v="JTHOLT"/>
    <s v="ENA - IM West"/>
    <x v="7"/>
    <x v="5"/>
    <n v="797027"/>
    <d v="2001-05-19T21:00:00"/>
  </r>
  <r>
    <x v="1"/>
    <x v="3"/>
    <x v="1"/>
    <n v="3"/>
    <n v="15000"/>
    <n v="1265126"/>
    <d v="2001-05-18T08:37:25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NedCosman"/>
    <s v="VPIMENOV"/>
    <s v="ENA-IM ME NEW YORK"/>
    <x v="7"/>
    <x v="5"/>
    <n v="797028"/>
    <d v="2001-05-19T21:00:00"/>
  </r>
  <r>
    <x v="1"/>
    <x v="3"/>
    <x v="1"/>
    <n v="3"/>
    <n v="7200"/>
    <n v="1265128"/>
    <d v="2001-05-18T08:37:29"/>
    <s v="TXU Energy Trading Company"/>
    <x v="0"/>
    <x v="0"/>
    <x v="0"/>
    <x v="3"/>
    <s v="US Gas Phy Fwd Firm non-TX &lt; or = 1Mo "/>
    <s v="US Gas Phy       PG&amp;E CtyGte             19-21May01      USD/MM"/>
    <m/>
    <n v="2400"/>
    <x v="0"/>
    <x v="10"/>
    <x v="0"/>
    <n v="4.0999999999999996"/>
    <s v="txuetckbb"/>
    <s v="MLENHAR"/>
    <s v="ENA - IM West"/>
    <x v="7"/>
    <x v="5"/>
    <n v="797029"/>
    <d v="2001-05-19T21:00:00"/>
  </r>
  <r>
    <x v="1"/>
    <x v="3"/>
    <x v="1"/>
    <n v="3"/>
    <n v="30000"/>
    <n v="1265129"/>
    <d v="2001-05-18T08:37:35"/>
    <s v="BP Energy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875"/>
    <s v="Lewellyn"/>
    <s v="JTHOLT"/>
    <s v="ENA - IM West"/>
    <x v="7"/>
    <x v="5"/>
    <n v="797030"/>
    <d v="2001-05-19T21:00:00"/>
  </r>
  <r>
    <x v="1"/>
    <x v="3"/>
    <x v="1"/>
    <n v="3"/>
    <n v="30000"/>
    <n v="1265130"/>
    <d v="2001-05-18T08:37:35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49999999999997"/>
    <s v="aepes201"/>
    <s v="TDONOHO"/>
    <s v="ENA - IM Central Gulf"/>
    <x v="7"/>
    <x v="5"/>
    <n v="797031"/>
    <d v="2001-05-19T21:00:00"/>
  </r>
  <r>
    <x v="1"/>
    <x v="3"/>
    <x v="1"/>
    <n v="3"/>
    <n v="30000"/>
    <n v="1265132"/>
    <d v="2001-05-18T08:37:37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875"/>
    <s v="Lewellyn"/>
    <s v="JTHOLT"/>
    <s v="ENA - IM West"/>
    <x v="7"/>
    <x v="5"/>
    <n v="797033"/>
    <d v="2001-05-19T21:00:00"/>
  </r>
  <r>
    <x v="1"/>
    <x v="3"/>
    <x v="1"/>
    <n v="3"/>
    <n v="7500"/>
    <n v="1265131"/>
    <d v="2001-05-18T08:37:37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650000000000002"/>
    <s v="Martinjan"/>
    <s v="SSCOTT5"/>
    <s v="ENA - IM Denver"/>
    <x v="7"/>
    <x v="5"/>
    <n v="797032"/>
    <d v="2001-05-19T21:00:00"/>
  </r>
  <r>
    <x v="1"/>
    <x v="3"/>
    <x v="1"/>
    <n v="3"/>
    <n v="30000"/>
    <n v="1265133"/>
    <d v="2001-05-18T08:37:40"/>
    <s v="Barrett Resources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BARRETT6"/>
    <s v="RGAY"/>
    <s v="ENA - IM West"/>
    <x v="7"/>
    <x v="5"/>
    <n v="797034"/>
    <d v="2001-05-19T21:00:00"/>
  </r>
  <r>
    <x v="1"/>
    <x v="3"/>
    <x v="1"/>
    <n v="3"/>
    <n v="17100"/>
    <n v="1265134"/>
    <d v="2001-05-18T08:37:43"/>
    <s v="Texla Energy Management Inc."/>
    <x v="0"/>
    <x v="0"/>
    <x v="0"/>
    <x v="3"/>
    <s v="US Gas Phy Fwd Firm non-TX &lt; or = 1Mo "/>
    <s v="US Gas Phy       HeHub                   19-21May01      USD/MM"/>
    <m/>
    <n v="5700"/>
    <x v="0"/>
    <x v="10"/>
    <x v="0"/>
    <n v="4.13"/>
    <s v="WILSHUSEN"/>
    <s v="ARING"/>
    <s v="ENA-IM NE GULF1"/>
    <x v="7"/>
    <x v="5"/>
    <n v="797035"/>
    <d v="2001-05-19T21:00:00"/>
  </r>
  <r>
    <x v="1"/>
    <x v="3"/>
    <x v="0"/>
    <n v="30"/>
    <n v="600000"/>
    <n v="1265136"/>
    <d v="2001-05-18T08:37:45"/>
    <s v="Firm Trade Bridgeline"/>
    <x v="0"/>
    <x v="0"/>
    <x v="0"/>
    <x v="3"/>
    <s v="US Gas Fin Swap"/>
    <s v="US Gas Swap      Nymex                   Jun01           USD/MM"/>
    <n v="20000"/>
    <m/>
    <x v="0"/>
    <x v="10"/>
    <x v="0"/>
    <n v="4.18"/>
    <s v="ADM45207"/>
    <s v="JARNOLD"/>
    <s v="NG-Price"/>
    <x v="1"/>
    <x v="5"/>
    <s v="VA5836.1"/>
    <d v="2001-06-01T21:00:00"/>
  </r>
  <r>
    <x v="1"/>
    <x v="3"/>
    <x v="1"/>
    <n v="3"/>
    <n v="30000"/>
    <n v="1265135"/>
    <d v="2001-05-18T08:37:45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aepes216"/>
    <s v="RGAY"/>
    <s v="ENA - IM West"/>
    <x v="7"/>
    <x v="5"/>
    <n v="797036"/>
    <d v="2001-05-19T21:00:00"/>
  </r>
  <r>
    <x v="1"/>
    <x v="3"/>
    <x v="1"/>
    <n v="3"/>
    <n v="15000"/>
    <n v="1265137"/>
    <d v="2001-05-18T08:37:46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ADM90884"/>
    <s v="JWILLI13"/>
    <s v="ENA-IM Mid Central South"/>
    <x v="7"/>
    <x v="5"/>
    <n v="797037"/>
    <d v="2001-05-19T21:00:00"/>
  </r>
  <r>
    <x v="1"/>
    <x v="3"/>
    <x v="1"/>
    <n v="3"/>
    <n v="30000"/>
    <n v="1265138"/>
    <d v="2001-05-18T08:37:51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49999999999998"/>
    <s v="raganbond1"/>
    <s v="SPEREIR"/>
    <s v="ENA-IM NE GULF2"/>
    <x v="7"/>
    <x v="5"/>
    <n v="797039"/>
    <d v="2001-05-19T21:00:00"/>
  </r>
  <r>
    <x v="1"/>
    <x v="3"/>
    <x v="1"/>
    <n v="3"/>
    <n v="30000"/>
    <n v="1265139"/>
    <d v="2001-05-18T08:37:52"/>
    <s v="Duke Energy Trading and Marketing, L.L.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MIKELARSEN"/>
    <s v="RGAY"/>
    <s v="ENA - IM West"/>
    <x v="7"/>
    <x v="5"/>
    <n v="797040"/>
    <d v="2001-05-19T21:00:00"/>
  </r>
  <r>
    <x v="1"/>
    <x v="3"/>
    <x v="1"/>
    <n v="3"/>
    <n v="15000"/>
    <n v="1265140"/>
    <d v="2001-05-18T08:37:54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BARRETT6"/>
    <s v="JWILLI13"/>
    <s v="ENA-IM Mid Central South"/>
    <x v="7"/>
    <x v="5"/>
    <n v="797041"/>
    <d v="2001-05-19T21:00:00"/>
  </r>
  <r>
    <x v="1"/>
    <x v="3"/>
    <x v="1"/>
    <n v="3"/>
    <n v="15000"/>
    <n v="1265141"/>
    <d v="2001-05-18T08:37:58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5"/>
    <s v="LREICHEL02"/>
    <s v="MLENHAR"/>
    <s v="ENA - IM West"/>
    <x v="7"/>
    <x v="5"/>
    <n v="797042"/>
    <d v="2001-05-19T21:00:00"/>
  </r>
  <r>
    <x v="1"/>
    <x v="3"/>
    <x v="1"/>
    <n v="3"/>
    <n v="3000"/>
    <n v="1265142"/>
    <d v="2001-05-18T08:38:03"/>
    <s v="Aquila Energy Marketing Corporation"/>
    <x v="0"/>
    <x v="0"/>
    <x v="0"/>
    <x v="3"/>
    <s v="US Gas Phy Fwd Firm non-TX &lt; or = 1Mo "/>
    <s v="US Gas Phy       Consumers Pwr           19-21May01      USD/MM"/>
    <n v="1000"/>
    <m/>
    <x v="0"/>
    <x v="10"/>
    <x v="0"/>
    <n v="4.335"/>
    <s v="benharner"/>
    <s v="JWILLI13"/>
    <s v="ENA - IM Mkt Central MICH"/>
    <x v="7"/>
    <x v="5"/>
    <n v="797043"/>
    <d v="2001-05-19T21:00:00"/>
  </r>
  <r>
    <x v="1"/>
    <x v="3"/>
    <x v="1"/>
    <n v="3"/>
    <n v="30000"/>
    <n v="1265143"/>
    <d v="2001-05-18T08:38:08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5"/>
    <s v="CECILPARK"/>
    <s v="SHENDRI"/>
    <s v="ENA-IM ME CNG"/>
    <x v="7"/>
    <x v="5"/>
    <n v="797044"/>
    <d v="2001-05-19T21:00:00"/>
  </r>
  <r>
    <x v="1"/>
    <x v="3"/>
    <x v="1"/>
    <n v="3"/>
    <n v="30000"/>
    <n v="1265144"/>
    <d v="2001-05-18T08:38:11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wayneellis"/>
    <s v="JTHOLT"/>
    <s v="ENA - IM West"/>
    <x v="7"/>
    <x v="5"/>
    <n v="797046"/>
    <d v="2001-05-19T21:00:00"/>
  </r>
  <r>
    <x v="1"/>
    <x v="3"/>
    <x v="1"/>
    <n v="3"/>
    <n v="30000"/>
    <n v="1265145"/>
    <d v="2001-05-18T08:38:1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"/>
    <s v="frankfield"/>
    <s v="JTHOLT"/>
    <s v="ENA - IM West"/>
    <x v="7"/>
    <x v="5"/>
    <n v="797047"/>
    <d v="2001-05-19T21:00:00"/>
  </r>
  <r>
    <x v="1"/>
    <x v="3"/>
    <x v="1"/>
    <n v="3"/>
    <n v="15000"/>
    <n v="1265146"/>
    <d v="2001-05-18T08:38:15"/>
    <s v="El Paso Merchant Energy, L.P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3.9950000000000001"/>
    <s v="EPMELPsj"/>
    <s v="SPEREIR"/>
    <s v="ENA-IM NE GULF3"/>
    <x v="7"/>
    <x v="5"/>
    <n v="797048"/>
    <d v="2001-05-19T21:00:00"/>
  </r>
  <r>
    <x v="0"/>
    <x v="3"/>
    <x v="1"/>
    <n v="3"/>
    <n v="9384"/>
    <n v="1265147"/>
    <d v="2001-05-18T08:38:18"/>
    <s v="Premstar Energy Canada Ltd"/>
    <x v="0"/>
    <x v="0"/>
    <x v="0"/>
    <x v="3"/>
    <s v="CAN Gas Phy Fwd Firm East &lt; or = 1Mo"/>
    <s v="CAN Gas Phy      Dawn                    19-21May01      USD/MM"/>
    <n v="3128"/>
    <m/>
    <x v="0"/>
    <x v="10"/>
    <x v="0"/>
    <n v="4.3550000000000004"/>
    <s v="DLPECL02"/>
    <s v="MCUILLA"/>
    <s v="ENA - IM Ontario"/>
    <x v="7"/>
    <x v="5"/>
    <n v="797049"/>
    <d v="2001-05-19T21:00:00"/>
  </r>
  <r>
    <x v="1"/>
    <x v="3"/>
    <x v="1"/>
    <n v="3"/>
    <n v="6048"/>
    <n v="1265148"/>
    <d v="2001-05-18T08:38:19"/>
    <s v="AEP Energy Services, Inc."/>
    <x v="0"/>
    <x v="0"/>
    <x v="0"/>
    <x v="3"/>
    <s v="US Gas Phy Fwd Firm non-TX &lt; or = 1Mo "/>
    <s v="US Gas Phy       Transco Z6 NY           19-21May01      USD/MM"/>
    <n v="2016"/>
    <m/>
    <x v="0"/>
    <x v="10"/>
    <x v="0"/>
    <n v="4.47"/>
    <s v="aepes224"/>
    <s v="VPIMENOV"/>
    <s v="ENA-IM ME NEW YORK"/>
    <x v="7"/>
    <x v="5"/>
    <n v="797050"/>
    <d v="2001-05-19T21:00:00"/>
  </r>
  <r>
    <x v="1"/>
    <x v="3"/>
    <x v="0"/>
    <n v="153"/>
    <n v="765000"/>
    <n v="1265151"/>
    <d v="2001-05-18T08:38:25"/>
    <s v="Virginia Power Energy Marketing, Inc."/>
    <x v="0"/>
    <x v="0"/>
    <x v="0"/>
    <x v="3"/>
    <s v="US Gas Fin Swap"/>
    <s v="US Gas Swap      Nymex                   Jun-Oct01       USD/MM"/>
    <n v="5000"/>
    <m/>
    <x v="0"/>
    <x v="10"/>
    <x v="0"/>
    <n v="4.3099999999999996"/>
    <s v="JOHNNYMAC"/>
    <s v="JARNOLD"/>
    <s v="NG-Price"/>
    <x v="1"/>
    <x v="5"/>
    <s v="VA5838.1"/>
    <d v="2001-06-01T00:00:00"/>
  </r>
  <r>
    <x v="1"/>
    <x v="3"/>
    <x v="1"/>
    <n v="3"/>
    <n v="15000"/>
    <n v="1265150"/>
    <d v="2001-05-18T08:38:25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toddbandy"/>
    <s v="JWILLI13"/>
    <s v="ENA-IM Mid Central South"/>
    <x v="7"/>
    <x v="5"/>
    <n v="797051"/>
    <d v="2001-05-19T21:00:00"/>
  </r>
  <r>
    <x v="1"/>
    <x v="3"/>
    <x v="1"/>
    <n v="3"/>
    <n v="15000"/>
    <n v="1265153"/>
    <d v="2001-05-18T08:38:26"/>
    <s v="ONEOK Energy Marketing and Trading Company, L.P."/>
    <x v="0"/>
    <x v="0"/>
    <x v="0"/>
    <x v="3"/>
    <s v="US Gas Phy Fwd Firm non-TX &lt; or = 1Mo "/>
    <s v="US Gas Phy       FGT Z2                  19-21May01      USD/MM"/>
    <n v="5000"/>
    <m/>
    <x v="0"/>
    <x v="10"/>
    <x v="0"/>
    <n v="4.125"/>
    <s v="KARPOIROT"/>
    <s v="ARING"/>
    <s v="ENA-IM NE GULF4"/>
    <x v="7"/>
    <x v="5"/>
    <n v="797052"/>
    <d v="2001-05-19T21:00:00"/>
  </r>
  <r>
    <x v="1"/>
    <x v="3"/>
    <x v="0"/>
    <n v="365"/>
    <n v="1825000"/>
    <n v="1265154"/>
    <d v="2001-05-18T08:38:41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840.1"/>
    <d v="2002-01-01T21:00:00"/>
  </r>
  <r>
    <x v="1"/>
    <x v="3"/>
    <x v="0"/>
    <n v="61"/>
    <n v="305000"/>
    <n v="1265155"/>
    <d v="2001-05-18T08:38:42"/>
    <s v="Cinergy Marketing &amp; Trading, LLC"/>
    <x v="0"/>
    <x v="0"/>
    <x v="0"/>
    <x v="3"/>
    <s v="US Gas Fin BasisSwap"/>
    <s v="US Gas Basis     NGI SoCal               Nov-Dec01       USD/MM"/>
    <m/>
    <n v="5000"/>
    <x v="0"/>
    <x v="10"/>
    <x v="0"/>
    <n v="4.63"/>
    <s v="WHALENMIKE"/>
    <s v="KHOLST"/>
    <s v="FT-West"/>
    <x v="1"/>
    <x v="5"/>
    <s v="VA5841.1"/>
    <d v="2001-11-01T00:00:00"/>
  </r>
  <r>
    <x v="1"/>
    <x v="3"/>
    <x v="1"/>
    <n v="3"/>
    <n v="15000"/>
    <n v="1265156"/>
    <d v="2001-05-18T08:38:44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toddbandy"/>
    <s v="JWILLI13"/>
    <s v="ENA-IM Mid Central South"/>
    <x v="7"/>
    <x v="5"/>
    <n v="797053"/>
    <d v="2001-05-19T21:00:00"/>
  </r>
  <r>
    <x v="1"/>
    <x v="3"/>
    <x v="0"/>
    <n v="13"/>
    <n v="130000"/>
    <n v="1265157"/>
    <d v="2001-05-18T08:38:48"/>
    <s v="Texaco Natural Gas Inc."/>
    <x v="0"/>
    <x v="0"/>
    <x v="0"/>
    <x v="3"/>
    <s v="US Gas Fin Swap"/>
    <s v="US Gas Daily     HHub                    19-31May01      USD/MM"/>
    <m/>
    <n v="10000"/>
    <x v="0"/>
    <x v="10"/>
    <x v="0"/>
    <n v="4.1399999999999997"/>
    <s v="WARNERTODD"/>
    <s v="PKEAVEY"/>
    <s v="G-DAILY-EST"/>
    <x v="1"/>
    <x v="5"/>
    <s v="VA5842.1"/>
    <d v="2001-05-19T21:00:00"/>
  </r>
  <r>
    <x v="1"/>
    <x v="3"/>
    <x v="1"/>
    <n v="3"/>
    <n v="30000"/>
    <n v="1265158"/>
    <d v="2001-05-18T08:38:48"/>
    <s v="Aquila Energy Marketing Corporation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550000000000002"/>
    <s v="LANCEMCW"/>
    <s v="ARING"/>
    <s v="ENA-IM NE GULF1"/>
    <x v="7"/>
    <x v="5"/>
    <n v="797054"/>
    <d v="2001-05-19T21:00:00"/>
  </r>
  <r>
    <x v="1"/>
    <x v="3"/>
    <x v="1"/>
    <n v="3"/>
    <n v="15000"/>
    <n v="1265160"/>
    <d v="2001-05-18T08:38:56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KREMERTODD"/>
    <s v="JWILLI13"/>
    <s v="ENA-IM Mid Central South"/>
    <x v="7"/>
    <x v="5"/>
    <n v="797056"/>
    <d v="2001-05-19T21:00:00"/>
  </r>
  <r>
    <x v="1"/>
    <x v="3"/>
    <x v="0"/>
    <n v="13"/>
    <n v="130000"/>
    <n v="1265161"/>
    <d v="2001-05-18T08:38:58"/>
    <s v="Dynegy Marketing and Trade"/>
    <x v="0"/>
    <x v="0"/>
    <x v="0"/>
    <x v="3"/>
    <s v="US Gas Fin Swap"/>
    <s v="US Gas Daily     HHub                    19-31May01      USD/MM"/>
    <m/>
    <n v="10000"/>
    <x v="0"/>
    <x v="10"/>
    <x v="0"/>
    <n v="4.1399999999999997"/>
    <s v="SANDBERG"/>
    <s v="PKEAVEY"/>
    <s v="G-DAILY-EST"/>
    <x v="1"/>
    <x v="5"/>
    <s v="VA5844.1"/>
    <d v="2001-05-19T21:00:00"/>
  </r>
  <r>
    <x v="1"/>
    <x v="3"/>
    <x v="1"/>
    <n v="3"/>
    <n v="19689"/>
    <n v="1265162"/>
    <d v="2001-05-18T08:38:58"/>
    <s v="Texaco Natural Gas Inc."/>
    <x v="0"/>
    <x v="0"/>
    <x v="0"/>
    <x v="3"/>
    <s v="US Gas Phy Fwd Firm non-TX &lt; or = 1Mo "/>
    <s v="US Gas Phy       PG&amp;E Topock             19-21May01      USD/MM"/>
    <n v="6563"/>
    <m/>
    <x v="0"/>
    <x v="10"/>
    <x v="0"/>
    <n v="3.9"/>
    <s v="OCHSNERJ"/>
    <s v="MLENHAR"/>
    <s v="ENA - IM West"/>
    <x v="7"/>
    <x v="5"/>
    <n v="797057"/>
    <d v="2001-05-19T21:00:00"/>
  </r>
  <r>
    <x v="0"/>
    <x v="0"/>
    <x v="0"/>
    <n v="1"/>
    <n v="10"/>
    <n v="1265164"/>
    <d v="2001-05-18T08:38:59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65"/>
    <s v="BARRYGERSH"/>
    <s v="ATURNER"/>
    <s v="Enron Metals Trading System"/>
    <x v="0"/>
    <x v="0"/>
    <n v="2138421"/>
    <m/>
  </r>
  <r>
    <x v="1"/>
    <x v="3"/>
    <x v="1"/>
    <n v="3"/>
    <n v="13239"/>
    <n v="1265165"/>
    <d v="2001-05-18T08:39:01"/>
    <s v="Reliant Energy Services, Inc."/>
    <x v="0"/>
    <x v="0"/>
    <x v="0"/>
    <x v="3"/>
    <s v="US Gas Phy Fwd Firm non-TX &lt; or = 1Mo "/>
    <s v="US Gas Phy       Dom SP TT               19-21May01      USD/MM"/>
    <n v="4413"/>
    <m/>
    <x v="0"/>
    <x v="10"/>
    <x v="0"/>
    <n v="4.3499999999999996"/>
    <s v="jtaylor1"/>
    <s v="SHENDRI"/>
    <s v="ENA-IM ME CNG"/>
    <x v="7"/>
    <x v="5"/>
    <n v="797058"/>
    <d v="2001-05-19T21:00:00"/>
  </r>
  <r>
    <x v="1"/>
    <x v="3"/>
    <x v="1"/>
    <n v="3"/>
    <n v="15000"/>
    <n v="1265166"/>
    <d v="2001-05-18T08:39:04"/>
    <s v="Aquila Energy Marketing Corporation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joekennedy"/>
    <s v="TKUYKEN"/>
    <s v="ENA - IM West"/>
    <x v="7"/>
    <x v="5"/>
    <n v="797059"/>
    <d v="2001-05-19T21:00:00"/>
  </r>
  <r>
    <x v="1"/>
    <x v="3"/>
    <x v="1"/>
    <n v="3"/>
    <n v="15000"/>
    <n v="1265167"/>
    <d v="2001-05-18T08:39:08"/>
    <s v="Sempra Energy Trading Cor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alexstant"/>
    <s v="TKUYKEN"/>
    <s v="ENA - IM West"/>
    <x v="7"/>
    <x v="5"/>
    <n v="797060"/>
    <d v="2001-05-19T21:00:00"/>
  </r>
  <r>
    <x v="1"/>
    <x v="3"/>
    <x v="1"/>
    <n v="3"/>
    <n v="30000"/>
    <n v="1265168"/>
    <d v="2001-05-18T08:39:09"/>
    <s v="Barrett Resources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BARRETT6"/>
    <s v="RGAY"/>
    <s v="ENA - IM West"/>
    <x v="7"/>
    <x v="5"/>
    <n v="797061"/>
    <d v="2001-05-19T21:00:00"/>
  </r>
  <r>
    <x v="1"/>
    <x v="3"/>
    <x v="1"/>
    <n v="3"/>
    <n v="15000"/>
    <n v="1265169"/>
    <d v="2001-05-18T08:39:11"/>
    <s v="Duke Energy Trading and Marketing, L.L.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NAMHO123"/>
    <s v="SGOODEL"/>
    <s v="ENA-IM NE GULF3"/>
    <x v="7"/>
    <x v="5"/>
    <n v="797062"/>
    <d v="2001-05-19T21:00:00"/>
  </r>
  <r>
    <x v="0"/>
    <x v="3"/>
    <x v="1"/>
    <n v="4"/>
    <n v="20000"/>
    <n v="1265170"/>
    <d v="2001-05-18T08:39:14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1"/>
    <s v="ADM96017"/>
    <s v="CCLARK5"/>
    <s v="EC - IM Canada BC"/>
    <x v="7"/>
    <x v="7"/>
    <n v="797063"/>
    <d v="2001-05-19T21:00:00"/>
  </r>
  <r>
    <x v="0"/>
    <x v="3"/>
    <x v="1"/>
    <n v="4"/>
    <n v="20000"/>
    <n v="1265171"/>
    <d v="2001-05-18T08:39:15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5"/>
    <s v="rhoughton"/>
    <s v="CCLARK5"/>
    <s v="EC - IM Canada BC"/>
    <x v="7"/>
    <x v="7"/>
    <n v="797064"/>
    <d v="2001-05-19T21:00:00"/>
  </r>
  <r>
    <x v="1"/>
    <x v="3"/>
    <x v="1"/>
    <n v="3"/>
    <n v="30000"/>
    <n v="1265172"/>
    <d v="2001-05-18T08:39:1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65"/>
    <d v="2001-05-19T21:00:00"/>
  </r>
  <r>
    <x v="1"/>
    <x v="3"/>
    <x v="1"/>
    <n v="3"/>
    <n v="30000"/>
    <n v="1265173"/>
    <d v="2001-05-18T08:39:22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Lewellyn"/>
    <s v="JTHOLT"/>
    <s v="ENA - IM West"/>
    <x v="7"/>
    <x v="5"/>
    <n v="797067"/>
    <d v="2001-05-19T21:00:00"/>
  </r>
  <r>
    <x v="1"/>
    <x v="3"/>
    <x v="1"/>
    <n v="3"/>
    <n v="30000"/>
    <n v="1265175"/>
    <d v="2001-05-18T08:39:23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7066"/>
    <d v="2001-05-19T21:00:00"/>
  </r>
  <r>
    <x v="1"/>
    <x v="3"/>
    <x v="1"/>
    <n v="3"/>
    <n v="15000"/>
    <n v="1265174"/>
    <d v="2001-05-18T08:39:23"/>
    <s v="Occidental Energy Marketing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smallfitz"/>
    <s v="JWILLI13"/>
    <s v="ENA-IM Mid Central South"/>
    <x v="7"/>
    <x v="5"/>
    <n v="797068"/>
    <d v="2001-05-19T21:00:00"/>
  </r>
  <r>
    <x v="1"/>
    <x v="3"/>
    <x v="1"/>
    <n v="3"/>
    <n v="30000"/>
    <n v="1265176"/>
    <d v="2001-05-18T08:39:2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69"/>
    <d v="2001-05-19T21:00:00"/>
  </r>
  <r>
    <x v="1"/>
    <x v="3"/>
    <x v="1"/>
    <n v="3"/>
    <n v="30000"/>
    <n v="1265177"/>
    <d v="2001-05-18T08:39:29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5"/>
    <s v="joekennedy"/>
    <s v="RGAY"/>
    <s v="ENA - IM West"/>
    <x v="7"/>
    <x v="5"/>
    <n v="797070"/>
    <d v="2001-05-19T21:00:00"/>
  </r>
  <r>
    <x v="1"/>
    <x v="3"/>
    <x v="0"/>
    <n v="30"/>
    <n v="600000"/>
    <n v="1265180"/>
    <d v="2001-05-18T08:39:34"/>
    <s v="Idacorp Energy Solutions, L.P."/>
    <x v="0"/>
    <x v="0"/>
    <x v="0"/>
    <x v="3"/>
    <s v="US Gas Fin Swap"/>
    <s v="US Gas Swap      Nymex                   Jun01           USD/MM"/>
    <n v="20000"/>
    <m/>
    <x v="0"/>
    <x v="10"/>
    <x v="0"/>
    <n v="4.1749999999999998"/>
    <s v="basspro1"/>
    <s v="JARNOLD"/>
    <s v="NG-Price"/>
    <x v="1"/>
    <x v="5"/>
    <s v="VA5847.1"/>
    <d v="2001-06-01T21:00:00"/>
  </r>
  <r>
    <x v="1"/>
    <x v="3"/>
    <x v="1"/>
    <n v="3"/>
    <n v="15000"/>
    <n v="1265178"/>
    <d v="2001-05-18T08:39:34"/>
    <s v="Tractebel Energy Marketing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85"/>
    <s v="DAVSMITH"/>
    <s v="MLENHAR"/>
    <s v="ENA - IM West"/>
    <x v="7"/>
    <x v="5"/>
    <n v="797071"/>
    <d v="2001-05-19T21:00:00"/>
  </r>
  <r>
    <x v="1"/>
    <x v="3"/>
    <x v="1"/>
    <n v="3"/>
    <n v="75000"/>
    <n v="1265179"/>
    <d v="2001-05-18T08:39:34"/>
    <s v="Idacorp Energy Solutions, L.P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ADM48146"/>
    <s v="ARING"/>
    <s v="ENA-IM NE GULF1"/>
    <x v="7"/>
    <x v="5"/>
    <n v="797072"/>
    <d v="2001-05-19T21:00:00"/>
  </r>
  <r>
    <x v="1"/>
    <x v="3"/>
    <x v="1"/>
    <n v="3"/>
    <n v="12000"/>
    <n v="1265182"/>
    <d v="2001-05-18T08:39:36"/>
    <s v="EnergyUSA-TPC Corp."/>
    <x v="0"/>
    <x v="0"/>
    <x v="0"/>
    <x v="3"/>
    <s v="US Gas Phy Fwd Firm non-TX &lt; or = 1Mo "/>
    <s v="US Gas Phy       Consumers Pwr           19-21May01      USD/MM"/>
    <n v="4000"/>
    <m/>
    <x v="0"/>
    <x v="10"/>
    <x v="0"/>
    <n v="4.335"/>
    <s v="scallender"/>
    <s v="JWILLI13"/>
    <s v="ENA - IM Mkt Central MICH"/>
    <x v="7"/>
    <x v="5"/>
    <n v="797073"/>
    <d v="2001-05-19T21:00:00"/>
  </r>
  <r>
    <x v="1"/>
    <x v="3"/>
    <x v="1"/>
    <n v="3"/>
    <n v="30000"/>
    <n v="1265181"/>
    <d v="2001-05-18T08:39:36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"/>
    <s v="kstrength"/>
    <s v="SHENDRI"/>
    <s v="ENA-IM ME CNG"/>
    <x v="7"/>
    <x v="5"/>
    <n v="797074"/>
    <d v="2001-05-19T21:00:00"/>
  </r>
  <r>
    <x v="1"/>
    <x v="3"/>
    <x v="1"/>
    <n v="3"/>
    <n v="30000"/>
    <n v="1265183"/>
    <d v="2001-05-18T08:39:37"/>
    <s v="Amerada Hess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250000000000002"/>
    <s v="jwalker1"/>
    <s v="JHODGE2"/>
    <s v="ENA-IM ME TCO"/>
    <x v="7"/>
    <x v="5"/>
    <n v="797075"/>
    <d v="2001-05-19T21:00:00"/>
  </r>
  <r>
    <x v="1"/>
    <x v="3"/>
    <x v="1"/>
    <n v="3"/>
    <n v="30000"/>
    <n v="1265184"/>
    <d v="2001-05-18T08:39:39"/>
    <s v="Dynegy Marketing and Trade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MICKELSON1"/>
    <s v="MLENHAR"/>
    <s v="ENA - IM West"/>
    <x v="7"/>
    <x v="5"/>
    <n v="797076"/>
    <d v="2001-05-19T21:00:00"/>
  </r>
  <r>
    <x v="1"/>
    <x v="3"/>
    <x v="1"/>
    <n v="3"/>
    <n v="1500"/>
    <n v="1265185"/>
    <d v="2001-05-18T08:39:40"/>
    <s v="Midcoast Marketing, Inc."/>
    <x v="0"/>
    <x v="0"/>
    <x v="0"/>
    <x v="3"/>
    <s v="US Gas Phy Fwd Firm non-TX &lt; or = 1Mo "/>
    <s v="US Gas Phy       TETCO STX               19-21May01      USD/MM"/>
    <m/>
    <n v="500"/>
    <x v="0"/>
    <x v="10"/>
    <x v="0"/>
    <n v="4"/>
    <s v="kimery00"/>
    <s v="SPEREIR"/>
    <s v="ENA-IM NE GULF3"/>
    <x v="7"/>
    <x v="5"/>
    <n v="797077"/>
    <d v="2001-05-19T21:00:00"/>
  </r>
  <r>
    <x v="1"/>
    <x v="3"/>
    <x v="0"/>
    <n v="13"/>
    <n v="260000"/>
    <n v="1265186"/>
    <d v="2001-05-18T08:39:41"/>
    <s v="AEP Energy Services, Inc."/>
    <x v="0"/>
    <x v="0"/>
    <x v="0"/>
    <x v="3"/>
    <s v="US Gas Fin Swap"/>
    <s v="US Gas Daily     HHub                    19-31May01      USD/MM"/>
    <n v="20000"/>
    <m/>
    <x v="0"/>
    <x v="10"/>
    <x v="0"/>
    <n v="4.1349999999999998"/>
    <s v="aepes222"/>
    <s v="PKEAVEY"/>
    <s v="G-DAILY-EST"/>
    <x v="1"/>
    <x v="5"/>
    <s v="VA5848.1"/>
    <d v="2001-05-19T21:00:00"/>
  </r>
  <r>
    <x v="1"/>
    <x v="3"/>
    <x v="1"/>
    <n v="3"/>
    <n v="30000"/>
    <n v="1265188"/>
    <d v="2001-05-18T08:39:43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wayneellis"/>
    <s v="JTHOLT"/>
    <s v="ENA - IM West"/>
    <x v="7"/>
    <x v="5"/>
    <n v="797078"/>
    <d v="2001-05-19T21:00:00"/>
  </r>
  <r>
    <x v="1"/>
    <x v="3"/>
    <x v="1"/>
    <n v="3"/>
    <n v="30000"/>
    <n v="1265187"/>
    <d v="2001-05-18T08:39:43"/>
    <s v="PanCanadian Energy Services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13"/>
    <s v="pces5054"/>
    <s v="PMIMS"/>
    <s v="ENA - IM MKT Central CG"/>
    <x v="7"/>
    <x v="5"/>
    <n v="797079"/>
    <d v="2001-05-19T21:00:00"/>
  </r>
  <r>
    <x v="1"/>
    <x v="3"/>
    <x v="1"/>
    <n v="3"/>
    <n v="30000"/>
    <n v="1265190"/>
    <d v="2001-05-18T08:39:44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"/>
    <s v="frankfield"/>
    <s v="JTHOLT"/>
    <s v="ENA - IM West"/>
    <x v="7"/>
    <x v="5"/>
    <n v="797080"/>
    <d v="2001-05-19T21:00:00"/>
  </r>
  <r>
    <x v="1"/>
    <x v="3"/>
    <x v="1"/>
    <n v="3"/>
    <n v="15000"/>
    <n v="1265189"/>
    <d v="2001-05-18T08:39:44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3"/>
    <s v="scallender"/>
    <s v="JWILLI13"/>
    <s v="ENA - IM Mkt Central MICH"/>
    <x v="7"/>
    <x v="5"/>
    <n v="797081"/>
    <d v="2001-05-19T21:00:00"/>
  </r>
  <r>
    <x v="1"/>
    <x v="3"/>
    <x v="1"/>
    <n v="3"/>
    <n v="15000"/>
    <n v="1265191"/>
    <d v="2001-05-18T08:39:46"/>
    <s v="El Paso Merchant Energy, L.P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EPMELPsj"/>
    <s v="SGOODEL"/>
    <s v="ENA-IM NE GULF3"/>
    <x v="7"/>
    <x v="5"/>
    <n v="797082"/>
    <d v="2001-05-19T21:00:00"/>
  </r>
  <r>
    <x v="1"/>
    <x v="3"/>
    <x v="1"/>
    <n v="3"/>
    <n v="15000"/>
    <n v="1265192"/>
    <d v="2001-05-18T08:39:48"/>
    <s v="Aquila Energy Marketing Corporation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joekennedy"/>
    <s v="TKUYKEN"/>
    <s v="ENA - IM West"/>
    <x v="7"/>
    <x v="5"/>
    <n v="797083"/>
    <d v="2001-05-19T21:00:00"/>
  </r>
  <r>
    <x v="1"/>
    <x v="3"/>
    <x v="1"/>
    <n v="3"/>
    <n v="30000"/>
    <n v="1265193"/>
    <d v="2001-05-18T08:39:54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749999999999999"/>
    <s v="TMVWTC01"/>
    <s v="RGAY"/>
    <s v="ENA - IM West"/>
    <x v="7"/>
    <x v="5"/>
    <n v="797084"/>
    <d v="2001-05-19T21:00:00"/>
  </r>
  <r>
    <x v="1"/>
    <x v="3"/>
    <x v="1"/>
    <n v="3"/>
    <n v="30000"/>
    <n v="1265194"/>
    <d v="2001-05-18T08:39:56"/>
    <s v="Tenaska Marketing Ventures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875"/>
    <s v="TMVTMD02"/>
    <s v="PMIMS"/>
    <s v="ENA - IM MKT Central CG"/>
    <x v="7"/>
    <x v="5"/>
    <n v="797085"/>
    <d v="2001-05-19T21:00:00"/>
  </r>
  <r>
    <x v="1"/>
    <x v="3"/>
    <x v="1"/>
    <n v="3"/>
    <n v="30000"/>
    <n v="1265195"/>
    <d v="2001-05-18T08:39:5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86"/>
    <d v="2001-05-19T21:00:00"/>
  </r>
  <r>
    <x v="0"/>
    <x v="3"/>
    <x v="1"/>
    <n v="4"/>
    <n v="20000"/>
    <n v="1265196"/>
    <d v="2001-05-18T08:39:58"/>
    <s v="Canadian Hunter Exploration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5"/>
    <s v="ADM63703"/>
    <s v="RWATT"/>
    <s v="EC-IM Canada West"/>
    <x v="7"/>
    <x v="7"/>
    <n v="797087"/>
    <d v="2001-05-18T21:00:00"/>
  </r>
  <r>
    <x v="1"/>
    <x v="3"/>
    <x v="1"/>
    <n v="3"/>
    <n v="15000"/>
    <n v="1265200"/>
    <d v="2001-05-18T08:40:03"/>
    <s v="Marathon Oil Company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TimBarth"/>
    <s v="JWILLI13"/>
    <s v="ENA-IM Mid Central South"/>
    <x v="7"/>
    <x v="5"/>
    <n v="797089"/>
    <d v="2001-05-19T21:00:00"/>
  </r>
  <r>
    <x v="1"/>
    <x v="3"/>
    <x v="1"/>
    <n v="3"/>
    <n v="30000"/>
    <n v="1265201"/>
    <d v="2001-05-18T08:40:05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5"/>
    <s v="KREMERTODD"/>
    <s v="TDONOHO"/>
    <s v="ENA - IM Central Gulf"/>
    <x v="7"/>
    <x v="5"/>
    <n v="797090"/>
    <d v="2001-05-19T21:00:00"/>
  </r>
  <r>
    <x v="1"/>
    <x v="3"/>
    <x v="1"/>
    <n v="3"/>
    <n v="15000"/>
    <n v="1265202"/>
    <d v="2001-05-18T08:40:11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schwalbach"/>
    <s v="JWILLI13"/>
    <s v="ENA-IM Mid Central South"/>
    <x v="7"/>
    <x v="5"/>
    <n v="797091"/>
    <d v="2001-05-19T21:00:00"/>
  </r>
  <r>
    <x v="1"/>
    <x v="3"/>
    <x v="0"/>
    <n v="30"/>
    <n v="600000"/>
    <n v="1265203"/>
    <d v="2001-05-18T08:40:12"/>
    <s v="Axia Energy, LP"/>
    <x v="0"/>
    <x v="0"/>
    <x v="0"/>
    <x v="3"/>
    <s v="US Gas Fin Swap"/>
    <s v="US Gas Swap      Nymex                   Jun01           USD/MM"/>
    <m/>
    <n v="20000"/>
    <x v="0"/>
    <x v="10"/>
    <x v="0"/>
    <n v="4.1749999999999998"/>
    <s v="mtherrell"/>
    <s v="JARNOLD"/>
    <s v="NG-Price"/>
    <x v="1"/>
    <x v="5"/>
    <s v="VA5851.1"/>
    <d v="2001-06-01T21:00:00"/>
  </r>
  <r>
    <x v="1"/>
    <x v="3"/>
    <x v="1"/>
    <n v="3"/>
    <n v="15000"/>
    <n v="1265204"/>
    <d v="2001-05-18T08:40:16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"/>
    <s v="benharner"/>
    <s v="JWILLI13"/>
    <s v="ENA - IM Mkt Central MICH"/>
    <x v="7"/>
    <x v="5"/>
    <n v="797092"/>
    <d v="2001-05-19T21:00:00"/>
  </r>
  <r>
    <x v="1"/>
    <x v="3"/>
    <x v="1"/>
    <n v="3"/>
    <n v="30000"/>
    <n v="1265205"/>
    <d v="2001-05-18T08:40:17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7093"/>
    <d v="2001-05-19T21:00:00"/>
  </r>
  <r>
    <x v="0"/>
    <x v="0"/>
    <x v="0"/>
    <n v="1"/>
    <n v="10"/>
    <n v="1265206"/>
    <d v="2001-05-18T08:40:18"/>
    <s v="Triland Metals Limited"/>
    <x v="0"/>
    <x v="0"/>
    <x v="0"/>
    <x v="0"/>
    <s v="Nickel LME Registered Contract"/>
    <s v="Ni LME Reg.      Contract                3 Month         USD/mt-L"/>
    <n v="10"/>
    <m/>
    <x v="0"/>
    <x v="3"/>
    <x v="0"/>
    <n v="7250"/>
    <s v="ADM06610"/>
    <s v="ATURNER"/>
    <s v="Enron Metals Trading System"/>
    <x v="0"/>
    <x v="0"/>
    <n v="2138423"/>
    <m/>
  </r>
  <r>
    <x v="1"/>
    <x v="3"/>
    <x v="1"/>
    <n v="3"/>
    <n v="15000"/>
    <n v="1265207"/>
    <d v="2001-05-18T08:40:19"/>
    <s v="TransCanada Energy Marketing USA, Inc."/>
    <x v="0"/>
    <x v="0"/>
    <x v="0"/>
    <x v="3"/>
    <s v="US Gas Phy Fwd Firm non-TX &lt; or = 1Mo "/>
    <s v="US Gas Phy       APC/ANR WillCo          19-21May01      USD/MM"/>
    <n v="5000"/>
    <m/>
    <x v="0"/>
    <x v="10"/>
    <x v="0"/>
    <n v="4.1624999999999996"/>
    <s v="coopertr"/>
    <s v="PMIMS"/>
    <s v="ENA - IM MKT Central CG"/>
    <x v="7"/>
    <x v="5"/>
    <n v="797094"/>
    <d v="2001-05-19T21:00:00"/>
  </r>
  <r>
    <x v="1"/>
    <x v="3"/>
    <x v="0"/>
    <n v="30"/>
    <n v="600000"/>
    <n v="1265208"/>
    <d v="2001-05-18T08:40:20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8"/>
    <s v="EPMELPfjs"/>
    <s v="JARNOLD"/>
    <s v="NG-Price"/>
    <x v="1"/>
    <x v="5"/>
    <s v="VA5852.1"/>
    <d v="2001-06-01T21:00:00"/>
  </r>
  <r>
    <x v="1"/>
    <x v="3"/>
    <x v="1"/>
    <n v="3"/>
    <n v="15000"/>
    <n v="1265209"/>
    <d v="2001-05-18T08:40:22"/>
    <s v="Select Energy, In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649999999999999"/>
    <s v="ADM29516"/>
    <s v="VPIMENOV"/>
    <s v="ENA-IM ME NEW YORK"/>
    <x v="7"/>
    <x v="5"/>
    <n v="797095"/>
    <d v="2001-05-19T21:00:00"/>
  </r>
  <r>
    <x v="1"/>
    <x v="1"/>
    <x v="0"/>
    <n v="1"/>
    <n v="50000"/>
    <n v="1265211"/>
    <d v="2001-05-18T08:40:27"/>
    <s v="ConAgra Energy Services, Inc."/>
    <x v="0"/>
    <x v="0"/>
    <x v="0"/>
    <x v="1"/>
    <s v="US Crude WTI Fin Swap "/>
    <s v="US WTI Swap      Nymex PEN               Jun01           USD/bl/m"/>
    <n v="50000"/>
    <m/>
    <x v="0"/>
    <x v="8"/>
    <x v="0"/>
    <n v="29.08"/>
    <s v="JALTILIO"/>
    <s v="GWHALLE"/>
    <s v="WTI-GW-NXC2"/>
    <x v="1"/>
    <x v="5"/>
    <s v="VA5853.1"/>
    <d v="2001-06-01T00:00:00"/>
  </r>
  <r>
    <x v="1"/>
    <x v="3"/>
    <x v="1"/>
    <n v="3"/>
    <n v="30000"/>
    <n v="1265213"/>
    <d v="2001-05-18T08:40:31"/>
    <s v="Tenaska Marketing Ventures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999999999999996"/>
    <s v="TMVTMD02"/>
    <s v="JWILLI13"/>
    <s v="ENA-IM Mid Central North"/>
    <x v="7"/>
    <x v="5"/>
    <n v="797097"/>
    <d v="2001-05-19T21:00:00"/>
  </r>
  <r>
    <x v="1"/>
    <x v="3"/>
    <x v="1"/>
    <n v="3"/>
    <n v="15000"/>
    <n v="1265214"/>
    <d v="2001-05-18T08:40:33"/>
    <s v="NUI Energy Brokers, Inc.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400000000000004"/>
    <s v="NUIEBJOP"/>
    <s v="VPIMENOV"/>
    <s v="ENA-IM ME NEW YORK"/>
    <x v="7"/>
    <x v="5"/>
    <n v="797098"/>
    <d v="2001-05-19T21:00:00"/>
  </r>
  <r>
    <x v="0"/>
    <x v="0"/>
    <x v="0"/>
    <n v="1"/>
    <n v="20"/>
    <n v="1265216"/>
    <d v="2001-05-18T08:40:3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VANDESBO"/>
    <s v="BMARCHAN"/>
    <s v="Enron Metals Trading System"/>
    <x v="0"/>
    <x v="0"/>
    <n v="2138425"/>
    <m/>
  </r>
  <r>
    <x v="1"/>
    <x v="3"/>
    <x v="1"/>
    <n v="3"/>
    <n v="15000"/>
    <n v="1265217"/>
    <d v="2001-05-18T08:40:35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ADM90884"/>
    <s v="JWILLI13"/>
    <s v="ENA-IM Mid Central South"/>
    <x v="7"/>
    <x v="5"/>
    <n v="797100"/>
    <d v="2001-05-19T21:00:00"/>
  </r>
  <r>
    <x v="1"/>
    <x v="3"/>
    <x v="0"/>
    <n v="30"/>
    <n v="150000"/>
    <n v="1265219"/>
    <d v="2001-05-18T08:40:37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DM02409"/>
    <s v="JARNOLD"/>
    <s v="NG-Price"/>
    <x v="1"/>
    <x v="5"/>
    <s v="VA5854.1"/>
    <d v="2001-06-01T21:00:00"/>
  </r>
  <r>
    <x v="0"/>
    <x v="3"/>
    <x v="1"/>
    <n v="4"/>
    <n v="20000"/>
    <n v="1265218"/>
    <d v="2001-05-18T08:40:37"/>
    <s v="PanCanadian Petroleum Limited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850000000000003"/>
    <s v="E0003432"/>
    <s v="RWATT"/>
    <s v="EC-IM Canada West"/>
    <x v="7"/>
    <x v="7"/>
    <n v="797101"/>
    <d v="2001-05-18T21:00:00"/>
  </r>
  <r>
    <x v="0"/>
    <x v="0"/>
    <x v="0"/>
    <n v="1"/>
    <n v="20"/>
    <n v="1265220"/>
    <d v="2001-05-18T08:40:40"/>
    <s v="Manro Haydan Trading"/>
    <x v="0"/>
    <x v="0"/>
    <x v="0"/>
    <x v="0"/>
    <s v="Lead LME Registered Contract"/>
    <s v="Lead LME Reg.    Contract                3 Month         USD/mt-L"/>
    <m/>
    <n v="20"/>
    <x v="0"/>
    <x v="0"/>
    <x v="0"/>
    <n v="486"/>
    <s v="NATHANDAY"/>
    <s v="JGORDON1"/>
    <s v="Enron Metals Trading System"/>
    <x v="0"/>
    <x v="0"/>
    <n v="2138427"/>
    <m/>
  </r>
  <r>
    <x v="1"/>
    <x v="3"/>
    <x v="0"/>
    <n v="30"/>
    <n v="450000"/>
    <n v="1265221"/>
    <d v="2001-05-18T08:40:41"/>
    <s v="Axia Energy, LP"/>
    <x v="0"/>
    <x v="0"/>
    <x v="0"/>
    <x v="3"/>
    <s v="US Gas Fin Swap"/>
    <s v="US Gas Swap      Nymex                   Jun01           USD/MM"/>
    <n v="15000"/>
    <m/>
    <x v="0"/>
    <x v="10"/>
    <x v="0"/>
    <n v="4.1749999999999998"/>
    <s v="mtherrell"/>
    <s v="JARNOLD"/>
    <s v="NG-Price"/>
    <x v="1"/>
    <x v="5"/>
    <s v="VA5855.1"/>
    <d v="2001-06-01T21:00:00"/>
  </r>
  <r>
    <x v="1"/>
    <x v="3"/>
    <x v="1"/>
    <n v="3"/>
    <n v="15000"/>
    <n v="1265222"/>
    <d v="2001-05-18T08:40:42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50000000000001"/>
    <s v="ADM90884"/>
    <s v="JWILLI13"/>
    <s v="ENA-IM Mid Central South"/>
    <x v="7"/>
    <x v="5"/>
    <n v="797102"/>
    <d v="2001-05-19T21:00:00"/>
  </r>
  <r>
    <x v="0"/>
    <x v="3"/>
    <x v="1"/>
    <n v="4"/>
    <n v="20000"/>
    <n v="1265223"/>
    <d v="2001-05-18T08:40:43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1"/>
    <s v="ADM96017"/>
    <s v="CCLARK5"/>
    <s v="EC - IM Canada BC"/>
    <x v="7"/>
    <x v="7"/>
    <n v="797103"/>
    <d v="2001-05-19T21:00:00"/>
  </r>
  <r>
    <x v="0"/>
    <x v="0"/>
    <x v="0"/>
    <n v="1"/>
    <n v="10"/>
    <n v="1265224"/>
    <d v="2001-05-18T08:40:44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55"/>
    <s v="BARRYGERSH"/>
    <s v="ATURNER"/>
    <s v="Enron Metals Trading System"/>
    <x v="0"/>
    <x v="0"/>
    <n v="2138429"/>
    <m/>
  </r>
  <r>
    <x v="1"/>
    <x v="3"/>
    <x v="1"/>
    <n v="3"/>
    <n v="15000"/>
    <n v="1265225"/>
    <d v="2001-05-18T08:40:44"/>
    <s v="Nicor Gas Company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"/>
    <s v="vab12345"/>
    <s v="TDONOHO"/>
    <s v="ENA - IM Central Gulf"/>
    <x v="7"/>
    <x v="5"/>
    <n v="797104"/>
    <d v="2001-05-19T21:00:00"/>
  </r>
  <r>
    <x v="1"/>
    <x v="3"/>
    <x v="1"/>
    <n v="3"/>
    <n v="30000"/>
    <n v="1265226"/>
    <d v="2001-05-18T08:40:46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105"/>
    <d v="2001-05-19T21:00:00"/>
  </r>
  <r>
    <x v="0"/>
    <x v="3"/>
    <x v="1"/>
    <n v="4"/>
    <n v="20000"/>
    <n v="1265227"/>
    <d v="2001-05-18T08:40:53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3"/>
    <s v="rhoughton"/>
    <s v="CCLARK5"/>
    <s v="EC - IM Canada BC"/>
    <x v="7"/>
    <x v="7"/>
    <n v="797106"/>
    <d v="2001-05-19T21:00:00"/>
  </r>
  <r>
    <x v="1"/>
    <x v="3"/>
    <x v="1"/>
    <n v="3"/>
    <n v="15000"/>
    <n v="1265228"/>
    <d v="2001-05-18T08:40:53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5"/>
    <s v="BIGDADDY"/>
    <s v="JWILLI13"/>
    <s v="ENA - IM Mkt Central MICH"/>
    <x v="7"/>
    <x v="5"/>
    <n v="797107"/>
    <d v="2001-05-19T21:00:00"/>
  </r>
  <r>
    <x v="1"/>
    <x v="3"/>
    <x v="1"/>
    <n v="3"/>
    <n v="15000"/>
    <n v="1265229"/>
    <d v="2001-05-18T08:40:59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ADM38449"/>
    <s v="JWILLI13"/>
    <s v="ENA-IM Mid Central South"/>
    <x v="7"/>
    <x v="5"/>
    <n v="797108"/>
    <d v="2001-05-19T21:00:00"/>
  </r>
  <r>
    <x v="1"/>
    <x v="3"/>
    <x v="1"/>
    <n v="3"/>
    <n v="13311"/>
    <n v="1265230"/>
    <d v="2001-05-18T08:41:01"/>
    <s v="Reliant Energy Services, Inc."/>
    <x v="0"/>
    <x v="0"/>
    <x v="0"/>
    <x v="3"/>
    <s v="US Gas Phy Fwd Firm non-TX &lt; or = 1Mo "/>
    <s v="US Gas Phy       ANR SE Trans            19-21May01      USD/MM"/>
    <m/>
    <n v="4437"/>
    <x v="0"/>
    <x v="10"/>
    <x v="0"/>
    <n v="4.05"/>
    <s v="kimnorman"/>
    <s v="TDONOHO"/>
    <s v="ENA - IM Central Gulf"/>
    <x v="7"/>
    <x v="5"/>
    <n v="797109"/>
    <d v="2001-05-19T21:00:00"/>
  </r>
  <r>
    <x v="1"/>
    <x v="3"/>
    <x v="1"/>
    <n v="3"/>
    <n v="30000"/>
    <n v="1265231"/>
    <d v="2001-05-18T08:41:02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Gistbill"/>
    <s v="RGAY"/>
    <s v="ENA - IM West"/>
    <x v="7"/>
    <x v="5"/>
    <n v="797110"/>
    <d v="2001-05-19T21:00:00"/>
  </r>
  <r>
    <x v="1"/>
    <x v="3"/>
    <x v="1"/>
    <n v="3"/>
    <n v="30000"/>
    <n v="1265233"/>
    <d v="2001-05-18T08:41:09"/>
    <s v="ONEOK Energy Marketing and Trading Company, L.P."/>
    <x v="0"/>
    <x v="0"/>
    <x v="0"/>
    <x v="3"/>
    <s v="US Gas Phy Fwd Firm non-TX &lt; or = 1Mo "/>
    <s v="US Gas Phy       Chi Peoples             19-21May01      USD/MM"/>
    <m/>
    <n v="10000"/>
    <x v="0"/>
    <x v="10"/>
    <x v="0"/>
    <n v="4.1624999999999996"/>
    <s v="KURTISWOOD"/>
    <s v="PMIMS"/>
    <s v="ENA - IM MKT Central CG"/>
    <x v="7"/>
    <x v="5"/>
    <n v="797111"/>
    <d v="2001-05-19T21:00:00"/>
  </r>
  <r>
    <x v="1"/>
    <x v="3"/>
    <x v="1"/>
    <n v="3"/>
    <n v="30000"/>
    <n v="1265237"/>
    <d v="2001-05-18T08:41:22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7113"/>
    <d v="2001-05-19T21:00:00"/>
  </r>
  <r>
    <x v="1"/>
    <x v="3"/>
    <x v="0"/>
    <n v="151"/>
    <n v="377500"/>
    <n v="1265239"/>
    <d v="2001-05-18T08:41:23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8"/>
    <s v="ADM26578"/>
    <s v="JARNOLD"/>
    <s v="NG-Price"/>
    <x v="1"/>
    <x v="5"/>
    <s v="VA5868.1"/>
    <d v="2001-11-01T00:00:00"/>
  </r>
  <r>
    <x v="1"/>
    <x v="3"/>
    <x v="1"/>
    <n v="3"/>
    <n v="15000"/>
    <n v="1265238"/>
    <d v="2001-05-18T08:41:23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EPMELPrdm"/>
    <s v="TKUYKEN"/>
    <s v="ENA - IM West"/>
    <x v="7"/>
    <x v="5"/>
    <n v="797114"/>
    <d v="2001-05-19T21:00:00"/>
  </r>
  <r>
    <x v="1"/>
    <x v="3"/>
    <x v="1"/>
    <n v="3"/>
    <n v="633"/>
    <n v="1265240"/>
    <d v="2001-05-18T08:41:27"/>
    <s v="BP Energy Company"/>
    <x v="0"/>
    <x v="0"/>
    <x v="0"/>
    <x v="3"/>
    <s v="US Gas Phy Fwd Firm non-TX &lt; or = 1Mo "/>
    <s v="US Gas Phy       ANR SW Pool             19-21May01      USD/MM"/>
    <n v="211"/>
    <m/>
    <x v="0"/>
    <x v="10"/>
    <x v="0"/>
    <n v="4.0049999999999999"/>
    <s v="ADM45135"/>
    <s v="JWILLI13"/>
    <s v="ENA-IM Mid Central South"/>
    <x v="7"/>
    <x v="5"/>
    <n v="797115"/>
    <d v="2001-05-19T21:00:00"/>
  </r>
  <r>
    <x v="1"/>
    <x v="3"/>
    <x v="0"/>
    <n v="153"/>
    <n v="765000"/>
    <n v="1265241"/>
    <d v="2001-05-18T08:41:28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3049999999999997"/>
    <s v="jeffstone"/>
    <s v="JARNOLD"/>
    <s v="NG-Price"/>
    <x v="1"/>
    <x v="5"/>
    <s v="VA5869.1"/>
    <d v="2001-06-01T00:00:00"/>
  </r>
  <r>
    <x v="1"/>
    <x v="3"/>
    <x v="1"/>
    <n v="3"/>
    <n v="15000"/>
    <n v="1265242"/>
    <d v="2001-05-18T08:41:28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bryangins"/>
    <s v="SGOODEL"/>
    <s v="ENA-IM NE GULF3"/>
    <x v="7"/>
    <x v="5"/>
    <n v="797116"/>
    <d v="2001-05-19T21:00:00"/>
  </r>
  <r>
    <x v="0"/>
    <x v="3"/>
    <x v="0"/>
    <n v="123"/>
    <n v="615000"/>
    <n v="1265243"/>
    <d v="2001-05-18T08:41:29"/>
    <s v="Bank of America, National Association"/>
    <x v="0"/>
    <x v="0"/>
    <x v="0"/>
    <x v="3"/>
    <s v="CAN Gas Fin BasSwap"/>
    <s v="CAN Gas Basis    AECO                    Jul-Oct01       USD/MM"/>
    <n v="5000"/>
    <m/>
    <x v="0"/>
    <x v="10"/>
    <x v="0"/>
    <n v="-0.34499999999999997"/>
    <s v="MMETTERS"/>
    <s v="JMCKAY"/>
    <s v="FT-CAND-EGSC"/>
    <x v="1"/>
    <x v="7"/>
    <s v="VA5870.1"/>
    <d v="2001-07-01T00:00:00"/>
  </r>
  <r>
    <x v="1"/>
    <x v="2"/>
    <x v="1"/>
    <n v="2"/>
    <n v="50"/>
    <n v="1265245"/>
    <d v="2001-05-18T08:41:30"/>
    <s v="Puget Sound Energy, Inc."/>
    <x v="0"/>
    <x v="0"/>
    <x v="0"/>
    <x v="2"/>
    <s v="US West Power Phy Fwd Firm"/>
    <s v="US Pwr Phy Firm  Mid-C OffPk             20-21May01      USD/MWh"/>
    <n v="25"/>
    <m/>
    <x v="0"/>
    <x v="2"/>
    <x v="0"/>
    <n v="215"/>
    <s v="DWILKINS"/>
    <s v="DSCHOLT"/>
    <s v="ST-SW"/>
    <x v="6"/>
    <x v="6"/>
    <n v="615216.1"/>
    <d v="2001-05-20T21:00:00"/>
  </r>
  <r>
    <x v="1"/>
    <x v="3"/>
    <x v="1"/>
    <n v="3"/>
    <n v="15000"/>
    <n v="1265244"/>
    <d v="2001-05-18T08:41:30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"/>
    <s v="MCCORMICK1"/>
    <s v="JWILLI13"/>
    <s v="ENA-IM Mid Central South"/>
    <x v="7"/>
    <x v="5"/>
    <n v="797117"/>
    <d v="2001-05-19T21:00:00"/>
  </r>
  <r>
    <x v="0"/>
    <x v="0"/>
    <x v="0"/>
    <n v="1"/>
    <n v="20"/>
    <n v="1265246"/>
    <d v="2001-05-18T08:41:33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83162"/>
    <s v="BMARCHAN"/>
    <s v="Enron Metals Trading System"/>
    <x v="0"/>
    <x v="0"/>
    <n v="2138431"/>
    <m/>
  </r>
  <r>
    <x v="1"/>
    <x v="3"/>
    <x v="1"/>
    <n v="3"/>
    <n v="2385"/>
    <n v="1265247"/>
    <d v="2001-05-18T08:41:33"/>
    <s v="EnergyUSA-TPC Corp."/>
    <x v="0"/>
    <x v="0"/>
    <x v="0"/>
    <x v="3"/>
    <s v="US Gas Phy Fwd Firm non-TX &lt; or = 1Mo "/>
    <s v="US Gas Phy       Trunkline ELA           19-21May01      USD/MM"/>
    <m/>
    <n v="795"/>
    <x v="0"/>
    <x v="10"/>
    <x v="0"/>
    <n v="4.0250000000000004"/>
    <s v="scallender"/>
    <s v="TDONOHO"/>
    <s v="ENA - IM Central Gulf"/>
    <x v="7"/>
    <x v="5"/>
    <n v="797118"/>
    <d v="2001-05-19T21:00:00"/>
  </r>
  <r>
    <x v="1"/>
    <x v="3"/>
    <x v="1"/>
    <n v="3"/>
    <n v="15000"/>
    <n v="1265248"/>
    <d v="2001-05-18T08:41:43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49999999999999"/>
    <s v="BARRETT6"/>
    <s v="JWILLI13"/>
    <s v="ENA-IM Mid Central South"/>
    <x v="7"/>
    <x v="5"/>
    <n v="797119"/>
    <d v="2001-05-19T21:00:00"/>
  </r>
  <r>
    <x v="1"/>
    <x v="3"/>
    <x v="1"/>
    <n v="3"/>
    <n v="30000"/>
    <n v="1265250"/>
    <d v="2001-05-18T08:41:45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5"/>
    <s v="SCOTTWIR"/>
    <s v="PMIMS"/>
    <s v="ENA - IM MKT Central CG"/>
    <x v="7"/>
    <x v="5"/>
    <n v="797120"/>
    <d v="2001-05-19T21:00:00"/>
  </r>
  <r>
    <x v="1"/>
    <x v="3"/>
    <x v="1"/>
    <n v="3"/>
    <n v="30000"/>
    <n v="1265251"/>
    <d v="2001-05-18T08:41:47"/>
    <s v="Kaztex Energy Management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12999999999998"/>
    <s v="MARKMOYER"/>
    <s v="PMIMS"/>
    <s v="ENA - IM MKT Central CG"/>
    <x v="7"/>
    <x v="5"/>
    <n v="797121"/>
    <d v="2001-05-19T21:00:00"/>
  </r>
  <r>
    <x v="1"/>
    <x v="3"/>
    <x v="0"/>
    <n v="30"/>
    <n v="300000"/>
    <n v="1265252"/>
    <d v="2001-05-18T08:41:49"/>
    <s v="Cinergy Marketing &amp; Trading, LLC"/>
    <x v="0"/>
    <x v="0"/>
    <x v="0"/>
    <x v="3"/>
    <s v="US Gas Fin Swap"/>
    <s v="US Gas Daily     HHub                    Jun01           USD/MM"/>
    <m/>
    <n v="10000"/>
    <x v="0"/>
    <x v="10"/>
    <x v="0"/>
    <n v="4.17"/>
    <s v="Kearbyka"/>
    <s v="JARNOLD"/>
    <s v="NG-Price"/>
    <x v="1"/>
    <x v="5"/>
    <s v="VA5874.1"/>
    <d v="2001-06-01T21:59:00"/>
  </r>
  <r>
    <x v="0"/>
    <x v="0"/>
    <x v="0"/>
    <n v="1"/>
    <n v="10"/>
    <n v="1265253"/>
    <d v="2001-05-18T08:41:50"/>
    <s v="Chase Manhatt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6"/>
    <s v="greenben"/>
    <s v="JGORDON1"/>
    <s v="Enron Metals Trading System"/>
    <x v="0"/>
    <x v="0"/>
    <n v="2138433"/>
    <m/>
  </r>
  <r>
    <x v="1"/>
    <x v="3"/>
    <x v="0"/>
    <n v="30"/>
    <n v="150000"/>
    <n v="1265254"/>
    <d v="2001-05-18T08:41:51"/>
    <s v="Axia Energy, LP"/>
    <x v="0"/>
    <x v="0"/>
    <x v="0"/>
    <x v="3"/>
    <s v="US Gas Fin BasisSwap"/>
    <s v="US Gas Basis     NGI PGE CtyGate         Jun01           USD/MM"/>
    <m/>
    <n v="5000"/>
    <x v="0"/>
    <x v="10"/>
    <x v="0"/>
    <n v="2.9"/>
    <s v="knuppway"/>
    <s v="FERMIS"/>
    <s v="FT - North West"/>
    <x v="1"/>
    <x v="5"/>
    <s v="VA5873.1"/>
    <d v="2001-06-01T21:00:00"/>
  </r>
  <r>
    <x v="1"/>
    <x v="3"/>
    <x v="1"/>
    <n v="3"/>
    <n v="17385"/>
    <n v="1265255"/>
    <d v="2001-05-18T08:41:51"/>
    <s v="CMS Marketing, Services and Trading Company"/>
    <x v="0"/>
    <x v="0"/>
    <x v="0"/>
    <x v="3"/>
    <s v="US Gas Phy Fwd Firm non-TX &lt; or = 1Mo "/>
    <s v="US Gas Phy       Trunkline ELA           19-21May01      USD/MM"/>
    <n v="5795"/>
    <m/>
    <x v="0"/>
    <x v="10"/>
    <x v="0"/>
    <n v="4.0149999999999997"/>
    <s v="MELISSA1"/>
    <s v="TDONOHO"/>
    <s v="ENA - IM Central Gulf"/>
    <x v="7"/>
    <x v="5"/>
    <n v="797122"/>
    <d v="2001-05-19T21:00:00"/>
  </r>
  <r>
    <x v="1"/>
    <x v="2"/>
    <x v="1"/>
    <n v="2"/>
    <n v="50"/>
    <n v="1265258"/>
    <d v="2001-05-18T08:41:56"/>
    <s v="Morgan Stanley Capital Group, Inc."/>
    <x v="0"/>
    <x v="0"/>
    <x v="0"/>
    <x v="2"/>
    <s v="US West Power Phy Fwd CAISO"/>
    <s v="US Pwr Phy CAISO NP15 OffPk              20-21May01      USD/MWh"/>
    <m/>
    <n v="25"/>
    <x v="0"/>
    <x v="2"/>
    <x v="0"/>
    <n v="225"/>
    <s v="powermax"/>
    <s v="CMALLOR"/>
    <s v="ST-CA"/>
    <x v="6"/>
    <x v="6"/>
    <n v="615219.1"/>
    <d v="2001-05-20T21:00:00"/>
  </r>
  <r>
    <x v="1"/>
    <x v="3"/>
    <x v="1"/>
    <n v="3"/>
    <n v="30000"/>
    <n v="1265257"/>
    <d v="2001-05-18T08:41:56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BERRYJOE1"/>
    <s v="RGAY"/>
    <s v="ENA - IM West"/>
    <x v="7"/>
    <x v="5"/>
    <n v="797123"/>
    <d v="2001-05-19T21:00:00"/>
  </r>
  <r>
    <x v="1"/>
    <x v="3"/>
    <x v="1"/>
    <n v="30"/>
    <n v="150000"/>
    <n v="1265259"/>
    <d v="2001-05-18T08:41:58"/>
    <s v="BP Energy Company"/>
    <x v="0"/>
    <x v="0"/>
    <x v="0"/>
    <x v="3"/>
    <s v="US Gas Phy Fwd Firm non-TX &lt; or = 1Mo "/>
    <s v="US Gas Phy       TETCO M3                Jun01           USD/MM"/>
    <n v="5000"/>
    <m/>
    <x v="0"/>
    <x v="10"/>
    <x v="0"/>
    <n v="4.5250000000000004"/>
    <s v="Jamesjohn"/>
    <s v="VPIMENOV"/>
    <s v="ENA-IM ME NEW YORK"/>
    <x v="7"/>
    <x v="5"/>
    <s v="VA5877.1 / 797130"/>
    <d v="2001-06-01T21:00:00"/>
  </r>
  <r>
    <x v="1"/>
    <x v="3"/>
    <x v="1"/>
    <n v="3"/>
    <n v="30000"/>
    <n v="1265261"/>
    <d v="2001-05-18T08:42:02"/>
    <s v="ONEOK Energy Marketing and Trading Company, L.P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12999999999998"/>
    <s v="KURTISWOOD"/>
    <s v="PMIMS"/>
    <s v="ENA - IM MKT Central CG"/>
    <x v="7"/>
    <x v="5"/>
    <n v="797124"/>
    <d v="2001-05-19T21:00:00"/>
  </r>
  <r>
    <x v="1"/>
    <x v="3"/>
    <x v="1"/>
    <n v="3"/>
    <n v="30000"/>
    <n v="1265262"/>
    <d v="2001-05-18T08:42:03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7125"/>
    <d v="2001-05-19T21:00:00"/>
  </r>
  <r>
    <x v="1"/>
    <x v="3"/>
    <x v="0"/>
    <n v="13"/>
    <n v="260000"/>
    <n v="1265263"/>
    <d v="2001-05-18T08:42:07"/>
    <s v="Texaco Natural Gas Inc."/>
    <x v="0"/>
    <x v="0"/>
    <x v="0"/>
    <x v="3"/>
    <s v="US Gas Fin Swap"/>
    <s v="US Gas Daily     HHub                    19-31May01      USD/MM"/>
    <m/>
    <n v="20000"/>
    <x v="0"/>
    <x v="10"/>
    <x v="0"/>
    <n v="4.1349999999999998"/>
    <s v="STEPHENSJE"/>
    <s v="PKEAVEY"/>
    <s v="G-DAILY-EST"/>
    <x v="1"/>
    <x v="5"/>
    <s v="VA5878.1"/>
    <d v="2001-05-19T21:00:00"/>
  </r>
  <r>
    <x v="1"/>
    <x v="3"/>
    <x v="1"/>
    <n v="3"/>
    <n v="15000"/>
    <n v="1265264"/>
    <d v="2001-05-18T08:42:08"/>
    <s v="MidAmerican Energy Company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62999999999997"/>
    <s v="PEGGIALL"/>
    <s v="PMIMS"/>
    <s v="ENA - IM MKT Central CG"/>
    <x v="7"/>
    <x v="5"/>
    <n v="797126"/>
    <d v="2001-05-19T21:00:00"/>
  </r>
  <r>
    <x v="1"/>
    <x v="3"/>
    <x v="1"/>
    <n v="3"/>
    <n v="30000"/>
    <n v="1265265"/>
    <d v="2001-05-18T08:42:09"/>
    <s v="Cinergy Marketing &amp; Trading, LLC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38000000000002"/>
    <s v="WAYNEPIVEC"/>
    <s v="PMIMS"/>
    <s v="ENA - IM MKT Central CG"/>
    <x v="7"/>
    <x v="5"/>
    <n v="797127"/>
    <d v="2001-05-19T21:00:00"/>
  </r>
  <r>
    <x v="1"/>
    <x v="3"/>
    <x v="1"/>
    <n v="3"/>
    <n v="15000"/>
    <n v="1265266"/>
    <d v="2001-05-18T08:42:10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EPMELPrr2"/>
    <s v="SSOUTH"/>
    <s v="ENA - IM West"/>
    <x v="7"/>
    <x v="5"/>
    <n v="797128"/>
    <d v="2001-05-19T21:00:00"/>
  </r>
  <r>
    <x v="1"/>
    <x v="3"/>
    <x v="1"/>
    <n v="3"/>
    <n v="75000"/>
    <n v="1265267"/>
    <d v="2001-05-18T08:42:12"/>
    <s v="Cook Inlet Energy Supply L.L.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150000000000002"/>
    <s v="MIDCONT2"/>
    <s v="ARING"/>
    <s v="ENA-IM NE GULF1"/>
    <x v="7"/>
    <x v="5"/>
    <n v="797129"/>
    <d v="2001-05-19T21:00:00"/>
  </r>
  <r>
    <x v="1"/>
    <x v="3"/>
    <x v="1"/>
    <n v="3"/>
    <n v="9576"/>
    <n v="1265268"/>
    <d v="2001-05-18T08:42:14"/>
    <s v="Nicor Gas Company"/>
    <x v="0"/>
    <x v="0"/>
    <x v="0"/>
    <x v="3"/>
    <s v="US Gas Phy Fwd Firm non-TX &lt; or = 1Mo "/>
    <s v="US Gas Phy       NGPL LA Pool            19-21May01      USD/MM"/>
    <n v="3192"/>
    <m/>
    <x v="0"/>
    <x v="10"/>
    <x v="0"/>
    <n v="4.0449999999999999"/>
    <s v="vab12345"/>
    <s v="TDONOHO"/>
    <s v="ENA - IM Central Gulf"/>
    <x v="7"/>
    <x v="5"/>
    <n v="797132"/>
    <d v="2001-05-19T21:00:00"/>
  </r>
  <r>
    <x v="1"/>
    <x v="3"/>
    <x v="0"/>
    <n v="365"/>
    <n v="1825000"/>
    <n v="1265269"/>
    <d v="2001-05-18T08:42:16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"/>
    <s v="JEFFFOX1"/>
    <s v="JARNOLD"/>
    <s v="NG-Price"/>
    <x v="1"/>
    <x v="5"/>
    <s v="VA5879.1"/>
    <d v="2002-01-01T21:00:00"/>
  </r>
  <r>
    <x v="1"/>
    <x v="3"/>
    <x v="0"/>
    <n v="30"/>
    <n v="300000"/>
    <n v="1265272"/>
    <d v="2001-05-18T08:42:22"/>
    <s v="J. Aron &amp; Company"/>
    <x v="0"/>
    <x v="0"/>
    <x v="0"/>
    <x v="3"/>
    <s v="US Gas Fin Swap"/>
    <s v="US Gas Swap      Nymex                   Jun01           USD/MM"/>
    <n v="10000"/>
    <m/>
    <x v="0"/>
    <x v="10"/>
    <x v="0"/>
    <n v="4.17"/>
    <s v="geridanc"/>
    <s v="JARNOLD"/>
    <s v="NG-Price"/>
    <x v="1"/>
    <x v="5"/>
    <s v="VA5882.1"/>
    <d v="2001-06-01T21:00:00"/>
  </r>
  <r>
    <x v="1"/>
    <x v="3"/>
    <x v="1"/>
    <n v="3"/>
    <n v="15000"/>
    <n v="1265271"/>
    <d v="2001-05-18T08:42:22"/>
    <s v="Midcoast Marketing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kimery00"/>
    <s v="JWILLI13"/>
    <s v="ENA-IM Mid Central South"/>
    <x v="7"/>
    <x v="5"/>
    <n v="797133"/>
    <d v="2001-05-19T21:00:00"/>
  </r>
  <r>
    <x v="1"/>
    <x v="3"/>
    <x v="1"/>
    <n v="3"/>
    <n v="15000"/>
    <n v="1265273"/>
    <d v="2001-05-18T08:42:25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ENNCLAYO"/>
    <s v="SGOODEL"/>
    <s v="ENA-IM NE GULF3"/>
    <x v="7"/>
    <x v="5"/>
    <n v="797134"/>
    <d v="2001-05-19T21:00:00"/>
  </r>
  <r>
    <x v="1"/>
    <x v="3"/>
    <x v="1"/>
    <n v="3"/>
    <n v="15000"/>
    <n v="1265274"/>
    <d v="2001-05-18T08:42:27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"/>
    <s v="MICKELSON1"/>
    <s v="SSOUTH"/>
    <s v="ENA - IM West"/>
    <x v="7"/>
    <x v="5"/>
    <n v="797135"/>
    <d v="2001-05-19T21:00:00"/>
  </r>
  <r>
    <x v="1"/>
    <x v="3"/>
    <x v="1"/>
    <n v="3"/>
    <n v="15000"/>
    <n v="1265275"/>
    <d v="2001-05-18T08:42:29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JENNCLAYO"/>
    <s v="SGOODEL"/>
    <s v="ENA-IM NE GULF3"/>
    <x v="7"/>
    <x v="5"/>
    <n v="797136"/>
    <d v="2001-05-19T21:00:00"/>
  </r>
  <r>
    <x v="1"/>
    <x v="3"/>
    <x v="0"/>
    <n v="153"/>
    <n v="765000"/>
    <n v="1265276"/>
    <d v="2001-05-18T08:42:31"/>
    <s v="Coral Energy Holding L.P."/>
    <x v="0"/>
    <x v="0"/>
    <x v="0"/>
    <x v="3"/>
    <s v="US Gas Fin Swap"/>
    <s v="US Gas Swap      Nymex                   Jun-Oct01       USD/MM"/>
    <m/>
    <n v="5000"/>
    <x v="0"/>
    <x v="10"/>
    <x v="0"/>
    <n v="4.3099999999999996"/>
    <s v="kamelcan"/>
    <s v="JARNOLD"/>
    <s v="NG-Price"/>
    <x v="1"/>
    <x v="5"/>
    <s v="VA5883.1"/>
    <d v="2001-06-01T00:00:00"/>
  </r>
  <r>
    <x v="1"/>
    <x v="3"/>
    <x v="1"/>
    <n v="3"/>
    <n v="30000"/>
    <n v="1265277"/>
    <d v="2001-05-18T08:42:33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62999999999997"/>
    <s v="MIDCONT2"/>
    <s v="PMIMS"/>
    <s v="ENA - IM MKT Central CG"/>
    <x v="7"/>
    <x v="5"/>
    <n v="797137"/>
    <d v="2001-05-19T21:00:00"/>
  </r>
  <r>
    <x v="1"/>
    <x v="3"/>
    <x v="0"/>
    <n v="30"/>
    <n v="600000"/>
    <n v="1265278"/>
    <d v="2001-05-18T08:42:35"/>
    <s v="Firm Trading Bridgeline Gas Marketing"/>
    <x v="0"/>
    <x v="0"/>
    <x v="0"/>
    <x v="3"/>
    <s v="US Gas Fin Swap"/>
    <s v="US Gas Swap      Nymex                   Jun01           USD/MM"/>
    <n v="20000"/>
    <m/>
    <x v="0"/>
    <x v="10"/>
    <x v="0"/>
    <n v="4.165"/>
    <s v="ADM18276"/>
    <s v="JARNOLD"/>
    <s v="NG-Price"/>
    <x v="1"/>
    <x v="5"/>
    <s v="VA5884.1"/>
    <d v="2001-06-01T21:00:00"/>
  </r>
  <r>
    <x v="1"/>
    <x v="3"/>
    <x v="1"/>
    <n v="13"/>
    <n v="130000"/>
    <n v="1265279"/>
    <d v="2001-05-18T08:42:36"/>
    <s v="Texla Energy Management Inc."/>
    <x v="0"/>
    <x v="0"/>
    <x v="0"/>
    <x v="3"/>
    <s v="US Gas Phy Fwd Firm non-TX &lt; or = 1Mo "/>
    <s v="US Gas Phy       HeHub                   19-31May01      USD/MM"/>
    <n v="10000"/>
    <m/>
    <x v="0"/>
    <x v="10"/>
    <x v="0"/>
    <n v="4.125"/>
    <s v="STANHORTON"/>
    <s v="ARING"/>
    <s v="ENA-IM NE GULF1"/>
    <x v="7"/>
    <x v="5"/>
    <n v="797140"/>
    <d v="2001-05-19T21:00:00"/>
  </r>
  <r>
    <x v="1"/>
    <x v="3"/>
    <x v="1"/>
    <n v="3"/>
    <n v="30000"/>
    <n v="1265281"/>
    <d v="2001-05-18T08:42:3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75000000000004"/>
    <s v="MIDCONT2"/>
    <s v="PMIMS"/>
    <s v="ENA - IM MKT Central CG"/>
    <x v="7"/>
    <x v="5"/>
    <n v="797138"/>
    <d v="2001-05-19T21:00:00"/>
  </r>
  <r>
    <x v="1"/>
    <x v="3"/>
    <x v="1"/>
    <n v="3"/>
    <n v="15000"/>
    <n v="1265282"/>
    <d v="2001-05-18T08:42:38"/>
    <s v="Williams Energy Marketing &amp; Trading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550000000000001"/>
    <s v="darylbrown"/>
    <s v="VPIMENOV"/>
    <s v="ENA-IM ME NEW YORK"/>
    <x v="7"/>
    <x v="5"/>
    <n v="797139"/>
    <d v="2001-05-19T21:00:00"/>
  </r>
  <r>
    <x v="1"/>
    <x v="3"/>
    <x v="1"/>
    <n v="3"/>
    <n v="15000"/>
    <n v="1265283"/>
    <d v="2001-05-18T08:42:41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mfrazier01"/>
    <s v="VPIMENOV"/>
    <s v="ENA-IM ME NEW YORK"/>
    <x v="7"/>
    <x v="5"/>
    <n v="797141"/>
    <d v="2001-05-19T21:00:00"/>
  </r>
  <r>
    <x v="1"/>
    <x v="3"/>
    <x v="1"/>
    <n v="3"/>
    <n v="15000"/>
    <n v="1265284"/>
    <d v="2001-05-18T08:42:42"/>
    <s v="Williams Energy Marketing &amp; Trading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5"/>
    <s v="darylbrown"/>
    <s v="VPIMENOV"/>
    <s v="ENA-IM ME NEW YORK"/>
    <x v="7"/>
    <x v="5"/>
    <n v="797142"/>
    <d v="2001-05-19T21:00:00"/>
  </r>
  <r>
    <x v="1"/>
    <x v="3"/>
    <x v="0"/>
    <n v="13"/>
    <n v="130000"/>
    <n v="1265286"/>
    <d v="2001-05-18T08:42:45"/>
    <s v="Duke Energy Marketing Limited Partnership"/>
    <x v="0"/>
    <x v="0"/>
    <x v="0"/>
    <x v="3"/>
    <s v="US Gas Fin Swap"/>
    <s v="US Gas Daily     HHub                    19-31May01      USD/MM"/>
    <n v="10000"/>
    <m/>
    <x v="0"/>
    <x v="10"/>
    <x v="0"/>
    <n v="4.13"/>
    <s v="STEVEBUT"/>
    <s v="PKEAVEY"/>
    <s v="G-DAILY-EST"/>
    <x v="1"/>
    <x v="5"/>
    <s v="VA5886.1"/>
    <d v="2001-05-19T21:00:00"/>
  </r>
  <r>
    <x v="1"/>
    <x v="3"/>
    <x v="1"/>
    <n v="3"/>
    <n v="15000"/>
    <n v="1265285"/>
    <d v="2001-05-18T08:42:45"/>
    <s v="TransCanada Energy Marketing USA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schwalbach"/>
    <s v="JWILLI13"/>
    <s v="ENA-IM Mid Central South"/>
    <x v="7"/>
    <x v="5"/>
    <n v="797143"/>
    <d v="2001-05-19T21:00:00"/>
  </r>
  <r>
    <x v="1"/>
    <x v="3"/>
    <x v="0"/>
    <n v="153"/>
    <n v="382500"/>
    <n v="1265287"/>
    <d v="2001-05-18T08:42:49"/>
    <s v="PSEG Energy Resources &amp; Trade LLC"/>
    <x v="0"/>
    <x v="0"/>
    <x v="0"/>
    <x v="3"/>
    <s v="US Gas Fin Swap"/>
    <s v="US Gas Swap      Nymex                   Jun-Oct01       USD/MM"/>
    <n v="2500"/>
    <m/>
    <x v="0"/>
    <x v="10"/>
    <x v="0"/>
    <n v="4.3049999999999997"/>
    <s v="fdimaria1"/>
    <s v="JARNOLD"/>
    <s v="NG-Price"/>
    <x v="1"/>
    <x v="5"/>
    <s v="VA5887.1"/>
    <d v="2001-06-01T00:00:00"/>
  </r>
  <r>
    <x v="1"/>
    <x v="2"/>
    <x v="1"/>
    <n v="2"/>
    <n v="50"/>
    <n v="1265288"/>
    <d v="2001-05-18T08:42:51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5"/>
    <s v="scunning"/>
    <s v="CMALLOR"/>
    <s v="ST-CA"/>
    <x v="6"/>
    <x v="6"/>
    <n v="615220.1"/>
    <d v="2001-05-20T21:00:00"/>
  </r>
  <r>
    <x v="1"/>
    <x v="3"/>
    <x v="1"/>
    <n v="3"/>
    <n v="15000"/>
    <n v="1265289"/>
    <d v="2001-05-18T08:42:52"/>
    <s v="Duke Energy Trading and Marketing, L.L.C."/>
    <x v="0"/>
    <x v="0"/>
    <x v="0"/>
    <x v="3"/>
    <s v="US Gas Phy Fwd Firm non-TX &lt; or = 1Mo "/>
    <s v="US Gas Phy       NNG Demarc              19-21May01      USD/MM"/>
    <n v="5000"/>
    <m/>
    <x v="0"/>
    <x v="10"/>
    <x v="0"/>
    <n v="3.9950000000000001"/>
    <s v="MHOMESTEAD"/>
    <s v="JWILLI13"/>
    <s v="ENA-IM Mid Central South"/>
    <x v="7"/>
    <x v="5"/>
    <n v="797144"/>
    <d v="2001-05-19T21:00:00"/>
  </r>
  <r>
    <x v="1"/>
    <x v="3"/>
    <x v="1"/>
    <n v="3"/>
    <n v="30000"/>
    <n v="1265293"/>
    <d v="2001-05-18T08:42:55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9"/>
    <s v="kzanaboni"/>
    <s v="JTHOLT"/>
    <s v="ENA - IM West"/>
    <x v="7"/>
    <x v="5"/>
    <n v="797146"/>
    <d v="2001-05-19T21:00:00"/>
  </r>
  <r>
    <x v="1"/>
    <x v="3"/>
    <x v="1"/>
    <n v="3"/>
    <n v="15000"/>
    <n v="1265292"/>
    <d v="2001-05-18T08:42:55"/>
    <s v="Colonial Energy Inc."/>
    <x v="0"/>
    <x v="0"/>
    <x v="0"/>
    <x v="3"/>
    <s v="US Gas Phy Fwd Firm non-TX &lt; or = 1Mo "/>
    <s v="US Gas Phy       Transco St.65           19-21May01      USD/MM"/>
    <m/>
    <n v="5000"/>
    <x v="0"/>
    <x v="10"/>
    <x v="0"/>
    <n v="4.1349999999999998"/>
    <s v="VABLAISE"/>
    <s v="ARING"/>
    <s v="ENA-IM NE GULF1"/>
    <x v="7"/>
    <x v="5"/>
    <n v="797145"/>
    <d v="2001-05-19T21:00:00"/>
  </r>
  <r>
    <x v="1"/>
    <x v="3"/>
    <x v="1"/>
    <n v="3"/>
    <n v="15000"/>
    <n v="1265294"/>
    <d v="2001-05-18T08:43:02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749999999999998"/>
    <s v="jfh00001"/>
    <s v="TKUYKEN"/>
    <s v="ENA - IM West"/>
    <x v="7"/>
    <x v="5"/>
    <n v="797147"/>
    <d v="2001-05-19T21:00:00"/>
  </r>
  <r>
    <x v="1"/>
    <x v="3"/>
    <x v="1"/>
    <n v="3"/>
    <n v="15000"/>
    <n v="1265295"/>
    <d v="2001-05-18T08:43:04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7"/>
    <s v="MCGAUGHEY1"/>
    <s v="SGOODEL"/>
    <s v="ENA-IM NE GULF3"/>
    <x v="7"/>
    <x v="5"/>
    <n v="797148"/>
    <d v="2001-05-19T21:00:00"/>
  </r>
  <r>
    <x v="1"/>
    <x v="3"/>
    <x v="0"/>
    <n v="153"/>
    <n v="382500"/>
    <n v="1265296"/>
    <d v="2001-05-18T08:43:06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150000000000004"/>
    <s v="ADM26578"/>
    <s v="JARNOLD"/>
    <s v="NG-Price"/>
    <x v="1"/>
    <x v="5"/>
    <s v="VA5889.1"/>
    <d v="2001-06-01T00:00:00"/>
  </r>
  <r>
    <x v="1"/>
    <x v="3"/>
    <x v="1"/>
    <n v="3"/>
    <n v="15000"/>
    <n v="1265297"/>
    <d v="2001-05-18T08:43:08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250000000000002"/>
    <s v="tomdickey"/>
    <s v="JWILLI13"/>
    <s v="ENA - IM Mkt Central MICH"/>
    <x v="7"/>
    <x v="5"/>
    <n v="797149"/>
    <d v="2001-05-19T21:00:00"/>
  </r>
  <r>
    <x v="1"/>
    <x v="3"/>
    <x v="1"/>
    <n v="3"/>
    <n v="15000"/>
    <n v="1265298"/>
    <d v="2001-05-18T08:43:09"/>
    <s v="Tenaska Marketing Ventures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TMVDEC02"/>
    <s v="JWILLI13"/>
    <s v="ENA-IM Mid Central South"/>
    <x v="7"/>
    <x v="5"/>
    <n v="797151"/>
    <d v="2001-05-19T21:00:00"/>
  </r>
  <r>
    <x v="1"/>
    <x v="3"/>
    <x v="0"/>
    <n v="30"/>
    <n v="150000"/>
    <n v="1265299"/>
    <d v="2001-05-18T08:43:10"/>
    <s v="DTE Energy Trading, Inc."/>
    <x v="0"/>
    <x v="0"/>
    <x v="0"/>
    <x v="3"/>
    <s v="US Gas Fin Swap"/>
    <s v="US Gas Swap      Nymex                   Jun01           USD/MM"/>
    <m/>
    <n v="5000"/>
    <x v="0"/>
    <x v="10"/>
    <x v="0"/>
    <n v="4.1749999999999998"/>
    <s v="lewislee"/>
    <s v="JARNOLD"/>
    <s v="NG-Price"/>
    <x v="1"/>
    <x v="5"/>
    <s v="VA5891.1"/>
    <d v="2001-06-01T21:00:00"/>
  </r>
  <r>
    <x v="1"/>
    <x v="3"/>
    <x v="1"/>
    <n v="3"/>
    <n v="15000"/>
    <n v="1265300"/>
    <d v="2001-05-18T08:43:10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"/>
    <s v="EPMELPrdm"/>
    <s v="TKUYKEN"/>
    <s v="ENA - IM West"/>
    <x v="7"/>
    <x v="5"/>
    <n v="797150"/>
    <d v="2001-05-19T21:00:00"/>
  </r>
  <r>
    <x v="0"/>
    <x v="3"/>
    <x v="1"/>
    <n v="3"/>
    <n v="20616"/>
    <n v="1265301"/>
    <d v="2001-05-18T08:43:10"/>
    <s v="Dynegy Canada Inc."/>
    <x v="0"/>
    <x v="0"/>
    <x v="0"/>
    <x v="3"/>
    <s v="CAN Gas Phy Fwd Firm East &lt; or = 1Mo"/>
    <s v="CAN Gas Phy      Dawn                    19-21May01      USD/MM"/>
    <n v="6872"/>
    <m/>
    <x v="0"/>
    <x v="10"/>
    <x v="0"/>
    <n v="4.335"/>
    <s v="DAROOKIE"/>
    <s v="MCUILLA"/>
    <s v="ENA - IM Ontario"/>
    <x v="7"/>
    <x v="5"/>
    <n v="797152"/>
    <d v="2001-05-19T21:00:00"/>
  </r>
  <r>
    <x v="1"/>
    <x v="3"/>
    <x v="0"/>
    <n v="153"/>
    <n v="382500"/>
    <n v="1265303"/>
    <d v="2001-05-18T08:43:11"/>
    <s v="Axia Energy, LP"/>
    <x v="0"/>
    <x v="0"/>
    <x v="0"/>
    <x v="3"/>
    <s v="US Gas Fin Swap"/>
    <s v="US Gas Swap      Nymex                   Jun-Oct01       USD/MM"/>
    <m/>
    <n v="2500"/>
    <x v="0"/>
    <x v="10"/>
    <x v="0"/>
    <n v="4.3150000000000004"/>
    <s v="hossmich"/>
    <s v="JARNOLD"/>
    <s v="NG-Price"/>
    <x v="1"/>
    <x v="5"/>
    <s v="VA5890.1"/>
    <d v="2001-06-01T00:00:00"/>
  </r>
  <r>
    <x v="1"/>
    <x v="3"/>
    <x v="1"/>
    <n v="3"/>
    <n v="15000"/>
    <n v="1265302"/>
    <d v="2001-05-18T08:43:11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7"/>
    <s v="MCGAUGHEY1"/>
    <s v="SGOODEL"/>
    <s v="ENA-IM NE GULF3"/>
    <x v="7"/>
    <x v="5"/>
    <n v="797153"/>
    <d v="2001-05-19T21:00:00"/>
  </r>
  <r>
    <x v="0"/>
    <x v="3"/>
    <x v="1"/>
    <n v="4"/>
    <n v="20000"/>
    <n v="1265304"/>
    <d v="2001-05-18T08:43:12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2"/>
    <s v="rhoughton"/>
    <s v="CCLARK5"/>
    <s v="EC - IM Canada BC"/>
    <x v="7"/>
    <x v="7"/>
    <n v="797154"/>
    <d v="2001-05-19T21:00:00"/>
  </r>
  <r>
    <x v="1"/>
    <x v="3"/>
    <x v="1"/>
    <n v="3"/>
    <n v="15000"/>
    <n v="1265305"/>
    <d v="2001-05-18T08:43:18"/>
    <s v="TransCanada Energy Marketing USA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schwalbach"/>
    <s v="JWILLI13"/>
    <s v="ENA-IM Mid Central South"/>
    <x v="7"/>
    <x v="5"/>
    <n v="797155"/>
    <d v="2001-05-19T21:00:00"/>
  </r>
  <r>
    <x v="1"/>
    <x v="3"/>
    <x v="1"/>
    <n v="3"/>
    <n v="15000"/>
    <n v="1265306"/>
    <d v="2001-05-18T08:43:21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"/>
    <s v="mikekeen"/>
    <s v="TKUYKEN"/>
    <s v="ENA - IM West"/>
    <x v="7"/>
    <x v="5"/>
    <n v="797156"/>
    <d v="2001-05-19T21:00:00"/>
  </r>
  <r>
    <x v="1"/>
    <x v="3"/>
    <x v="1"/>
    <n v="3"/>
    <n v="15000"/>
    <n v="1265307"/>
    <d v="2001-05-18T08:43:21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2"/>
    <s v="tomdickey"/>
    <s v="JWILLI13"/>
    <s v="ENA - IM Mkt Central MICH"/>
    <x v="7"/>
    <x v="5"/>
    <n v="797157"/>
    <d v="2001-05-19T21:00:00"/>
  </r>
  <r>
    <x v="1"/>
    <x v="3"/>
    <x v="1"/>
    <n v="3"/>
    <n v="14367"/>
    <n v="1265308"/>
    <d v="2001-05-18T08:43:26"/>
    <s v="Duke Energy Trading and Marketing, L.L.C."/>
    <x v="0"/>
    <x v="0"/>
    <x v="0"/>
    <x v="3"/>
    <s v="US Gas Phy Fwd Firm non-TX &lt; or = 1Mo "/>
    <s v="US Gas Phy       ANR SW Pool             19-21May01      USD/MM"/>
    <n v="4789"/>
    <m/>
    <x v="0"/>
    <x v="10"/>
    <x v="0"/>
    <n v="4.0049999999999999"/>
    <s v="RHUGGINS"/>
    <s v="JWILLI13"/>
    <s v="ENA-IM Mid Central South"/>
    <x v="7"/>
    <x v="5"/>
    <n v="797158"/>
    <d v="2001-05-19T21:00:00"/>
  </r>
  <r>
    <x v="0"/>
    <x v="3"/>
    <x v="1"/>
    <n v="3"/>
    <n v="30000"/>
    <n v="1265309"/>
    <d v="2001-05-18T08:43:28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2"/>
    <s v="DILLABOUGH"/>
    <s v="MCUILLA"/>
    <s v="ENA - IM Ontario"/>
    <x v="7"/>
    <x v="5"/>
    <n v="797159"/>
    <d v="2001-05-19T21:00:00"/>
  </r>
  <r>
    <x v="1"/>
    <x v="3"/>
    <x v="1"/>
    <n v="3"/>
    <n v="15000"/>
    <n v="1265310"/>
    <d v="2001-05-18T08:43:30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TROYKELLY"/>
    <s v="JWILLI13"/>
    <s v="ENA-IM Mid Central South"/>
    <x v="7"/>
    <x v="5"/>
    <n v="797160"/>
    <d v="2001-05-19T21:00:00"/>
  </r>
  <r>
    <x v="1"/>
    <x v="2"/>
    <x v="1"/>
    <n v="2"/>
    <n v="50"/>
    <n v="1265311"/>
    <d v="2001-05-18T08:43:34"/>
    <s v="Modesto Irrigation District"/>
    <x v="0"/>
    <x v="0"/>
    <x v="0"/>
    <x v="2"/>
    <s v="US West Power Phy Fwd CAISO"/>
    <s v="US Pwr Phy CAISO NP15 OffPk              20-21May01      USD/MWh"/>
    <n v="25"/>
    <m/>
    <x v="0"/>
    <x v="2"/>
    <x v="0"/>
    <n v="215"/>
    <s v="rickball"/>
    <s v="CMALLOR"/>
    <s v="ST-CA"/>
    <x v="6"/>
    <x v="6"/>
    <n v="615226.1"/>
    <d v="2001-05-20T21:00:00"/>
  </r>
  <r>
    <x v="1"/>
    <x v="3"/>
    <x v="1"/>
    <n v="3"/>
    <n v="15000"/>
    <n v="1265312"/>
    <d v="2001-05-18T08:43:36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599999999999996"/>
    <s v="MCGAUGHEY1"/>
    <s v="SGOODEL"/>
    <s v="ENA-IM NE GULF3"/>
    <x v="7"/>
    <x v="5"/>
    <n v="797161"/>
    <d v="2001-05-19T21:00:00"/>
  </r>
  <r>
    <x v="1"/>
    <x v="3"/>
    <x v="1"/>
    <n v="3"/>
    <n v="15000"/>
    <n v="1265313"/>
    <d v="2001-05-18T08:43:37"/>
    <s v="MidAmerican Energy Company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"/>
    <s v="SCOTTWIR"/>
    <s v="JWILLI13"/>
    <s v="ENA-IM Mid Central South"/>
    <x v="7"/>
    <x v="5"/>
    <n v="797162"/>
    <d v="2001-05-19T21:00:00"/>
  </r>
  <r>
    <x v="1"/>
    <x v="3"/>
    <x v="1"/>
    <n v="3"/>
    <n v="30000"/>
    <n v="1265314"/>
    <d v="2001-05-18T08:43:37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050000000000004"/>
    <s v="JCARROLL"/>
    <s v="ARING"/>
    <s v="ENA-IM NE GULF1"/>
    <x v="7"/>
    <x v="5"/>
    <n v="797163"/>
    <d v="2001-05-19T21:00:00"/>
  </r>
  <r>
    <x v="1"/>
    <x v="3"/>
    <x v="1"/>
    <n v="3"/>
    <n v="15000"/>
    <n v="1265315"/>
    <d v="2001-05-18T08:43:38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"/>
    <s v="scallender"/>
    <s v="JWILLI13"/>
    <s v="ENA - IM Mkt Central MICH"/>
    <x v="7"/>
    <x v="5"/>
    <n v="797164"/>
    <d v="2001-05-19T21:00:00"/>
  </r>
  <r>
    <x v="0"/>
    <x v="3"/>
    <x v="1"/>
    <n v="3"/>
    <n v="30000"/>
    <n v="1265316"/>
    <d v="2001-05-18T08:43:39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250000000000002"/>
    <s v="DILLABOUGH"/>
    <s v="MCUILLA"/>
    <s v="ENA - IM Ontario"/>
    <x v="7"/>
    <x v="5"/>
    <n v="797165"/>
    <d v="2001-05-19T21:00:00"/>
  </r>
  <r>
    <x v="1"/>
    <x v="3"/>
    <x v="1"/>
    <n v="3"/>
    <n v="30000"/>
    <n v="1265317"/>
    <d v="2001-05-18T08:43:40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88000000000001"/>
    <s v="benharner"/>
    <s v="PMIMS"/>
    <s v="ENA - IM MKT Central CG"/>
    <x v="7"/>
    <x v="5"/>
    <n v="797166"/>
    <d v="2001-05-19T21:00:00"/>
  </r>
  <r>
    <x v="1"/>
    <x v="3"/>
    <x v="0"/>
    <n v="30"/>
    <n v="150000"/>
    <n v="1265318"/>
    <d v="2001-05-18T08:43:41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7"/>
    <s v="GILMORE2"/>
    <s v="BMCKAY"/>
    <s v="FT-NY"/>
    <x v="1"/>
    <x v="5"/>
    <s v="VA5893.1"/>
    <d v="2001-06-01T21:00:00"/>
  </r>
  <r>
    <x v="1"/>
    <x v="3"/>
    <x v="0"/>
    <n v="30"/>
    <n v="150000"/>
    <n v="1265320"/>
    <d v="2001-05-18T08:43:42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5"/>
    <s v="Houtenda"/>
    <s v="MLENHAR"/>
    <s v="West-Perm"/>
    <x v="1"/>
    <x v="5"/>
    <s v="VA5895.1"/>
    <d v="2001-06-01T21:00:00"/>
  </r>
  <r>
    <x v="1"/>
    <x v="1"/>
    <x v="0"/>
    <n v="1"/>
    <n v="50000"/>
    <n v="1265319"/>
    <d v="2001-05-18T08:43:4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"/>
    <s v="DOMESTIC"/>
    <s v="GWHALLE"/>
    <s v="WTI-GW-NXC2"/>
    <x v="1"/>
    <x v="5"/>
    <s v="VA5894.1"/>
    <d v="2001-06-01T00:00:00"/>
  </r>
  <r>
    <x v="1"/>
    <x v="3"/>
    <x v="1"/>
    <n v="3"/>
    <n v="15000"/>
    <n v="1265321"/>
    <d v="2001-05-18T08:43:44"/>
    <s v="AEP Energy Services, Inc."/>
    <x v="0"/>
    <x v="0"/>
    <x v="0"/>
    <x v="3"/>
    <s v="US Gas Phy Fwd Firm non-TX &lt; or = 1Mo "/>
    <s v="US Gas Phy       NGPL LA Pool            19-21May01      USD/MM"/>
    <m/>
    <n v="5000"/>
    <x v="0"/>
    <x v="10"/>
    <x v="0"/>
    <n v="4.05"/>
    <s v="aepes201"/>
    <s v="TDONOHO"/>
    <s v="ENA - IM Central Gulf"/>
    <x v="7"/>
    <x v="5"/>
    <n v="797168"/>
    <d v="2001-05-19T21:00:00"/>
  </r>
  <r>
    <x v="1"/>
    <x v="3"/>
    <x v="1"/>
    <n v="3"/>
    <n v="15000"/>
    <n v="1265322"/>
    <d v="2001-05-18T08:43:44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599999999999996"/>
    <s v="MCGAUGHEY1"/>
    <s v="SGOODEL"/>
    <s v="ENA-IM NE GULF3"/>
    <x v="7"/>
    <x v="5"/>
    <n v="797167"/>
    <d v="2001-05-19T21:00:00"/>
  </r>
  <r>
    <x v="1"/>
    <x v="3"/>
    <x v="1"/>
    <n v="3"/>
    <n v="15000"/>
    <n v="1265323"/>
    <d v="2001-05-18T08:43:45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150000000000004"/>
    <s v="kollmaninc"/>
    <s v="JWILLI13"/>
    <s v="ENA - IM Mkt Central MICH"/>
    <x v="7"/>
    <x v="5"/>
    <n v="797169"/>
    <d v="2001-05-19T21:00:00"/>
  </r>
  <r>
    <x v="0"/>
    <x v="0"/>
    <x v="0"/>
    <n v="1"/>
    <n v="20"/>
    <n v="1265324"/>
    <d v="2001-05-18T08:43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08839"/>
    <s v="BMARCHAN"/>
    <s v="Enron Metals Trading System"/>
    <x v="0"/>
    <x v="0"/>
    <n v="2138437"/>
    <m/>
  </r>
  <r>
    <x v="1"/>
    <x v="2"/>
    <x v="1"/>
    <n v="30"/>
    <n v="1500"/>
    <n v="1265325"/>
    <d v="2001-05-18T08:43:48"/>
    <s v="Duke Energy Trading and Marketing, L.L.C.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TIMLOHRENZ"/>
    <s v="PBRODER"/>
    <s v="LT-New England"/>
    <x v="6"/>
    <x v="6"/>
    <n v="615229.1"/>
    <d v="2001-06-01T17:11:00"/>
  </r>
  <r>
    <x v="1"/>
    <x v="3"/>
    <x v="1"/>
    <n v="3"/>
    <n v="15000"/>
    <n v="1265326"/>
    <d v="2001-05-18T08:43:48"/>
    <s v="Tenaska Marketing Ventures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"/>
    <s v="TMVTMD02"/>
    <s v="PMIMS"/>
    <s v="ENA - IM MKT Central CG"/>
    <x v="7"/>
    <x v="5"/>
    <n v="797171"/>
    <d v="2001-05-19T21:00:00"/>
  </r>
  <r>
    <x v="1"/>
    <x v="3"/>
    <x v="1"/>
    <n v="3"/>
    <n v="15000"/>
    <n v="1265327"/>
    <d v="2001-05-18T08:43:49"/>
    <s v="Texaco Natural Gas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049999999999999"/>
    <s v="BILLBALSA"/>
    <s v="JWILLI13"/>
    <s v="ENA-IM Mid Central South"/>
    <x v="7"/>
    <x v="5"/>
    <n v="797170"/>
    <d v="2001-05-19T21:00:00"/>
  </r>
  <r>
    <x v="1"/>
    <x v="3"/>
    <x v="1"/>
    <n v="3"/>
    <n v="15000"/>
    <n v="1265328"/>
    <d v="2001-05-18T08:43:54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"/>
    <s v="benharner"/>
    <s v="PMIMS"/>
    <s v="ENA - IM MKT Central CG"/>
    <x v="7"/>
    <x v="5"/>
    <n v="797172"/>
    <d v="2001-05-19T21:00:00"/>
  </r>
  <r>
    <x v="1"/>
    <x v="3"/>
    <x v="1"/>
    <n v="3"/>
    <n v="15000"/>
    <n v="1265329"/>
    <d v="2001-05-18T08:43:57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ADM90884"/>
    <s v="JWILLI13"/>
    <s v="ENA-IM Mid Central South"/>
    <x v="7"/>
    <x v="5"/>
    <n v="797173"/>
    <d v="2001-05-19T21:00:00"/>
  </r>
  <r>
    <x v="1"/>
    <x v="3"/>
    <x v="0"/>
    <n v="13"/>
    <n v="65000"/>
    <n v="1265330"/>
    <d v="2001-05-18T08:44:00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"/>
    <s v="WARNERTODD"/>
    <s v="PKEAVEY"/>
    <s v="G-DAILY-EST"/>
    <x v="1"/>
    <x v="5"/>
    <s v="VA5896.1"/>
    <d v="2001-05-19T21:00:00"/>
  </r>
  <r>
    <x v="1"/>
    <x v="3"/>
    <x v="0"/>
    <n v="30"/>
    <n v="600000"/>
    <n v="1265332"/>
    <d v="2001-05-18T08:44:02"/>
    <s v="J. Aron &amp; Company"/>
    <x v="0"/>
    <x v="0"/>
    <x v="0"/>
    <x v="3"/>
    <s v="US Gas Fin Swap"/>
    <s v="US Gas Swap      Nymex                   Jun01           USD/MM"/>
    <n v="20000"/>
    <m/>
    <x v="0"/>
    <x v="10"/>
    <x v="0"/>
    <n v="4.17"/>
    <s v="ritanagle"/>
    <s v="JARNOLD"/>
    <s v="NG-Price"/>
    <x v="1"/>
    <x v="5"/>
    <s v="VA5897.1"/>
    <d v="2001-06-01T21:00:00"/>
  </r>
  <r>
    <x v="0"/>
    <x v="3"/>
    <x v="1"/>
    <n v="3"/>
    <n v="30000"/>
    <n v="1265331"/>
    <d v="2001-05-18T08:44:02"/>
    <s v="Cargill Energy Trading Canada, Inc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5"/>
    <s v="SETHMAN1"/>
    <s v="MCUILLA"/>
    <s v="ENA - IM Ontario"/>
    <x v="7"/>
    <x v="5"/>
    <n v="797174"/>
    <d v="2001-05-19T21:00:00"/>
  </r>
  <r>
    <x v="1"/>
    <x v="3"/>
    <x v="1"/>
    <n v="3"/>
    <n v="30000"/>
    <n v="1265333"/>
    <d v="2001-05-18T08:44:04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3"/>
    <s v="aepes215"/>
    <s v="ARING"/>
    <s v="ENA-IM NE GULF1"/>
    <x v="7"/>
    <x v="5"/>
    <n v="797175"/>
    <d v="2001-05-19T21:00:00"/>
  </r>
  <r>
    <x v="1"/>
    <x v="3"/>
    <x v="1"/>
    <n v="3"/>
    <n v="15000"/>
    <n v="1265334"/>
    <d v="2001-05-18T08:44:05"/>
    <s v="Mirant Americas Energy Marketing,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TOMSAX01"/>
    <s v="JWILLI13"/>
    <s v="ENA-IM Mid Central South"/>
    <x v="7"/>
    <x v="5"/>
    <n v="797176"/>
    <d v="2001-05-19T21:00:00"/>
  </r>
  <r>
    <x v="1"/>
    <x v="3"/>
    <x v="1"/>
    <n v="3"/>
    <n v="30000"/>
    <n v="1265337"/>
    <d v="2001-05-18T08:44:06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85"/>
    <s v="LREICHEL02"/>
    <s v="MLENHAR"/>
    <s v="ENA - IM West"/>
    <x v="7"/>
    <x v="5"/>
    <n v="797177"/>
    <d v="2001-05-19T21:00:00"/>
  </r>
  <r>
    <x v="1"/>
    <x v="3"/>
    <x v="1"/>
    <n v="13"/>
    <n v="65000"/>
    <n v="1265335"/>
    <d v="2001-05-18T08:44:06"/>
    <s v="Reliant Energy HL&amp;P"/>
    <x v="0"/>
    <x v="0"/>
    <x v="0"/>
    <x v="3"/>
    <s v="US Gas Phy Fwd Firm non-TX &lt; or = 1Mo "/>
    <s v="US Gas Phy       TETCO WLA               19-31May01      USD/MM"/>
    <m/>
    <n v="5000"/>
    <x v="0"/>
    <x v="10"/>
    <x v="0"/>
    <n v="4.0599999999999996"/>
    <s v="bradjacobs"/>
    <s v="SPEREIR"/>
    <s v="ENA-IM NE GULF3"/>
    <x v="7"/>
    <x v="5"/>
    <n v="797182"/>
    <d v="2001-05-19T21:00:00"/>
  </r>
  <r>
    <x v="1"/>
    <x v="3"/>
    <x v="1"/>
    <n v="3"/>
    <n v="15000"/>
    <n v="1265338"/>
    <d v="2001-05-18T08:44:07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50000000000002"/>
    <s v="kollmaninc"/>
    <s v="JWILLI13"/>
    <s v="ENA - IM Mkt Central MICH"/>
    <x v="7"/>
    <x v="5"/>
    <n v="797178"/>
    <d v="2001-05-19T21:00:00"/>
  </r>
  <r>
    <x v="1"/>
    <x v="3"/>
    <x v="1"/>
    <n v="3"/>
    <n v="30000"/>
    <n v="1265339"/>
    <d v="2001-05-18T08:44:08"/>
    <s v="Nicor Gas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88000000000001"/>
    <s v="vab12345"/>
    <s v="PMIMS"/>
    <s v="ENA - IM MKT Central CG"/>
    <x v="7"/>
    <x v="5"/>
    <n v="797179"/>
    <d v="2001-05-19T21:00:00"/>
  </r>
  <r>
    <x v="1"/>
    <x v="3"/>
    <x v="1"/>
    <n v="3"/>
    <n v="30000"/>
    <n v="1265341"/>
    <d v="2001-05-18T08:44:08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399999999999997"/>
    <s v="aepes215"/>
    <s v="ARING"/>
    <s v="ENA-IM NE GULF1"/>
    <x v="7"/>
    <x v="5"/>
    <n v="797180"/>
    <d v="2001-05-19T21:00:00"/>
  </r>
  <r>
    <x v="1"/>
    <x v="3"/>
    <x v="1"/>
    <n v="3"/>
    <n v="30000"/>
    <n v="1265342"/>
    <d v="2001-05-18T08:44:09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HEATHERW"/>
    <s v="MLENHAR"/>
    <s v="ENA - IM West"/>
    <x v="7"/>
    <x v="5"/>
    <n v="797181"/>
    <d v="2001-05-19T21:00:00"/>
  </r>
  <r>
    <x v="0"/>
    <x v="0"/>
    <x v="0"/>
    <n v="1"/>
    <n v="5"/>
    <n v="1265343"/>
    <d v="2001-05-18T08:44:10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ADM59084"/>
    <s v="BMARCHAN"/>
    <s v="Enron Metals Trading System"/>
    <x v="0"/>
    <x v="0"/>
    <n v="2138439"/>
    <m/>
  </r>
  <r>
    <x v="1"/>
    <x v="3"/>
    <x v="1"/>
    <n v="13"/>
    <n v="51961"/>
    <n v="1265344"/>
    <d v="2001-05-18T08:44:10"/>
    <s v="Aquila Energy Marketing Corporation"/>
    <x v="0"/>
    <x v="0"/>
    <x v="0"/>
    <x v="3"/>
    <s v="US Gas Phy Fwd Firm non-TX &lt; or = 1Mo "/>
    <s v="US Gas Phy       Dom SP TT               19-31May01      USD/MM"/>
    <n v="3997"/>
    <m/>
    <x v="0"/>
    <x v="10"/>
    <x v="0"/>
    <n v="4.3600000000000003"/>
    <s v="MARKOTTE"/>
    <s v="SHENDRI"/>
    <s v="ENA-IM ME CNG"/>
    <x v="7"/>
    <x v="5"/>
    <n v="797185"/>
    <d v="2001-05-19T21:00:00"/>
  </r>
  <r>
    <x v="1"/>
    <x v="3"/>
    <x v="0"/>
    <n v="30"/>
    <n v="150000"/>
    <n v="1265346"/>
    <d v="2001-05-18T08:44:12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95"/>
    <s v="EPMELPbag"/>
    <s v="FERMIS"/>
    <s v="FT - North West"/>
    <x v="1"/>
    <x v="5"/>
    <s v="VA5900.1"/>
    <d v="2001-06-01T21:00:00"/>
  </r>
  <r>
    <x v="1"/>
    <x v="3"/>
    <x v="1"/>
    <n v="3"/>
    <n v="6540"/>
    <n v="1265347"/>
    <d v="2001-05-18T08:44:13"/>
    <s v="Reliant Energy Services, Inc."/>
    <x v="0"/>
    <x v="0"/>
    <x v="0"/>
    <x v="3"/>
    <s v="US Gas Phy Fwd Firm non-TX &lt; or = 1Mo "/>
    <s v="US Gas Phy       ANR SW Pool             19-21May01      USD/MM"/>
    <m/>
    <n v="2180"/>
    <x v="0"/>
    <x v="10"/>
    <x v="0"/>
    <n v="4"/>
    <s v="kurtgibson"/>
    <s v="JWILLI13"/>
    <s v="ENA-IM Mid Central South"/>
    <x v="7"/>
    <x v="5"/>
    <n v="797183"/>
    <d v="2001-05-19T21:00:00"/>
  </r>
  <r>
    <x v="1"/>
    <x v="3"/>
    <x v="0"/>
    <n v="13"/>
    <n v="130000"/>
    <n v="1265349"/>
    <d v="2001-05-18T08:44:14"/>
    <s v="Coral Energy Holding L.P."/>
    <x v="0"/>
    <x v="0"/>
    <x v="0"/>
    <x v="3"/>
    <s v="US Gas Fin Swap"/>
    <s v="US Gas Daily     HHub                    19-31May01      USD/MM"/>
    <m/>
    <n v="10000"/>
    <x v="0"/>
    <x v="10"/>
    <x v="0"/>
    <n v="4.13"/>
    <s v="rjvandam"/>
    <s v="PKEAVEY"/>
    <s v="G-DAILY-EST"/>
    <x v="1"/>
    <x v="5"/>
    <s v="VA5905.1"/>
    <d v="2001-05-19T21:00:00"/>
  </r>
  <r>
    <x v="1"/>
    <x v="3"/>
    <x v="1"/>
    <n v="3"/>
    <n v="30000"/>
    <n v="1265348"/>
    <d v="2001-05-18T08:44:14"/>
    <s v="Aquila Energy Marketing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150000000000004"/>
    <s v="LANCEMCW"/>
    <s v="JHODGE2"/>
    <s v="ENA-IM ME TCO"/>
    <x v="7"/>
    <x v="5"/>
    <n v="797184"/>
    <d v="2001-05-19T21:00:00"/>
  </r>
  <r>
    <x v="1"/>
    <x v="3"/>
    <x v="0"/>
    <n v="30"/>
    <n v="150000"/>
    <n v="1265350"/>
    <d v="2001-05-18T08:44:15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4"/>
    <s v="Houtenda"/>
    <s v="MLENHAR"/>
    <s v="West-Perm"/>
    <x v="1"/>
    <x v="5"/>
    <s v="VA5904.1"/>
    <d v="2001-06-01T21:00:00"/>
  </r>
  <r>
    <x v="1"/>
    <x v="3"/>
    <x v="1"/>
    <n v="3"/>
    <n v="15000"/>
    <n v="1265351"/>
    <d v="2001-05-18T08:44:16"/>
    <s v="Duke Energy Trading and Marketing, L.L.C."/>
    <x v="0"/>
    <x v="0"/>
    <x v="0"/>
    <x v="3"/>
    <s v="US Gas Phy Fwd Firm non-TX &lt; or = 1Mo "/>
    <s v="US Gas Phy       TGT Z-SL                19-21May01      USD/MM"/>
    <m/>
    <n v="5000"/>
    <x v="0"/>
    <x v="10"/>
    <x v="0"/>
    <n v="4.085"/>
    <s v="KFRIEDRICH"/>
    <s v="SPEREIR"/>
    <s v="ENA-IM NE GULF2"/>
    <x v="7"/>
    <x v="5"/>
    <n v="797186"/>
    <d v="2001-05-19T21:00:00"/>
  </r>
  <r>
    <x v="1"/>
    <x v="3"/>
    <x v="0"/>
    <n v="13"/>
    <n v="65000"/>
    <n v="1265353"/>
    <d v="2001-05-18T08:44:18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"/>
    <s v="STEPHENSJE"/>
    <s v="PKEAVEY"/>
    <s v="G-DAILY-EST"/>
    <x v="1"/>
    <x v="5"/>
    <s v="VA5902.1"/>
    <d v="2001-05-19T21:00:00"/>
  </r>
  <r>
    <x v="1"/>
    <x v="3"/>
    <x v="1"/>
    <n v="3"/>
    <n v="15000"/>
    <n v="1265352"/>
    <d v="2001-05-18T08:44:18"/>
    <s v="Texex Energy Partners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5"/>
    <s v="texexener"/>
    <s v="SGOODEL"/>
    <s v="ENA-IM NE GULF3"/>
    <x v="7"/>
    <x v="5"/>
    <n v="797187"/>
    <d v="2001-05-19T21:00:00"/>
  </r>
  <r>
    <x v="1"/>
    <x v="3"/>
    <x v="1"/>
    <n v="3"/>
    <n v="30000"/>
    <n v="1265354"/>
    <d v="2001-05-18T08:44:21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49999999999997"/>
    <s v="aepes201"/>
    <s v="TDONOHO"/>
    <s v="ENA - IM Central Gulf"/>
    <x v="7"/>
    <x v="5"/>
    <n v="797189"/>
    <d v="2001-05-19T21:00:00"/>
  </r>
  <r>
    <x v="1"/>
    <x v="3"/>
    <x v="1"/>
    <n v="3"/>
    <n v="15000"/>
    <n v="1265355"/>
    <d v="2001-05-18T08:44:22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75"/>
    <s v="CANADANW3"/>
    <s v="MLENHAR"/>
    <s v="ENA - IM West"/>
    <x v="7"/>
    <x v="5"/>
    <n v="797188"/>
    <d v="2001-05-19T21:00:00"/>
  </r>
  <r>
    <x v="0"/>
    <x v="3"/>
    <x v="1"/>
    <n v="3"/>
    <n v="30000"/>
    <n v="1265357"/>
    <d v="2001-05-18T08:44:23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35"/>
    <s v="DAROOKIE"/>
    <s v="MCUILLA"/>
    <s v="ENA - IM Ontario"/>
    <x v="7"/>
    <x v="5"/>
    <n v="797191"/>
    <d v="2001-05-19T21:00:00"/>
  </r>
  <r>
    <x v="1"/>
    <x v="3"/>
    <x v="1"/>
    <n v="3"/>
    <n v="15000"/>
    <n v="1265356"/>
    <d v="2001-05-18T08:44:23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250000000000001"/>
    <s v="EPMELPrdm"/>
    <s v="TKUYKEN"/>
    <s v="ENA - IM West"/>
    <x v="7"/>
    <x v="5"/>
    <n v="797190"/>
    <d v="2001-05-19T21:00:00"/>
  </r>
  <r>
    <x v="1"/>
    <x v="3"/>
    <x v="1"/>
    <n v="3"/>
    <n v="15000"/>
    <n v="1265359"/>
    <d v="2001-05-18T08:44:28"/>
    <s v="Enserco Energy, Inc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75"/>
    <s v="ADM96017"/>
    <s v="MLENHAR"/>
    <s v="ENA - IM West"/>
    <x v="7"/>
    <x v="5"/>
    <n v="797193"/>
    <d v="2001-05-19T21:00:00"/>
  </r>
  <r>
    <x v="1"/>
    <x v="3"/>
    <x v="1"/>
    <n v="3"/>
    <n v="15000"/>
    <n v="1265358"/>
    <d v="2001-05-18T08:44:28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65"/>
    <s v="CANADANW3"/>
    <s v="MLENHAR"/>
    <s v="ENA - IM West"/>
    <x v="7"/>
    <x v="5"/>
    <n v="797192"/>
    <d v="2001-05-19T21:00:00"/>
  </r>
  <r>
    <x v="1"/>
    <x v="3"/>
    <x v="1"/>
    <n v="3"/>
    <n v="28860"/>
    <n v="1265360"/>
    <d v="2001-05-18T08:44:33"/>
    <s v="Nicor Enerchange, LLC"/>
    <x v="0"/>
    <x v="0"/>
    <x v="0"/>
    <x v="3"/>
    <s v="US Gas Phy Fwd Firm non-TX &lt; or = 1Mo "/>
    <s v="US Gas Phy       NGPL NICOR              19-21May01      USD/MM"/>
    <m/>
    <n v="9620"/>
    <x v="0"/>
    <x v="10"/>
    <x v="0"/>
    <n v="4.17"/>
    <s v="ADM83303"/>
    <s v="PMIMS"/>
    <s v="ENA - IM MKT Central CG"/>
    <x v="7"/>
    <x v="5"/>
    <n v="797194"/>
    <d v="2001-05-19T21:00:00"/>
  </r>
  <r>
    <x v="1"/>
    <x v="3"/>
    <x v="0"/>
    <n v="30"/>
    <n v="300000"/>
    <n v="1265362"/>
    <d v="2001-05-18T08:44:35"/>
    <s v="Cinergy Marketing &amp; Trading, LLC"/>
    <x v="0"/>
    <x v="0"/>
    <x v="0"/>
    <x v="3"/>
    <s v="US Gas Fin Swap"/>
    <s v="US Gas Swap      Nymex                   Jun01           USD/MM"/>
    <m/>
    <n v="10000"/>
    <x v="0"/>
    <x v="10"/>
    <x v="0"/>
    <n v="4.1749999999999998"/>
    <s v="GLOVERBJ"/>
    <s v="JARNOLD"/>
    <s v="NG-Price"/>
    <x v="1"/>
    <x v="5"/>
    <s v="VA5936.1"/>
    <d v="2001-06-01T21:00:00"/>
  </r>
  <r>
    <x v="1"/>
    <x v="3"/>
    <x v="1"/>
    <n v="3"/>
    <n v="2145"/>
    <n v="1265361"/>
    <d v="2001-05-18T08:44:35"/>
    <s v="El Paso Merchant Energy, L.P."/>
    <x v="0"/>
    <x v="0"/>
    <x v="0"/>
    <x v="3"/>
    <s v="US Gas Phy Fwd Firm non-TX &lt; or = 1Mo "/>
    <s v="US Gas Phy       CIG Mainline            19-21May01      USD/MM"/>
    <n v="715"/>
    <m/>
    <x v="0"/>
    <x v="10"/>
    <x v="0"/>
    <n v="2.375"/>
    <s v="EPMELPrj"/>
    <s v="SSCOTT5"/>
    <s v="ENA - IM Denver"/>
    <x v="7"/>
    <x v="5"/>
    <n v="797195"/>
    <d v="2001-05-19T21:00:00"/>
  </r>
  <r>
    <x v="1"/>
    <x v="3"/>
    <x v="1"/>
    <n v="3"/>
    <n v="30000"/>
    <n v="1265363"/>
    <d v="2001-05-18T08:44:35"/>
    <s v="Aquila Energy Marketing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049999999999997"/>
    <s v="LANCEMCW"/>
    <s v="JHODGE2"/>
    <s v="ENA-IM ME TCO"/>
    <x v="7"/>
    <x v="5"/>
    <n v="797196"/>
    <d v="2001-05-19T21:00:00"/>
  </r>
  <r>
    <x v="1"/>
    <x v="3"/>
    <x v="1"/>
    <n v="3"/>
    <n v="75000"/>
    <n v="1265364"/>
    <d v="2001-05-18T08:44:38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100000000000003"/>
    <s v="aepes215"/>
    <s v="ARING"/>
    <s v="ENA-IM NE GULF1"/>
    <x v="7"/>
    <x v="5"/>
    <n v="797197"/>
    <d v="2001-05-19T21:00:00"/>
  </r>
  <r>
    <x v="1"/>
    <x v="3"/>
    <x v="1"/>
    <n v="3"/>
    <n v="2964"/>
    <n v="1265365"/>
    <d v="2001-05-18T08:44:40"/>
    <s v="Aquila Energy Marketing Corporation"/>
    <x v="0"/>
    <x v="0"/>
    <x v="0"/>
    <x v="3"/>
    <s v="US Gas Phy Fwd Firm non-TX &lt; or = 1Mo "/>
    <s v="US Gas Phy       EP Blanco Avg           19-21May01      USD/MM"/>
    <n v="988"/>
    <m/>
    <x v="0"/>
    <x v="10"/>
    <x v="0"/>
    <n v="2.7250000000000001"/>
    <s v="joekennedy"/>
    <s v="TKUYKEN"/>
    <s v="ENA - IM West"/>
    <x v="7"/>
    <x v="5"/>
    <n v="797198"/>
    <d v="2001-05-19T21:00:00"/>
  </r>
  <r>
    <x v="1"/>
    <x v="3"/>
    <x v="0"/>
    <n v="151"/>
    <n v="755000"/>
    <n v="1265366"/>
    <d v="2001-05-18T08:44:44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665"/>
    <s v="paulbach"/>
    <s v="JARNOLD"/>
    <s v="NG-Price"/>
    <x v="1"/>
    <x v="5"/>
    <s v="VA5942.1"/>
    <d v="2001-11-01T00:00:00"/>
  </r>
  <r>
    <x v="1"/>
    <x v="3"/>
    <x v="0"/>
    <n v="30"/>
    <n v="150000"/>
    <n v="1265367"/>
    <d v="2001-05-18T08:44:49"/>
    <s v="PG&amp;E Energy Trading-Gas Corporation"/>
    <x v="0"/>
    <x v="0"/>
    <x v="0"/>
    <x v="3"/>
    <s v="US Gas Fin Swap"/>
    <s v="US Gas Swap      Nymex                   Jun01           USD/MM"/>
    <n v="5000"/>
    <m/>
    <x v="0"/>
    <x v="10"/>
    <x v="0"/>
    <n v="4.165"/>
    <s v="ccchapman"/>
    <s v="JARNOLD"/>
    <s v="NG-Price"/>
    <x v="1"/>
    <x v="5"/>
    <s v="VA5943.1"/>
    <d v="2001-06-01T21:00:00"/>
  </r>
  <r>
    <x v="1"/>
    <x v="3"/>
    <x v="1"/>
    <n v="3"/>
    <n v="15000"/>
    <n v="1265369"/>
    <d v="2001-05-18T08:44:52"/>
    <s v="Marathon Oil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ENRONCAT"/>
    <s v="JWILLI13"/>
    <s v="ENA-IM Mid Central South"/>
    <x v="7"/>
    <x v="5"/>
    <n v="797199"/>
    <d v="2001-05-19T21:00:00"/>
  </r>
  <r>
    <x v="1"/>
    <x v="3"/>
    <x v="1"/>
    <n v="3"/>
    <n v="75000"/>
    <n v="1265368"/>
    <d v="2001-05-18T08:44:52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100000000000003"/>
    <s v="WARNERTODD"/>
    <s v="ARING"/>
    <s v="ENA-IM NE GULF1"/>
    <x v="7"/>
    <x v="5"/>
    <n v="797202"/>
    <d v="2001-05-19T21:00:00"/>
  </r>
  <r>
    <x v="1"/>
    <x v="3"/>
    <x v="1"/>
    <n v="3"/>
    <n v="30000"/>
    <n v="1265371"/>
    <d v="2001-05-18T08:44:52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549999999999997"/>
    <s v="PEGGIALL"/>
    <s v="TDONOHO"/>
    <s v="ENA - IM Central Gulf"/>
    <x v="7"/>
    <x v="5"/>
    <n v="797201"/>
    <d v="2001-05-19T21:00:00"/>
  </r>
  <r>
    <x v="1"/>
    <x v="3"/>
    <x v="1"/>
    <n v="3"/>
    <n v="30000"/>
    <n v="1265372"/>
    <d v="2001-05-18T08:44:55"/>
    <s v="Western Gas Resources, Inc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150000000000002"/>
    <s v="JHTRAMEL"/>
    <s v="ARING"/>
    <s v="ENA-IM NE GULF4"/>
    <x v="7"/>
    <x v="5"/>
    <n v="797203"/>
    <d v="2001-05-19T21:00:00"/>
  </r>
  <r>
    <x v="1"/>
    <x v="3"/>
    <x v="1"/>
    <n v="3"/>
    <n v="15000"/>
    <n v="1265373"/>
    <d v="2001-05-18T08:44:57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749999999999999"/>
    <s v="jfh00001"/>
    <s v="TKUYKEN"/>
    <s v="ENA - IM West"/>
    <x v="7"/>
    <x v="5"/>
    <n v="797204"/>
    <d v="2001-05-19T21:00:00"/>
  </r>
  <r>
    <x v="1"/>
    <x v="3"/>
    <x v="1"/>
    <n v="3"/>
    <n v="75000"/>
    <n v="1265374"/>
    <d v="2001-05-18T08:44:57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050000000000004"/>
    <s v="WARNERTODD"/>
    <s v="ARING"/>
    <s v="ENA-IM NE GULF1"/>
    <x v="7"/>
    <x v="5"/>
    <n v="797205"/>
    <d v="2001-05-19T21:00:00"/>
  </r>
  <r>
    <x v="1"/>
    <x v="3"/>
    <x v="0"/>
    <n v="30"/>
    <n v="450000"/>
    <n v="1265375"/>
    <d v="2001-05-18T08:45:00"/>
    <s v="Axia Energy, LP"/>
    <x v="0"/>
    <x v="0"/>
    <x v="0"/>
    <x v="3"/>
    <s v="US Gas Fin Swap"/>
    <s v="US Gas Swap      Nymex                   Jun01           USD/MM"/>
    <n v="15000"/>
    <m/>
    <x v="0"/>
    <x v="10"/>
    <x v="0"/>
    <n v="4.165"/>
    <s v="hossmich"/>
    <s v="JARNOLD"/>
    <s v="NG-Price"/>
    <x v="1"/>
    <x v="5"/>
    <s v="VA5947.1"/>
    <d v="2001-06-01T21:00:00"/>
  </r>
  <r>
    <x v="1"/>
    <x v="3"/>
    <x v="1"/>
    <n v="3"/>
    <n v="75000"/>
    <n v="1265376"/>
    <d v="2001-05-18T08:45:00"/>
    <s v="Reliant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150000000000002"/>
    <s v="kimnorman"/>
    <s v="ARING"/>
    <s v="ENA-IM NE GULF1"/>
    <x v="7"/>
    <x v="5"/>
    <n v="797206"/>
    <d v="2001-05-19T21:00:00"/>
  </r>
  <r>
    <x v="1"/>
    <x v="3"/>
    <x v="1"/>
    <n v="3"/>
    <n v="15000"/>
    <n v="1265377"/>
    <d v="2001-05-18T08:45:01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LREICHEL02"/>
    <s v="MLENHAR"/>
    <s v="ENA - IM West"/>
    <x v="7"/>
    <x v="5"/>
    <n v="797207"/>
    <d v="2001-05-19T21:00:00"/>
  </r>
  <r>
    <x v="1"/>
    <x v="3"/>
    <x v="1"/>
    <n v="3"/>
    <n v="15000"/>
    <n v="1265378"/>
    <d v="2001-05-18T08:45:04"/>
    <s v="Astra Power, LLC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250000000000002"/>
    <s v="ceweyman"/>
    <s v="RGAY"/>
    <s v="ENA - IM West"/>
    <x v="7"/>
    <x v="5"/>
    <n v="797208"/>
    <d v="2001-05-19T21:00:00"/>
  </r>
  <r>
    <x v="1"/>
    <x v="3"/>
    <x v="1"/>
    <n v="3"/>
    <n v="15000"/>
    <n v="1265379"/>
    <d v="2001-05-18T08:45:05"/>
    <s v="Wisconsin Gas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99999999999996"/>
    <s v="JFuller99"/>
    <s v="TDONOHO"/>
    <s v="ENA - IM Central Gulf"/>
    <x v="7"/>
    <x v="5"/>
    <n v="797209"/>
    <d v="2001-05-19T21:00:00"/>
  </r>
  <r>
    <x v="1"/>
    <x v="3"/>
    <x v="0"/>
    <n v="151"/>
    <n v="377500"/>
    <n v="1265381"/>
    <d v="2001-05-18T08:45:09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7"/>
    <s v="ADM26578"/>
    <s v="JARNOLD"/>
    <s v="NG-Price"/>
    <x v="1"/>
    <x v="5"/>
    <s v="VA5945.1"/>
    <d v="2001-11-01T00:00:00"/>
  </r>
  <r>
    <x v="1"/>
    <x v="3"/>
    <x v="0"/>
    <n v="151"/>
    <n v="755000"/>
    <n v="1265382"/>
    <d v="2001-05-18T08:45:14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6"/>
    <s v="CHRISDDREW"/>
    <s v="JARNOLD"/>
    <s v="NG-Price"/>
    <x v="1"/>
    <x v="5"/>
    <s v="VA5944.1"/>
    <d v="2001-11-01T00:00:00"/>
  </r>
  <r>
    <x v="1"/>
    <x v="3"/>
    <x v="1"/>
    <n v="3"/>
    <n v="30000"/>
    <n v="1265383"/>
    <d v="2001-05-18T08:45:15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211"/>
    <d v="2001-05-19T21:00:00"/>
  </r>
  <r>
    <x v="1"/>
    <x v="3"/>
    <x v="1"/>
    <n v="3"/>
    <n v="15000"/>
    <n v="1265384"/>
    <d v="2001-05-18T08:45:17"/>
    <s v="Virginia Power Energy Marketing, In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549999999999997"/>
    <s v="SPJOHRDE"/>
    <s v="TDONOHO"/>
    <s v="ENA - IM Central Gulf"/>
    <x v="7"/>
    <x v="5"/>
    <n v="797212"/>
    <d v="2001-05-19T21:00:00"/>
  </r>
  <r>
    <x v="1"/>
    <x v="2"/>
    <x v="1"/>
    <n v="1"/>
    <n v="25"/>
    <n v="1265386"/>
    <d v="2001-05-18T08:45:19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25"/>
    <s v="daveyell"/>
    <s v="JRICHTE"/>
    <s v="ST-CA"/>
    <x v="6"/>
    <x v="6"/>
    <n v="615233.1"/>
    <d v="2001-05-21T21:00:00"/>
  </r>
  <r>
    <x v="1"/>
    <x v="1"/>
    <x v="0"/>
    <n v="1"/>
    <n v="50000"/>
    <n v="1265385"/>
    <d v="2001-05-18T08:45:1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08"/>
    <s v="crudebuyer"/>
    <s v="GWHALLE"/>
    <s v="WTI-GW-NXC2"/>
    <x v="1"/>
    <x v="5"/>
    <s v="VA5946.1"/>
    <d v="2001-06-01T00:00:00"/>
  </r>
  <r>
    <x v="1"/>
    <x v="3"/>
    <x v="1"/>
    <n v="3"/>
    <n v="15000"/>
    <n v="1265387"/>
    <d v="2001-05-18T08:45:20"/>
    <s v="Coast Energy Canada, Inc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85"/>
    <s v="EOL3PTREE"/>
    <s v="MLENHAR"/>
    <s v="ENA - IM West"/>
    <x v="7"/>
    <x v="5"/>
    <n v="797213"/>
    <d v="2001-05-19T21:00:00"/>
  </r>
  <r>
    <x v="1"/>
    <x v="2"/>
    <x v="1"/>
    <n v="2"/>
    <n v="50"/>
    <n v="1265389"/>
    <d v="2001-05-18T08:45:21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10"/>
    <s v="daveyell"/>
    <s v="CMALLOR"/>
    <s v="ST-CA"/>
    <x v="6"/>
    <x v="6"/>
    <n v="615235.1"/>
    <d v="2001-05-20T21:00:00"/>
  </r>
  <r>
    <x v="1"/>
    <x v="3"/>
    <x v="1"/>
    <n v="3"/>
    <n v="11991"/>
    <n v="1265388"/>
    <d v="2001-05-18T08:45:21"/>
    <s v="Aquila Energy Marketing Corporation"/>
    <x v="0"/>
    <x v="0"/>
    <x v="0"/>
    <x v="3"/>
    <s v="US Gas Phy Fwd Firm non-TX &lt; or = 1Mo "/>
    <s v="US Gas Phy       TranscoZ6NNY            19-21May01      USD/MM"/>
    <n v="3997"/>
    <m/>
    <x v="0"/>
    <x v="10"/>
    <x v="0"/>
    <n v="4.4249999999999998"/>
    <s v="MARKOTTE"/>
    <s v="VPIMENOV"/>
    <s v="ENA-IM ME NEW YORK"/>
    <x v="7"/>
    <x v="5"/>
    <n v="797214"/>
    <d v="2001-05-19T21:00:00"/>
  </r>
  <r>
    <x v="1"/>
    <x v="3"/>
    <x v="1"/>
    <n v="3"/>
    <n v="30000"/>
    <n v="1265390"/>
    <d v="2001-05-18T08:45:22"/>
    <s v="Coral Energy Resources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050000000000004"/>
    <s v="rjvandamp"/>
    <s v="ARING"/>
    <s v="ENA-IM NE GULF4"/>
    <x v="7"/>
    <x v="5"/>
    <n v="797215"/>
    <d v="2001-05-19T21:00:00"/>
  </r>
  <r>
    <x v="1"/>
    <x v="3"/>
    <x v="1"/>
    <n v="3"/>
    <n v="30000"/>
    <n v="1265391"/>
    <d v="2001-05-18T08:45:24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216"/>
    <d v="2001-05-19T21:00:00"/>
  </r>
  <r>
    <x v="1"/>
    <x v="3"/>
    <x v="0"/>
    <n v="153"/>
    <n v="382500"/>
    <n v="1265392"/>
    <d v="2001-05-18T08:45:28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049999999999997"/>
    <s v="ADM26578"/>
    <s v="JARNOLD"/>
    <s v="NG-Price"/>
    <x v="1"/>
    <x v="5"/>
    <s v="VA5952.1"/>
    <d v="2001-06-01T00:00:00"/>
  </r>
  <r>
    <x v="0"/>
    <x v="3"/>
    <x v="1"/>
    <n v="92"/>
    <n v="9200000"/>
    <n v="1265394"/>
    <d v="2001-05-18T08:45:36"/>
    <s v="Alliance Gas Limited"/>
    <x v="0"/>
    <x v="0"/>
    <x v="0"/>
    <x v="3"/>
    <s v="UK Gas Phy Put Option NBP"/>
    <s v="UK Gas Phy OPT   NBP EP18                Jul-Sep01       p/th"/>
    <n v="100000"/>
    <m/>
    <x v="0"/>
    <x v="6"/>
    <x v="3"/>
    <n v="0.15"/>
    <s v="FRANCESCOC"/>
    <s v="AFAIRLE"/>
    <s v="Non Affiliate Gas Book"/>
    <x v="4"/>
    <x v="3"/>
    <n v="103705"/>
    <d v="2001-07-01T00:00:00"/>
  </r>
  <r>
    <x v="1"/>
    <x v="3"/>
    <x v="1"/>
    <n v="3"/>
    <n v="15000"/>
    <n v="1265395"/>
    <d v="2001-05-18T08:45:38"/>
    <s v="Dynegy Marketing and Trade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749999999999999"/>
    <s v="FLOYDS14"/>
    <s v="TKUYKEN"/>
    <s v="ENA - IM West"/>
    <x v="7"/>
    <x v="5"/>
    <n v="797218"/>
    <d v="2001-05-19T21:00:00"/>
  </r>
  <r>
    <x v="1"/>
    <x v="3"/>
    <x v="1"/>
    <n v="3"/>
    <n v="15000"/>
    <n v="1265396"/>
    <d v="2001-05-18T08:45:42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099999999999996"/>
    <s v="scallender"/>
    <s v="JWILLI13"/>
    <s v="ENA - IM Mkt Central MICH"/>
    <x v="7"/>
    <x v="5"/>
    <n v="797219"/>
    <d v="2001-05-19T21:00:00"/>
  </r>
  <r>
    <x v="1"/>
    <x v="3"/>
    <x v="1"/>
    <n v="3"/>
    <n v="30000"/>
    <n v="1265397"/>
    <d v="2001-05-18T08:45:42"/>
    <s v="El Paso Merchant Energy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3.9950000000000001"/>
    <s v="EPMELPjpp"/>
    <s v="JPARKS"/>
    <s v="HPLC - IM HPLC"/>
    <x v="7"/>
    <x v="8"/>
    <n v="797220"/>
    <d v="2001-05-19T21:00:00"/>
  </r>
  <r>
    <x v="1"/>
    <x v="3"/>
    <x v="1"/>
    <n v="3"/>
    <n v="30000"/>
    <n v="1265401"/>
    <d v="2001-05-18T08:45:48"/>
    <s v="Aquila Energy Marketing Corporation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KEVINLEGG"/>
    <s v="MLENHAR"/>
    <s v="ENA - IM West"/>
    <x v="7"/>
    <x v="5"/>
    <n v="797221"/>
    <d v="2001-05-19T21:00:00"/>
  </r>
  <r>
    <x v="1"/>
    <x v="3"/>
    <x v="1"/>
    <n v="3"/>
    <n v="5424"/>
    <n v="1265400"/>
    <d v="2001-05-18T08:45:48"/>
    <s v="AEP Energy Services, Inc."/>
    <x v="0"/>
    <x v="0"/>
    <x v="0"/>
    <x v="3"/>
    <s v="US Gas Phy Fwd Firm non-TX &lt; or = 1Mo "/>
    <s v="US Gas Phy       NGPL LA Pool            19-21May01      USD/MM"/>
    <n v="1808"/>
    <m/>
    <x v="0"/>
    <x v="10"/>
    <x v="0"/>
    <n v="4.0549999999999997"/>
    <s v="aepes201"/>
    <s v="TDONOHO"/>
    <s v="ENA - IM Central Gulf"/>
    <x v="7"/>
    <x v="5"/>
    <n v="797222"/>
    <d v="2001-05-19T21:00:00"/>
  </r>
  <r>
    <x v="1"/>
    <x v="3"/>
    <x v="1"/>
    <n v="3"/>
    <n v="30000"/>
    <n v="1265402"/>
    <d v="2001-05-18T08:45:48"/>
    <s v="Cargill Energy, a division of Cargill, Incorporated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100000000000003"/>
    <s v="ADM90884"/>
    <s v="ARING"/>
    <s v="ENA-IM NE GULF1"/>
    <x v="7"/>
    <x v="5"/>
    <n v="797223"/>
    <d v="2001-05-19T21:00:00"/>
  </r>
  <r>
    <x v="1"/>
    <x v="3"/>
    <x v="1"/>
    <n v="3"/>
    <n v="30000"/>
    <n v="1265403"/>
    <d v="2001-05-18T08:45:54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99999999999996"/>
    <s v="aepes201"/>
    <s v="TDONOHO"/>
    <s v="ENA - IM Central Gulf"/>
    <x v="7"/>
    <x v="5"/>
    <n v="797224"/>
    <d v="2001-05-19T21:00:00"/>
  </r>
  <r>
    <x v="1"/>
    <x v="3"/>
    <x v="0"/>
    <n v="365"/>
    <n v="1825000"/>
    <n v="1265404"/>
    <d v="2001-05-18T08:45:56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37"/>
    <s v="EPMELPjrc"/>
    <s v="JARNOLD"/>
    <s v="NG-Price"/>
    <x v="1"/>
    <x v="5"/>
    <s v="VA5955.1"/>
    <d v="2002-01-01T21:00:00"/>
  </r>
  <r>
    <x v="1"/>
    <x v="3"/>
    <x v="1"/>
    <n v="3"/>
    <n v="9000"/>
    <n v="1265405"/>
    <d v="2001-05-18T08:46:04"/>
    <s v="Cross Timbers Energy Services, Inc."/>
    <x v="0"/>
    <x v="0"/>
    <x v="0"/>
    <x v="3"/>
    <s v="US Gas Phy Fwd Firm non-TX &lt; or = 1Mo "/>
    <s v="US Gas Phy       NGPL Midcont            19-21May01      USD/MM"/>
    <m/>
    <n v="3000"/>
    <x v="0"/>
    <x v="10"/>
    <x v="0"/>
    <n v="3.96"/>
    <s v="redwood1"/>
    <s v="JWILLI13"/>
    <s v="ENA-IM Mid Central South"/>
    <x v="7"/>
    <x v="5"/>
    <n v="797225"/>
    <d v="2001-05-19T21:00:00"/>
  </r>
  <r>
    <x v="0"/>
    <x v="3"/>
    <x v="1"/>
    <n v="4"/>
    <n v="20000"/>
    <n v="1265406"/>
    <d v="2001-05-18T08:46:07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"/>
    <s v="dcsempra"/>
    <s v="CCLARK5"/>
    <s v="EC - IM Canada BC"/>
    <x v="7"/>
    <x v="7"/>
    <n v="797226"/>
    <d v="2001-05-19T21:00:00"/>
  </r>
  <r>
    <x v="1"/>
    <x v="3"/>
    <x v="1"/>
    <n v="3"/>
    <n v="15000"/>
    <n v="1265407"/>
    <d v="2001-05-18T08:46:08"/>
    <s v="Duke Energy Trading and Marketing, L.L.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"/>
    <s v="RICHEASON"/>
    <s v="JWILLI13"/>
    <s v="ENA-IM Mid Central South"/>
    <x v="7"/>
    <x v="5"/>
    <n v="797227"/>
    <d v="2001-05-19T21:00:00"/>
  </r>
  <r>
    <x v="1"/>
    <x v="3"/>
    <x v="0"/>
    <n v="153"/>
    <n v="382500"/>
    <n v="1265408"/>
    <d v="2001-05-18T08:46:09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099999999999996"/>
    <s v="ADM26578"/>
    <s v="JARNOLD"/>
    <s v="NG-Price"/>
    <x v="1"/>
    <x v="5"/>
    <s v="VA5957.1"/>
    <d v="2001-06-01T00:00:00"/>
  </r>
  <r>
    <x v="1"/>
    <x v="3"/>
    <x v="1"/>
    <n v="3"/>
    <n v="15000"/>
    <n v="1265410"/>
    <d v="2001-05-18T08:46:12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kollmaninc"/>
    <s v="JWILLI13"/>
    <s v="ENA - IM Mkt Central MICH"/>
    <x v="7"/>
    <x v="5"/>
    <n v="797228"/>
    <d v="2001-05-19T21:00:00"/>
  </r>
  <r>
    <x v="1"/>
    <x v="3"/>
    <x v="1"/>
    <n v="3"/>
    <n v="45000"/>
    <n v="1265409"/>
    <d v="2001-05-18T08:46:12"/>
    <s v="AEP Energy Services, Inc."/>
    <x v="0"/>
    <x v="0"/>
    <x v="0"/>
    <x v="3"/>
    <s v="US Gas Phy Fwd Firm non-TX &lt; or = 1Mo "/>
    <s v="US Gas Phy       HeHub                   19-21May01      USD/MM"/>
    <m/>
    <n v="15000"/>
    <x v="0"/>
    <x v="10"/>
    <x v="0"/>
    <n v="4.1100000000000003"/>
    <s v="aepes215"/>
    <s v="ARING"/>
    <s v="ENA-IM NE GULF1"/>
    <x v="7"/>
    <x v="5"/>
    <n v="797229"/>
    <d v="2001-05-19T21:00:00"/>
  </r>
  <r>
    <x v="1"/>
    <x v="3"/>
    <x v="1"/>
    <n v="3"/>
    <n v="7848"/>
    <n v="1265411"/>
    <d v="2001-05-18T08:46:18"/>
    <s v="Reliant Energy Services, Inc."/>
    <x v="0"/>
    <x v="0"/>
    <x v="0"/>
    <x v="3"/>
    <s v="US Gas Phy Fwd Firm non-TX &lt; or = 1Mo "/>
    <s v="US Gas Phy       ANR SW Pool             19-21May01      USD/MM"/>
    <m/>
    <n v="2616"/>
    <x v="0"/>
    <x v="10"/>
    <x v="0"/>
    <n v="4.0049999999999999"/>
    <s v="kurtgibson"/>
    <s v="JWILLI13"/>
    <s v="ENA-IM Mid Central South"/>
    <x v="7"/>
    <x v="5"/>
    <n v="797230"/>
    <d v="2001-05-19T21:00:00"/>
  </r>
  <r>
    <x v="1"/>
    <x v="3"/>
    <x v="1"/>
    <n v="3"/>
    <n v="15000"/>
    <n v="1265413"/>
    <d v="2001-05-18T08:46:20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232"/>
    <d v="2001-05-19T21:00:00"/>
  </r>
  <r>
    <x v="1"/>
    <x v="3"/>
    <x v="1"/>
    <n v="3"/>
    <n v="15000"/>
    <n v="1265412"/>
    <d v="2001-05-18T08:46:20"/>
    <s v="Colonial Energy Inc.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3"/>
    <s v="VABLAISE"/>
    <s v="VPIMENOV"/>
    <s v="ENA-IM ME NEW YORK"/>
    <x v="7"/>
    <x v="5"/>
    <n v="797231"/>
    <d v="2001-05-19T21:00:00"/>
  </r>
  <r>
    <x v="1"/>
    <x v="3"/>
    <x v="1"/>
    <n v="3"/>
    <n v="30000"/>
    <n v="1265414"/>
    <d v="2001-05-18T08:46:21"/>
    <s v="Adams Resources Marketing, Ltd."/>
    <x v="0"/>
    <x v="0"/>
    <x v="0"/>
    <x v="3"/>
    <s v="US Gas Phy Fwd Firm non-TX &lt; or = 1Mo "/>
    <s v="US Gas Phy       TENN 800                19-21May01      USD/MM"/>
    <m/>
    <n v="10000"/>
    <x v="0"/>
    <x v="10"/>
    <x v="0"/>
    <n v="4.0599999999999996"/>
    <s v="MIKETRADES"/>
    <s v="SGOODEL"/>
    <s v="ENA-IM NE GULF3"/>
    <x v="7"/>
    <x v="5"/>
    <n v="797233"/>
    <d v="2001-05-19T21:00:00"/>
  </r>
  <r>
    <x v="1"/>
    <x v="3"/>
    <x v="1"/>
    <n v="3"/>
    <n v="14517"/>
    <n v="1265415"/>
    <d v="2001-05-18T08:46:26"/>
    <s v="Washington Gas Energy Services, Inc."/>
    <x v="0"/>
    <x v="0"/>
    <x v="0"/>
    <x v="3"/>
    <s v="US Gas Phy Fwd Firm non-TX &lt; or = 1Mo "/>
    <s v="US Gas Phy       TCO Pool                19-21May01      USD/MM"/>
    <n v="4839"/>
    <m/>
    <x v="0"/>
    <x v="10"/>
    <x v="0"/>
    <n v="4.2649999999999997"/>
    <s v="jameskent"/>
    <s v="JHODGE2"/>
    <s v="ENA-IM ME TCO"/>
    <x v="7"/>
    <x v="5"/>
    <n v="797234"/>
    <d v="2001-05-19T21:00:00"/>
  </r>
  <r>
    <x v="1"/>
    <x v="3"/>
    <x v="0"/>
    <n v="153"/>
    <n v="765000"/>
    <n v="1265416"/>
    <d v="2001-05-18T08:46:27"/>
    <s v="Duke Energy Trading and Marketing, L.L.C."/>
    <x v="0"/>
    <x v="0"/>
    <x v="0"/>
    <x v="3"/>
    <s v="US Gas Fin Swap"/>
    <s v="US Gas Swap      Nymex                   Jun-Oct01       USD/MM"/>
    <m/>
    <n v="5000"/>
    <x v="0"/>
    <x v="10"/>
    <x v="0"/>
    <n v="4.3099999999999996"/>
    <s v="JOHNNELSON"/>
    <s v="JARNOLD"/>
    <s v="NG-Price"/>
    <x v="1"/>
    <x v="5"/>
    <s v="VA5954.1"/>
    <d v="2001-06-01T00:00:00"/>
  </r>
  <r>
    <x v="1"/>
    <x v="3"/>
    <x v="0"/>
    <n v="13"/>
    <n v="65000"/>
    <n v="1265417"/>
    <d v="2001-05-18T08:46:27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49999999999998"/>
    <s v="STEPHENSJE"/>
    <s v="PKEAVEY"/>
    <s v="G-DAILY-EST"/>
    <x v="1"/>
    <x v="5"/>
    <s v="VA5959.1"/>
    <d v="2001-05-19T21:00:00"/>
  </r>
  <r>
    <x v="1"/>
    <x v="3"/>
    <x v="1"/>
    <n v="3"/>
    <n v="30000"/>
    <n v="1265418"/>
    <d v="2001-05-18T08:46:28"/>
    <s v="Adams Resources Marketing, Ltd."/>
    <x v="0"/>
    <x v="0"/>
    <x v="0"/>
    <x v="3"/>
    <s v="US Gas Phy Fwd Firm non-TX &lt; or = 1Mo "/>
    <s v="US Gas Phy       TENN 500                19-21May01      USD/MM"/>
    <m/>
    <n v="10000"/>
    <x v="0"/>
    <x v="10"/>
    <x v="0"/>
    <n v="4.0599999999999996"/>
    <s v="MIKETRADES"/>
    <s v="SGOODEL"/>
    <s v="ENA-IM NE GULF3"/>
    <x v="7"/>
    <x v="5"/>
    <n v="797235"/>
    <d v="2001-05-19T21:00:00"/>
  </r>
  <r>
    <x v="1"/>
    <x v="1"/>
    <x v="0"/>
    <n v="1"/>
    <n v="50000"/>
    <n v="1265419"/>
    <d v="2001-05-18T08:46:29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"/>
    <s v="DOMESTIC1"/>
    <s v="GWHALLE"/>
    <s v="WTI-GW-NXC2"/>
    <x v="1"/>
    <x v="5"/>
    <s v="VA5956.1"/>
    <d v="2001-06-01T00:00:00"/>
  </r>
  <r>
    <x v="1"/>
    <x v="3"/>
    <x v="1"/>
    <n v="3"/>
    <n v="15000"/>
    <n v="1265420"/>
    <d v="2001-05-18T08:46:30"/>
    <s v="Duke Energy Trading and Marketing, L.L.C."/>
    <x v="0"/>
    <x v="0"/>
    <x v="0"/>
    <x v="3"/>
    <s v="US Gas Phy Fwd Firm non-TX &lt; or = 1Mo "/>
    <s v="US Gas Phy       TGT Z-SL                19-21May01      USD/MM"/>
    <m/>
    <n v="5000"/>
    <x v="0"/>
    <x v="10"/>
    <x v="0"/>
    <n v="4.09"/>
    <s v="KFRIEDRICH"/>
    <s v="SPEREIR"/>
    <s v="ENA-IM NE GULF2"/>
    <x v="7"/>
    <x v="5"/>
    <n v="797236"/>
    <d v="2001-05-19T21:00:00"/>
  </r>
  <r>
    <x v="1"/>
    <x v="3"/>
    <x v="1"/>
    <n v="3"/>
    <n v="15000"/>
    <n v="1265421"/>
    <d v="2001-05-18T08:46:37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ADM38449"/>
    <s v="JWILLI13"/>
    <s v="ENA-IM Mid Central South"/>
    <x v="7"/>
    <x v="5"/>
    <n v="797237"/>
    <d v="2001-05-19T21:00:00"/>
  </r>
  <r>
    <x v="1"/>
    <x v="3"/>
    <x v="0"/>
    <n v="30"/>
    <n v="450000"/>
    <n v="1265422"/>
    <d v="2001-05-18T08:46:38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1749999999999998"/>
    <s v="WHITEWATER"/>
    <s v="JARNOLD"/>
    <s v="NG-Price"/>
    <x v="1"/>
    <x v="5"/>
    <s v="VA5958.1"/>
    <d v="2001-06-01T21:00:00"/>
  </r>
  <r>
    <x v="1"/>
    <x v="3"/>
    <x v="1"/>
    <n v="3"/>
    <n v="30000"/>
    <n v="1265424"/>
    <d v="2001-05-18T08:46:39"/>
    <s v="Coral Energy Resources, L.P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650000000000004"/>
    <s v="schneider"/>
    <s v="TDONOHO"/>
    <s v="ENA - IM Central Gulf"/>
    <x v="7"/>
    <x v="5"/>
    <n v="797239"/>
    <d v="2001-05-19T21:00:00"/>
  </r>
  <r>
    <x v="1"/>
    <x v="3"/>
    <x v="1"/>
    <n v="3"/>
    <n v="6000"/>
    <n v="1265425"/>
    <d v="2001-05-18T08:46:48"/>
    <s v="TXU Energy Trading Company"/>
    <x v="0"/>
    <x v="0"/>
    <x v="0"/>
    <x v="3"/>
    <s v="US Gas Phy Fwd Firm non-TX &lt; or = 1Mo "/>
    <s v="US Gas Phy       NGPL Midcont            19-21May01      USD/MM"/>
    <m/>
    <n v="2000"/>
    <x v="0"/>
    <x v="10"/>
    <x v="0"/>
    <n v="3.9550000000000001"/>
    <s v="txuetctmb"/>
    <s v="JWILLI13"/>
    <s v="ENA-IM Mid Central South"/>
    <x v="7"/>
    <x v="5"/>
    <n v="797241"/>
    <d v="2001-05-19T21:00:00"/>
  </r>
  <r>
    <x v="1"/>
    <x v="3"/>
    <x v="1"/>
    <n v="3"/>
    <n v="15000"/>
    <n v="1265426"/>
    <d v="2001-05-18T08:46:48"/>
    <s v="New Jersey Natural Gas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349999999999996"/>
    <n v="12867107"/>
    <s v="VPIMENOV"/>
    <s v="ENA-IM ME NEW YORK"/>
    <x v="7"/>
    <x v="5"/>
    <n v="797240"/>
    <d v="2001-05-19T21:00:00"/>
  </r>
  <r>
    <x v="1"/>
    <x v="3"/>
    <x v="1"/>
    <n v="3"/>
    <n v="30000"/>
    <n v="1265427"/>
    <d v="2001-05-18T08:46:50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85"/>
    <s v="aepes215"/>
    <s v="SPEREIR"/>
    <s v="ENA-IM NE GULF2"/>
    <x v="7"/>
    <x v="5"/>
    <n v="797242"/>
    <d v="2001-05-19T21:00:00"/>
  </r>
  <r>
    <x v="1"/>
    <x v="3"/>
    <x v="1"/>
    <n v="3"/>
    <n v="75000"/>
    <n v="1265428"/>
    <d v="2001-05-18T08:46:51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"/>
    <s v="garrison"/>
    <s v="ARING"/>
    <s v="ENA-IM NE GULF1"/>
    <x v="7"/>
    <x v="5"/>
    <n v="797243"/>
    <d v="2001-05-19T21:00:00"/>
  </r>
  <r>
    <x v="1"/>
    <x v="3"/>
    <x v="1"/>
    <n v="3"/>
    <n v="15000"/>
    <n v="1265430"/>
    <d v="2001-05-18T08:46:54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450000000000003"/>
    <s v="LITNER01"/>
    <s v="VPIMENOV"/>
    <s v="ENA-IM ME NEW YORK"/>
    <x v="7"/>
    <x v="5"/>
    <n v="797244"/>
    <d v="2001-05-19T21:00:00"/>
  </r>
  <r>
    <x v="1"/>
    <x v="3"/>
    <x v="1"/>
    <n v="3"/>
    <n v="30000"/>
    <n v="1265431"/>
    <d v="2001-05-18T08:46:55"/>
    <s v="Axia Energy, LP"/>
    <x v="0"/>
    <x v="0"/>
    <x v="0"/>
    <x v="3"/>
    <s v="US Gas Phy Fwd Firm TX &lt; or = 1Mo "/>
    <s v="US Gas Phy       HPL/AguaD               19-21May01      USD/MM"/>
    <m/>
    <n v="10000"/>
    <x v="0"/>
    <x v="10"/>
    <x v="0"/>
    <n v="4.0149999999999997"/>
    <s v="sstrick9"/>
    <s v="JPARKS"/>
    <s v="HPLC - IM HPLC"/>
    <x v="7"/>
    <x v="8"/>
    <n v="797245"/>
    <d v="2001-05-19T21:00:00"/>
  </r>
  <r>
    <x v="1"/>
    <x v="3"/>
    <x v="1"/>
    <n v="3"/>
    <n v="15000"/>
    <n v="1265432"/>
    <d v="2001-05-18T08:46:57"/>
    <s v="e prime, inc."/>
    <x v="0"/>
    <x v="0"/>
    <x v="0"/>
    <x v="3"/>
    <s v="US Gas Phy Fwd Firm non-TX &lt; or = 1Mo "/>
    <s v="US Gas Phy       FGT Z2                  19-21May01      USD/MM"/>
    <m/>
    <n v="5000"/>
    <x v="0"/>
    <x v="10"/>
    <x v="0"/>
    <n v="4.125"/>
    <s v="EPRIME26"/>
    <s v="ARING"/>
    <s v="ENA-IM NE GULF4"/>
    <x v="7"/>
    <x v="5"/>
    <n v="797246"/>
    <d v="2001-05-19T21:00:00"/>
  </r>
  <r>
    <x v="1"/>
    <x v="3"/>
    <x v="0"/>
    <n v="30"/>
    <n v="600000"/>
    <n v="1265434"/>
    <d v="2001-05-18T08:47:08"/>
    <s v="Sempra Energy Trading Corp."/>
    <x v="0"/>
    <x v="0"/>
    <x v="0"/>
    <x v="3"/>
    <s v="US Gas Fin Swap"/>
    <s v="US Gas Swap      Nymex                   Jun01           USD/MM"/>
    <n v="20000"/>
    <m/>
    <x v="0"/>
    <x v="10"/>
    <x v="0"/>
    <n v="4.17"/>
    <s v="jh1825ps"/>
    <s v="JARNOLD"/>
    <s v="NG-Price"/>
    <x v="1"/>
    <x v="5"/>
    <s v="VA5960.1"/>
    <d v="2001-06-01T21:00:00"/>
  </r>
  <r>
    <x v="1"/>
    <x v="3"/>
    <x v="1"/>
    <n v="13"/>
    <n v="13000"/>
    <n v="1265433"/>
    <d v="2001-05-18T08:47:08"/>
    <s v="EnergyUSA - Appalachian Corp"/>
    <x v="0"/>
    <x v="0"/>
    <x v="0"/>
    <x v="3"/>
    <s v="US Gas Phy Fwd Firm non-TX &lt; or = 1Mo "/>
    <s v="US Gas Phy       TCO Pool                19-31May01      USD/MM"/>
    <n v="1000"/>
    <m/>
    <x v="0"/>
    <x v="10"/>
    <x v="0"/>
    <n v="4.3099999999999996"/>
    <s v="tmeyers1"/>
    <s v="JHODGE2"/>
    <s v="ENA-IM ME TCO"/>
    <x v="7"/>
    <x v="5"/>
    <n v="797249"/>
    <d v="2001-05-19T21:00:00"/>
  </r>
  <r>
    <x v="1"/>
    <x v="3"/>
    <x v="1"/>
    <n v="3"/>
    <n v="12615"/>
    <n v="1265436"/>
    <d v="2001-05-18T08:47:10"/>
    <s v="Dynegy Marketing and Trade"/>
    <x v="0"/>
    <x v="0"/>
    <x v="0"/>
    <x v="3"/>
    <s v="US Gas Phy Fwd Firm non-TX &lt; or = 1Mo "/>
    <s v="US Gas Phy       Trunkline ELA           19-21May01      USD/MM"/>
    <m/>
    <n v="4205"/>
    <x v="0"/>
    <x v="10"/>
    <x v="0"/>
    <n v="4.0199999999999996"/>
    <s v="MAXFIELD"/>
    <s v="TDONOHO"/>
    <s v="ENA - IM Central Gulf"/>
    <x v="7"/>
    <x v="5"/>
    <n v="797247"/>
    <d v="2001-05-19T21:00:00"/>
  </r>
  <r>
    <x v="1"/>
    <x v="3"/>
    <x v="1"/>
    <n v="3"/>
    <n v="15000"/>
    <n v="1265437"/>
    <d v="2001-05-18T08:47:11"/>
    <s v="Torch Energy TM, In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"/>
    <s v="CLIFFBRUN"/>
    <s v="TDONOHO"/>
    <s v="ENA - IM Central Gulf"/>
    <x v="7"/>
    <x v="5"/>
    <n v="797248"/>
    <d v="2001-05-19T21:00:00"/>
  </r>
  <r>
    <x v="1"/>
    <x v="2"/>
    <x v="1"/>
    <n v="1"/>
    <n v="10"/>
    <n v="1265441"/>
    <d v="2001-05-18T08:47:17"/>
    <s v="Sempra Energy Trading Corp."/>
    <x v="0"/>
    <x v="0"/>
    <x v="0"/>
    <x v="2"/>
    <s v="US West Power Phy Fwd CAISO"/>
    <s v="US Pwr Phy CAISO NP15 Peak odd-lot       21May01         USD/MWh"/>
    <n v="10"/>
    <m/>
    <x v="0"/>
    <x v="2"/>
    <x v="0"/>
    <n v="340"/>
    <s v="timnhanna"/>
    <s v="PPLATTE"/>
    <s v="ST-CA"/>
    <x v="6"/>
    <x v="6"/>
    <n v="615238.1"/>
    <d v="2001-05-21T21:00:00"/>
  </r>
  <r>
    <x v="1"/>
    <x v="3"/>
    <x v="1"/>
    <n v="3"/>
    <n v="30000"/>
    <n v="1265440"/>
    <d v="2001-05-18T08:47:1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9250000000000007"/>
    <s v="kzanaboni"/>
    <s v="JTHOLT"/>
    <s v="ENA - IM West"/>
    <x v="7"/>
    <x v="5"/>
    <n v="797251"/>
    <d v="2001-05-19T21:00:00"/>
  </r>
  <r>
    <x v="1"/>
    <x v="3"/>
    <x v="1"/>
    <n v="3"/>
    <n v="7500"/>
    <n v="1265439"/>
    <d v="2001-05-18T08:47:17"/>
    <s v="MidAmerican Energy Company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5"/>
    <s v="SCOTTWIR"/>
    <s v="JWILLI13"/>
    <s v="ENA-IM Mid Central South"/>
    <x v="7"/>
    <x v="5"/>
    <n v="797250"/>
    <d v="2001-05-19T21:00:00"/>
  </r>
  <r>
    <x v="1"/>
    <x v="3"/>
    <x v="1"/>
    <n v="3"/>
    <n v="30000"/>
    <n v="1265442"/>
    <d v="2001-05-18T08:47:26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252"/>
    <d v="2001-05-19T21:00:00"/>
  </r>
  <r>
    <x v="1"/>
    <x v="3"/>
    <x v="1"/>
    <n v="3"/>
    <n v="15000"/>
    <n v="1265444"/>
    <d v="2001-05-18T08:47:28"/>
    <s v="Cook Inlet Energy Supply L.L.C."/>
    <x v="0"/>
    <x v="0"/>
    <x v="0"/>
    <x v="3"/>
    <s v="US Gas Phy Fwd Firm non-TX &lt; or = 1Mo "/>
    <s v="US Gas Phy       SoCal EHR               19-21May01      USD/MM"/>
    <m/>
    <n v="5000"/>
    <x v="0"/>
    <x v="10"/>
    <x v="0"/>
    <n v="10"/>
    <s v="WESTDESK10"/>
    <s v="JTHOLT"/>
    <s v="ENA - IM West"/>
    <x v="7"/>
    <x v="5"/>
    <n v="797254"/>
    <d v="2001-05-19T21:00:00"/>
  </r>
  <r>
    <x v="1"/>
    <x v="3"/>
    <x v="1"/>
    <n v="3"/>
    <n v="30000"/>
    <n v="1265443"/>
    <d v="2001-05-18T08:47:28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7"/>
    <s v="aepes201"/>
    <s v="TDONOHO"/>
    <s v="ENA - IM Central Gulf"/>
    <x v="7"/>
    <x v="5"/>
    <n v="797253"/>
    <d v="2001-05-19T21:00:00"/>
  </r>
  <r>
    <x v="1"/>
    <x v="3"/>
    <x v="1"/>
    <n v="3"/>
    <n v="15000"/>
    <n v="1265445"/>
    <d v="2001-05-18T08:47:29"/>
    <s v="Axia Energy, LP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kwapisze"/>
    <s v="JWILLI13"/>
    <s v="ENA-IM Mid Central South"/>
    <x v="7"/>
    <x v="5"/>
    <n v="797255"/>
    <d v="2001-05-19T21:00:00"/>
  </r>
  <r>
    <x v="1"/>
    <x v="3"/>
    <x v="1"/>
    <n v="3"/>
    <n v="15000"/>
    <n v="1265446"/>
    <d v="2001-05-18T08:47:30"/>
    <s v="Williams Energy Marketing &amp; Trading Company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wayneellis"/>
    <s v="MLENHAR"/>
    <s v="ENA - IM West"/>
    <x v="7"/>
    <x v="5"/>
    <n v="797256"/>
    <d v="2001-05-19T21:00:00"/>
  </r>
  <r>
    <x v="1"/>
    <x v="3"/>
    <x v="1"/>
    <n v="3"/>
    <n v="15000"/>
    <n v="1265447"/>
    <d v="2001-05-18T08:47:31"/>
    <s v="Sempra Energy Trading Corp."/>
    <x v="0"/>
    <x v="0"/>
    <x v="0"/>
    <x v="3"/>
    <s v="US Gas Phy Fwd Firm non-TX &lt; or = 1Mo "/>
    <s v="US Gas Phy       SoCal EHR               19-21May01      USD/MM"/>
    <m/>
    <n v="5000"/>
    <x v="0"/>
    <x v="10"/>
    <x v="0"/>
    <n v="10"/>
    <s v="ramcharger"/>
    <s v="JTHOLT"/>
    <s v="ENA - IM West"/>
    <x v="7"/>
    <x v="5"/>
    <n v="797257"/>
    <d v="2001-05-19T21:00:00"/>
  </r>
  <r>
    <x v="1"/>
    <x v="3"/>
    <x v="0"/>
    <n v="13"/>
    <n v="312000"/>
    <n v="1265448"/>
    <d v="2001-05-18T08:47:33"/>
    <s v="El Paso Merchant Energy, L.P."/>
    <x v="0"/>
    <x v="0"/>
    <x v="0"/>
    <x v="3"/>
    <s v="US Gas Fin Swap"/>
    <s v="US Gas Daily     HHub                    19-31May01      USD/MM"/>
    <n v="24000"/>
    <m/>
    <x v="0"/>
    <x v="10"/>
    <x v="0"/>
    <n v="4.125"/>
    <s v="EPMELPctk"/>
    <s v="PKEAVEY"/>
    <s v="G-DAILY-EST"/>
    <x v="1"/>
    <x v="5"/>
    <s v="VA5967.1"/>
    <d v="2001-05-19T21:00:00"/>
  </r>
  <r>
    <x v="1"/>
    <x v="3"/>
    <x v="1"/>
    <n v="3"/>
    <n v="15000"/>
    <n v="1265449"/>
    <d v="2001-05-18T08:47:34"/>
    <s v="PG&amp;E Energy Trading-Gas Corporation"/>
    <x v="0"/>
    <x v="0"/>
    <x v="0"/>
    <x v="3"/>
    <s v="US Gas Phy Fwd Firm non-TX &lt; or = 1Mo "/>
    <s v="US Gas Phy       TCO Pool                19-21May01      USD/MM"/>
    <m/>
    <n v="5000"/>
    <x v="0"/>
    <x v="10"/>
    <x v="0"/>
    <n v="4.3"/>
    <s v="jonivesela"/>
    <s v="JHODGE2"/>
    <s v="ENA-IM ME TCO"/>
    <x v="7"/>
    <x v="5"/>
    <n v="797258"/>
    <d v="2001-05-19T21:00:00"/>
  </r>
  <r>
    <x v="1"/>
    <x v="3"/>
    <x v="1"/>
    <n v="3"/>
    <n v="30000"/>
    <n v="1265451"/>
    <d v="2001-05-18T08:47:35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074999999999999"/>
    <s v="ramcharger"/>
    <s v="JTHOLT"/>
    <s v="ENA - IM West"/>
    <x v="7"/>
    <x v="5"/>
    <n v="797259"/>
    <d v="2001-05-19T21:00:00"/>
  </r>
  <r>
    <x v="1"/>
    <x v="3"/>
    <x v="1"/>
    <n v="3"/>
    <n v="15000"/>
    <n v="1265450"/>
    <d v="2001-05-18T08:47:35"/>
    <s v="Williams Energy Marketing &amp; Trading Company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"/>
    <s v="wayneellis"/>
    <s v="MLENHAR"/>
    <s v="ENA - IM West"/>
    <x v="7"/>
    <x v="5"/>
    <n v="797260"/>
    <d v="2001-05-19T21:00:00"/>
  </r>
  <r>
    <x v="1"/>
    <x v="3"/>
    <x v="1"/>
    <n v="3"/>
    <n v="15000"/>
    <n v="1265452"/>
    <d v="2001-05-18T08:47:35"/>
    <s v="Duke Energy Trading and Marketing, L.L.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3"/>
    <s v="RICKNEITZ"/>
    <s v="SPEREIR"/>
    <s v="ENA-IM NE GULF3"/>
    <x v="7"/>
    <x v="5"/>
    <n v="797261"/>
    <d v="2001-05-19T21:00:00"/>
  </r>
  <r>
    <x v="0"/>
    <x v="3"/>
    <x v="1"/>
    <n v="4"/>
    <n v="20000"/>
    <n v="1265453"/>
    <d v="2001-05-18T08:47:36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4"/>
    <s v="dcsempra"/>
    <s v="CCLARK5"/>
    <s v="EC - IM Canada BC"/>
    <x v="7"/>
    <x v="7"/>
    <n v="797262"/>
    <d v="2001-05-19T21:00:00"/>
  </r>
  <r>
    <x v="1"/>
    <x v="3"/>
    <x v="0"/>
    <n v="30"/>
    <n v="150000"/>
    <n v="1265454"/>
    <d v="2001-05-18T08:47:36"/>
    <s v="Coral Energy Holding L.P."/>
    <x v="0"/>
    <x v="0"/>
    <x v="0"/>
    <x v="3"/>
    <s v="US Gas Fin BasisSwap"/>
    <s v="US Gas Basis     NWPL RkyMtn             Jun01           USD/MM"/>
    <m/>
    <n v="5000"/>
    <x v="0"/>
    <x v="10"/>
    <x v="0"/>
    <n v="-1.33"/>
    <s v="avenette"/>
    <s v="FERMIS"/>
    <s v="FT - North West"/>
    <x v="1"/>
    <x v="5"/>
    <s v="VA5961.1"/>
    <d v="2001-06-01T21:00:00"/>
  </r>
  <r>
    <x v="1"/>
    <x v="3"/>
    <x v="1"/>
    <n v="3"/>
    <n v="30000"/>
    <n v="1265455"/>
    <d v="2001-05-18T08:47:37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263"/>
    <d v="2001-05-19T21:00:00"/>
  </r>
  <r>
    <x v="1"/>
    <x v="3"/>
    <x v="1"/>
    <n v="3"/>
    <n v="30000"/>
    <n v="1265456"/>
    <d v="2001-05-18T08:47:38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074999999999999"/>
    <s v="ramcharger"/>
    <s v="JTHOLT"/>
    <s v="ENA - IM West"/>
    <x v="7"/>
    <x v="5"/>
    <n v="797264"/>
    <d v="2001-05-19T21:00:00"/>
  </r>
  <r>
    <x v="1"/>
    <x v="3"/>
    <x v="0"/>
    <n v="153"/>
    <n v="1530000"/>
    <n v="1265457"/>
    <d v="2001-05-18T08:47:39"/>
    <s v="El Paso Merchant Energy, L.P."/>
    <x v="2"/>
    <x v="1"/>
    <x v="0"/>
    <x v="3"/>
    <s v="US Gas Fin BasisSwap"/>
    <s v="US Gas Basis     Waha                    Jun-Oct01       USD/MM"/>
    <n v="10000"/>
    <m/>
    <x v="0"/>
    <x v="10"/>
    <x v="0"/>
    <n v="-1.4999999999999999E-2"/>
    <s v="GREGH002"/>
    <s v="EBASS"/>
    <s v="FT-Texas"/>
    <x v="1"/>
    <x v="5"/>
    <s v="VA5968.1"/>
    <d v="2001-06-01T00:00:00"/>
  </r>
  <r>
    <x v="1"/>
    <x v="3"/>
    <x v="1"/>
    <n v="13"/>
    <n v="13000"/>
    <n v="1265458"/>
    <d v="2001-05-18T08:47:39"/>
    <s v="EnergyUSA - Appalachian Corp"/>
    <x v="0"/>
    <x v="0"/>
    <x v="0"/>
    <x v="3"/>
    <s v="US Gas Phy Fwd Firm non-TX &lt; or = 1Mo "/>
    <s v="US Gas Phy       TCO Pool                19-31May01      USD/MM"/>
    <n v="1000"/>
    <m/>
    <x v="0"/>
    <x v="10"/>
    <x v="0"/>
    <n v="4.3099999999999996"/>
    <s v="tmeyers1"/>
    <s v="JHODGE2"/>
    <s v="ENA-IM ME TCO"/>
    <x v="7"/>
    <x v="5"/>
    <n v="797266"/>
    <d v="2001-05-19T21:00:00"/>
  </r>
  <r>
    <x v="1"/>
    <x v="3"/>
    <x v="1"/>
    <n v="3"/>
    <n v="15000"/>
    <n v="1265460"/>
    <d v="2001-05-18T08:47:41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"/>
    <s v="robsommerf"/>
    <s v="JWILLI13"/>
    <s v="ENA-IM Mid Central South"/>
    <x v="7"/>
    <x v="5"/>
    <n v="797265"/>
    <d v="2001-05-19T21:00:00"/>
  </r>
  <r>
    <x v="1"/>
    <x v="3"/>
    <x v="1"/>
    <n v="3"/>
    <n v="1800"/>
    <n v="1265461"/>
    <d v="2001-05-18T08:47:46"/>
    <s v="CoEnergy Trading Company"/>
    <x v="0"/>
    <x v="0"/>
    <x v="0"/>
    <x v="3"/>
    <s v="US Gas Phy Fwd Firm non-TX &lt; or = 1Mo "/>
    <s v="US Gas Phy       NGPL NICOR              19-21May01      USD/MM"/>
    <m/>
    <n v="600"/>
    <x v="0"/>
    <x v="10"/>
    <x v="0"/>
    <n v="4.1712999999999996"/>
    <s v="PANNONE12"/>
    <s v="PMIMS"/>
    <s v="ENA - IM MKT Central CG"/>
    <x v="7"/>
    <x v="5"/>
    <n v="797268"/>
    <d v="2001-05-19T21:00:00"/>
  </r>
  <r>
    <x v="1"/>
    <x v="3"/>
    <x v="1"/>
    <n v="3"/>
    <n v="15000"/>
    <n v="1265462"/>
    <d v="2001-05-18T08:47:4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toddbandy"/>
    <s v="JWILLI13"/>
    <s v="ENA-IM Mid Central South"/>
    <x v="7"/>
    <x v="5"/>
    <n v="797267"/>
    <d v="2001-05-19T21:00:00"/>
  </r>
  <r>
    <x v="1"/>
    <x v="3"/>
    <x v="0"/>
    <n v="31"/>
    <n v="620000"/>
    <n v="1265463"/>
    <d v="2001-05-18T08:47:47"/>
    <s v="Dynegy Marketing and Trade"/>
    <x v="0"/>
    <x v="0"/>
    <x v="0"/>
    <x v="3"/>
    <s v="US Gas Fin Swap"/>
    <s v="US Gas Swap      Nymex                   Jul01           USD/MM"/>
    <m/>
    <n v="20000"/>
    <x v="0"/>
    <x v="10"/>
    <x v="0"/>
    <n v="4.2525000000000004"/>
    <s v="WHITEWATER"/>
    <s v="JARNOLD"/>
    <s v="NG-Price"/>
    <x v="1"/>
    <x v="5"/>
    <s v="VA5965.1"/>
    <d v="2001-07-01T21:00:00"/>
  </r>
  <r>
    <x v="1"/>
    <x v="3"/>
    <x v="0"/>
    <n v="13"/>
    <n v="325000"/>
    <n v="1265466"/>
    <d v="2001-05-18T08:47:50"/>
    <s v="El Paso Merchant Energy, L.P."/>
    <x v="0"/>
    <x v="0"/>
    <x v="0"/>
    <x v="3"/>
    <s v="US Gas Fin Swap"/>
    <s v="US Gas Daily     HHub                    19-31May01      USD/MM"/>
    <n v="25000"/>
    <m/>
    <x v="0"/>
    <x v="10"/>
    <x v="0"/>
    <n v="4.12"/>
    <s v="EPMELPctk"/>
    <s v="PKEAVEY"/>
    <s v="G-DAILY-EST"/>
    <x v="1"/>
    <x v="5"/>
    <s v="VA5970.1"/>
    <d v="2001-05-19T21:00:00"/>
  </r>
  <r>
    <x v="1"/>
    <x v="3"/>
    <x v="1"/>
    <n v="3"/>
    <n v="15000"/>
    <n v="1265465"/>
    <d v="2001-05-18T08:47:50"/>
    <s v="Dynegy Marketing and Trade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450000000000003"/>
    <s v="LITNER01"/>
    <s v="VPIMENOV"/>
    <s v="ENA-IM ME NEW YORK"/>
    <x v="7"/>
    <x v="5"/>
    <n v="797270"/>
    <d v="2001-05-19T21:00:00"/>
  </r>
  <r>
    <x v="1"/>
    <x v="3"/>
    <x v="1"/>
    <n v="3"/>
    <n v="15000"/>
    <n v="1265467"/>
    <d v="2001-05-18T08:47:51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688000000000001"/>
    <s v="SCOTTWIR"/>
    <s v="PMIMS"/>
    <s v="ENA - IM MKT Central CG"/>
    <x v="7"/>
    <x v="5"/>
    <n v="797269"/>
    <d v="2001-05-19T21:00:00"/>
  </r>
  <r>
    <x v="1"/>
    <x v="3"/>
    <x v="1"/>
    <n v="30"/>
    <n v="150000"/>
    <n v="1265468"/>
    <d v="2001-05-18T08:47:57"/>
    <s v="BP Energy Company"/>
    <x v="0"/>
    <x v="0"/>
    <x v="0"/>
    <x v="3"/>
    <s v="US Gas Phy Index Firm non-TX &lt; or = 1Mo"/>
    <s v="US Gas Phy Index TransZ6NY NL1           Jun01           USD/MM"/>
    <n v="5000"/>
    <m/>
    <x v="0"/>
    <x v="10"/>
    <x v="0"/>
    <n v="0.44500000000000001"/>
    <s v="ADM05933"/>
    <s v="VPIMENOV"/>
    <s v="ENA-IM ME NEW YORK"/>
    <x v="7"/>
    <x v="5"/>
    <s v="VA5972.1 / 797332"/>
    <d v="2001-06-01T21:00:00"/>
  </r>
  <r>
    <x v="1"/>
    <x v="3"/>
    <x v="1"/>
    <n v="3"/>
    <n v="30000"/>
    <n v="1265469"/>
    <d v="2001-05-18T08:47:58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"/>
    <s v="HEATHERW"/>
    <s v="MLENHAR"/>
    <s v="ENA - IM West"/>
    <x v="7"/>
    <x v="5"/>
    <n v="797271"/>
    <d v="2001-05-19T21:00:00"/>
  </r>
  <r>
    <x v="1"/>
    <x v="3"/>
    <x v="1"/>
    <n v="3"/>
    <n v="75000"/>
    <n v="1265470"/>
    <d v="2001-05-18T08:47:58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raganbond1"/>
    <s v="ARING"/>
    <s v="ENA-IM NE GULF1"/>
    <x v="7"/>
    <x v="5"/>
    <n v="797273"/>
    <d v="2001-05-19T21:00:00"/>
  </r>
  <r>
    <x v="1"/>
    <x v="3"/>
    <x v="1"/>
    <n v="3"/>
    <n v="12615"/>
    <n v="1265471"/>
    <d v="2001-05-18T08:47:59"/>
    <s v="CMS Marketing, Services and Trading Company"/>
    <x v="0"/>
    <x v="0"/>
    <x v="0"/>
    <x v="3"/>
    <s v="US Gas Phy Fwd Firm non-TX &lt; or = 1Mo "/>
    <s v="US Gas Phy       Trunkline ELA           19-21May01      USD/MM"/>
    <n v="4205"/>
    <m/>
    <x v="0"/>
    <x v="10"/>
    <x v="0"/>
    <n v="4.0199999999999996"/>
    <s v="MELISSA1"/>
    <s v="TDONOHO"/>
    <s v="ENA - IM Central Gulf"/>
    <x v="7"/>
    <x v="5"/>
    <n v="797272"/>
    <d v="2001-05-19T21:00:00"/>
  </r>
  <r>
    <x v="1"/>
    <x v="3"/>
    <x v="1"/>
    <n v="3"/>
    <n v="15696"/>
    <n v="1265472"/>
    <d v="2001-05-18T08:48:00"/>
    <s v="Texaco Natural Gas Inc."/>
    <x v="0"/>
    <x v="0"/>
    <x v="0"/>
    <x v="3"/>
    <s v="US Gas Phy Fwd Firm non-TX &lt; or = 1Mo "/>
    <s v="US Gas Phy       Trunkline ELA           19-21May01      USD/MM"/>
    <m/>
    <n v="5232"/>
    <x v="0"/>
    <x v="10"/>
    <x v="0"/>
    <n v="4.0250000000000004"/>
    <s v="WARNERTODD"/>
    <s v="TDONOHO"/>
    <s v="ENA - IM Central Gulf"/>
    <x v="7"/>
    <x v="5"/>
    <n v="797274"/>
    <d v="2001-05-19T21:00:00"/>
  </r>
  <r>
    <x v="1"/>
    <x v="3"/>
    <x v="1"/>
    <n v="3"/>
    <n v="6810"/>
    <n v="1265473"/>
    <d v="2001-05-18T08:48:02"/>
    <s v="WPS Energy Services, Inc."/>
    <x v="0"/>
    <x v="0"/>
    <x v="0"/>
    <x v="3"/>
    <s v="US Gas Phy Fwd Firm non-TX &lt; or = 1Mo "/>
    <s v="US Gas Phy       Mich Con                19-21May01      USD/MM"/>
    <n v="2270"/>
    <m/>
    <x v="0"/>
    <x v="10"/>
    <x v="0"/>
    <n v="4.32"/>
    <s v="TC3KEENAN"/>
    <s v="JWILLI13"/>
    <s v="ENA - IM Mkt Central MICH"/>
    <x v="7"/>
    <x v="5"/>
    <n v="797275"/>
    <d v="2001-05-19T21:00:00"/>
  </r>
  <r>
    <x v="1"/>
    <x v="3"/>
    <x v="0"/>
    <n v="13"/>
    <n v="260000"/>
    <n v="1265475"/>
    <d v="2001-05-18T08:48:03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25"/>
    <s v="ADM18276"/>
    <s v="PKEAVEY"/>
    <s v="G-DAILY-EST"/>
    <x v="1"/>
    <x v="5"/>
    <s v="VA5973.1"/>
    <d v="2001-05-19T21:00:00"/>
  </r>
  <r>
    <x v="1"/>
    <x v="3"/>
    <x v="1"/>
    <n v="3"/>
    <n v="15000"/>
    <n v="1265474"/>
    <d v="2001-05-18T08:48:03"/>
    <s v="Western Gas Resources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999999999999996"/>
    <s v="ANDYCARTER"/>
    <s v="MLENHAR"/>
    <s v="ENA - IM West"/>
    <x v="7"/>
    <x v="5"/>
    <n v="797276"/>
    <d v="2001-05-19T21:00:00"/>
  </r>
  <r>
    <x v="1"/>
    <x v="2"/>
    <x v="1"/>
    <n v="1"/>
    <n v="25"/>
    <n v="1265476"/>
    <d v="2001-05-18T08:48:04"/>
    <s v="BP Energy Company"/>
    <x v="2"/>
    <x v="1"/>
    <x v="0"/>
    <x v="2"/>
    <s v="US West Power Phy Fwd CAISO"/>
    <s v="US Pwr Phy CAISO NP15 Peak               21May01         USD/MWh"/>
    <m/>
    <n v="25"/>
    <x v="0"/>
    <x v="2"/>
    <x v="0"/>
    <n v="340"/>
    <s v="EPIER006"/>
    <s v="JRICHTE"/>
    <s v="ST-CA"/>
    <x v="6"/>
    <x v="6"/>
    <n v="615239.1"/>
    <d v="2001-05-21T21:00:00"/>
  </r>
  <r>
    <x v="1"/>
    <x v="3"/>
    <x v="1"/>
    <n v="3"/>
    <n v="15000"/>
    <n v="1265478"/>
    <d v="2001-05-18T08:48:04"/>
    <s v="Aquila Energy Marketing Corporation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TROYKELLY"/>
    <s v="JWILLI13"/>
    <s v="ENA-IM Mid Central South"/>
    <x v="7"/>
    <x v="5"/>
    <n v="797278"/>
    <d v="2001-05-19T21:00:00"/>
  </r>
  <r>
    <x v="1"/>
    <x v="3"/>
    <x v="1"/>
    <n v="3"/>
    <n v="30000"/>
    <n v="1265477"/>
    <d v="2001-05-18T08:48:04"/>
    <s v="CoEnergy Trading Company"/>
    <x v="0"/>
    <x v="0"/>
    <x v="0"/>
    <x v="3"/>
    <s v="US Gas Phy Index Firm non-TX &lt; or = 1Mo"/>
    <s v="US Gas Phy Index GD/D TCO Pool           19-21May01      USD/MM"/>
    <n v="10000"/>
    <m/>
    <x v="0"/>
    <x v="10"/>
    <x v="0"/>
    <n v="-5.0000000000000001E-3"/>
    <s v="VANOIRSCHO"/>
    <s v="JHODGE2"/>
    <s v="ENA-IM ME TCO"/>
    <x v="7"/>
    <x v="5"/>
    <n v="797277"/>
    <d v="2001-05-19T21:00:00"/>
  </r>
  <r>
    <x v="1"/>
    <x v="3"/>
    <x v="1"/>
    <n v="3"/>
    <n v="30000"/>
    <n v="1265480"/>
    <d v="2001-05-18T08:48:06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99999999999996"/>
    <s v="aepes215"/>
    <s v="SPEREIR"/>
    <s v="ENA-IM NE GULF2"/>
    <x v="7"/>
    <x v="5"/>
    <n v="797281"/>
    <d v="2001-05-19T21:00:00"/>
  </r>
  <r>
    <x v="1"/>
    <x v="3"/>
    <x v="1"/>
    <n v="3"/>
    <n v="15000"/>
    <n v="1265481"/>
    <d v="2001-05-18T08:48:07"/>
    <s v="Mirant Americas Energy Marketing,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7"/>
    <s v="TOMSAX01"/>
    <s v="JWILLI13"/>
    <s v="ENA-IM Mid Central South"/>
    <x v="7"/>
    <x v="5"/>
    <n v="797280"/>
    <d v="2001-05-19T21:00:00"/>
  </r>
  <r>
    <x v="1"/>
    <x v="3"/>
    <x v="1"/>
    <n v="3"/>
    <n v="30000"/>
    <n v="1265482"/>
    <d v="2001-05-18T08:48:08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99999999999996"/>
    <s v="raganbond1"/>
    <s v="SPEREIR"/>
    <s v="ENA-IM NE GULF2"/>
    <x v="7"/>
    <x v="5"/>
    <n v="797282"/>
    <d v="2001-05-19T21:00:00"/>
  </r>
  <r>
    <x v="0"/>
    <x v="3"/>
    <x v="0"/>
    <n v="151"/>
    <n v="755000"/>
    <n v="1265484"/>
    <d v="2001-05-18T08:48:13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5971.1"/>
    <d v="2001-11-01T00:00:00"/>
  </r>
  <r>
    <x v="1"/>
    <x v="3"/>
    <x v="1"/>
    <n v="3"/>
    <n v="30000"/>
    <n v="1265486"/>
    <d v="2001-05-18T08:48:15"/>
    <s v="Reliant Energy Service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500000000000004"/>
    <s v="tharringto"/>
    <s v="ARING"/>
    <s v="ENA-IM NE GULF1"/>
    <x v="7"/>
    <x v="5"/>
    <n v="797283"/>
    <d v="2001-05-19T21:00:00"/>
  </r>
  <r>
    <x v="1"/>
    <x v="2"/>
    <x v="1"/>
    <n v="2"/>
    <n v="50"/>
    <n v="1265487"/>
    <d v="2001-05-18T08:48:18"/>
    <s v="Sacramento Municipal Utility District"/>
    <x v="0"/>
    <x v="0"/>
    <x v="0"/>
    <x v="2"/>
    <s v="US West Power Phy Fwd Firm"/>
    <s v="US Pwr Phy Firm  COB N/S OffPk           20-21May01      USD/MWh"/>
    <m/>
    <n v="25"/>
    <x v="0"/>
    <x v="2"/>
    <x v="0"/>
    <n v="220"/>
    <s v="kevinhart"/>
    <s v="DSCHOLT"/>
    <s v="ST-SW"/>
    <x v="6"/>
    <x v="6"/>
    <n v="615240.1"/>
    <d v="2001-05-20T21:00:00"/>
  </r>
  <r>
    <x v="1"/>
    <x v="3"/>
    <x v="1"/>
    <n v="3"/>
    <n v="15000"/>
    <n v="1265488"/>
    <d v="2001-05-18T08:48:18"/>
    <s v="Coral Energy Resources, L.P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coraljet1"/>
    <s v="TKUYKEN"/>
    <s v="ENA - IM West"/>
    <x v="7"/>
    <x v="5"/>
    <n v="797284"/>
    <d v="2001-05-19T21:00:00"/>
  </r>
  <r>
    <x v="1"/>
    <x v="3"/>
    <x v="0"/>
    <n v="151"/>
    <n v="377500"/>
    <n v="1265492"/>
    <d v="2001-05-18T08:48:25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749999999999998"/>
    <s v="ADM26578"/>
    <s v="JARNOLD"/>
    <s v="NG-Price"/>
    <x v="1"/>
    <x v="5"/>
    <s v="VA5978.1"/>
    <d v="2001-11-01T00:00:00"/>
  </r>
  <r>
    <x v="1"/>
    <x v="3"/>
    <x v="1"/>
    <n v="3"/>
    <n v="1758"/>
    <n v="1265490"/>
    <d v="2001-05-18T08:48:25"/>
    <s v="Sempra Energy Trading Corp."/>
    <x v="0"/>
    <x v="0"/>
    <x v="0"/>
    <x v="3"/>
    <s v="US Gas Phy Fwd Firm non-TX &lt; or = 1Mo "/>
    <s v="US Gas Phy       TETCO M3                19-21May01      USD/MM"/>
    <m/>
    <n v="586"/>
    <x v="0"/>
    <x v="10"/>
    <x v="0"/>
    <n v="4.45"/>
    <s v="gbricker"/>
    <s v="VPIMENOV"/>
    <s v="ENA-IM ME NEW YORK"/>
    <x v="7"/>
    <x v="5"/>
    <n v="797285"/>
    <d v="2001-05-19T21:00:00"/>
  </r>
  <r>
    <x v="1"/>
    <x v="3"/>
    <x v="1"/>
    <n v="3"/>
    <n v="30000"/>
    <n v="1265491"/>
    <d v="2001-05-18T08:48:25"/>
    <s v="Sierra Pacific Power Company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AUSTIN4874"/>
    <s v="MLENHAR"/>
    <s v="ENA - IM West"/>
    <x v="7"/>
    <x v="5"/>
    <n v="797286"/>
    <d v="2001-05-19T21:00:00"/>
  </r>
  <r>
    <x v="1"/>
    <x v="3"/>
    <x v="0"/>
    <n v="13"/>
    <n v="325000"/>
    <n v="1265493"/>
    <d v="2001-05-18T08:48:28"/>
    <s v="Aquila Risk Management Corporation"/>
    <x v="0"/>
    <x v="0"/>
    <x v="0"/>
    <x v="3"/>
    <s v="US Gas Fin Swap"/>
    <s v="US Gas Daily     Waha                    19-31May01      USD/MM"/>
    <m/>
    <n v="25000"/>
    <x v="0"/>
    <x v="10"/>
    <x v="0"/>
    <n v="4.0049999999999999"/>
    <s v="AQUILA1015"/>
    <s v="EBASS"/>
    <s v="FT-Texas"/>
    <x v="1"/>
    <x v="5"/>
    <s v="VA5980.1"/>
    <d v="2001-05-19T21:00:00"/>
  </r>
  <r>
    <x v="1"/>
    <x v="3"/>
    <x v="1"/>
    <n v="3"/>
    <n v="15000"/>
    <n v="1265494"/>
    <d v="2001-05-18T08:48:29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49999999999999"/>
    <s v="KREMERTODD"/>
    <s v="JWILLI13"/>
    <s v="ENA-IM Mid Central South"/>
    <x v="7"/>
    <x v="5"/>
    <n v="797287"/>
    <d v="2001-05-19T21:00:00"/>
  </r>
  <r>
    <x v="1"/>
    <x v="3"/>
    <x v="1"/>
    <n v="3"/>
    <n v="1689"/>
    <n v="1265495"/>
    <d v="2001-05-18T08:48:33"/>
    <s v="Aquila Energy Marketing Corporation"/>
    <x v="0"/>
    <x v="0"/>
    <x v="0"/>
    <x v="3"/>
    <s v="US Gas Phy Fwd Firm non-TX &lt; or = 1Mo "/>
    <s v="US Gas Phy       Trunkline ELA           19-21May01      USD/MM"/>
    <m/>
    <n v="563"/>
    <x v="0"/>
    <x v="10"/>
    <x v="0"/>
    <n v="4.0250000000000004"/>
    <s v="JENNCLAYO"/>
    <s v="TDONOHO"/>
    <s v="ENA - IM Central Gulf"/>
    <x v="7"/>
    <x v="5"/>
    <n v="797288"/>
    <d v="2001-05-19T21:00:00"/>
  </r>
  <r>
    <x v="1"/>
    <x v="3"/>
    <x v="1"/>
    <n v="3"/>
    <n v="3600"/>
    <n v="1265497"/>
    <d v="2001-05-18T08:48:34"/>
    <s v="PanCanadian Energy Services Inc."/>
    <x v="0"/>
    <x v="0"/>
    <x v="0"/>
    <x v="3"/>
    <s v="US Gas Phy Fwd Firm non-TX &lt; or = 1Mo "/>
    <s v="US Gas Phy       TETCO M3                19-21May01      USD/MM"/>
    <m/>
    <n v="1200"/>
    <x v="0"/>
    <x v="10"/>
    <x v="0"/>
    <n v="4.45"/>
    <s v="pces5126"/>
    <s v="VPIMENOV"/>
    <s v="ENA-IM ME NEW YORK"/>
    <x v="7"/>
    <x v="5"/>
    <n v="797289"/>
    <d v="2001-05-19T21:00:00"/>
  </r>
  <r>
    <x v="1"/>
    <x v="3"/>
    <x v="0"/>
    <n v="151"/>
    <n v="755000"/>
    <n v="1265498"/>
    <d v="2001-05-18T08:48:37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749999999999998"/>
    <s v="aepes214"/>
    <s v="JARNOLD"/>
    <s v="NG-Price"/>
    <x v="1"/>
    <x v="5"/>
    <s v="VA5977.1"/>
    <d v="2001-11-01T00:00:00"/>
  </r>
  <r>
    <x v="1"/>
    <x v="1"/>
    <x v="0"/>
    <n v="1"/>
    <n v="50000"/>
    <n v="1265502"/>
    <d v="2001-05-18T08:48:3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48"/>
    <s v="DOMESTIC"/>
    <s v="GWHALLE"/>
    <s v="WTI-GW-NXC2"/>
    <x v="1"/>
    <x v="5"/>
    <s v="VA5981.1"/>
    <d v="2001-07-01T00:00:00"/>
  </r>
  <r>
    <x v="1"/>
    <x v="3"/>
    <x v="0"/>
    <n v="30"/>
    <n v="450000"/>
    <n v="1265503"/>
    <d v="2001-05-18T08:48:40"/>
    <s v="Cinergy Marketing &amp; Trading, LLC"/>
    <x v="0"/>
    <x v="0"/>
    <x v="0"/>
    <x v="3"/>
    <s v="US Gas Fin BasisSwap"/>
    <s v="US Gas Basis     TETCO M3                Jun01           USD/MM"/>
    <n v="15000"/>
    <m/>
    <x v="0"/>
    <x v="10"/>
    <x v="0"/>
    <n v="0.37"/>
    <s v="RANSLEMDV"/>
    <s v="BMCKAY"/>
    <s v="FT-NY"/>
    <x v="1"/>
    <x v="5"/>
    <s v="VA5984.1"/>
    <d v="2001-06-01T21:00:00"/>
  </r>
  <r>
    <x v="1"/>
    <x v="3"/>
    <x v="1"/>
    <n v="3"/>
    <n v="3432"/>
    <n v="1265504"/>
    <d v="2001-05-18T08:48:40"/>
    <s v="WPS Energy Services, Inc."/>
    <x v="0"/>
    <x v="0"/>
    <x v="0"/>
    <x v="3"/>
    <s v="US Gas Phy Fwd Firm non-TX &lt; or = 1Mo "/>
    <s v="US Gas Phy       Consumers Pwr           19-21May01      USD/MM"/>
    <n v="1144"/>
    <m/>
    <x v="0"/>
    <x v="10"/>
    <x v="0"/>
    <n v="4.3049999999999997"/>
    <s v="TC3KEENAN"/>
    <s v="JWILLI13"/>
    <s v="ENA - IM Mkt Central MICH"/>
    <x v="7"/>
    <x v="5"/>
    <n v="797290"/>
    <d v="2001-05-19T21:00:00"/>
  </r>
  <r>
    <x v="1"/>
    <x v="3"/>
    <x v="0"/>
    <n v="214"/>
    <n v="1070000"/>
    <n v="1265506"/>
    <d v="2001-05-18T08:48:46"/>
    <s v="Aquila Risk Management Corporation"/>
    <x v="0"/>
    <x v="0"/>
    <x v="0"/>
    <x v="3"/>
    <s v="US Gas Fin BasisSwap"/>
    <s v="US Gas Basis     NGI SoCal               Apr-Oct02       USD/MM"/>
    <m/>
    <n v="5000"/>
    <x v="0"/>
    <x v="10"/>
    <x v="0"/>
    <n v="1.52"/>
    <s v="AQUILA1001"/>
    <s v="KHOLST"/>
    <s v="FT-West"/>
    <x v="1"/>
    <x v="5"/>
    <s v="VA5983.1"/>
    <d v="2002-04-01T00:00:00"/>
  </r>
  <r>
    <x v="1"/>
    <x v="3"/>
    <x v="1"/>
    <n v="3"/>
    <n v="30000"/>
    <n v="1265507"/>
    <d v="2001-05-18T08:48:48"/>
    <s v="Dynegy Marketing and Trade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MICKELSON1"/>
    <s v="MLENHAR"/>
    <s v="ENA - IM West"/>
    <x v="7"/>
    <x v="5"/>
    <n v="797291"/>
    <d v="2001-05-19T21:00:00"/>
  </r>
  <r>
    <x v="1"/>
    <x v="3"/>
    <x v="0"/>
    <n v="30"/>
    <n v="150000"/>
    <n v="1265508"/>
    <d v="2001-05-18T08:48:49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1849999999999996"/>
    <s v="ccchapman"/>
    <s v="JARNOLD"/>
    <s v="NG-Price"/>
    <x v="1"/>
    <x v="5"/>
    <s v="VA5986.1"/>
    <d v="2001-06-01T21:00:00"/>
  </r>
  <r>
    <x v="0"/>
    <x v="0"/>
    <x v="0"/>
    <n v="1"/>
    <n v="10"/>
    <n v="1265509"/>
    <d v="2001-05-18T08:48:5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240"/>
    <s v="stanleyf"/>
    <s v="ATURNER"/>
    <s v="Enron Metals Trading System"/>
    <x v="0"/>
    <x v="0"/>
    <n v="2138484"/>
    <m/>
  </r>
  <r>
    <x v="1"/>
    <x v="3"/>
    <x v="1"/>
    <n v="3"/>
    <n v="15000"/>
    <n v="1265510"/>
    <d v="2001-05-18T08:48:53"/>
    <s v="Mirant Americas Energy Marketing, L.P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4"/>
    <s v="jfh00001"/>
    <s v="MLENHAR"/>
    <s v="ENA - IM West"/>
    <x v="7"/>
    <x v="5"/>
    <n v="797292"/>
    <d v="2001-05-19T21:00:00"/>
  </r>
  <r>
    <x v="1"/>
    <x v="3"/>
    <x v="1"/>
    <n v="3"/>
    <n v="15000"/>
    <n v="1265511"/>
    <d v="2001-05-18T08:48:57"/>
    <s v="Duke Energy Trading and Marketing, L.L.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MIKELARSEN"/>
    <s v="RGAY"/>
    <s v="ENA - IM West"/>
    <x v="7"/>
    <x v="5"/>
    <n v="797293"/>
    <d v="2001-05-19T21:00:00"/>
  </r>
  <r>
    <x v="1"/>
    <x v="3"/>
    <x v="1"/>
    <n v="3"/>
    <n v="15000"/>
    <n v="1265512"/>
    <d v="2001-05-18T08:48:58"/>
    <s v="Sierra Pacific Power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95"/>
    <s v="AUSTIN4874"/>
    <s v="MLENHAR"/>
    <s v="ENA - IM West"/>
    <x v="7"/>
    <x v="5"/>
    <n v="797294"/>
    <d v="2001-05-19T21:00:00"/>
  </r>
  <r>
    <x v="1"/>
    <x v="3"/>
    <x v="0"/>
    <n v="31"/>
    <n v="155000"/>
    <n v="1265513"/>
    <d v="2001-05-18T08:49:01"/>
    <s v="El Paso Merchant Energy, L.P."/>
    <x v="0"/>
    <x v="0"/>
    <x v="0"/>
    <x v="3"/>
    <s v="US Gas Fin BasisSwap"/>
    <s v="US Gas Basis     TETCO M3                Jul01           USD/MM"/>
    <n v="5000"/>
    <m/>
    <x v="0"/>
    <x v="10"/>
    <x v="0"/>
    <n v="0.39500000000000002"/>
    <s v="EPMELPmwf"/>
    <s v="BMCKAY"/>
    <s v="FT-NY"/>
    <x v="1"/>
    <x v="5"/>
    <s v="VA5987.1"/>
    <d v="2001-07-01T21:00:00"/>
  </r>
  <r>
    <x v="0"/>
    <x v="0"/>
    <x v="0"/>
    <n v="1"/>
    <n v="10"/>
    <n v="1265514"/>
    <d v="2001-05-18T08:49:03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50"/>
    <s v="PAULDODGE"/>
    <s v="ATURNER"/>
    <s v="Enron Metals Trading System"/>
    <x v="0"/>
    <x v="0"/>
    <n v="2138486"/>
    <m/>
  </r>
  <r>
    <x v="1"/>
    <x v="3"/>
    <x v="0"/>
    <n v="31"/>
    <n v="155000"/>
    <n v="1265517"/>
    <d v="2001-05-18T08:49:08"/>
    <s v="El Paso Merchant Energy, L.P."/>
    <x v="0"/>
    <x v="0"/>
    <x v="0"/>
    <x v="3"/>
    <s v="US Gas Fin BasisSwap"/>
    <s v="US Gas Basis     TETCO M3                Oct01           USD/MM"/>
    <n v="5000"/>
    <m/>
    <x v="0"/>
    <x v="10"/>
    <x v="0"/>
    <n v="0.39"/>
    <s v="EPMELPmwf"/>
    <s v="BMCKAY"/>
    <s v="FT-NY"/>
    <x v="1"/>
    <x v="5"/>
    <s v="VA5988.1"/>
    <d v="2001-10-01T00:00:00"/>
  </r>
  <r>
    <x v="1"/>
    <x v="3"/>
    <x v="1"/>
    <n v="3"/>
    <n v="3000"/>
    <n v="1265518"/>
    <d v="2001-05-18T08:49:09"/>
    <s v="Western Gas Resources, Inc."/>
    <x v="0"/>
    <x v="0"/>
    <x v="0"/>
    <x v="3"/>
    <s v="US Gas Phy Fwd Firm non-TX &lt; or = 1Mo "/>
    <s v="US Gas Phy       PEPL Pool               19-21May01      USD/MM"/>
    <n v="1000"/>
    <m/>
    <x v="0"/>
    <x v="10"/>
    <x v="0"/>
    <n v="4"/>
    <s v="HAUEISEN"/>
    <s v="JWILLI13"/>
    <s v="ENA-IM Mid Central South"/>
    <x v="7"/>
    <x v="5"/>
    <n v="797296"/>
    <d v="2001-05-19T21:00:00"/>
  </r>
  <r>
    <x v="0"/>
    <x v="3"/>
    <x v="1"/>
    <n v="4"/>
    <n v="20000"/>
    <n v="1265519"/>
    <d v="2001-05-18T08:49:10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6"/>
    <s v="rhoughton"/>
    <s v="CCLARK5"/>
    <s v="EC - IM Canada BC"/>
    <x v="7"/>
    <x v="7"/>
    <n v="797297"/>
    <d v="2001-05-19T21:00:00"/>
  </r>
  <r>
    <x v="1"/>
    <x v="3"/>
    <x v="1"/>
    <n v="3"/>
    <n v="8478"/>
    <n v="1265520"/>
    <d v="2001-05-18T08:49:10"/>
    <s v="TXU Energy Trading Company"/>
    <x v="0"/>
    <x v="0"/>
    <x v="0"/>
    <x v="3"/>
    <s v="US Gas Phy Fwd Firm non-TX &lt; or = 1Mo "/>
    <s v="US Gas Phy       Transco St.65           19-21May01      USD/MM"/>
    <m/>
    <n v="2826"/>
    <x v="0"/>
    <x v="10"/>
    <x v="0"/>
    <n v="4.17"/>
    <s v="txuetcdc"/>
    <s v="ARING"/>
    <s v="ENA-IM NE GULF1"/>
    <x v="7"/>
    <x v="5"/>
    <n v="797298"/>
    <d v="2001-05-19T21:00:00"/>
  </r>
  <r>
    <x v="1"/>
    <x v="3"/>
    <x v="1"/>
    <n v="3"/>
    <n v="30000"/>
    <n v="1265522"/>
    <d v="2001-05-18T08:49:12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15"/>
    <s v="ramcharger"/>
    <s v="JTHOLT"/>
    <s v="ENA - IM West"/>
    <x v="7"/>
    <x v="5"/>
    <n v="797300"/>
    <d v="2001-05-19T21:00:00"/>
  </r>
  <r>
    <x v="1"/>
    <x v="3"/>
    <x v="1"/>
    <n v="3"/>
    <n v="15000"/>
    <n v="1265521"/>
    <d v="2001-05-18T08:49:12"/>
    <s v="Mirant Americas Energy Marketing, L.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TOMSAX01"/>
    <s v="TDONOHO"/>
    <s v="ENA - IM Central Gulf"/>
    <x v="7"/>
    <x v="5"/>
    <n v="797299"/>
    <d v="2001-05-19T21:00:00"/>
  </r>
  <r>
    <x v="1"/>
    <x v="3"/>
    <x v="1"/>
    <n v="3"/>
    <n v="60000"/>
    <n v="1265523"/>
    <d v="2001-05-18T08:49:1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"/>
    <s v="aepes224"/>
    <s v="JHODGE2"/>
    <s v="ENA-IM ME TCO"/>
    <x v="7"/>
    <x v="5"/>
    <n v="797301"/>
    <d v="2001-05-19T21:00:00"/>
  </r>
  <r>
    <x v="1"/>
    <x v="3"/>
    <x v="0"/>
    <n v="13"/>
    <n v="195000"/>
    <n v="1265524"/>
    <d v="2001-05-18T08:49:17"/>
    <s v="Coral Energy Holding L.P."/>
    <x v="0"/>
    <x v="0"/>
    <x v="0"/>
    <x v="3"/>
    <s v="US Gas Fin Swap"/>
    <s v="US Gas Daily     HHub                    19-31May01      USD/MM"/>
    <m/>
    <n v="15000"/>
    <x v="0"/>
    <x v="10"/>
    <x v="0"/>
    <n v="4.1449999999999996"/>
    <s v="rjvandam"/>
    <s v="PKEAVEY"/>
    <s v="G-DAILY-EST"/>
    <x v="1"/>
    <x v="5"/>
    <s v="VA5996.1"/>
    <d v="2001-05-19T21:00:00"/>
  </r>
  <r>
    <x v="1"/>
    <x v="3"/>
    <x v="0"/>
    <n v="30"/>
    <n v="3000"/>
    <n v="1265526"/>
    <d v="2001-05-18T08:49:19"/>
    <s v="Cargill Energy, a division of Cargill, Incorporated"/>
    <x v="0"/>
    <x v="0"/>
    <x v="0"/>
    <x v="3"/>
    <s v="US Gas Fin Swap"/>
    <s v="US Gas Swap      Nymex                   Jun01           USD/MM-L"/>
    <m/>
    <n v="100"/>
    <x v="0"/>
    <x v="13"/>
    <x v="0"/>
    <n v="4.18"/>
    <s v="WEBBORN1"/>
    <s v="JARNOLD"/>
    <s v="NG-Price"/>
    <x v="1"/>
    <x v="5"/>
    <s v="VA5993.1"/>
    <d v="2001-06-01T21:00:00"/>
  </r>
  <r>
    <x v="1"/>
    <x v="3"/>
    <x v="0"/>
    <n v="31"/>
    <n v="3100"/>
    <n v="1265527"/>
    <d v="2001-05-18T08:49:19"/>
    <s v="Cargill Energy, a division of Cargill, Incorporated"/>
    <x v="0"/>
    <x v="0"/>
    <x v="0"/>
    <x v="3"/>
    <s v="US Gas Fin Swap"/>
    <s v="US Gas Swap      Nymex                   Jul01           USD/MM-L"/>
    <n v="100"/>
    <m/>
    <x v="0"/>
    <x v="13"/>
    <x v="0"/>
    <n v="4.2560000000000002"/>
    <s v="WEBBORN1"/>
    <s v="JARNOLD"/>
    <s v="NG-Price"/>
    <x v="1"/>
    <x v="5"/>
    <s v="VA5994.1"/>
    <d v="2001-07-01T21:00:00"/>
  </r>
  <r>
    <x v="1"/>
    <x v="3"/>
    <x v="1"/>
    <n v="3"/>
    <n v="30000"/>
    <n v="1265528"/>
    <d v="2001-05-18T08:49:22"/>
    <s v="USGT/Aquila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2"/>
    <s v="elsajohnst"/>
    <s v="MLENHAR"/>
    <s v="ENA - IM West"/>
    <x v="7"/>
    <x v="5"/>
    <n v="797302"/>
    <d v="2001-05-19T21:00:00"/>
  </r>
  <r>
    <x v="1"/>
    <x v="3"/>
    <x v="1"/>
    <n v="3"/>
    <n v="15000"/>
    <n v="1265529"/>
    <d v="2001-05-18T08:49:25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BARRETT6"/>
    <s v="JWILLI13"/>
    <s v="ENA-IM Mid Central South"/>
    <x v="7"/>
    <x v="5"/>
    <n v="797303"/>
    <d v="2001-05-19T21:00:00"/>
  </r>
  <r>
    <x v="1"/>
    <x v="3"/>
    <x v="1"/>
    <n v="3"/>
    <n v="15000"/>
    <n v="1265530"/>
    <d v="2001-05-18T08:49:26"/>
    <s v="USGT/Aquila, L.P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3"/>
    <s v="elsajohnst"/>
    <s v="MLENHAR"/>
    <s v="ENA - IM West"/>
    <x v="7"/>
    <x v="5"/>
    <n v="797304"/>
    <d v="2001-05-19T21:00:00"/>
  </r>
  <r>
    <x v="0"/>
    <x v="3"/>
    <x v="0"/>
    <n v="123"/>
    <n v="615000"/>
    <n v="1265531"/>
    <d v="2001-05-18T08:49:31"/>
    <s v="Aquila Canada Corp."/>
    <x v="0"/>
    <x v="0"/>
    <x v="0"/>
    <x v="3"/>
    <s v="CAN Gas Fin BasSwap"/>
    <s v="CAN Gas Basis    AECO                    Jul-Oct01       USD/MM"/>
    <n v="5000"/>
    <m/>
    <x v="0"/>
    <x v="10"/>
    <x v="0"/>
    <n v="-0.35"/>
    <s v="tsamaska"/>
    <s v="JMCKAY"/>
    <s v="FT-CAND-EGSC"/>
    <x v="1"/>
    <x v="7"/>
    <s v="VA5995.1"/>
    <d v="2001-07-01T00:00:00"/>
  </r>
  <r>
    <x v="1"/>
    <x v="3"/>
    <x v="1"/>
    <n v="13"/>
    <n v="72514"/>
    <n v="1265532"/>
    <d v="2001-05-18T08:49:32"/>
    <s v="Texaco Natural Gas Inc."/>
    <x v="0"/>
    <x v="0"/>
    <x v="0"/>
    <x v="3"/>
    <s v="US Gas Phy Fwd Firm non-TX &lt; or = 1Mo "/>
    <s v="US Gas Phy       ANR SE Gath             19-31May01      USD/MM"/>
    <m/>
    <n v="5578"/>
    <x v="0"/>
    <x v="10"/>
    <x v="0"/>
    <n v="4.085"/>
    <s v="STEPHENSJE"/>
    <s v="TDONOHO"/>
    <s v="ENA - IM Central Gulf"/>
    <x v="7"/>
    <x v="5"/>
    <n v="797305"/>
    <d v="2001-05-19T21:00:00"/>
  </r>
  <r>
    <x v="1"/>
    <x v="3"/>
    <x v="1"/>
    <n v="3"/>
    <n v="15000"/>
    <n v="1265534"/>
    <d v="2001-05-18T08:49:35"/>
    <s v="PanCanadian Energy Services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2"/>
    <s v="pcesrick"/>
    <s v="MLENHAR"/>
    <s v="ENA - IM West"/>
    <x v="7"/>
    <x v="5"/>
    <n v="797306"/>
    <d v="2001-05-19T21:00:00"/>
  </r>
  <r>
    <x v="1"/>
    <x v="3"/>
    <x v="1"/>
    <n v="3"/>
    <n v="9000"/>
    <n v="1265535"/>
    <d v="2001-05-18T08:49:38"/>
    <s v="Unocal Energy Trading, Inc."/>
    <x v="0"/>
    <x v="0"/>
    <x v="0"/>
    <x v="3"/>
    <s v="US Gas Phy Fwd Firm non-TX &lt; or = 1Mo "/>
    <s v="US Gas Phy       Trunkline ELA           19-21May01      USD/MM"/>
    <m/>
    <n v="3000"/>
    <x v="0"/>
    <x v="10"/>
    <x v="0"/>
    <n v="4.0350000000000001"/>
    <s v="UETINGAS01"/>
    <s v="TDONOHO"/>
    <s v="ENA - IM Central Gulf"/>
    <x v="7"/>
    <x v="5"/>
    <n v="797307"/>
    <d v="2001-05-19T21:00:00"/>
  </r>
  <r>
    <x v="1"/>
    <x v="3"/>
    <x v="1"/>
    <n v="3"/>
    <n v="15000"/>
    <n v="1265536"/>
    <d v="2001-05-18T08:49:44"/>
    <s v="Texaco Energy Marketing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550000000000001"/>
    <s v="ADM56981"/>
    <s v="VPIMENOV"/>
    <s v="ENA-IM ME NEW YORK"/>
    <x v="7"/>
    <x v="5"/>
    <n v="797308"/>
    <d v="2001-05-19T21:00:00"/>
  </r>
  <r>
    <x v="1"/>
    <x v="3"/>
    <x v="1"/>
    <n v="3"/>
    <n v="75000"/>
    <n v="1265537"/>
    <d v="2001-05-18T08:49:45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49999999999998"/>
    <s v="STANHORTON"/>
    <s v="ARING"/>
    <s v="ENA-IM NE GULF1"/>
    <x v="7"/>
    <x v="5"/>
    <n v="797311"/>
    <d v="2001-05-19T21:00:00"/>
  </r>
  <r>
    <x v="1"/>
    <x v="3"/>
    <x v="1"/>
    <n v="3"/>
    <n v="30000"/>
    <n v="1265538"/>
    <d v="2001-05-18T08:49:46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074999999999999"/>
    <s v="kzanaboni"/>
    <s v="JTHOLT"/>
    <s v="ENA - IM West"/>
    <x v="7"/>
    <x v="5"/>
    <n v="797310"/>
    <d v="2001-05-19T21:00:00"/>
  </r>
  <r>
    <x v="1"/>
    <x v="3"/>
    <x v="1"/>
    <n v="3"/>
    <n v="15000"/>
    <n v="1265540"/>
    <d v="2001-05-18T08:49:46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150000000000004"/>
    <s v="MAXFIELD"/>
    <s v="JWILLI13"/>
    <s v="ENA - IM Mkt Central MICH"/>
    <x v="7"/>
    <x v="5"/>
    <n v="797312"/>
    <d v="2001-05-19T21:00:00"/>
  </r>
  <r>
    <x v="1"/>
    <x v="3"/>
    <x v="1"/>
    <n v="3"/>
    <n v="6000"/>
    <n v="1265539"/>
    <d v="2001-05-18T08:49:46"/>
    <s v="Enserco Energy, Inc."/>
    <x v="0"/>
    <x v="0"/>
    <x v="0"/>
    <x v="3"/>
    <s v="US Gas Phy Fwd Firm non-TX &lt; or = 1Mo "/>
    <s v="US Gas Phy       Cheyenne Hub            19-21May01      USD/MM"/>
    <n v="2000"/>
    <m/>
    <x v="0"/>
    <x v="10"/>
    <x v="0"/>
    <n v="2.4700000000000002"/>
    <s v="wwarburton"/>
    <s v="SSCOTT5"/>
    <s v="ENA - IM Denver"/>
    <x v="7"/>
    <x v="5"/>
    <n v="797309"/>
    <d v="2001-05-19T21:00:00"/>
  </r>
  <r>
    <x v="1"/>
    <x v="3"/>
    <x v="1"/>
    <n v="3"/>
    <n v="15000"/>
    <n v="1265541"/>
    <d v="2001-05-18T08:49:51"/>
    <s v="Reliant Energy Services, In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99999999999996"/>
    <s v="kimnorman"/>
    <s v="TDONOHO"/>
    <s v="ENA - IM Central Gulf"/>
    <x v="7"/>
    <x v="5"/>
    <n v="797313"/>
    <d v="2001-05-19T21:00:00"/>
  </r>
  <r>
    <x v="1"/>
    <x v="3"/>
    <x v="1"/>
    <n v="3"/>
    <n v="15000"/>
    <n v="1265542"/>
    <d v="2001-05-18T08:49:52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249999999999998"/>
    <s v="BARRETT4"/>
    <s v="SSOUTH"/>
    <s v="ENA - IM West"/>
    <x v="7"/>
    <x v="5"/>
    <n v="797314"/>
    <d v="2001-05-19T21:00:00"/>
  </r>
  <r>
    <x v="1"/>
    <x v="1"/>
    <x v="0"/>
    <n v="1"/>
    <n v="50000"/>
    <n v="1265544"/>
    <d v="2001-05-18T08:49:58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4"/>
    <s v="DOMESTIC1"/>
    <s v="GWHALLE"/>
    <s v="WTI-GW-NXC2"/>
    <x v="1"/>
    <x v="5"/>
    <s v="VA5997.1"/>
    <d v="2001-06-01T00:00:00"/>
  </r>
  <r>
    <x v="1"/>
    <x v="3"/>
    <x v="1"/>
    <n v="3"/>
    <n v="15000"/>
    <n v="1265545"/>
    <d v="2001-05-18T08:49:59"/>
    <s v="El Paso Merchant Energy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25"/>
    <s v="EPMELPgs"/>
    <s v="MLENHAR"/>
    <s v="ENA - IM West"/>
    <x v="7"/>
    <x v="5"/>
    <n v="797316"/>
    <d v="2001-05-19T21:00:00"/>
  </r>
  <r>
    <x v="1"/>
    <x v="3"/>
    <x v="1"/>
    <n v="3"/>
    <n v="60000"/>
    <n v="1265547"/>
    <d v="2001-05-18T08:50:02"/>
    <s v="Aquila Energy Marketing Corporation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099999999999996"/>
    <s v="MARKOTTE"/>
    <s v="JHODGE2"/>
    <s v="ENA-IM ME TCO"/>
    <x v="7"/>
    <x v="5"/>
    <n v="797317"/>
    <d v="2001-05-19T21:00:00"/>
  </r>
  <r>
    <x v="1"/>
    <x v="3"/>
    <x v="1"/>
    <n v="3"/>
    <n v="15000"/>
    <n v="1265548"/>
    <d v="2001-05-18T08:50:07"/>
    <s v="Burlington Resources Trading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brtrader02"/>
    <s v="JWILLI13"/>
    <s v="ENA-IM Mid Central South"/>
    <x v="7"/>
    <x v="5"/>
    <n v="797318"/>
    <d v="2001-05-19T21:00:00"/>
  </r>
  <r>
    <x v="1"/>
    <x v="3"/>
    <x v="1"/>
    <n v="3"/>
    <n v="30000"/>
    <n v="1265552"/>
    <d v="2001-05-18T08:50:12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738"/>
    <s v="MIDCONT2"/>
    <s v="PMIMS"/>
    <s v="ENA - IM MKT Central CG"/>
    <x v="7"/>
    <x v="5"/>
    <n v="797319"/>
    <d v="2001-05-19T21:00:00"/>
  </r>
  <r>
    <x v="1"/>
    <x v="3"/>
    <x v="1"/>
    <n v="13"/>
    <n v="130000"/>
    <n v="1265551"/>
    <d v="2001-05-18T08:50:12"/>
    <s v="Texla Energy Management Inc."/>
    <x v="0"/>
    <x v="0"/>
    <x v="0"/>
    <x v="3"/>
    <s v="US Gas Phy Fwd Firm non-TX &lt; or = 1Mo "/>
    <s v="US Gas Phy       HeHub                   19-31May01      USD/MM"/>
    <m/>
    <n v="10000"/>
    <x v="0"/>
    <x v="10"/>
    <x v="0"/>
    <n v="4.1550000000000002"/>
    <s v="STANHORTON"/>
    <s v="ARING"/>
    <s v="ENA-IM NE GULF1"/>
    <x v="7"/>
    <x v="5"/>
    <n v="797320"/>
    <d v="2001-05-19T21:00:00"/>
  </r>
  <r>
    <x v="1"/>
    <x v="3"/>
    <x v="0"/>
    <n v="30"/>
    <n v="300000"/>
    <n v="1265555"/>
    <d v="2001-05-18T08:50:15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18"/>
    <s v="jwhitnah"/>
    <s v="JARNOLD"/>
    <s v="NG-Price"/>
    <x v="1"/>
    <x v="5"/>
    <s v="VA6002.1"/>
    <d v="2001-06-01T21:00:00"/>
  </r>
  <r>
    <x v="0"/>
    <x v="3"/>
    <x v="0"/>
    <n v="214"/>
    <n v="1070000"/>
    <n v="1265554"/>
    <d v="2001-05-18T08:50:15"/>
    <s v="Reliant Energy Services, Inc."/>
    <x v="0"/>
    <x v="0"/>
    <x v="0"/>
    <x v="3"/>
    <s v="CAN Gas Fin BasSwap"/>
    <s v="CAN Gas Basis    AECO                    Apr-Oct02       USD/MM"/>
    <n v="5000"/>
    <m/>
    <x v="0"/>
    <x v="10"/>
    <x v="0"/>
    <n v="-0.375"/>
    <s v="stefaniuk"/>
    <s v="JMCKAY"/>
    <s v="FT-CAND-EGSC"/>
    <x v="1"/>
    <x v="7"/>
    <s v="VA5999.1"/>
    <d v="2002-04-01T00:00:00"/>
  </r>
  <r>
    <x v="1"/>
    <x v="3"/>
    <x v="1"/>
    <n v="3"/>
    <n v="8433"/>
    <n v="1265556"/>
    <d v="2001-05-18T08:50:19"/>
    <s v="Aquila Energy Marketing Corporation"/>
    <x v="0"/>
    <x v="0"/>
    <x v="0"/>
    <x v="3"/>
    <s v="US Gas Phy Fwd Firm non-TX &lt; or = 1Mo "/>
    <s v="US Gas Phy       NNG Demarc              19-21May01      USD/MM"/>
    <m/>
    <n v="2811"/>
    <x v="0"/>
    <x v="10"/>
    <x v="0"/>
    <n v="3.98"/>
    <s v="toddbandy"/>
    <s v="JWILLI13"/>
    <s v="ENA-IM Mid Central South"/>
    <x v="7"/>
    <x v="5"/>
    <n v="797321"/>
    <d v="2001-05-19T21:00:00"/>
  </r>
  <r>
    <x v="1"/>
    <x v="3"/>
    <x v="1"/>
    <n v="3"/>
    <n v="60000"/>
    <n v="1265557"/>
    <d v="2001-05-18T08:50:21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2"/>
    <s v="aepes224"/>
    <s v="JHODGE2"/>
    <s v="ENA-IM ME TCO"/>
    <x v="7"/>
    <x v="5"/>
    <n v="797322"/>
    <d v="2001-05-19T21:00:00"/>
  </r>
  <r>
    <x v="1"/>
    <x v="3"/>
    <x v="1"/>
    <n v="3"/>
    <n v="15000"/>
    <n v="1265558"/>
    <d v="2001-05-18T08:50:21"/>
    <s v="BP Energy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99999999999996"/>
    <s v="ZHWF0S01"/>
    <s v="SPEREIR"/>
    <s v="ENA-IM NE GULF3"/>
    <x v="7"/>
    <x v="5"/>
    <n v="797323"/>
    <d v="2001-05-19T21:00:00"/>
  </r>
  <r>
    <x v="1"/>
    <x v="3"/>
    <x v="1"/>
    <n v="3"/>
    <n v="9000"/>
    <n v="1265559"/>
    <d v="2001-05-18T08:50:22"/>
    <s v="Cinergy Marketing &amp; Trading, LLC"/>
    <x v="0"/>
    <x v="0"/>
    <x v="0"/>
    <x v="3"/>
    <s v="US Gas Phy Fwd Firm non-TX &lt; or = 1Mo "/>
    <s v="US Gas Phy       TETCO STX               19-21May01      USD/MM"/>
    <m/>
    <n v="3000"/>
    <x v="0"/>
    <x v="10"/>
    <x v="0"/>
    <n v="4.0199999999999996"/>
    <s v="BYASSEEL"/>
    <s v="SPEREIR"/>
    <s v="ENA-IM NE GULF3"/>
    <x v="7"/>
    <x v="5"/>
    <n v="797324"/>
    <d v="2001-05-19T21:00:00"/>
  </r>
  <r>
    <x v="1"/>
    <x v="3"/>
    <x v="1"/>
    <n v="3"/>
    <n v="15000"/>
    <n v="1265560"/>
    <d v="2001-05-18T08:50:26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0999999999999996"/>
    <s v="LREICHEL02"/>
    <s v="MLENHAR"/>
    <s v="ENA - IM West"/>
    <x v="7"/>
    <x v="5"/>
    <n v="797325"/>
    <d v="2001-05-19T21:00:00"/>
  </r>
  <r>
    <x v="1"/>
    <x v="3"/>
    <x v="0"/>
    <n v="30"/>
    <n v="300000"/>
    <n v="1265562"/>
    <d v="2001-05-18T08:50:28"/>
    <s v="Mirant Americas Energy Marketing, L.P."/>
    <x v="0"/>
    <x v="0"/>
    <x v="0"/>
    <x v="3"/>
    <s v="US Gas Fin BasisSwap"/>
    <s v="US Gas Basis     EP Permian              Jun01           USD/MM"/>
    <m/>
    <n v="10000"/>
    <x v="0"/>
    <x v="10"/>
    <x v="0"/>
    <n v="-6.5000000000000002E-2"/>
    <s v="sjt00001"/>
    <s v="EBASS"/>
    <s v="FT-Texas"/>
    <x v="1"/>
    <x v="5"/>
    <s v="VA6004.1"/>
    <d v="2001-06-01T21:00:00"/>
  </r>
  <r>
    <x v="1"/>
    <x v="3"/>
    <x v="1"/>
    <n v="3"/>
    <n v="30000"/>
    <n v="1265563"/>
    <d v="2001-05-18T08:50:31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FLOYDS14"/>
    <s v="RGAY"/>
    <s v="ENA - IM West"/>
    <x v="7"/>
    <x v="5"/>
    <n v="797326"/>
    <d v="2001-05-19T21:00:00"/>
  </r>
  <r>
    <x v="1"/>
    <x v="2"/>
    <x v="1"/>
    <n v="1"/>
    <n v="50"/>
    <n v="1265564"/>
    <d v="2001-05-18T08:50:32"/>
    <s v="Reliant E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cmcnally"/>
    <s v="JQUENET"/>
    <s v="ST-PJM"/>
    <x v="6"/>
    <x v="6"/>
    <n v="615246.1"/>
    <d v="2001-05-21T21:00:00"/>
  </r>
  <r>
    <x v="1"/>
    <x v="3"/>
    <x v="1"/>
    <n v="3"/>
    <n v="30000"/>
    <n v="1265565"/>
    <d v="2001-05-18T08:50:35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100000000000003"/>
    <s v="raganbond1"/>
    <s v="SPEREIR"/>
    <s v="ENA-IM NE GULF2"/>
    <x v="7"/>
    <x v="5"/>
    <n v="797327"/>
    <d v="2001-05-19T21:00:00"/>
  </r>
  <r>
    <x v="1"/>
    <x v="2"/>
    <x v="1"/>
    <n v="1"/>
    <n v="50"/>
    <n v="1265567"/>
    <d v="2001-05-18T08:50:36"/>
    <s v="Reliant E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450000000000003"/>
    <s v="cmcnally"/>
    <s v="JQUENET"/>
    <s v="ST-PJM"/>
    <x v="6"/>
    <x v="6"/>
    <n v="615247.1"/>
    <d v="2001-05-21T21:00:00"/>
  </r>
  <r>
    <x v="1"/>
    <x v="1"/>
    <x v="0"/>
    <n v="1"/>
    <n v="50000"/>
    <n v="1265566"/>
    <d v="2001-05-18T08:50:3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52"/>
    <s v="DOMESTIC"/>
    <s v="GWHALLE"/>
    <s v="WTI-GW-NXC2"/>
    <x v="1"/>
    <x v="5"/>
    <s v="VA6003.1"/>
    <d v="2001-07-01T00:00:00"/>
  </r>
  <r>
    <x v="1"/>
    <x v="2"/>
    <x v="1"/>
    <n v="1"/>
    <n v="25"/>
    <n v="1265568"/>
    <d v="2001-05-18T08:50:37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30"/>
    <s v="KENSIMMS"/>
    <s v="DSCHOLT"/>
    <s v="ST-NW"/>
    <x v="6"/>
    <x v="6"/>
    <n v="615248.1"/>
    <d v="2001-05-21T21:00:00"/>
  </r>
  <r>
    <x v="1"/>
    <x v="3"/>
    <x v="1"/>
    <n v="3"/>
    <n v="15000"/>
    <n v="1265570"/>
    <d v="2001-05-18T08:50:38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bobharp2"/>
    <s v="SSOUTH"/>
    <s v="ENA - IM West"/>
    <x v="7"/>
    <x v="5"/>
    <n v="797329"/>
    <d v="2001-05-19T21:00:00"/>
  </r>
  <r>
    <x v="1"/>
    <x v="3"/>
    <x v="1"/>
    <n v="3"/>
    <n v="15000"/>
    <n v="1265569"/>
    <d v="2001-05-18T08:50:38"/>
    <s v="Texex Energy Partners Ltd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6"/>
    <s v="texexener"/>
    <s v="VPIMENOV"/>
    <s v="ENA-IM ME NEW YORK"/>
    <x v="7"/>
    <x v="5"/>
    <n v="797328"/>
    <d v="2001-05-19T21:00:00"/>
  </r>
  <r>
    <x v="1"/>
    <x v="3"/>
    <x v="0"/>
    <n v="13"/>
    <n v="65000"/>
    <n v="1265571"/>
    <d v="2001-05-18T08:50:40"/>
    <s v="Duke Energy Trading and Marketing, L.L.C."/>
    <x v="0"/>
    <x v="0"/>
    <x v="0"/>
    <x v="3"/>
    <s v="US Gas Fin Swap"/>
    <s v="US Gas Daily     HHub                    19-31May01      USD/MM"/>
    <n v="5000"/>
    <m/>
    <x v="0"/>
    <x v="10"/>
    <x v="0"/>
    <n v="4.1399999999999997"/>
    <s v="DANIELCOWL"/>
    <s v="PKEAVEY"/>
    <s v="G-DAILY-EST"/>
    <x v="1"/>
    <x v="5"/>
    <s v="VA6009.1"/>
    <d v="2001-05-19T21:00:00"/>
  </r>
  <r>
    <x v="1"/>
    <x v="3"/>
    <x v="0"/>
    <n v="30"/>
    <n v="300000"/>
    <n v="1265572"/>
    <d v="2001-05-18T08:50:4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1749999999999998"/>
    <s v="petverma"/>
    <s v="JARNOLD"/>
    <s v="NG-Price"/>
    <x v="1"/>
    <x v="5"/>
    <s v="VA6007.1"/>
    <d v="2001-06-01T21:00:00"/>
  </r>
  <r>
    <x v="1"/>
    <x v="3"/>
    <x v="1"/>
    <n v="3"/>
    <n v="15000"/>
    <n v="1265573"/>
    <d v="2001-05-18T08:50:44"/>
    <s v="Noble Gas Marketing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7"/>
    <s v="bryangins"/>
    <s v="SGOODEL"/>
    <s v="ENA-IM NE GULF3"/>
    <x v="7"/>
    <x v="5"/>
    <n v="797330"/>
    <d v="2001-05-19T21:00:00"/>
  </r>
  <r>
    <x v="1"/>
    <x v="1"/>
    <x v="0"/>
    <n v="1"/>
    <n v="50000"/>
    <n v="1265574"/>
    <d v="2001-05-18T08:50:45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56"/>
    <s v="JALTILIO"/>
    <s v="GWHALLE"/>
    <s v="WTI-GW-NXC2"/>
    <x v="1"/>
    <x v="5"/>
    <s v="VA6008.1"/>
    <d v="2001-07-01T00:00:00"/>
  </r>
  <r>
    <x v="1"/>
    <x v="3"/>
    <x v="1"/>
    <n v="3"/>
    <n v="15000"/>
    <n v="1265575"/>
    <d v="2001-05-18T08:50:48"/>
    <s v="Texex Energy Partners Ltd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649999999999999"/>
    <s v="texexener"/>
    <s v="VPIMENOV"/>
    <s v="ENA-IM ME NEW YORK"/>
    <x v="7"/>
    <x v="5"/>
    <n v="797331"/>
    <d v="2001-05-19T21:00:00"/>
  </r>
  <r>
    <x v="1"/>
    <x v="3"/>
    <x v="0"/>
    <n v="13"/>
    <n v="390000"/>
    <n v="1265576"/>
    <d v="2001-05-18T08:50:49"/>
    <s v="Firm Trading Bridgeline Gas Marketing"/>
    <x v="0"/>
    <x v="0"/>
    <x v="0"/>
    <x v="3"/>
    <s v="US Gas Fin Swap"/>
    <s v="US Gas Daily     HSC                     19-31May01      USD/MM"/>
    <m/>
    <n v="30000"/>
    <x v="0"/>
    <x v="10"/>
    <x v="0"/>
    <n v="4.1550000000000002"/>
    <s v="ADM18276"/>
    <s v="EBASS"/>
    <s v="FT-Texas"/>
    <x v="1"/>
    <x v="5"/>
    <s v="VA6012.1"/>
    <d v="2001-05-19T21:00:00"/>
  </r>
  <r>
    <x v="1"/>
    <x v="1"/>
    <x v="0"/>
    <n v="1"/>
    <n v="50000"/>
    <n v="1265577"/>
    <d v="2001-05-18T08:50:54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54"/>
    <s v="rsrsrsrs"/>
    <s v="GWHALLE"/>
    <s v="WTI-GW-NXC2"/>
    <x v="1"/>
    <x v="5"/>
    <s v="VA6013.1"/>
    <d v="2001-07-01T00:00:00"/>
  </r>
  <r>
    <x v="1"/>
    <x v="3"/>
    <x v="1"/>
    <n v="3"/>
    <n v="15000"/>
    <n v="1265578"/>
    <d v="2001-05-18T08:50:55"/>
    <s v="Scana Energy Marketing, Inc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SEMIMICHOF"/>
    <s v="JWILLI13"/>
    <s v="ENA - IM Mkt Central MICH"/>
    <x v="7"/>
    <x v="5"/>
    <n v="797334"/>
    <d v="2001-05-19T21:00:00"/>
  </r>
  <r>
    <x v="1"/>
    <x v="3"/>
    <x v="0"/>
    <n v="153"/>
    <n v="765000"/>
    <n v="1265579"/>
    <d v="2001-05-18T08:50:57"/>
    <s v="AEP Energy Services, Inc.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aepes214"/>
    <s v="JARNOLD"/>
    <s v="NG-Price"/>
    <x v="1"/>
    <x v="5"/>
    <s v="VA6010.1"/>
    <d v="2001-06-01T00:00:00"/>
  </r>
  <r>
    <x v="1"/>
    <x v="3"/>
    <x v="0"/>
    <n v="30"/>
    <n v="600000"/>
    <n v="1265580"/>
    <d v="2001-05-18T08:51:01"/>
    <s v="Aquila Risk Management Corporation"/>
    <x v="0"/>
    <x v="0"/>
    <x v="0"/>
    <x v="3"/>
    <s v="US Gas Fin Swap"/>
    <s v="US Gas Swap      Nymex                   Jun01           USD/MM"/>
    <m/>
    <n v="20000"/>
    <x v="0"/>
    <x v="10"/>
    <x v="0"/>
    <n v="4.1849999999999996"/>
    <s v="AQUILA1015"/>
    <s v="JARNOLD"/>
    <s v="NG-Price"/>
    <x v="1"/>
    <x v="5"/>
    <s v="VA6011.1"/>
    <d v="2001-06-01T21:00:00"/>
  </r>
  <r>
    <x v="0"/>
    <x v="3"/>
    <x v="1"/>
    <n v="4"/>
    <n v="20000"/>
    <n v="1265581"/>
    <d v="2001-05-18T08:51:01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8"/>
    <s v="rhoughton"/>
    <s v="CCLARK5"/>
    <s v="EC - IM Canada BC"/>
    <x v="7"/>
    <x v="7"/>
    <n v="797335"/>
    <d v="2001-05-19T21:00:00"/>
  </r>
  <r>
    <x v="1"/>
    <x v="3"/>
    <x v="1"/>
    <n v="3"/>
    <n v="7152"/>
    <n v="1265582"/>
    <d v="2001-05-18T08:51:03"/>
    <s v="PG&amp;E Energy Trading-Gas Corporation"/>
    <x v="0"/>
    <x v="0"/>
    <x v="0"/>
    <x v="3"/>
    <s v="US Gas Phy Fwd Firm non-TX &lt; or = 1Mo "/>
    <s v="US Gas Phy       ANR SW Pool             19-21May01      USD/MM"/>
    <m/>
    <n v="2384"/>
    <x v="0"/>
    <x v="10"/>
    <x v="0"/>
    <n v="4.0049999999999999"/>
    <s v="perryperg"/>
    <s v="JWILLI13"/>
    <s v="ENA-IM Mid Central South"/>
    <x v="7"/>
    <x v="5"/>
    <n v="797336"/>
    <d v="2001-05-19T21:00:00"/>
  </r>
  <r>
    <x v="1"/>
    <x v="3"/>
    <x v="1"/>
    <n v="3"/>
    <n v="75000"/>
    <n v="1265583"/>
    <d v="2001-05-18T08:51:10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STANHORTON"/>
    <s v="ARING"/>
    <s v="ENA-IM NE GULF1"/>
    <x v="7"/>
    <x v="5"/>
    <n v="797337"/>
    <d v="2001-05-19T21:00:00"/>
  </r>
  <r>
    <x v="1"/>
    <x v="3"/>
    <x v="1"/>
    <n v="3"/>
    <n v="15000"/>
    <n v="1265584"/>
    <d v="2001-05-18T08:51:13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"/>
    <s v="ADM38449"/>
    <s v="JWILLI13"/>
    <s v="ENA-IM Mid Central South"/>
    <x v="7"/>
    <x v="5"/>
    <n v="797338"/>
    <d v="2001-05-19T21:00:00"/>
  </r>
  <r>
    <x v="1"/>
    <x v="3"/>
    <x v="1"/>
    <n v="3"/>
    <n v="7500"/>
    <n v="1265587"/>
    <d v="2001-05-18T08:51:15"/>
    <s v="Mirant Americas Energy Marketing, L.P."/>
    <x v="0"/>
    <x v="0"/>
    <x v="0"/>
    <x v="3"/>
    <s v="US Gas Phy Fwd Firm non-TX &lt; or = 1Mo "/>
    <s v="US Gas Phy       EP Blanco Avg           19-21May01      USD/MM"/>
    <m/>
    <n v="2500"/>
    <x v="0"/>
    <x v="10"/>
    <x v="0"/>
    <n v="2.7749999999999999"/>
    <s v="jfh00001"/>
    <s v="TKUYKEN"/>
    <s v="ENA - IM West"/>
    <x v="7"/>
    <x v="5"/>
    <n v="797339"/>
    <d v="2001-05-19T21:00:00"/>
  </r>
  <r>
    <x v="1"/>
    <x v="1"/>
    <x v="0"/>
    <n v="1"/>
    <n v="25000"/>
    <n v="1265589"/>
    <d v="2001-05-18T08:51:23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8"/>
    <s v="MICGUIDO"/>
    <s v="GWHALLE"/>
    <s v="WTI-GW-NXC2"/>
    <x v="1"/>
    <x v="5"/>
    <s v="VA6021.1"/>
    <d v="2001-06-01T00:00:00"/>
  </r>
  <r>
    <x v="1"/>
    <x v="3"/>
    <x v="1"/>
    <n v="3"/>
    <n v="30000"/>
    <n v="1265590"/>
    <d v="2001-05-18T08:51:2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750000000000001"/>
    <s v="DEFSCHRIS"/>
    <s v="JPARKS"/>
    <s v="HPLC - IM HPLC"/>
    <x v="7"/>
    <x v="8"/>
    <n v="797340"/>
    <d v="2001-05-19T21:00:00"/>
  </r>
  <r>
    <x v="1"/>
    <x v="3"/>
    <x v="0"/>
    <n v="13"/>
    <n v="325000"/>
    <n v="1265591"/>
    <d v="2001-05-18T08:51:24"/>
    <s v="Aquila Risk Management Corporation"/>
    <x v="0"/>
    <x v="0"/>
    <x v="0"/>
    <x v="3"/>
    <s v="US Gas Fin Swap"/>
    <s v="US Gas Daily     Waha                    19-31May01      USD/MM"/>
    <m/>
    <n v="25000"/>
    <x v="0"/>
    <x v="10"/>
    <x v="0"/>
    <n v="4.0549999999999997"/>
    <s v="AQUILA1015"/>
    <s v="EBASS"/>
    <s v="FT-Texas"/>
    <x v="1"/>
    <x v="5"/>
    <s v="VA6018.1"/>
    <d v="2001-05-19T21:00:00"/>
  </r>
  <r>
    <x v="1"/>
    <x v="3"/>
    <x v="0"/>
    <n v="151"/>
    <n v="755000"/>
    <n v="1265592"/>
    <d v="2001-05-18T08:51:26"/>
    <s v="Dynegy Canada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DYNLIQUIDS"/>
    <s v="JARNOLD"/>
    <s v="NG-Price"/>
    <x v="1"/>
    <x v="5"/>
    <s v="VA6019.1"/>
    <d v="2001-11-01T00:00:00"/>
  </r>
  <r>
    <x v="1"/>
    <x v="3"/>
    <x v="1"/>
    <n v="3"/>
    <n v="10476"/>
    <n v="1265594"/>
    <d v="2001-05-18T08:51:29"/>
    <s v="CMS Field Services, Inc."/>
    <x v="0"/>
    <x v="0"/>
    <x v="0"/>
    <x v="3"/>
    <s v="US Gas Phy Fwd Firm non-TX &lt; or = 1Mo "/>
    <s v="US Gas Phy       NGPL Midcont            19-21May01      USD/MM"/>
    <m/>
    <n v="3492"/>
    <x v="0"/>
    <x v="10"/>
    <x v="0"/>
    <n v="3.96"/>
    <s v="CMSTCT4940"/>
    <s v="JWILLI13"/>
    <s v="ENA-IM Mid Central South"/>
    <x v="7"/>
    <x v="5"/>
    <n v="797341"/>
    <d v="2001-05-19T21:00:00"/>
  </r>
  <r>
    <x v="1"/>
    <x v="3"/>
    <x v="0"/>
    <n v="30"/>
    <n v="150000"/>
    <n v="1265595"/>
    <d v="2001-05-18T08:51:30"/>
    <s v="El Paso Merchant Energy, L.P."/>
    <x v="0"/>
    <x v="0"/>
    <x v="0"/>
    <x v="3"/>
    <s v="US Gas Fin BasisSwap"/>
    <s v="US Gas Basis     EP SanJuan              Jun01           USD/MM"/>
    <m/>
    <n v="5000"/>
    <x v="0"/>
    <x v="10"/>
    <x v="0"/>
    <n v="-0.9"/>
    <s v="EPMELPbag"/>
    <s v="MSANCH2"/>
    <s v="GD-New-Jr"/>
    <x v="1"/>
    <x v="5"/>
    <s v="VA6020.1"/>
    <d v="2001-06-01T21:00:00"/>
  </r>
  <r>
    <x v="1"/>
    <x v="3"/>
    <x v="1"/>
    <n v="3"/>
    <n v="60000"/>
    <n v="1265598"/>
    <d v="2001-05-18T08:51:32"/>
    <s v="Constellation Power Source, Inc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449999999999996"/>
    <s v="cprovenzan"/>
    <s v="ARING"/>
    <s v="ENA-IM NE GULF1"/>
    <x v="7"/>
    <x v="5"/>
    <n v="797342"/>
    <d v="2001-05-19T21:00:00"/>
  </r>
  <r>
    <x v="1"/>
    <x v="3"/>
    <x v="0"/>
    <n v="13"/>
    <n v="260000"/>
    <n v="1265599"/>
    <d v="2001-05-18T08:51:33"/>
    <s v="Aquila Risk Management Corporation"/>
    <x v="0"/>
    <x v="0"/>
    <x v="0"/>
    <x v="3"/>
    <s v="US Gas Fin Swap"/>
    <s v="US Gas Daily     HHub                    19-31May01      USD/MM"/>
    <n v="20000"/>
    <m/>
    <x v="0"/>
    <x v="10"/>
    <x v="0"/>
    <n v="4.1500000000000004"/>
    <s v="AQUILA1000"/>
    <s v="PKEAVEY"/>
    <s v="G-DAILY-EST"/>
    <x v="1"/>
    <x v="5"/>
    <s v="VA6025.1"/>
    <d v="2001-05-19T21:00:00"/>
  </r>
  <r>
    <x v="1"/>
    <x v="3"/>
    <x v="0"/>
    <n v="30"/>
    <n v="150000"/>
    <n v="1265600"/>
    <d v="2001-05-18T08:51:35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QUILA1074"/>
    <s v="JARNOLD"/>
    <s v="NG-Price"/>
    <x v="1"/>
    <x v="5"/>
    <s v="VA6023.1"/>
    <d v="2001-06-01T21:00:00"/>
  </r>
  <r>
    <x v="1"/>
    <x v="3"/>
    <x v="1"/>
    <n v="3"/>
    <n v="15000"/>
    <n v="1265601"/>
    <d v="2001-05-18T08:51:35"/>
    <s v="Summit Natural Gas, LLP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8"/>
    <s v="CREEKLEA"/>
    <s v="SGOODEL"/>
    <s v="ENA-IM NE GULF3"/>
    <x v="7"/>
    <x v="5"/>
    <n v="797343"/>
    <d v="2001-05-19T21:00:00"/>
  </r>
  <r>
    <x v="0"/>
    <x v="0"/>
    <x v="0"/>
    <n v="1"/>
    <n v="15"/>
    <n v="1265602"/>
    <d v="2001-05-18T08:51:41"/>
    <s v="Koch Metals Trading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pornstar"/>
    <s v="BMARCHAN"/>
    <s v="Enron Metals Trading System"/>
    <x v="0"/>
    <x v="0"/>
    <n v="2138500"/>
    <m/>
  </r>
  <r>
    <x v="1"/>
    <x v="3"/>
    <x v="0"/>
    <n v="92"/>
    <n v="460000"/>
    <n v="1265603"/>
    <d v="2001-05-18T08:51:44"/>
    <s v="Calpine Energy Services, L.P."/>
    <x v="0"/>
    <x v="0"/>
    <x v="0"/>
    <x v="3"/>
    <s v="US Gas Fin BasisSwap"/>
    <s v="US Gas Basis     TETCO M3                Jul-Sep01       USD/MM"/>
    <n v="5000"/>
    <m/>
    <x v="0"/>
    <x v="10"/>
    <x v="0"/>
    <n v="0.38"/>
    <s v="GILMORE2"/>
    <s v="BMCKAY"/>
    <s v="FT-NY"/>
    <x v="1"/>
    <x v="5"/>
    <s v="VA6029.1"/>
    <d v="2001-07-01T00:00:00"/>
  </r>
  <r>
    <x v="1"/>
    <x v="3"/>
    <x v="1"/>
    <n v="3"/>
    <n v="30000"/>
    <n v="1265604"/>
    <d v="2001-05-18T08:51:45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074999999999999"/>
    <s v="kzanaboni"/>
    <s v="JTHOLT"/>
    <s v="ENA - IM West"/>
    <x v="7"/>
    <x v="5"/>
    <n v="797344"/>
    <d v="2001-05-19T21:00:00"/>
  </r>
  <r>
    <x v="0"/>
    <x v="0"/>
    <x v="0"/>
    <n v="1"/>
    <n v="20"/>
    <n v="1265605"/>
    <d v="2001-05-18T08:51:4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VANDESBO"/>
    <s v="BMARCHAN"/>
    <s v="Enron Metals Trading System"/>
    <x v="0"/>
    <x v="0"/>
    <n v="2138502"/>
    <m/>
  </r>
  <r>
    <x v="1"/>
    <x v="3"/>
    <x v="0"/>
    <n v="30"/>
    <n v="75000"/>
    <n v="1265607"/>
    <d v="2001-05-18T08:51:53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kurtgibson"/>
    <s v="JARNOLD"/>
    <s v="NG-Price"/>
    <x v="1"/>
    <x v="5"/>
    <s v="VA6028.1"/>
    <d v="2001-06-01T21:00:00"/>
  </r>
  <r>
    <x v="1"/>
    <x v="1"/>
    <x v="0"/>
    <n v="1"/>
    <n v="50000"/>
    <n v="1265608"/>
    <d v="2001-05-18T08:51:55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56"/>
    <s v="JALTILIO"/>
    <s v="GWHALLE"/>
    <s v="WTI-GW-NXC2"/>
    <x v="1"/>
    <x v="5"/>
    <s v="VA6026.1"/>
    <d v="2001-07-01T00:00:00"/>
  </r>
  <r>
    <x v="1"/>
    <x v="2"/>
    <x v="1"/>
    <n v="1"/>
    <n v="4"/>
    <n v="1265610"/>
    <d v="2001-05-18T08:51:56"/>
    <s v="Sempra Energy Trading Corp."/>
    <x v="0"/>
    <x v="0"/>
    <x v="0"/>
    <x v="2"/>
    <s v="US West Power Phy Fwd CAISO"/>
    <s v="US Pwr Phy CAISO NP15 Peak odd-lot       21May01         USD/MWh"/>
    <m/>
    <n v="4"/>
    <x v="0"/>
    <x v="2"/>
    <x v="0"/>
    <n v="335"/>
    <s v="timnhanna"/>
    <s v="PPLATTE"/>
    <s v="ST-CA"/>
    <x v="6"/>
    <x v="6"/>
    <n v="615249.1"/>
    <d v="2001-05-21T21:00:00"/>
  </r>
  <r>
    <x v="1"/>
    <x v="3"/>
    <x v="1"/>
    <n v="3"/>
    <n v="15000"/>
    <n v="1265611"/>
    <d v="2001-05-18T08:51:56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jaelee14"/>
    <s v="VPIMENOV"/>
    <s v="ENA-IM ME NEW YORK"/>
    <x v="7"/>
    <x v="5"/>
    <n v="797345"/>
    <d v="2001-05-19T21:00:00"/>
  </r>
  <r>
    <x v="1"/>
    <x v="3"/>
    <x v="0"/>
    <n v="30"/>
    <n v="375000"/>
    <n v="1265612"/>
    <d v="2001-05-18T08:51:58"/>
    <s v="Dynegy Marketing and Trade"/>
    <x v="0"/>
    <x v="0"/>
    <x v="0"/>
    <x v="3"/>
    <s v="US Gas Fin Swap"/>
    <s v="US Gas Swap      Nymex                   Jun01           USD/MM"/>
    <n v="12500"/>
    <m/>
    <x v="0"/>
    <x v="10"/>
    <x v="0"/>
    <n v="4.1749999999999998"/>
    <s v="RODRIGUEZ"/>
    <s v="JARNOLD"/>
    <s v="NG-Price"/>
    <x v="1"/>
    <x v="5"/>
    <s v="VA6027.1"/>
    <d v="2001-06-01T21:00:00"/>
  </r>
  <r>
    <x v="1"/>
    <x v="3"/>
    <x v="1"/>
    <n v="3"/>
    <n v="30000"/>
    <n v="1265613"/>
    <d v="2001-05-18T08:51:58"/>
    <s v="Kaztex Energy Management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8"/>
    <s v="MARKMOYER"/>
    <s v="PMIMS"/>
    <s v="ENA - IM MKT Central CG"/>
    <x v="7"/>
    <x v="5"/>
    <n v="797346"/>
    <d v="2001-05-19T21:00:00"/>
  </r>
  <r>
    <x v="1"/>
    <x v="3"/>
    <x v="1"/>
    <n v="3"/>
    <n v="15000"/>
    <n v="1265614"/>
    <d v="2001-05-18T08:52:04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MIKETRADES"/>
    <s v="SGOODEL"/>
    <s v="ENA-IM NE GULF3"/>
    <x v="7"/>
    <x v="5"/>
    <n v="797347"/>
    <d v="2001-05-19T21:00:00"/>
  </r>
  <r>
    <x v="1"/>
    <x v="3"/>
    <x v="1"/>
    <n v="3"/>
    <n v="15435"/>
    <n v="1265615"/>
    <d v="2001-05-18T08:52:05"/>
    <s v="AEP Energy Services, Inc."/>
    <x v="0"/>
    <x v="0"/>
    <x v="0"/>
    <x v="3"/>
    <s v="US Gas Phy Fwd Firm non-TX &lt; or = 1Mo "/>
    <s v="US Gas Phy       Trunkline ELA           19-21May01      USD/MM"/>
    <n v="5145"/>
    <m/>
    <x v="0"/>
    <x v="10"/>
    <x v="0"/>
    <n v="4.0350000000000001"/>
    <s v="aepes201"/>
    <s v="TDONOHO"/>
    <s v="ENA - IM Central Gulf"/>
    <x v="7"/>
    <x v="5"/>
    <n v="797348"/>
    <d v="2001-05-19T21:00:00"/>
  </r>
  <r>
    <x v="1"/>
    <x v="3"/>
    <x v="1"/>
    <n v="3"/>
    <n v="3267"/>
    <n v="1265616"/>
    <d v="2001-05-18T08:52:10"/>
    <s v="CMS Field Services, Inc."/>
    <x v="0"/>
    <x v="0"/>
    <x v="0"/>
    <x v="3"/>
    <s v="US Gas Phy Fwd Firm non-TX &lt; or = 1Mo "/>
    <s v="US Gas Phy       ANR SW Pool             19-21May01      USD/MM"/>
    <m/>
    <n v="1089"/>
    <x v="0"/>
    <x v="10"/>
    <x v="0"/>
    <n v="4.01"/>
    <s v="CMSTCT4940"/>
    <s v="JWILLI13"/>
    <s v="ENA-IM Mid Central South"/>
    <x v="7"/>
    <x v="5"/>
    <n v="797349"/>
    <d v="2001-05-19T21:00:00"/>
  </r>
  <r>
    <x v="1"/>
    <x v="3"/>
    <x v="1"/>
    <n v="3"/>
    <n v="15000"/>
    <n v="1265617"/>
    <d v="2001-05-18T08:52:12"/>
    <s v="Nicor Gas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8"/>
    <s v="vab12345"/>
    <s v="PMIMS"/>
    <s v="ENA - IM MKT Central CG"/>
    <x v="7"/>
    <x v="5"/>
    <n v="797350"/>
    <d v="2001-05-19T21:00:00"/>
  </r>
  <r>
    <x v="1"/>
    <x v="2"/>
    <x v="1"/>
    <n v="1"/>
    <n v="25"/>
    <n v="1265618"/>
    <d v="2001-05-18T08:52:13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40"/>
    <s v="RCAUTHEN1"/>
    <s v="JRICHTE"/>
    <s v="ST-CA"/>
    <x v="6"/>
    <x v="6"/>
    <n v="615251.1"/>
    <d v="2001-05-21T21:00:00"/>
  </r>
  <r>
    <x v="1"/>
    <x v="3"/>
    <x v="0"/>
    <n v="31"/>
    <n v="155000"/>
    <n v="1265619"/>
    <d v="2001-05-18T08:52:13"/>
    <s v="Aquila Risk Management Corporation"/>
    <x v="0"/>
    <x v="0"/>
    <x v="0"/>
    <x v="3"/>
    <s v="US Gas Fin BasisSwap"/>
    <s v="US Gas Basis     TETCO M3                Jul01           USD/MM"/>
    <n v="5000"/>
    <m/>
    <x v="0"/>
    <x v="10"/>
    <x v="0"/>
    <n v="0.38750000000000001"/>
    <s v="AQUILA1075"/>
    <s v="BMCKAY"/>
    <s v="FT-NY"/>
    <x v="1"/>
    <x v="5"/>
    <s v="VA6032.1"/>
    <d v="2001-07-01T21:00:00"/>
  </r>
  <r>
    <x v="0"/>
    <x v="0"/>
    <x v="0"/>
    <n v="1"/>
    <n v="10"/>
    <n v="1265620"/>
    <d v="2001-05-18T08:52:1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glawrence"/>
    <s v="ATURNER"/>
    <s v="Enron Metals Trading System"/>
    <x v="0"/>
    <x v="0"/>
    <n v="2138508"/>
    <m/>
  </r>
  <r>
    <x v="1"/>
    <x v="3"/>
    <x v="1"/>
    <n v="3"/>
    <n v="18000"/>
    <n v="1265621"/>
    <d v="2001-05-18T08:52:17"/>
    <s v="Petrocom Energy Group Limited"/>
    <x v="0"/>
    <x v="0"/>
    <x v="0"/>
    <x v="3"/>
    <s v="US Gas Phy Fwd Firm TX &lt; or = 1Mo "/>
    <s v="US Gas Phy       Exxon Katy              19-21May01      USD/MM"/>
    <m/>
    <n v="6000"/>
    <x v="0"/>
    <x v="10"/>
    <x v="0"/>
    <n v="4.1150000000000002"/>
    <s v="roncampb"/>
    <s v="JPARKS"/>
    <s v="HPLC - IM HPLC"/>
    <x v="7"/>
    <x v="8"/>
    <n v="797351"/>
    <d v="2001-05-19T21:00:00"/>
  </r>
  <r>
    <x v="1"/>
    <x v="1"/>
    <x v="0"/>
    <n v="1"/>
    <n v="25000"/>
    <n v="1265622"/>
    <d v="2001-05-18T08:52:20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8"/>
    <s v="rsrsrsrs"/>
    <s v="GWHALLE"/>
    <s v="WTI-GW-NXC2"/>
    <x v="1"/>
    <x v="5"/>
    <s v="VA6030.1"/>
    <d v="2001-06-01T00:00:00"/>
  </r>
  <r>
    <x v="1"/>
    <x v="3"/>
    <x v="0"/>
    <n v="30"/>
    <n v="600000"/>
    <n v="1265623"/>
    <d v="2001-05-18T08:52:26"/>
    <s v="Aquila Risk Management Corporation"/>
    <x v="0"/>
    <x v="0"/>
    <x v="0"/>
    <x v="3"/>
    <s v="US Gas Fin Swap"/>
    <s v="US Gas Swap      Nymex                   Jun01           USD/MM"/>
    <m/>
    <n v="20000"/>
    <x v="0"/>
    <x v="10"/>
    <x v="0"/>
    <n v="4.18"/>
    <s v="AQUILA1029"/>
    <s v="JARNOLD"/>
    <s v="NG-Price"/>
    <x v="1"/>
    <x v="5"/>
    <s v="VA6031.1"/>
    <d v="2001-06-01T21:00:00"/>
  </r>
  <r>
    <x v="1"/>
    <x v="3"/>
    <x v="1"/>
    <n v="3"/>
    <n v="15000"/>
    <n v="1265624"/>
    <d v="2001-05-18T08:52:29"/>
    <s v="BP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87999999999998"/>
    <s v="Griffith"/>
    <s v="PMIMS"/>
    <s v="ENA - IM MKT Central CG"/>
    <x v="7"/>
    <x v="5"/>
    <n v="797353"/>
    <d v="2001-05-19T21:00:00"/>
  </r>
  <r>
    <x v="1"/>
    <x v="3"/>
    <x v="1"/>
    <n v="3"/>
    <n v="15000"/>
    <n v="1265625"/>
    <d v="2001-05-18T08:52:32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49999999999997"/>
    <s v="ADM38449"/>
    <s v="JWILLI13"/>
    <s v="ENA-IM Mid Central South"/>
    <x v="7"/>
    <x v="5"/>
    <n v="797354"/>
    <d v="2001-05-19T21:00:00"/>
  </r>
  <r>
    <x v="1"/>
    <x v="3"/>
    <x v="1"/>
    <n v="3"/>
    <n v="30000"/>
    <n v="1265626"/>
    <d v="2001-05-18T08:52:34"/>
    <s v="Dynegy Marketing and Trade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650000000000004"/>
    <s v="MAXFIELD"/>
    <s v="TDONOHO"/>
    <s v="ENA - IM Central Gulf"/>
    <x v="7"/>
    <x v="5"/>
    <n v="797355"/>
    <d v="2001-05-19T21:00:00"/>
  </r>
  <r>
    <x v="0"/>
    <x v="3"/>
    <x v="1"/>
    <n v="3"/>
    <n v="30000"/>
    <n v="1265628"/>
    <d v="2001-05-18T08:52:35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"/>
    <s v="DILLABOUGH"/>
    <s v="MCUILLA"/>
    <s v="ENA - IM Ontario"/>
    <x v="7"/>
    <x v="5"/>
    <n v="797357"/>
    <d v="2001-05-19T21:00:00"/>
  </r>
  <r>
    <x v="1"/>
    <x v="3"/>
    <x v="1"/>
    <n v="3"/>
    <n v="9000"/>
    <n v="1265627"/>
    <d v="2001-05-18T08:52:35"/>
    <s v="Burlington Resources Trading Inc."/>
    <x v="0"/>
    <x v="0"/>
    <x v="0"/>
    <x v="3"/>
    <s v="US Gas Phy Fwd Firm non-TX &lt; or = 1Mo "/>
    <s v="US Gas Phy       NGPL Midcont            19-21May01      USD/MM"/>
    <n v="3000"/>
    <m/>
    <x v="0"/>
    <x v="10"/>
    <x v="0"/>
    <n v="3.95"/>
    <s v="brtrader02"/>
    <s v="JWILLI13"/>
    <s v="ENA-IM Mid Central South"/>
    <x v="7"/>
    <x v="5"/>
    <n v="797356"/>
    <d v="2001-05-19T21:00:00"/>
  </r>
  <r>
    <x v="1"/>
    <x v="3"/>
    <x v="1"/>
    <n v="3"/>
    <n v="15000"/>
    <n v="1265629"/>
    <d v="2001-05-18T08:52:39"/>
    <s v="El Paso Merchant Energy, L.P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449999999999998"/>
    <s v="EPMELPrr2"/>
    <s v="SSOUTH"/>
    <s v="ENA - IM West"/>
    <x v="7"/>
    <x v="5"/>
    <n v="797358"/>
    <d v="2001-05-19T21:00:00"/>
  </r>
  <r>
    <x v="1"/>
    <x v="3"/>
    <x v="1"/>
    <n v="3"/>
    <n v="6000"/>
    <n v="1265630"/>
    <d v="2001-05-18T08:52:43"/>
    <s v="Cargill Energy, a division of Cargill, Incorporated"/>
    <x v="0"/>
    <x v="0"/>
    <x v="0"/>
    <x v="3"/>
    <s v="US Gas Phy Fwd Firm non-TX &lt; or = 1Mo "/>
    <s v="US Gas Phy       NGPL Midcont            19-21May01      USD/MM"/>
    <n v="2000"/>
    <m/>
    <x v="0"/>
    <x v="10"/>
    <x v="0"/>
    <n v="3.95"/>
    <s v="ADM90884"/>
    <s v="JWILLI13"/>
    <s v="ENA-IM Mid Central South"/>
    <x v="7"/>
    <x v="5"/>
    <n v="797360"/>
    <d v="2001-05-19T21:00:00"/>
  </r>
  <r>
    <x v="1"/>
    <x v="3"/>
    <x v="1"/>
    <n v="3"/>
    <n v="30000"/>
    <n v="1265631"/>
    <d v="2001-05-18T08:52:45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361"/>
    <d v="2001-05-19T21:00:00"/>
  </r>
  <r>
    <x v="1"/>
    <x v="3"/>
    <x v="1"/>
    <n v="3"/>
    <n v="15000"/>
    <n v="1265633"/>
    <d v="2001-05-18T08:52:48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wwarburton"/>
    <s v="SSOUTH"/>
    <s v="ENA - IM West"/>
    <x v="7"/>
    <x v="5"/>
    <n v="797362"/>
    <d v="2001-05-19T21:00:00"/>
  </r>
  <r>
    <x v="1"/>
    <x v="3"/>
    <x v="1"/>
    <n v="3"/>
    <n v="75000"/>
    <n v="1265632"/>
    <d v="2001-05-18T08:52:48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99999999999997"/>
    <s v="aepes215"/>
    <s v="ARING"/>
    <s v="ENA-IM NE GULF1"/>
    <x v="7"/>
    <x v="5"/>
    <n v="797363"/>
    <d v="2001-05-19T21:00:00"/>
  </r>
  <r>
    <x v="1"/>
    <x v="3"/>
    <x v="1"/>
    <n v="3"/>
    <n v="7500"/>
    <n v="1265634"/>
    <d v="2001-05-18T08:52:52"/>
    <s v="e prime, inc."/>
    <x v="0"/>
    <x v="0"/>
    <x v="0"/>
    <x v="3"/>
    <s v="US Gas Phy Fwd Firm non-TX &lt; or = 1Mo "/>
    <s v="US Gas Phy       EPNG Keystone           19-21May01      USD/MM"/>
    <m/>
    <n v="2500"/>
    <x v="0"/>
    <x v="10"/>
    <x v="0"/>
    <n v="3.8250000000000002"/>
    <s v="EPRIME26"/>
    <s v="RGAY"/>
    <s v="ENA - IM West"/>
    <x v="7"/>
    <x v="5"/>
    <n v="797364"/>
    <d v="2001-05-19T21:00:00"/>
  </r>
  <r>
    <x v="0"/>
    <x v="0"/>
    <x v="0"/>
    <n v="1"/>
    <n v="5"/>
    <n v="1265635"/>
    <d v="2001-05-18T08:53:03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6"/>
    <s v="ADM03777"/>
    <s v="JGORDON1"/>
    <s v="Enron Metals Trading System"/>
    <x v="0"/>
    <x v="0"/>
    <n v="2138510"/>
    <m/>
  </r>
  <r>
    <x v="1"/>
    <x v="3"/>
    <x v="1"/>
    <n v="3"/>
    <n v="30000"/>
    <n v="1265636"/>
    <d v="2001-05-18T08:53:06"/>
    <s v="Amerada Hess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28"/>
    <s v="jwalker1"/>
    <s v="JHODGE2"/>
    <s v="ENA-IM ME TCO"/>
    <x v="7"/>
    <x v="5"/>
    <n v="797365"/>
    <d v="2001-05-19T21:00:00"/>
  </r>
  <r>
    <x v="1"/>
    <x v="3"/>
    <x v="1"/>
    <n v="3"/>
    <n v="15000"/>
    <n v="1265637"/>
    <d v="2001-05-18T08:53:07"/>
    <s v="Adams Resources Marketing, Ltd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449999999999999"/>
    <s v="brentcap"/>
    <s v="SPEREIR"/>
    <s v="ENA-IM NE GULF3"/>
    <x v="7"/>
    <x v="5"/>
    <n v="797366"/>
    <d v="2001-05-19T21:00:00"/>
  </r>
  <r>
    <x v="0"/>
    <x v="0"/>
    <x v="0"/>
    <n v="1"/>
    <n v="10"/>
    <n v="1265638"/>
    <d v="2001-05-18T08:53:14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MCMULLAN"/>
    <s v="BMARCHAN"/>
    <s v="Enron Metals Trading System"/>
    <x v="0"/>
    <x v="0"/>
    <n v="2138514"/>
    <m/>
  </r>
  <r>
    <x v="1"/>
    <x v="3"/>
    <x v="1"/>
    <n v="3"/>
    <n v="15000"/>
    <n v="1265639"/>
    <d v="2001-05-18T08:53:20"/>
    <s v="Texaco Natural Gas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"/>
    <s v="WARNERTODD"/>
    <s v="TDONOHO"/>
    <s v="ENA - IM Central Gulf"/>
    <x v="7"/>
    <x v="5"/>
    <n v="797367"/>
    <d v="2001-05-19T21:00:00"/>
  </r>
  <r>
    <x v="1"/>
    <x v="3"/>
    <x v="1"/>
    <n v="3"/>
    <n v="15000"/>
    <n v="1265640"/>
    <d v="2001-05-18T08:53:27"/>
    <s v="CoEnergy Trading Company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"/>
    <s v="VANOIRSCHO"/>
    <s v="JWILLI13"/>
    <s v="ENA - IM Mkt Central MICH"/>
    <x v="7"/>
    <x v="5"/>
    <n v="797368"/>
    <d v="2001-05-19T21:00:00"/>
  </r>
  <r>
    <x v="1"/>
    <x v="3"/>
    <x v="1"/>
    <n v="3"/>
    <n v="15000"/>
    <n v="1265641"/>
    <d v="2001-05-18T08:53:29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811999999999996"/>
    <s v="benharner"/>
    <s v="PMIMS"/>
    <s v="ENA - IM MKT Central CG"/>
    <x v="7"/>
    <x v="5"/>
    <n v="797369"/>
    <d v="2001-05-19T21:00:00"/>
  </r>
  <r>
    <x v="1"/>
    <x v="3"/>
    <x v="1"/>
    <n v="3"/>
    <n v="30000"/>
    <n v="1265642"/>
    <d v="2001-05-18T08:53:35"/>
    <s v="El Paso Merchant Energy, L.P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"/>
    <s v="EPMELPbp"/>
    <s v="TDONOHO"/>
    <s v="ENA - IM Central Gulf"/>
    <x v="7"/>
    <x v="5"/>
    <n v="797371"/>
    <d v="2001-05-19T21:00:00"/>
  </r>
  <r>
    <x v="1"/>
    <x v="3"/>
    <x v="1"/>
    <n v="3"/>
    <n v="15000"/>
    <n v="1265643"/>
    <d v="2001-05-18T08:53:37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LREICHEL02"/>
    <s v="MLENHAR"/>
    <s v="ENA - IM West"/>
    <x v="7"/>
    <x v="5"/>
    <n v="797372"/>
    <d v="2001-05-19T21:00:00"/>
  </r>
  <r>
    <x v="1"/>
    <x v="3"/>
    <x v="1"/>
    <n v="3"/>
    <n v="78"/>
    <n v="1265644"/>
    <d v="2001-05-18T08:53:53"/>
    <s v="TXU Energy Trading Company"/>
    <x v="0"/>
    <x v="0"/>
    <x v="0"/>
    <x v="3"/>
    <s v="US Gas Phy Fwd Firm non-TX &lt; or = 1Mo "/>
    <s v="US Gas Phy       Trunkline ELA           19-21May01      USD/MM"/>
    <m/>
    <n v="26"/>
    <x v="0"/>
    <x v="10"/>
    <x v="0"/>
    <n v="4.0350000000000001"/>
    <s v="txuetctmb"/>
    <s v="TDONOHO"/>
    <s v="ENA - IM Central Gulf"/>
    <x v="7"/>
    <x v="5"/>
    <n v="797374"/>
    <d v="2001-05-19T21:00:00"/>
  </r>
  <r>
    <x v="1"/>
    <x v="3"/>
    <x v="1"/>
    <n v="3"/>
    <n v="30567"/>
    <n v="1265645"/>
    <d v="2001-05-18T08:53:55"/>
    <s v="Virginia Power Energy Marketing, Inc."/>
    <x v="0"/>
    <x v="0"/>
    <x v="0"/>
    <x v="3"/>
    <s v="US Gas Phy Fwd Firm non-TX &lt; or = 1Mo "/>
    <s v="US Gas Phy       NNG Demarc              19-21May01      USD/MM"/>
    <m/>
    <n v="10189"/>
    <x v="0"/>
    <x v="10"/>
    <x v="0"/>
    <n v="3.98"/>
    <s v="GREGHHHH"/>
    <s v="JWILLI13"/>
    <s v="ENA-IM Mid Central South"/>
    <x v="7"/>
    <x v="5"/>
    <n v="797375"/>
    <d v="2001-05-19T21:00:00"/>
  </r>
  <r>
    <x v="1"/>
    <x v="3"/>
    <x v="0"/>
    <n v="151"/>
    <n v="755000"/>
    <n v="1265646"/>
    <d v="2001-05-18T08:53:57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aepes214"/>
    <s v="JARNOLD"/>
    <s v="NG-Price"/>
    <x v="1"/>
    <x v="5"/>
    <s v="VA6033.1"/>
    <d v="2001-11-01T00:00:00"/>
  </r>
  <r>
    <x v="1"/>
    <x v="3"/>
    <x v="1"/>
    <n v="3"/>
    <n v="15000"/>
    <n v="1265648"/>
    <d v="2001-05-18T08:54:03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811999999999996"/>
    <s v="benharner"/>
    <s v="PMIMS"/>
    <s v="ENA - IM MKT Central CG"/>
    <x v="7"/>
    <x v="5"/>
    <n v="797376"/>
    <d v="2001-05-19T21:00:00"/>
  </r>
  <r>
    <x v="1"/>
    <x v="3"/>
    <x v="0"/>
    <n v="13"/>
    <n v="325000"/>
    <n v="1265650"/>
    <d v="2001-05-18T08:54:09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449999999999996"/>
    <s v="aepes222"/>
    <s v="PKEAVEY"/>
    <s v="G-DAILY-EST"/>
    <x v="1"/>
    <x v="5"/>
    <s v="VA6036.1"/>
    <d v="2001-05-19T21:00:00"/>
  </r>
  <r>
    <x v="1"/>
    <x v="3"/>
    <x v="0"/>
    <n v="30"/>
    <n v="150000"/>
    <n v="1265651"/>
    <d v="2001-05-18T08:54:10"/>
    <s v="CMS Marketing, Services and Trading Company"/>
    <x v="0"/>
    <x v="0"/>
    <x v="0"/>
    <x v="3"/>
    <s v="US Gas Fin BasisSwap"/>
    <s v="US Gas Basis     NGI Chicago             Jun01           USD/MM"/>
    <n v="5000"/>
    <m/>
    <x v="0"/>
    <x v="10"/>
    <x v="0"/>
    <n v="8.2500000000000004E-2"/>
    <s v="TSPURLIN"/>
    <s v="GSTOREY"/>
    <s v="FT-ONTARIO"/>
    <x v="1"/>
    <x v="5"/>
    <s v="VA6035.1"/>
    <d v="2001-06-01T21:00:00"/>
  </r>
  <r>
    <x v="1"/>
    <x v="2"/>
    <x v="1"/>
    <n v="2"/>
    <n v="50"/>
    <n v="1265652"/>
    <d v="2001-05-18T08:54:11"/>
    <s v="Sacramento Municipal Utility District"/>
    <x v="0"/>
    <x v="0"/>
    <x v="0"/>
    <x v="2"/>
    <s v="US West Power Phy Fwd Firm"/>
    <s v="US Pwr Phy Firm  COB N/S OffPk           20-21May01      USD/MWh"/>
    <m/>
    <n v="25"/>
    <x v="0"/>
    <x v="2"/>
    <x v="0"/>
    <n v="220"/>
    <s v="kevinhart"/>
    <s v="DSCHOLT"/>
    <s v="ST-SW"/>
    <x v="6"/>
    <x v="6"/>
    <n v="615254.1"/>
    <d v="2001-05-20T21:00:00"/>
  </r>
  <r>
    <x v="1"/>
    <x v="3"/>
    <x v="1"/>
    <n v="3"/>
    <n v="15000"/>
    <n v="1265653"/>
    <d v="2001-05-18T08:54:13"/>
    <s v="Conoco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250000000000001"/>
    <s v="diclementi"/>
    <s v="TKUYKEN"/>
    <s v="ENA - IM West"/>
    <x v="7"/>
    <x v="5"/>
    <n v="797378"/>
    <d v="2001-05-19T21:00:00"/>
  </r>
  <r>
    <x v="1"/>
    <x v="3"/>
    <x v="1"/>
    <n v="3"/>
    <n v="30000"/>
    <n v="1265655"/>
    <d v="2001-05-18T08:54:15"/>
    <s v="Texaco Natural Gas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OBANNONR"/>
    <s v="RGAY"/>
    <s v="ENA - IM West"/>
    <x v="7"/>
    <x v="5"/>
    <n v="797380"/>
    <d v="2001-05-19T21:00:00"/>
  </r>
  <r>
    <x v="1"/>
    <x v="3"/>
    <x v="1"/>
    <n v="3"/>
    <n v="11568"/>
    <n v="1265654"/>
    <d v="2001-05-18T08:54:15"/>
    <s v="ProLiance Energy, LLC"/>
    <x v="0"/>
    <x v="0"/>
    <x v="0"/>
    <x v="3"/>
    <s v="US Gas Phy Fwd Firm non-TX &lt; or = 1Mo "/>
    <s v="US Gas Phy       Consumers Pwr           19-21May01      USD/MM"/>
    <n v="3856"/>
    <m/>
    <x v="0"/>
    <x v="10"/>
    <x v="0"/>
    <n v="4.3150000000000004"/>
    <s v="ADM38449"/>
    <s v="JWILLI13"/>
    <s v="ENA - IM Mkt Central MICH"/>
    <x v="7"/>
    <x v="5"/>
    <n v="797379"/>
    <d v="2001-05-19T21:00:00"/>
  </r>
  <r>
    <x v="1"/>
    <x v="3"/>
    <x v="1"/>
    <n v="3"/>
    <n v="30000"/>
    <n v="1265656"/>
    <d v="2001-05-18T08:54:19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381"/>
    <d v="2001-05-19T21:00:00"/>
  </r>
  <r>
    <x v="1"/>
    <x v="3"/>
    <x v="0"/>
    <n v="30"/>
    <n v="300000"/>
    <n v="1265658"/>
    <d v="2001-05-18T08:54:21"/>
    <s v="Aquila Risk Management Corporation"/>
    <x v="0"/>
    <x v="0"/>
    <x v="0"/>
    <x v="3"/>
    <s v="US Gas Fin Swap"/>
    <s v="US Gas Swap      Nymex                   Jun01           USD/MM"/>
    <m/>
    <n v="10000"/>
    <x v="0"/>
    <x v="10"/>
    <x v="0"/>
    <n v="4.18"/>
    <s v="AQUILA1029"/>
    <s v="JARNOLD"/>
    <s v="NG-Price"/>
    <x v="1"/>
    <x v="5"/>
    <s v="VA6038.1"/>
    <d v="2001-06-01T21:00:00"/>
  </r>
  <r>
    <x v="1"/>
    <x v="3"/>
    <x v="1"/>
    <n v="3"/>
    <n v="75000"/>
    <n v="1265659"/>
    <d v="2001-05-18T08:54:22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49999999999998"/>
    <s v="STANHORTON"/>
    <s v="ARING"/>
    <s v="ENA-IM NE GULF1"/>
    <x v="7"/>
    <x v="5"/>
    <n v="797382"/>
    <d v="2001-05-19T21:00:00"/>
  </r>
  <r>
    <x v="1"/>
    <x v="1"/>
    <x v="0"/>
    <n v="12"/>
    <n v="120000"/>
    <n v="1265660"/>
    <d v="2001-05-18T08:54:29"/>
    <s v="Elf Trading SA"/>
    <x v="0"/>
    <x v="0"/>
    <x v="0"/>
    <x v="1"/>
    <s v="US Crude WTI Fin Swap "/>
    <s v="US WTI Swap      Nymex                   Jan-Dec02       USD/bl/m"/>
    <m/>
    <n v="10000"/>
    <x v="0"/>
    <x v="8"/>
    <x v="0"/>
    <n v="25.64"/>
    <s v="4matheron"/>
    <s v="BWHITE"/>
    <s v="Oil - Price"/>
    <x v="1"/>
    <x v="5"/>
    <s v="VA6039.1"/>
    <d v="2002-01-01T00:00:00"/>
  </r>
  <r>
    <x v="1"/>
    <x v="3"/>
    <x v="1"/>
    <n v="3"/>
    <n v="15000"/>
    <n v="1265661"/>
    <d v="2001-05-18T08:54:34"/>
    <s v="El Paso Merchant Energy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"/>
    <s v="EPMELPwlh"/>
    <s v="VPIMENOV"/>
    <s v="ENA-IM ME NEW YORK"/>
    <x v="7"/>
    <x v="5"/>
    <n v="797383"/>
    <d v="2001-05-19T21:00:00"/>
  </r>
  <r>
    <x v="1"/>
    <x v="3"/>
    <x v="0"/>
    <n v="30"/>
    <n v="150000"/>
    <n v="1265663"/>
    <d v="2001-05-18T08:54:35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82"/>
    <s v="CAMTHOR02"/>
    <s v="KHOLST"/>
    <s v="FT-West"/>
    <x v="1"/>
    <x v="5"/>
    <s v="VA6041.1"/>
    <d v="2001-06-01T21:00:00"/>
  </r>
  <r>
    <x v="1"/>
    <x v="1"/>
    <x v="0"/>
    <n v="1"/>
    <n v="50000"/>
    <n v="1265664"/>
    <d v="2001-05-18T08:54:3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4"/>
    <s v="rsrsrsrs"/>
    <s v="GWHALLE"/>
    <s v="WTI-GW-NXC2"/>
    <x v="1"/>
    <x v="5"/>
    <s v="VA6042.1"/>
    <d v="2001-06-01T00:00:00"/>
  </r>
  <r>
    <x v="1"/>
    <x v="3"/>
    <x v="1"/>
    <n v="3"/>
    <n v="15000"/>
    <n v="1265665"/>
    <d v="2001-05-18T08:54:41"/>
    <s v="Cross Timbers Energy Services,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redwood1"/>
    <s v="JWILLI13"/>
    <s v="ENA-IM Mid Central South"/>
    <x v="7"/>
    <x v="5"/>
    <n v="797384"/>
    <d v="2001-05-19T21:00:00"/>
  </r>
  <r>
    <x v="1"/>
    <x v="3"/>
    <x v="0"/>
    <n v="30"/>
    <n v="300000"/>
    <n v="1265668"/>
    <d v="2001-05-18T08:54:42"/>
    <s v="Duke Energy Trading and Marketing, L.L.C."/>
    <x v="0"/>
    <x v="0"/>
    <x v="0"/>
    <x v="3"/>
    <s v="US Gas Fin Swap"/>
    <s v="US Gas Swap      Nymex                   Jun01           USD/MM"/>
    <m/>
    <n v="10000"/>
    <x v="0"/>
    <x v="10"/>
    <x v="0"/>
    <n v="4.18"/>
    <s v="JOHNNELSON"/>
    <s v="JARNOLD"/>
    <s v="NG-Price"/>
    <x v="1"/>
    <x v="5"/>
    <s v="VA6044.1"/>
    <d v="2001-06-01T21:00:00"/>
  </r>
  <r>
    <x v="1"/>
    <x v="3"/>
    <x v="1"/>
    <n v="3"/>
    <n v="75000"/>
    <n v="1265667"/>
    <d v="2001-05-18T08:54:42"/>
    <s v="BGML - IM Bridgeline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"/>
    <s v="raganbond1"/>
    <s v="ARING"/>
    <s v="ENA-IM NE GULF1"/>
    <x v="7"/>
    <x v="5"/>
    <n v="797386"/>
    <d v="2001-05-19T21:00:00"/>
  </r>
  <r>
    <x v="0"/>
    <x v="3"/>
    <x v="1"/>
    <n v="1"/>
    <n v="10000"/>
    <n v="1265666"/>
    <d v="2001-05-18T08:54:42"/>
    <s v="Mirant Americas Energy Marketing Canada, Ltd."/>
    <x v="0"/>
    <x v="0"/>
    <x v="0"/>
    <x v="3"/>
    <s v="CAN Gas Phy Fwd Firm West &lt; or = 1Mo"/>
    <s v="CAN Gas Phy      NIT                     18May01         CAD/GJ"/>
    <n v="10000"/>
    <m/>
    <x v="0"/>
    <x v="14"/>
    <x v="4"/>
    <n v="5.46"/>
    <s v="ADM68959"/>
    <s v="RWATT"/>
    <s v="EC-IM Canada West"/>
    <x v="7"/>
    <x v="7"/>
    <n v="797385"/>
    <d v="2001-05-18T21:00:00"/>
  </r>
  <r>
    <x v="1"/>
    <x v="3"/>
    <x v="1"/>
    <n v="3"/>
    <n v="30000"/>
    <n v="1265669"/>
    <d v="2001-05-18T08:54:4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8"/>
    <s v="DEFSCHRIS"/>
    <s v="JPARKS"/>
    <s v="HPLC - IM HPLC"/>
    <x v="7"/>
    <x v="8"/>
    <n v="797387"/>
    <d v="2001-05-19T21:00:00"/>
  </r>
  <r>
    <x v="1"/>
    <x v="3"/>
    <x v="1"/>
    <n v="3"/>
    <n v="528"/>
    <n v="1265672"/>
    <d v="2001-05-18T08:54:47"/>
    <s v="Scana Energy Marketing, Inc."/>
    <x v="0"/>
    <x v="0"/>
    <x v="0"/>
    <x v="3"/>
    <s v="US Gas Phy Fwd Firm non-TX &lt; or = 1Mo "/>
    <s v="US Gas Phy       Consumers Pwr           19-21May01      USD/MM"/>
    <m/>
    <n v="176"/>
    <x v="0"/>
    <x v="10"/>
    <x v="0"/>
    <n v="4.32"/>
    <s v="SEMIMICHOF"/>
    <s v="JWILLI13"/>
    <s v="ENA - IM Mkt Central MICH"/>
    <x v="7"/>
    <x v="5"/>
    <n v="797388"/>
    <d v="2001-05-19T21:00:00"/>
  </r>
  <r>
    <x v="1"/>
    <x v="1"/>
    <x v="0"/>
    <n v="1"/>
    <n v="50000"/>
    <n v="1265671"/>
    <d v="2001-05-18T08:54:4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semprakuo"/>
    <s v="GWHALLE"/>
    <s v="WTI-GW-NXC2"/>
    <x v="1"/>
    <x v="5"/>
    <s v="VA6045.1"/>
    <d v="2001-06-01T00:00:00"/>
  </r>
  <r>
    <x v="1"/>
    <x v="3"/>
    <x v="1"/>
    <n v="3"/>
    <n v="15000"/>
    <n v="1265673"/>
    <d v="2001-05-18T08:54:48"/>
    <s v="Reliant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kurtgibson"/>
    <s v="JWILLI13"/>
    <s v="ENA-IM Mid Central South"/>
    <x v="7"/>
    <x v="5"/>
    <n v="797389"/>
    <d v="2001-05-19T21:00:00"/>
  </r>
  <r>
    <x v="0"/>
    <x v="0"/>
    <x v="0"/>
    <n v="1"/>
    <n v="10"/>
    <n v="1265674"/>
    <d v="2001-05-18T08:54:50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NDYMARSH"/>
    <s v="BMARCHAN"/>
    <s v="Enron Metals Trading System"/>
    <x v="0"/>
    <x v="0"/>
    <n v="2138520"/>
    <m/>
  </r>
  <r>
    <x v="1"/>
    <x v="3"/>
    <x v="1"/>
    <n v="3"/>
    <n v="4524"/>
    <n v="1265675"/>
    <d v="2001-05-18T08:54:58"/>
    <s v="Cross Timbers Energy Services, Inc."/>
    <x v="0"/>
    <x v="0"/>
    <x v="0"/>
    <x v="3"/>
    <s v="US Gas Phy Fwd Firm non-TX &lt; or = 1Mo "/>
    <s v="US Gas Phy       NGPL Midcont            19-21May01      USD/MM"/>
    <m/>
    <n v="1508"/>
    <x v="0"/>
    <x v="10"/>
    <x v="0"/>
    <n v="3.95"/>
    <s v="redwood1"/>
    <s v="JWILLI13"/>
    <s v="ENA-IM Mid Central South"/>
    <x v="7"/>
    <x v="5"/>
    <n v="797391"/>
    <d v="2001-05-19T21:00:00"/>
  </r>
  <r>
    <x v="1"/>
    <x v="1"/>
    <x v="0"/>
    <n v="1"/>
    <n v="50000"/>
    <n v="1265676"/>
    <d v="2001-05-18T08:55:0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22"/>
    <s v="DOMESTIC"/>
    <s v="GWHALLE"/>
    <s v="WTI-GW-NXC2"/>
    <x v="1"/>
    <x v="5"/>
    <s v="VA6055.1"/>
    <d v="2001-06-01T00:00:00"/>
  </r>
  <r>
    <x v="0"/>
    <x v="0"/>
    <x v="0"/>
    <n v="1"/>
    <n v="9"/>
    <n v="1265677"/>
    <d v="2001-05-18T08:55:05"/>
    <s v="ED &amp; F Man International Limited"/>
    <x v="0"/>
    <x v="0"/>
    <x v="0"/>
    <x v="0"/>
    <s v="Zinc LME Registered Contract"/>
    <s v="Zinc LME Reg.    Contract                3 Month         USD/mt-L"/>
    <m/>
    <n v="9"/>
    <x v="0"/>
    <x v="0"/>
    <x v="0"/>
    <n v="967"/>
    <s v="BRUMSTEVE"/>
    <s v="ATURNER"/>
    <s v="Enron Metals Trading System"/>
    <x v="0"/>
    <x v="0"/>
    <n v="2138522"/>
    <m/>
  </r>
  <r>
    <x v="1"/>
    <x v="3"/>
    <x v="1"/>
    <n v="3"/>
    <n v="15000"/>
    <n v="1265678"/>
    <d v="2001-05-18T08:55:12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schwalbach"/>
    <s v="JWILLI13"/>
    <s v="ENA-IM Mid Central South"/>
    <x v="7"/>
    <x v="5"/>
    <n v="797392"/>
    <d v="2001-05-19T21:00:00"/>
  </r>
  <r>
    <x v="1"/>
    <x v="3"/>
    <x v="1"/>
    <n v="3"/>
    <n v="399"/>
    <n v="1265679"/>
    <d v="2001-05-18T08:55:17"/>
    <s v="El Paso Merchant Energy, L.P."/>
    <x v="0"/>
    <x v="0"/>
    <x v="0"/>
    <x v="3"/>
    <s v="US Gas Phy Fwd Firm non-TX &lt; or = 1Mo "/>
    <s v="US Gas Phy       Cheyenne Hub            19-21May01      USD/MM"/>
    <n v="133"/>
    <m/>
    <x v="0"/>
    <x v="10"/>
    <x v="0"/>
    <n v="2.48"/>
    <s v="EPMELPrj"/>
    <s v="SSCOTT5"/>
    <s v="ENA - IM Denver"/>
    <x v="7"/>
    <x v="5"/>
    <n v="797393"/>
    <d v="2001-05-19T21:00:00"/>
  </r>
  <r>
    <x v="1"/>
    <x v="3"/>
    <x v="1"/>
    <n v="3"/>
    <n v="30000"/>
    <n v="1265680"/>
    <d v="2001-05-18T08:55:20"/>
    <s v="Sempra Energy Trading Cor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ramcharger"/>
    <s v="MLENHAR"/>
    <s v="ENA - IM West"/>
    <x v="7"/>
    <x v="5"/>
    <n v="797394"/>
    <d v="2001-05-19T21:00:00"/>
  </r>
  <r>
    <x v="1"/>
    <x v="1"/>
    <x v="0"/>
    <n v="1"/>
    <n v="50000"/>
    <n v="1265681"/>
    <d v="2001-05-18T08:55:21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6"/>
    <s v="rsrsrsrs"/>
    <s v="GWHALLE"/>
    <s v="WTI-GW-NXC2"/>
    <x v="1"/>
    <x v="5"/>
    <s v="VA6058.1"/>
    <d v="2001-07-01T00:00:00"/>
  </r>
  <r>
    <x v="1"/>
    <x v="3"/>
    <x v="1"/>
    <n v="3"/>
    <n v="15000"/>
    <n v="1265682"/>
    <d v="2001-05-18T08:55:22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"/>
    <s v="ADM90884"/>
    <s v="JWILLI13"/>
    <s v="ENA-IM Mid Central South"/>
    <x v="7"/>
    <x v="5"/>
    <n v="797395"/>
    <d v="2001-05-19T21:00:00"/>
  </r>
  <r>
    <x v="1"/>
    <x v="3"/>
    <x v="1"/>
    <n v="3"/>
    <n v="15000"/>
    <n v="1265683"/>
    <d v="2001-05-18T08:55:24"/>
    <s v="Reliant Energy Services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999999999999996"/>
    <s v="toerner01"/>
    <s v="MLENHAR"/>
    <s v="ENA - IM West"/>
    <x v="7"/>
    <x v="5"/>
    <n v="797396"/>
    <d v="2001-05-19T21:00:00"/>
  </r>
  <r>
    <x v="1"/>
    <x v="3"/>
    <x v="1"/>
    <n v="3"/>
    <n v="15000"/>
    <n v="1265684"/>
    <d v="2001-05-18T08:55:26"/>
    <s v="Mirant Americas Energy Marketing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jfh00001"/>
    <s v="MLENHAR"/>
    <s v="ENA - IM West"/>
    <x v="7"/>
    <x v="5"/>
    <n v="797397"/>
    <d v="2001-05-19T21:00:00"/>
  </r>
  <r>
    <x v="1"/>
    <x v="3"/>
    <x v="1"/>
    <n v="3"/>
    <n v="12000"/>
    <n v="1265685"/>
    <d v="2001-05-18T08:55:31"/>
    <s v="Aquila Energy Marketing Corporation"/>
    <x v="0"/>
    <x v="0"/>
    <x v="0"/>
    <x v="3"/>
    <s v="US Gas Phy Fwd Firm non-TX &lt; or = 1Mo "/>
    <s v="US Gas Phy       PEPL Pool               19-21May01      USD/MM"/>
    <n v="4000"/>
    <m/>
    <x v="0"/>
    <x v="10"/>
    <x v="0"/>
    <n v="4.0149999999999997"/>
    <s v="TROYKELLY"/>
    <s v="JWILLI13"/>
    <s v="ENA-IM Mid Central South"/>
    <x v="7"/>
    <x v="5"/>
    <n v="797398"/>
    <d v="2001-05-19T21:00:00"/>
  </r>
  <r>
    <x v="1"/>
    <x v="3"/>
    <x v="1"/>
    <n v="3"/>
    <n v="15000"/>
    <n v="1265686"/>
    <d v="2001-05-18T08:55:31"/>
    <s v="Dynegy Marketing and Trade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549999999999997"/>
    <s v="MCGAUGHEY1"/>
    <s v="SPEREIR"/>
    <s v="ENA-IM NE GULF3"/>
    <x v="7"/>
    <x v="5"/>
    <n v="797399"/>
    <d v="2001-05-19T21:00:00"/>
  </r>
  <r>
    <x v="1"/>
    <x v="3"/>
    <x v="1"/>
    <n v="3"/>
    <n v="15000"/>
    <n v="1265687"/>
    <d v="2001-05-18T08:55:35"/>
    <s v="PanCanadian Energy Services Inc.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8"/>
    <s v="pces5054"/>
    <s v="PMIMS"/>
    <s v="ENA - IM MKT Central CG"/>
    <x v="7"/>
    <x v="5"/>
    <n v="797400"/>
    <d v="2001-05-19T21:00:00"/>
  </r>
  <r>
    <x v="1"/>
    <x v="3"/>
    <x v="1"/>
    <n v="3"/>
    <n v="15000"/>
    <n v="1265688"/>
    <d v="2001-05-18T08:55:38"/>
    <s v="AEP Energy Services, In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7"/>
    <s v="aepes201"/>
    <s v="TDONOHO"/>
    <s v="ENA - IM Central Gulf"/>
    <x v="7"/>
    <x v="5"/>
    <n v="797402"/>
    <d v="2001-05-19T21:00:00"/>
  </r>
  <r>
    <x v="1"/>
    <x v="3"/>
    <x v="1"/>
    <n v="3"/>
    <n v="11325"/>
    <n v="1265689"/>
    <d v="2001-05-18T08:55:49"/>
    <s v="Texla Energy Management Inc."/>
    <x v="0"/>
    <x v="0"/>
    <x v="0"/>
    <x v="3"/>
    <s v="US Gas Phy Fwd Firm non-TX &lt; or = 1Mo "/>
    <s v="US Gas Phy       HeHub                   19-21May01      USD/MM"/>
    <m/>
    <n v="3775"/>
    <x v="0"/>
    <x v="10"/>
    <x v="0"/>
    <n v="4.13"/>
    <s v="WILSHUSEN"/>
    <s v="ARING"/>
    <s v="ENA-IM NE GULF1"/>
    <x v="7"/>
    <x v="5"/>
    <n v="797403"/>
    <d v="2001-05-19T21:00:00"/>
  </r>
  <r>
    <x v="1"/>
    <x v="3"/>
    <x v="1"/>
    <n v="3"/>
    <n v="15000"/>
    <n v="1265690"/>
    <d v="2001-05-18T08:55:5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449999999999998"/>
    <s v="TROYKELLY"/>
    <s v="JWILLI13"/>
    <s v="ENA-IM Mid Central South"/>
    <x v="7"/>
    <x v="5"/>
    <n v="797404"/>
    <d v="2001-05-19T21:00:00"/>
  </r>
  <r>
    <x v="1"/>
    <x v="3"/>
    <x v="1"/>
    <n v="3"/>
    <n v="30000"/>
    <n v="1265691"/>
    <d v="2001-05-18T08:55:58"/>
    <s v="USGT/Aquila, L.P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lesliehyne"/>
    <s v="RGAY"/>
    <s v="ENA - IM West"/>
    <x v="7"/>
    <x v="5"/>
    <n v="797405"/>
    <d v="2001-05-19T21:00:00"/>
  </r>
  <r>
    <x v="0"/>
    <x v="0"/>
    <x v="0"/>
    <n v="1"/>
    <n v="50"/>
    <n v="1265693"/>
    <d v="2001-05-18T08:56:00"/>
    <s v="GNI Limited"/>
    <x v="0"/>
    <x v="0"/>
    <x v="0"/>
    <x v="0"/>
    <s v="Copper LME Registered Contract"/>
    <s v="Cu LME Reg.      Contract                18Jul01         USD/mt-L"/>
    <m/>
    <n v="50"/>
    <x v="0"/>
    <x v="0"/>
    <x v="0"/>
    <n v="1701.5"/>
    <s v="ADM59084"/>
    <s v="GRANKINE"/>
    <s v="Enron Metals Trading System"/>
    <x v="0"/>
    <x v="0"/>
    <n v="2138524"/>
    <d v="2001-07-18T15:32:00"/>
  </r>
  <r>
    <x v="0"/>
    <x v="0"/>
    <x v="0"/>
    <n v="1"/>
    <n v="50"/>
    <n v="1265694"/>
    <d v="2001-05-18T08:56:00"/>
    <s v="GNI Limited"/>
    <x v="0"/>
    <x v="0"/>
    <x v="0"/>
    <x v="0"/>
    <s v="Copper LME Registered Contract"/>
    <s v="Cu LME Reg.      Contract                15Aug01         USD/mt-L"/>
    <n v="50"/>
    <m/>
    <x v="0"/>
    <x v="0"/>
    <x v="0"/>
    <n v="1703"/>
    <s v="ADM59084"/>
    <s v="GRANKINE"/>
    <s v="Enron Metals Trading System"/>
    <x v="0"/>
    <x v="0"/>
    <n v="2138526"/>
    <d v="2001-08-15T15:32:00"/>
  </r>
  <r>
    <x v="1"/>
    <x v="3"/>
    <x v="1"/>
    <n v="3"/>
    <n v="30000"/>
    <n v="1265695"/>
    <d v="2001-05-18T08:56:03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406"/>
    <d v="2001-05-19T21:00:00"/>
  </r>
  <r>
    <x v="1"/>
    <x v="3"/>
    <x v="0"/>
    <n v="30"/>
    <n v="150000"/>
    <n v="1265696"/>
    <d v="2001-05-18T08:56:04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5.71"/>
    <s v="AQUILA1001"/>
    <s v="KHOLST"/>
    <s v="FT-West"/>
    <x v="1"/>
    <x v="5"/>
    <s v="VA6059.1"/>
    <d v="2001-09-01T21:00:00"/>
  </r>
  <r>
    <x v="1"/>
    <x v="3"/>
    <x v="1"/>
    <n v="3"/>
    <n v="15000"/>
    <n v="1265697"/>
    <d v="2001-05-18T08:56:07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"/>
    <s v="KREMERTODD"/>
    <s v="JWILLI13"/>
    <s v="ENA-IM Mid Central South"/>
    <x v="7"/>
    <x v="5"/>
    <n v="797407"/>
    <d v="2001-05-19T21:00:00"/>
  </r>
  <r>
    <x v="1"/>
    <x v="3"/>
    <x v="1"/>
    <n v="3"/>
    <n v="30000"/>
    <n v="1265698"/>
    <d v="2001-05-18T08:56:10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408"/>
    <d v="2001-05-19T21:00:00"/>
  </r>
  <r>
    <x v="1"/>
    <x v="3"/>
    <x v="1"/>
    <n v="3"/>
    <n v="15000"/>
    <n v="1265699"/>
    <d v="2001-05-18T08:56:12"/>
    <s v="Cross Timbers Energy Services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"/>
    <s v="redwood1"/>
    <s v="JWILLI13"/>
    <s v="ENA-IM Mid Central South"/>
    <x v="7"/>
    <x v="5"/>
    <n v="797409"/>
    <d v="2001-05-19T21:00:00"/>
  </r>
  <r>
    <x v="1"/>
    <x v="3"/>
    <x v="0"/>
    <n v="30"/>
    <n v="75000"/>
    <n v="1265700"/>
    <d v="2001-05-18T08:56:17"/>
    <s v="Dynegy Marketing and Trade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RODRIGUEZ"/>
    <s v="JARNOLD"/>
    <s v="NG-Price"/>
    <x v="1"/>
    <x v="5"/>
    <s v="VA6060.1"/>
    <d v="2001-06-01T21:00:00"/>
  </r>
  <r>
    <x v="1"/>
    <x v="3"/>
    <x v="1"/>
    <n v="3"/>
    <n v="30000"/>
    <n v="1265701"/>
    <d v="2001-05-18T08:56:17"/>
    <s v="Reliant Energy Services, In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"/>
    <s v="kimnorman"/>
    <s v="TDONOHO"/>
    <s v="ENA - IM Central Gulf"/>
    <x v="7"/>
    <x v="5"/>
    <n v="797410"/>
    <d v="2001-05-19T21:00:00"/>
  </r>
  <r>
    <x v="1"/>
    <x v="3"/>
    <x v="1"/>
    <n v="3"/>
    <n v="1434"/>
    <n v="1265702"/>
    <d v="2001-05-18T08:56:19"/>
    <s v="Colonial Energy Inc."/>
    <x v="0"/>
    <x v="0"/>
    <x v="0"/>
    <x v="3"/>
    <s v="US Gas Phy Fwd Firm non-TX &lt; or = 1Mo "/>
    <s v="US Gas Phy       Transco Z6 NY           19-21May01      USD/MM"/>
    <m/>
    <n v="478"/>
    <x v="0"/>
    <x v="10"/>
    <x v="0"/>
    <n v="4.4749999999999996"/>
    <s v="VABLAISE"/>
    <s v="VPIMENOV"/>
    <s v="ENA-IM ME NEW YORK"/>
    <x v="7"/>
    <x v="5"/>
    <n v="797411"/>
    <d v="2001-05-19T21:00:00"/>
  </r>
  <r>
    <x v="1"/>
    <x v="3"/>
    <x v="1"/>
    <n v="3"/>
    <n v="15000"/>
    <n v="1265703"/>
    <d v="2001-05-18T08:56:20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5"/>
    <s v="EPMELPgs"/>
    <s v="TKUYKEN"/>
    <s v="ENA - IM West"/>
    <x v="7"/>
    <x v="5"/>
    <n v="797412"/>
    <d v="2001-05-19T21:00:00"/>
  </r>
  <r>
    <x v="0"/>
    <x v="3"/>
    <x v="1"/>
    <n v="4"/>
    <n v="40000"/>
    <n v="1265704"/>
    <d v="2001-05-18T08:56:22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450000000000003"/>
    <s v="ADM68959"/>
    <s v="RWATT"/>
    <s v="EC-IM Canada West"/>
    <x v="7"/>
    <x v="7"/>
    <n v="797413"/>
    <d v="2001-05-18T21:00:00"/>
  </r>
  <r>
    <x v="1"/>
    <x v="3"/>
    <x v="1"/>
    <n v="3"/>
    <n v="30000"/>
    <n v="1265705"/>
    <d v="2001-05-18T08:56:22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414"/>
    <d v="2001-05-19T21:00:00"/>
  </r>
  <r>
    <x v="1"/>
    <x v="3"/>
    <x v="0"/>
    <n v="30"/>
    <n v="150000"/>
    <n v="1265706"/>
    <d v="2001-05-18T08:56:24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QUILA1074"/>
    <s v="JARNOLD"/>
    <s v="NG-Price"/>
    <x v="1"/>
    <x v="5"/>
    <s v="VA6062.1"/>
    <d v="2001-06-01T21:00:00"/>
  </r>
  <r>
    <x v="1"/>
    <x v="3"/>
    <x v="1"/>
    <n v="3"/>
    <n v="696"/>
    <n v="1265707"/>
    <d v="2001-05-18T08:56:24"/>
    <s v="Texaco Natural Gas Inc."/>
    <x v="0"/>
    <x v="0"/>
    <x v="0"/>
    <x v="3"/>
    <s v="US Gas Phy Fwd Firm non-TX &lt; or = 1Mo "/>
    <s v="US Gas Phy       Trunkline ELA           19-21May01      USD/MM"/>
    <n v="232"/>
    <m/>
    <x v="0"/>
    <x v="10"/>
    <x v="0"/>
    <n v="4.0250000000000004"/>
    <s v="WARNERTODD"/>
    <s v="TDONOHO"/>
    <s v="ENA - IM Central Gulf"/>
    <x v="7"/>
    <x v="5"/>
    <n v="797415"/>
    <d v="2001-05-19T21:00:00"/>
  </r>
  <r>
    <x v="1"/>
    <x v="3"/>
    <x v="1"/>
    <n v="3"/>
    <n v="75000"/>
    <n v="1265708"/>
    <d v="2001-05-18T08:56:26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STANHORTON"/>
    <s v="ARING"/>
    <s v="ENA-IM NE GULF1"/>
    <x v="7"/>
    <x v="5"/>
    <n v="797416"/>
    <d v="2001-05-19T21:00:00"/>
  </r>
  <r>
    <x v="1"/>
    <x v="3"/>
    <x v="0"/>
    <n v="30"/>
    <n v="75000"/>
    <n v="1265710"/>
    <d v="2001-05-18T08:56:28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kurtgibson"/>
    <s v="JARNOLD"/>
    <s v="NG-Price"/>
    <x v="1"/>
    <x v="5"/>
    <s v="VA6063.1"/>
    <d v="2001-06-01T21:00:00"/>
  </r>
  <r>
    <x v="1"/>
    <x v="3"/>
    <x v="1"/>
    <n v="3"/>
    <n v="15000"/>
    <n v="1265711"/>
    <d v="2001-05-18T08:56:30"/>
    <s v="Mirant Americas Energy Marketing, L.P.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"/>
    <s v="jfh00001"/>
    <s v="MLENHAR"/>
    <s v="ENA - IM West"/>
    <x v="7"/>
    <x v="5"/>
    <n v="797417"/>
    <d v="2001-05-19T21:00:00"/>
  </r>
  <r>
    <x v="1"/>
    <x v="3"/>
    <x v="1"/>
    <n v="3"/>
    <n v="15000"/>
    <n v="1265712"/>
    <d v="2001-05-18T08:56:30"/>
    <s v="USGT/Aquila, L.P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lesliehyne"/>
    <s v="RGAY"/>
    <s v="ENA - IM West"/>
    <x v="7"/>
    <x v="5"/>
    <n v="797418"/>
    <d v="2001-05-19T21:00:00"/>
  </r>
  <r>
    <x v="1"/>
    <x v="3"/>
    <x v="1"/>
    <n v="3"/>
    <n v="12000"/>
    <n v="1265714"/>
    <d v="2001-05-18T08:56:35"/>
    <s v="EnergyUSA-TPC Corp."/>
    <x v="0"/>
    <x v="0"/>
    <x v="0"/>
    <x v="3"/>
    <s v="US Gas Phy Fwd Firm non-TX &lt; or = 1Mo "/>
    <s v="US Gas Phy       TENN Z-0                19-21May01      USD/MM"/>
    <m/>
    <n v="4000"/>
    <x v="0"/>
    <x v="10"/>
    <x v="0"/>
    <n v="3.99"/>
    <s v="jgriffiths"/>
    <s v="SGOODEL"/>
    <s v="ENA-IM NE GULF3"/>
    <x v="7"/>
    <x v="5"/>
    <n v="797419"/>
    <d v="2001-05-19T21:00:00"/>
  </r>
  <r>
    <x v="1"/>
    <x v="3"/>
    <x v="1"/>
    <n v="3"/>
    <n v="15000"/>
    <n v="1265715"/>
    <d v="2001-05-18T08:56:37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bryangins"/>
    <s v="SGOODEL"/>
    <s v="ENA-IM NE GULF3"/>
    <x v="7"/>
    <x v="5"/>
    <n v="797420"/>
    <d v="2001-05-19T21:00:00"/>
  </r>
  <r>
    <x v="0"/>
    <x v="3"/>
    <x v="1"/>
    <n v="4"/>
    <n v="40000"/>
    <n v="1265716"/>
    <d v="2001-05-18T08:56:41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ADM63703"/>
    <s v="RWATT"/>
    <s v="EC-IM Canada West"/>
    <x v="7"/>
    <x v="7"/>
    <n v="797421"/>
    <d v="2001-05-18T21:00:00"/>
  </r>
  <r>
    <x v="1"/>
    <x v="3"/>
    <x v="0"/>
    <n v="153"/>
    <n v="765000"/>
    <n v="1265718"/>
    <d v="2001-05-18T08:56:45"/>
    <s v="Calpine Energy Services, L.P.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JEFFFOX1"/>
    <s v="JARNOLD"/>
    <s v="NG-Price"/>
    <x v="1"/>
    <x v="5"/>
    <s v="VA6065.1"/>
    <d v="2001-06-01T00:00:00"/>
  </r>
  <r>
    <x v="1"/>
    <x v="3"/>
    <x v="1"/>
    <n v="3"/>
    <n v="1308"/>
    <n v="1265717"/>
    <d v="2001-05-18T08:56:45"/>
    <s v="EnergyUSA-TPC Corp."/>
    <x v="0"/>
    <x v="0"/>
    <x v="0"/>
    <x v="3"/>
    <s v="US Gas Phy Fwd Firm non-TX &lt; or = 1Mo "/>
    <s v="US Gas Phy       Chi Peoples             19-21May01      USD/MM"/>
    <m/>
    <n v="436"/>
    <x v="0"/>
    <x v="10"/>
    <x v="0"/>
    <n v="4.1761999999999997"/>
    <s v="trevorh1"/>
    <s v="PMIMS"/>
    <s v="ENA - IM MKT Central CG"/>
    <x v="7"/>
    <x v="5"/>
    <n v="797422"/>
    <d v="2001-05-19T21:00:00"/>
  </r>
  <r>
    <x v="1"/>
    <x v="3"/>
    <x v="1"/>
    <n v="3"/>
    <n v="6000"/>
    <n v="1265719"/>
    <d v="2001-05-18T08:56:48"/>
    <s v="Texaco Natural Gas Inc."/>
    <x v="0"/>
    <x v="0"/>
    <x v="0"/>
    <x v="3"/>
    <s v="US Gas Phy Fwd Firm non-TX &lt; or = 1Mo "/>
    <s v="US Gas Phy       PEPL Pool               19-21May01      USD/MM"/>
    <n v="2000"/>
    <m/>
    <x v="0"/>
    <x v="10"/>
    <x v="0"/>
    <n v="4.0049999999999999"/>
    <s v="BILLBALSA"/>
    <s v="JWILLI13"/>
    <s v="ENA-IM Mid Central South"/>
    <x v="7"/>
    <x v="5"/>
    <n v="797423"/>
    <d v="2001-05-19T21:00:00"/>
  </r>
  <r>
    <x v="1"/>
    <x v="3"/>
    <x v="1"/>
    <n v="3"/>
    <n v="14985"/>
    <n v="1265720"/>
    <d v="2001-05-18T08:56:49"/>
    <s v="Mirant Americas Energy Marketing, L.P."/>
    <x v="0"/>
    <x v="0"/>
    <x v="0"/>
    <x v="3"/>
    <s v="US Gas Phy Fwd Firm non-TX &lt; or = 1Mo "/>
    <s v="US Gas Phy       Opal                    19-21May01      USD/MM"/>
    <n v="4995"/>
    <m/>
    <x v="0"/>
    <x v="10"/>
    <x v="0"/>
    <n v="2.395"/>
    <s v="ppa00001"/>
    <s v="SSOUTH"/>
    <s v="ENA - IM West"/>
    <x v="7"/>
    <x v="5"/>
    <n v="797424"/>
    <d v="2001-05-19T21:00:00"/>
  </r>
  <r>
    <x v="1"/>
    <x v="3"/>
    <x v="0"/>
    <n v="30"/>
    <n v="300000"/>
    <n v="1265721"/>
    <d v="2001-05-18T08:56:51"/>
    <s v="AEP Energy Services, Inc."/>
    <x v="0"/>
    <x v="0"/>
    <x v="0"/>
    <x v="3"/>
    <s v="US Gas Fin Swap"/>
    <s v="US Gas Daily     HHub                    Jun01           USD/MM"/>
    <m/>
    <n v="10000"/>
    <x v="0"/>
    <x v="10"/>
    <x v="0"/>
    <n v="4.1749999999999998"/>
    <s v="aepes222"/>
    <s v="JARNOLD"/>
    <s v="NG-Price"/>
    <x v="1"/>
    <x v="5"/>
    <s v="VA6066.1"/>
    <d v="2001-06-01T21:59:00"/>
  </r>
  <r>
    <x v="1"/>
    <x v="3"/>
    <x v="1"/>
    <n v="3"/>
    <n v="15000"/>
    <n v="1265722"/>
    <d v="2001-05-18T08:56:53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449999999999998"/>
    <s v="toddbandy"/>
    <s v="JWILLI13"/>
    <s v="ENA-IM Mid Central South"/>
    <x v="7"/>
    <x v="5"/>
    <n v="797425"/>
    <d v="2001-05-19T21:00:00"/>
  </r>
  <r>
    <x v="1"/>
    <x v="3"/>
    <x v="1"/>
    <n v="3"/>
    <n v="15000"/>
    <n v="1265724"/>
    <d v="2001-05-18T08:56:54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aepes217"/>
    <s v="TKUYKEN"/>
    <s v="ENA - IM West"/>
    <x v="7"/>
    <x v="5"/>
    <n v="797427"/>
    <d v="2001-05-19T21:00:00"/>
  </r>
  <r>
    <x v="1"/>
    <x v="3"/>
    <x v="1"/>
    <n v="3"/>
    <n v="15000"/>
    <n v="1265723"/>
    <d v="2001-05-18T08:56:54"/>
    <s v="Texaco Natural Gas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849999999999999"/>
    <s v="OBANNONR"/>
    <s v="JWILLI13"/>
    <s v="ENA-IM Mid Central South"/>
    <x v="7"/>
    <x v="5"/>
    <n v="797426"/>
    <d v="2001-05-19T21:00:00"/>
  </r>
  <r>
    <x v="1"/>
    <x v="3"/>
    <x v="1"/>
    <n v="3"/>
    <n v="75000"/>
    <n v="1265725"/>
    <d v="2001-05-18T08:56:55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aepes215"/>
    <s v="ARING"/>
    <s v="ENA-IM NE GULF1"/>
    <x v="7"/>
    <x v="5"/>
    <n v="797428"/>
    <d v="2001-05-19T21:00:00"/>
  </r>
  <r>
    <x v="1"/>
    <x v="3"/>
    <x v="1"/>
    <n v="3"/>
    <n v="15000"/>
    <n v="1265726"/>
    <d v="2001-05-18T08:57:04"/>
    <s v="Cross Timbers Energy Services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"/>
    <s v="redwood1"/>
    <s v="JWILLI13"/>
    <s v="ENA-IM Mid Central South"/>
    <x v="7"/>
    <x v="5"/>
    <n v="797429"/>
    <d v="2001-05-19T21:00:00"/>
  </r>
  <r>
    <x v="1"/>
    <x v="3"/>
    <x v="1"/>
    <n v="3"/>
    <n v="6186"/>
    <n v="1265727"/>
    <d v="2001-05-18T08:57:06"/>
    <s v="Texaco Natural Gas Inc."/>
    <x v="0"/>
    <x v="0"/>
    <x v="0"/>
    <x v="3"/>
    <s v="US Gas Phy Fwd Firm non-TX &lt; or = 1Mo "/>
    <s v="US Gas Phy       NNG Demarc              19-21May01      USD/MM"/>
    <m/>
    <n v="2062"/>
    <x v="0"/>
    <x v="10"/>
    <x v="0"/>
    <n v="3.99"/>
    <s v="OBANNONR"/>
    <s v="JWILLI13"/>
    <s v="ENA-IM Mid Central South"/>
    <x v="7"/>
    <x v="5"/>
    <n v="797430"/>
    <d v="2001-05-19T21:00:00"/>
  </r>
  <r>
    <x v="1"/>
    <x v="3"/>
    <x v="1"/>
    <n v="3"/>
    <n v="15000"/>
    <n v="1265728"/>
    <d v="2001-05-18T08:57:15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CANADANW3"/>
    <s v="MLENHAR"/>
    <s v="ENA - IM West"/>
    <x v="7"/>
    <x v="5"/>
    <n v="797431"/>
    <d v="2001-05-19T21:00:00"/>
  </r>
  <r>
    <x v="1"/>
    <x v="3"/>
    <x v="1"/>
    <n v="3"/>
    <n v="15000"/>
    <n v="1265729"/>
    <d v="2001-05-18T08:57:17"/>
    <s v="Avista Energy, In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300000000000002"/>
    <s v="stharper"/>
    <s v="SSOUTH"/>
    <s v="ENA - IM West"/>
    <x v="7"/>
    <x v="5"/>
    <n v="797432"/>
    <d v="2001-05-19T21:00:00"/>
  </r>
  <r>
    <x v="1"/>
    <x v="3"/>
    <x v="1"/>
    <n v="3"/>
    <n v="15000"/>
    <n v="1265730"/>
    <d v="2001-05-18T08:57:21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KREMERTODD"/>
    <s v="JWILLI13"/>
    <s v="ENA-IM Mid Central South"/>
    <x v="7"/>
    <x v="5"/>
    <n v="797433"/>
    <d v="2001-05-19T21:00:00"/>
  </r>
  <r>
    <x v="1"/>
    <x v="3"/>
    <x v="0"/>
    <n v="31"/>
    <n v="3100"/>
    <n v="1265733"/>
    <d v="2001-05-18T08:57:22"/>
    <s v="Cargill Energy, a division of Cargill, Incorporated"/>
    <x v="0"/>
    <x v="0"/>
    <x v="0"/>
    <x v="3"/>
    <s v="US Gas Fin Swap"/>
    <s v="US Gas Swap      Nymex                   Jul01           USD/MM-L"/>
    <n v="100"/>
    <m/>
    <x v="0"/>
    <x v="13"/>
    <x v="0"/>
    <n v="4.2510000000000003"/>
    <s v="WEBBORN1"/>
    <s v="JARNOLD"/>
    <s v="NG-Price"/>
    <x v="1"/>
    <x v="5"/>
    <s v="VA6069.1"/>
    <d v="2001-07-01T21:00:00"/>
  </r>
  <r>
    <x v="1"/>
    <x v="3"/>
    <x v="0"/>
    <n v="30"/>
    <n v="3000"/>
    <n v="1265732"/>
    <d v="2001-05-18T08:57:22"/>
    <s v="Cargill Energy, a division of Cargill, Incorporated"/>
    <x v="0"/>
    <x v="0"/>
    <x v="0"/>
    <x v="3"/>
    <s v="US Gas Fin Swap"/>
    <s v="US Gas Swap      Nymex                   Jun01           USD/MM-L"/>
    <m/>
    <n v="100"/>
    <x v="0"/>
    <x v="13"/>
    <x v="0"/>
    <n v="4.1749999999999998"/>
    <s v="WEBBORN1"/>
    <s v="JARNOLD"/>
    <s v="NG-Price"/>
    <x v="1"/>
    <x v="5"/>
    <s v="VA6068.1"/>
    <d v="2001-06-01T21:00:00"/>
  </r>
  <r>
    <x v="1"/>
    <x v="3"/>
    <x v="1"/>
    <n v="3"/>
    <n v="3000"/>
    <n v="1265734"/>
    <d v="2001-05-18T08:57:24"/>
    <s v="Interstate Power Company"/>
    <x v="0"/>
    <x v="0"/>
    <x v="0"/>
    <x v="3"/>
    <s v="US Gas Phy Fwd Firm non-TX &lt; or = 1Mo "/>
    <s v="US Gas Phy       NNG Demarc              19-21May01      USD/MM"/>
    <m/>
    <n v="1000"/>
    <x v="0"/>
    <x v="10"/>
    <x v="0"/>
    <n v="3.9849999999999999"/>
    <s v="ipca08239"/>
    <s v="JWILLI13"/>
    <s v="ENA-IM Mid Central South"/>
    <x v="7"/>
    <x v="5"/>
    <n v="797434"/>
    <d v="2001-05-19T21:00:00"/>
  </r>
  <r>
    <x v="1"/>
    <x v="3"/>
    <x v="1"/>
    <n v="3"/>
    <n v="15000"/>
    <n v="1265735"/>
    <d v="2001-05-18T08:57:26"/>
    <s v="PG&amp;E Energy Trading-Gas Corporation"/>
    <x v="0"/>
    <x v="0"/>
    <x v="0"/>
    <x v="3"/>
    <s v="US Gas Phy Fwd Firm TX &lt; or = 1Mo "/>
    <s v="US Gas Phy       Exxon Katy              19-21May01      USD/MM"/>
    <m/>
    <n v="5000"/>
    <x v="0"/>
    <x v="10"/>
    <x v="0"/>
    <n v="4.1150000000000002"/>
    <s v="tomdickey"/>
    <s v="JPARKS"/>
    <s v="HPLC - IM HPLC"/>
    <x v="7"/>
    <x v="8"/>
    <n v="797435"/>
    <d v="2001-05-19T21:00:00"/>
  </r>
  <r>
    <x v="1"/>
    <x v="3"/>
    <x v="0"/>
    <n v="30"/>
    <n v="150000"/>
    <n v="1265737"/>
    <d v="2001-05-18T08:57:27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92"/>
    <s v="CAMTHOR02"/>
    <s v="KHOLST"/>
    <s v="FT-West"/>
    <x v="1"/>
    <x v="5"/>
    <s v="VA6070.1"/>
    <d v="2001-06-01T21:00:00"/>
  </r>
  <r>
    <x v="1"/>
    <x v="3"/>
    <x v="1"/>
    <n v="3"/>
    <n v="7752"/>
    <n v="1265736"/>
    <d v="2001-05-18T08:57:27"/>
    <s v="Duke Energy Trading and Marketing, L.L.C."/>
    <x v="0"/>
    <x v="0"/>
    <x v="0"/>
    <x v="3"/>
    <s v="US Gas Phy Fwd Firm non-TX &lt; or = 1Mo "/>
    <s v="US Gas Phy       EP Blanco Avg           19-21May01      USD/MM"/>
    <n v="2584"/>
    <m/>
    <x v="0"/>
    <x v="10"/>
    <x v="0"/>
    <n v="2.7250000000000001"/>
    <s v="MIKELARSEN"/>
    <s v="TKUYKEN"/>
    <s v="ENA - IM West"/>
    <x v="7"/>
    <x v="5"/>
    <n v="797436"/>
    <d v="2001-05-19T21:00:00"/>
  </r>
  <r>
    <x v="1"/>
    <x v="3"/>
    <x v="1"/>
    <n v="3"/>
    <n v="15000"/>
    <n v="1265738"/>
    <d v="2001-05-18T08:57:3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"/>
    <s v="toddbandy"/>
    <s v="JWILLI13"/>
    <s v="ENA-IM Mid Central South"/>
    <x v="7"/>
    <x v="5"/>
    <n v="797437"/>
    <d v="2001-05-19T21:00:00"/>
  </r>
  <r>
    <x v="1"/>
    <x v="3"/>
    <x v="1"/>
    <n v="3"/>
    <n v="2040"/>
    <n v="1265739"/>
    <d v="2001-05-18T08:57:39"/>
    <s v="Texla Energy Management Inc."/>
    <x v="0"/>
    <x v="0"/>
    <x v="0"/>
    <x v="3"/>
    <s v="US Gas Phy Fwd Firm non-TX &lt; or = 1Mo "/>
    <s v="US Gas Phy       ANR SE Trans            19-21May01      USD/MM"/>
    <n v="680"/>
    <m/>
    <x v="0"/>
    <x v="10"/>
    <x v="0"/>
    <n v="4.07"/>
    <s v="WILSHUSEN"/>
    <s v="TDONOHO"/>
    <s v="ENA - IM Central Gulf"/>
    <x v="7"/>
    <x v="5"/>
    <n v="797438"/>
    <d v="2001-05-19T21:00:00"/>
  </r>
  <r>
    <x v="1"/>
    <x v="4"/>
    <x v="0"/>
    <n v="3"/>
    <n v="75000"/>
    <n v="1265740"/>
    <d v="2001-05-18T08:57:40"/>
    <s v="Morgan Stanley Capital Group, Inc."/>
    <x v="0"/>
    <x v="0"/>
    <x v="0"/>
    <x v="4"/>
    <s v="US UNL Gasoline Fin Spread"/>
    <s v="US UNL Gasoline  NYMEX UnlGas CrkSpd     Q3 2001         USD/bl/m"/>
    <m/>
    <n v="25000"/>
    <x v="0"/>
    <x v="8"/>
    <x v="0"/>
    <n v="7.55"/>
    <s v="richseto"/>
    <s v="AHAUSER"/>
    <s v="Blnd-Hu-Hdg"/>
    <x v="1"/>
    <x v="5"/>
    <s v="VA6071.1"/>
    <d v="2001-07-01T00:00:00"/>
  </r>
  <r>
    <x v="1"/>
    <x v="3"/>
    <x v="0"/>
    <n v="30"/>
    <n v="600000"/>
    <n v="1265741"/>
    <d v="2001-05-18T08:57:42"/>
    <s v="AEP Energy Services, Inc."/>
    <x v="0"/>
    <x v="0"/>
    <x v="0"/>
    <x v="3"/>
    <s v="US Gas Fin Swap"/>
    <s v="US Gas Swap      Nymex                   Jun01           USD/MM"/>
    <n v="20000"/>
    <m/>
    <x v="0"/>
    <x v="10"/>
    <x v="0"/>
    <n v="4.17"/>
    <s v="aepes214"/>
    <s v="JARNOLD"/>
    <s v="NG-Price"/>
    <x v="1"/>
    <x v="5"/>
    <s v="VA6072.1"/>
    <d v="2001-06-01T21:00:00"/>
  </r>
  <r>
    <x v="1"/>
    <x v="3"/>
    <x v="1"/>
    <n v="3"/>
    <n v="15000"/>
    <n v="1265742"/>
    <d v="2001-05-18T08:57:51"/>
    <s v="Dynegy Marketing and Trade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649999999999999"/>
    <s v="LITNER01"/>
    <s v="VPIMENOV"/>
    <s v="ENA-IM ME NEW YORK"/>
    <x v="7"/>
    <x v="5"/>
    <n v="797439"/>
    <d v="2001-05-19T21:00:00"/>
  </r>
  <r>
    <x v="0"/>
    <x v="3"/>
    <x v="1"/>
    <n v="4"/>
    <n v="40000"/>
    <n v="1265744"/>
    <d v="2001-05-18T08:57:52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440"/>
    <d v="2001-05-18T21:00:00"/>
  </r>
  <r>
    <x v="1"/>
    <x v="3"/>
    <x v="1"/>
    <n v="3"/>
    <n v="30000"/>
    <n v="1265745"/>
    <d v="2001-05-18T08:57:52"/>
    <s v="Williams Energy Marketing &amp; Trading Company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6"/>
    <s v="duanelaw"/>
    <s v="ARING"/>
    <s v="ENA-IM NE GULF1"/>
    <x v="7"/>
    <x v="5"/>
    <n v="797441"/>
    <d v="2001-05-19T21:00:00"/>
  </r>
  <r>
    <x v="1"/>
    <x v="3"/>
    <x v="0"/>
    <n v="90"/>
    <n v="450000"/>
    <n v="1265743"/>
    <d v="2001-05-18T08:57:52"/>
    <s v="BP Amoco Corporation"/>
    <x v="0"/>
    <x v="0"/>
    <x v="0"/>
    <x v="3"/>
    <s v="US Gas Fin BasisSwap"/>
    <s v="US Gas Basis     NGI SoCal               Jan-Mar02       USD/MM"/>
    <m/>
    <n v="5000"/>
    <x v="0"/>
    <x v="10"/>
    <x v="0"/>
    <n v="3.75"/>
    <s v="Quekchin"/>
    <s v="KHOLST"/>
    <s v="FT-West"/>
    <x v="1"/>
    <x v="5"/>
    <s v="VA6073.1"/>
    <d v="2002-01-01T00:00:00"/>
  </r>
  <r>
    <x v="1"/>
    <x v="3"/>
    <x v="0"/>
    <n v="13"/>
    <n v="65000"/>
    <n v="1265748"/>
    <d v="2001-05-18T08:57:58"/>
    <s v="Aquila Risk Management Corporation"/>
    <x v="0"/>
    <x v="0"/>
    <x v="0"/>
    <x v="3"/>
    <s v="US Gas Fin Swap"/>
    <s v="US Gas Daily     SoCal                   19-31May01      USD/MM"/>
    <m/>
    <n v="5000"/>
    <x v="0"/>
    <x v="10"/>
    <x v="0"/>
    <n v="10.45"/>
    <s v="AQUILA1001"/>
    <s v="MLENHAR"/>
    <s v="West-Perm"/>
    <x v="1"/>
    <x v="5"/>
    <s v="VA6075.1"/>
    <d v="2001-05-19T21:00:00"/>
  </r>
  <r>
    <x v="1"/>
    <x v="1"/>
    <x v="0"/>
    <n v="1"/>
    <n v="50000"/>
    <n v="1265749"/>
    <d v="2001-05-18T08:58:0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rsrsrsrs"/>
    <s v="GWHALLE"/>
    <s v="WTI-GW-NXC2"/>
    <x v="1"/>
    <x v="5"/>
    <s v="VA6078.1"/>
    <d v="2001-06-01T00:00:00"/>
  </r>
  <r>
    <x v="1"/>
    <x v="3"/>
    <x v="1"/>
    <n v="3"/>
    <n v="10500"/>
    <n v="1265750"/>
    <d v="2001-05-18T08:58:02"/>
    <s v="MidAmerican Energy Company"/>
    <x v="0"/>
    <x v="0"/>
    <x v="0"/>
    <x v="3"/>
    <s v="US Gas Phy Fwd Firm non-TX &lt; or = 1Mo "/>
    <s v="US Gas Phy       NNG Demarc              19-21May01      USD/MM"/>
    <m/>
    <n v="3500"/>
    <x v="0"/>
    <x v="10"/>
    <x v="0"/>
    <n v="3.9849999999999999"/>
    <s v="SCOTTWIR"/>
    <s v="JWILLI13"/>
    <s v="ENA-IM Mid Central South"/>
    <x v="7"/>
    <x v="5"/>
    <n v="797442"/>
    <d v="2001-05-19T21:00:00"/>
  </r>
  <r>
    <x v="1"/>
    <x v="3"/>
    <x v="1"/>
    <n v="3"/>
    <n v="75000"/>
    <n v="1265751"/>
    <d v="2001-05-18T08:58:04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STANHORTON"/>
    <s v="ARING"/>
    <s v="ENA-IM NE GULF1"/>
    <x v="7"/>
    <x v="5"/>
    <n v="797444"/>
    <d v="2001-05-19T21:00:00"/>
  </r>
  <r>
    <x v="1"/>
    <x v="3"/>
    <x v="1"/>
    <n v="3"/>
    <n v="30000"/>
    <n v="1265752"/>
    <d v="2001-05-18T08:58:06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87999999999998"/>
    <s v="MIDCONT2"/>
    <s v="PMIMS"/>
    <s v="ENA - IM MKT Central CG"/>
    <x v="7"/>
    <x v="5"/>
    <n v="797445"/>
    <d v="2001-05-19T21:00:00"/>
  </r>
  <r>
    <x v="1"/>
    <x v="3"/>
    <x v="1"/>
    <n v="3"/>
    <n v="15000"/>
    <n v="1265753"/>
    <d v="2001-05-18T08:58:08"/>
    <s v="Reliant Energy Services, Inc.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4"/>
    <s v="kurtgibson"/>
    <s v="TDONOHO"/>
    <s v="ENA - IM Central Gulf"/>
    <x v="7"/>
    <x v="5"/>
    <n v="797446"/>
    <d v="2001-05-19T21:00:00"/>
  </r>
  <r>
    <x v="1"/>
    <x v="3"/>
    <x v="1"/>
    <n v="3"/>
    <n v="75000"/>
    <n v="1265757"/>
    <d v="2001-05-18T08:58:17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"/>
    <s v="aepes215"/>
    <s v="ARING"/>
    <s v="ENA-IM NE GULF1"/>
    <x v="7"/>
    <x v="5"/>
    <n v="797447"/>
    <d v="2001-05-19T21:00:00"/>
  </r>
  <r>
    <x v="1"/>
    <x v="3"/>
    <x v="0"/>
    <n v="365"/>
    <n v="1825000"/>
    <n v="1265758"/>
    <d v="2001-05-18T08:58:18"/>
    <s v="J. Aron &amp; Company"/>
    <x v="0"/>
    <x v="0"/>
    <x v="0"/>
    <x v="3"/>
    <s v="US Gas Fin Swap"/>
    <s v="US Gas Swap      Nymex                   Jan-Dec02       USD/MM"/>
    <n v="5000"/>
    <m/>
    <x v="0"/>
    <x v="10"/>
    <x v="0"/>
    <n v="4.37"/>
    <s v="paulbach"/>
    <s v="JARNOLD"/>
    <s v="NG-Price"/>
    <x v="1"/>
    <x v="5"/>
    <s v="VA6080.1"/>
    <d v="2002-01-01T21:00:00"/>
  </r>
  <r>
    <x v="1"/>
    <x v="3"/>
    <x v="1"/>
    <n v="3"/>
    <n v="15000"/>
    <n v="1265759"/>
    <d v="2001-05-18T08:58:18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199999999999996"/>
    <n v="12867107"/>
    <s v="SPEREIR"/>
    <s v="ENA-IM NE GULF3"/>
    <x v="7"/>
    <x v="5"/>
    <n v="797448"/>
    <d v="2001-05-19T21:00:00"/>
  </r>
  <r>
    <x v="0"/>
    <x v="3"/>
    <x v="0"/>
    <n v="123"/>
    <n v="615000"/>
    <n v="1265761"/>
    <d v="2001-05-18T08:58:26"/>
    <s v="Aquila Canada Corp."/>
    <x v="0"/>
    <x v="0"/>
    <x v="0"/>
    <x v="3"/>
    <s v="CAN Gas Fin BasSwap"/>
    <s v="CAN Gas Basis    AECO                    Jul-Oct01       USD/MM"/>
    <n v="5000"/>
    <m/>
    <x v="0"/>
    <x v="10"/>
    <x v="0"/>
    <n v="-0.35499999999999998"/>
    <s v="tsamaska"/>
    <s v="JMCKAY"/>
    <s v="FT-CAND-EGSC"/>
    <x v="1"/>
    <x v="7"/>
    <s v="VA6082.1"/>
    <d v="2001-07-01T00:00:00"/>
  </r>
  <r>
    <x v="1"/>
    <x v="3"/>
    <x v="1"/>
    <n v="3"/>
    <n v="15000"/>
    <n v="1265762"/>
    <d v="2001-05-18T08:58:42"/>
    <s v="Williams Energy Marketing &amp; Trading Company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49999999999997"/>
    <s v="gcagnoli"/>
    <s v="JWILLI13"/>
    <s v="ENA-IM Mid Central South"/>
    <x v="7"/>
    <x v="5"/>
    <n v="797449"/>
    <d v="2001-05-19T21:00:00"/>
  </r>
  <r>
    <x v="1"/>
    <x v="3"/>
    <x v="1"/>
    <n v="3"/>
    <n v="27267"/>
    <n v="1265763"/>
    <d v="2001-05-18T08:58:42"/>
    <s v="Aquila Energy Marketing Corporation"/>
    <x v="0"/>
    <x v="0"/>
    <x v="0"/>
    <x v="3"/>
    <s v="US Gas Phy Fwd Firm non-TX &lt; or = 1Mo "/>
    <s v="US Gas Phy       NGPL LA Pool            19-21May01      USD/MM"/>
    <m/>
    <n v="9089"/>
    <x v="0"/>
    <x v="10"/>
    <x v="0"/>
    <n v="4.09"/>
    <s v="JENNCLAYO"/>
    <s v="TDONOHO"/>
    <s v="ENA - IM Central Gulf"/>
    <x v="7"/>
    <x v="5"/>
    <n v="797450"/>
    <d v="2001-05-19T21:00:00"/>
  </r>
  <r>
    <x v="1"/>
    <x v="3"/>
    <x v="1"/>
    <n v="3"/>
    <n v="8382"/>
    <n v="1265764"/>
    <d v="2001-05-18T08:58:44"/>
    <s v="Reliant Energy Services, Inc."/>
    <x v="0"/>
    <x v="0"/>
    <x v="0"/>
    <x v="3"/>
    <s v="US Gas Phy Fwd Firm non-TX &lt; or = 1Mo "/>
    <s v="US Gas Phy       Trunkline ELA           19-21May01      USD/MM"/>
    <n v="2794"/>
    <m/>
    <x v="0"/>
    <x v="10"/>
    <x v="0"/>
    <n v="4.0250000000000004"/>
    <s v="mikepowers"/>
    <s v="TDONOHO"/>
    <s v="ENA - IM Central Gulf"/>
    <x v="7"/>
    <x v="5"/>
    <n v="797451"/>
    <d v="2001-05-19T21:00:00"/>
  </r>
  <r>
    <x v="1"/>
    <x v="2"/>
    <x v="1"/>
    <n v="1"/>
    <n v="50"/>
    <n v="1265766"/>
    <d v="2001-05-18T08:58:47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4"/>
    <s v="OTCDESK4"/>
    <s v="JQUENET"/>
    <s v="ST-PJM"/>
    <x v="6"/>
    <x v="6"/>
    <n v="615264.1"/>
    <d v="2001-05-21T21:00:00"/>
  </r>
  <r>
    <x v="0"/>
    <x v="3"/>
    <x v="1"/>
    <n v="4"/>
    <n v="40000"/>
    <n v="1265768"/>
    <d v="2001-05-18T08:58:50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949999999999996"/>
    <s v="craigwest"/>
    <s v="RWATT"/>
    <s v="EC-IM Canada West"/>
    <x v="7"/>
    <x v="7"/>
    <n v="797452"/>
    <d v="2001-05-18T21:00:00"/>
  </r>
  <r>
    <x v="1"/>
    <x v="3"/>
    <x v="1"/>
    <n v="3"/>
    <n v="15000"/>
    <n v="1265769"/>
    <d v="2001-05-18T08:58:51"/>
    <s v="Colonial Energy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CGILBERT"/>
    <s v="SGOODEL"/>
    <s v="ENA-IM NE GULF3"/>
    <x v="7"/>
    <x v="5"/>
    <n v="797453"/>
    <d v="2001-05-19T21:00:00"/>
  </r>
  <r>
    <x v="1"/>
    <x v="3"/>
    <x v="1"/>
    <n v="3"/>
    <n v="15000"/>
    <n v="1265770"/>
    <d v="2001-05-18T08:58:52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SPJOHRDE"/>
    <s v="SGOODEL"/>
    <s v="ENA-IM NE GULF3"/>
    <x v="7"/>
    <x v="5"/>
    <n v="797454"/>
    <d v="2001-05-19T21:00:00"/>
  </r>
  <r>
    <x v="1"/>
    <x v="3"/>
    <x v="0"/>
    <n v="30"/>
    <n v="600000"/>
    <n v="1265771"/>
    <d v="2001-05-18T08:58:56"/>
    <s v="AEP Energy Services, Inc."/>
    <x v="0"/>
    <x v="0"/>
    <x v="0"/>
    <x v="3"/>
    <s v="US Gas Fin Swap"/>
    <s v="US Gas Swap      Nymex                   Jun01           USD/MM"/>
    <n v="20000"/>
    <m/>
    <x v="0"/>
    <x v="10"/>
    <x v="0"/>
    <n v="4.165"/>
    <s v="aepes214"/>
    <s v="JARNOLD"/>
    <s v="NG-Price"/>
    <x v="1"/>
    <x v="5"/>
    <s v="VA6084.1"/>
    <d v="2001-06-01T21:00:00"/>
  </r>
  <r>
    <x v="1"/>
    <x v="3"/>
    <x v="0"/>
    <n v="13"/>
    <n v="130000"/>
    <n v="1265772"/>
    <d v="2001-05-18T08:59:01"/>
    <s v="Duke Energy Marketing Limited Partnership"/>
    <x v="0"/>
    <x v="0"/>
    <x v="0"/>
    <x v="3"/>
    <s v="US Gas Fin Swap"/>
    <s v="US Gas Daily     HHub                    19-31May01      USD/MM"/>
    <n v="10000"/>
    <m/>
    <x v="0"/>
    <x v="10"/>
    <x v="0"/>
    <n v="4.13"/>
    <s v="STEVEBUT"/>
    <s v="PKEAVEY"/>
    <s v="G-DAILY-EST"/>
    <x v="1"/>
    <x v="5"/>
    <s v="VA6086.1"/>
    <d v="2001-05-19T21:00:00"/>
  </r>
  <r>
    <x v="1"/>
    <x v="3"/>
    <x v="1"/>
    <n v="3"/>
    <n v="5988"/>
    <n v="1265773"/>
    <d v="2001-05-18T08:59:12"/>
    <s v="Reliant Energy Services, Inc."/>
    <x v="0"/>
    <x v="0"/>
    <x v="0"/>
    <x v="3"/>
    <s v="US Gas Phy Fwd Firm non-TX &lt; or = 1Mo "/>
    <s v="US Gas Phy       Trunkline ELA           19-21May01      USD/MM"/>
    <n v="1996"/>
    <m/>
    <x v="0"/>
    <x v="10"/>
    <x v="0"/>
    <n v="4.0199999999999996"/>
    <s v="mikepowers"/>
    <s v="TDONOHO"/>
    <s v="ENA - IM Central Gulf"/>
    <x v="7"/>
    <x v="5"/>
    <n v="797455"/>
    <d v="2001-05-19T21:00:00"/>
  </r>
  <r>
    <x v="1"/>
    <x v="3"/>
    <x v="0"/>
    <n v="30"/>
    <n v="150000"/>
    <n v="1265774"/>
    <d v="2001-05-18T08:59:17"/>
    <s v="WPS Energy Services, Inc."/>
    <x v="0"/>
    <x v="0"/>
    <x v="0"/>
    <x v="3"/>
    <s v="US Gas Fin Swap"/>
    <s v="US Gas Swap      Nymex                   Jun01           USD/MM"/>
    <n v="5000"/>
    <m/>
    <x v="0"/>
    <x v="10"/>
    <x v="0"/>
    <n v="4.16"/>
    <s v="BISHOP00"/>
    <s v="JARNOLD"/>
    <s v="NG-Price"/>
    <x v="1"/>
    <x v="5"/>
    <s v="VA6087.1"/>
    <d v="2001-06-01T21:00:00"/>
  </r>
  <r>
    <x v="1"/>
    <x v="3"/>
    <x v="1"/>
    <n v="3"/>
    <n v="15000"/>
    <n v="1265777"/>
    <d v="2001-05-18T08:59:24"/>
    <s v="CLECO Corporation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martyduck"/>
    <s v="TDONOHO"/>
    <s v="ENA - IM Central Gulf"/>
    <x v="7"/>
    <x v="5"/>
    <n v="797456"/>
    <d v="2001-05-19T21:00:00"/>
  </r>
  <r>
    <x v="1"/>
    <x v="3"/>
    <x v="1"/>
    <n v="3"/>
    <n v="30000"/>
    <n v="1265778"/>
    <d v="2001-05-18T08:59:24"/>
    <s v="BP Energy Company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Hallbrian1"/>
    <s v="JPARKS"/>
    <s v="HPLC - IM HPLC"/>
    <x v="7"/>
    <x v="8"/>
    <n v="797457"/>
    <d v="2001-05-19T21:00:00"/>
  </r>
  <r>
    <x v="1"/>
    <x v="2"/>
    <x v="1"/>
    <n v="62"/>
    <n v="3100"/>
    <n v="1265779"/>
    <d v="2001-05-18T08:59:26"/>
    <s v="Dynegy Power Marketing, Inc."/>
    <x v="0"/>
    <x v="0"/>
    <x v="0"/>
    <x v="2"/>
    <s v="US East Power Phy Fwd Firm"/>
    <s v="US Pwr Phy Firm  PJM-W Peak              Jul-Aug01       USD/MWh"/>
    <m/>
    <n v="50"/>
    <x v="0"/>
    <x v="2"/>
    <x v="0"/>
    <n v="86.75"/>
    <s v="markbeck"/>
    <s v="RBENSON"/>
    <s v="LT-PJM"/>
    <x v="6"/>
    <x v="6"/>
    <n v="615267.1"/>
    <d v="2001-07-01T14:12:00"/>
  </r>
  <r>
    <x v="1"/>
    <x v="3"/>
    <x v="1"/>
    <n v="3"/>
    <n v="15000"/>
    <n v="1265780"/>
    <d v="2001-05-18T08:59:28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TROYKELLY"/>
    <s v="JWILLI13"/>
    <s v="ENA-IM Mid Central South"/>
    <x v="7"/>
    <x v="5"/>
    <n v="797458"/>
    <d v="2001-05-19T21:00:00"/>
  </r>
  <r>
    <x v="0"/>
    <x v="3"/>
    <x v="1"/>
    <n v="4"/>
    <n v="20000"/>
    <n v="1265781"/>
    <d v="2001-05-18T08:59:29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"/>
    <s v="rhoughton"/>
    <s v="CCLARK5"/>
    <s v="EC - IM Canada BC"/>
    <x v="7"/>
    <x v="7"/>
    <n v="797459"/>
    <d v="2001-05-19T21:00:00"/>
  </r>
  <r>
    <x v="1"/>
    <x v="3"/>
    <x v="1"/>
    <n v="3"/>
    <n v="15000"/>
    <n v="1265782"/>
    <d v="2001-05-18T08:59:29"/>
    <s v="Tenaska Marketing Ventures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50000000000001"/>
    <s v="TMVKES01"/>
    <s v="JWILLI13"/>
    <s v="ENA-IM Mid Central South"/>
    <x v="7"/>
    <x v="5"/>
    <n v="797460"/>
    <d v="2001-05-19T21:00:00"/>
  </r>
  <r>
    <x v="1"/>
    <x v="3"/>
    <x v="0"/>
    <n v="30"/>
    <n v="75000"/>
    <n v="1265783"/>
    <d v="2001-05-18T08:59:30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16"/>
    <s v="Jnesser1"/>
    <s v="JARNOLD"/>
    <s v="NG-Price"/>
    <x v="1"/>
    <x v="5"/>
    <s v="VA6088.1"/>
    <d v="2001-06-01T21:00:00"/>
  </r>
  <r>
    <x v="1"/>
    <x v="3"/>
    <x v="1"/>
    <n v="3"/>
    <n v="342"/>
    <n v="1265784"/>
    <d v="2001-05-18T08:59:33"/>
    <s v="Aquila Energy Marketing Corporation"/>
    <x v="0"/>
    <x v="0"/>
    <x v="0"/>
    <x v="3"/>
    <s v="US Gas Phy Fwd Firm non-TX &lt; or = 1Mo "/>
    <s v="US Gas Phy       PGT Malin               19-21May01      USD/MM"/>
    <m/>
    <n v="114"/>
    <x v="0"/>
    <x v="10"/>
    <x v="0"/>
    <n v="4"/>
    <s v="KEVINLEGG"/>
    <s v="MLENHAR"/>
    <s v="ENA - IM West"/>
    <x v="7"/>
    <x v="5"/>
    <n v="797461"/>
    <d v="2001-05-19T21:00:00"/>
  </r>
  <r>
    <x v="1"/>
    <x v="3"/>
    <x v="1"/>
    <n v="3"/>
    <n v="15000"/>
    <n v="1265785"/>
    <d v="2001-05-18T08:59:34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50000000000001"/>
    <s v="BARRETT4"/>
    <s v="SSOUTH"/>
    <s v="ENA - IM West"/>
    <x v="7"/>
    <x v="5"/>
    <n v="797462"/>
    <d v="2001-05-19T21:00:00"/>
  </r>
  <r>
    <x v="1"/>
    <x v="3"/>
    <x v="1"/>
    <n v="3"/>
    <n v="15000"/>
    <n v="1265787"/>
    <d v="2001-05-18T08:59:36"/>
    <s v="BP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75000000000002"/>
    <s v="Griffith"/>
    <s v="PMIMS"/>
    <s v="ENA - IM MKT Central CG"/>
    <x v="7"/>
    <x v="5"/>
    <n v="797463"/>
    <d v="2001-05-19T21:00:00"/>
  </r>
  <r>
    <x v="1"/>
    <x v="3"/>
    <x v="1"/>
    <n v="3"/>
    <n v="15000"/>
    <n v="1265788"/>
    <d v="2001-05-18T08:59:37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75000000000002"/>
    <s v="SCOTTWIR"/>
    <s v="PMIMS"/>
    <s v="ENA - IM MKT Central CG"/>
    <x v="7"/>
    <x v="5"/>
    <n v="797464"/>
    <d v="2001-05-19T21:00:00"/>
  </r>
  <r>
    <x v="1"/>
    <x v="3"/>
    <x v="1"/>
    <n v="3"/>
    <n v="15000"/>
    <n v="1265789"/>
    <d v="2001-05-18T08:59:38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jaelee14"/>
    <s v="VPIMENOV"/>
    <s v="ENA-IM ME NEW YORK"/>
    <x v="7"/>
    <x v="5"/>
    <n v="797465"/>
    <d v="2001-05-19T21:00:00"/>
  </r>
  <r>
    <x v="1"/>
    <x v="3"/>
    <x v="1"/>
    <n v="3"/>
    <n v="2907"/>
    <n v="1265791"/>
    <d v="2001-05-18T08:59:39"/>
    <s v="Aquila Energy Marketing Corporation"/>
    <x v="0"/>
    <x v="0"/>
    <x v="0"/>
    <x v="3"/>
    <s v="US Gas Phy Fwd Firm non-TX &lt; or = 1Mo "/>
    <s v="US Gas Phy       Transco St.65           19-21May01      USD/MM"/>
    <m/>
    <n v="969"/>
    <x v="0"/>
    <x v="10"/>
    <x v="0"/>
    <n v="4.1749999999999998"/>
    <s v="LANCEMCW"/>
    <s v="ARING"/>
    <s v="ENA-IM NE GULF1"/>
    <x v="7"/>
    <x v="5"/>
    <n v="797466"/>
    <d v="2001-05-19T21:00:00"/>
  </r>
  <r>
    <x v="1"/>
    <x v="3"/>
    <x v="0"/>
    <n v="92"/>
    <n v="460000"/>
    <n v="1265793"/>
    <d v="2001-05-18T08:59:41"/>
    <s v="Dynegy Marketing and Trade"/>
    <x v="0"/>
    <x v="0"/>
    <x v="0"/>
    <x v="3"/>
    <s v="US Gas Fin BasisSwap"/>
    <s v="US Gas Basis     NGI Malin               Jul-Sep01       USD/MM"/>
    <m/>
    <n v="5000"/>
    <x v="0"/>
    <x v="10"/>
    <x v="0"/>
    <n v="2.9"/>
    <s v="LESLIE01"/>
    <s v="FERMIS"/>
    <s v="FT - North West"/>
    <x v="1"/>
    <x v="5"/>
    <s v="VA6090.1"/>
    <d v="2001-07-01T00:00:00"/>
  </r>
  <r>
    <x v="1"/>
    <x v="3"/>
    <x v="1"/>
    <n v="3"/>
    <n v="11733"/>
    <n v="1265792"/>
    <d v="2001-05-18T08:59:41"/>
    <s v="PG&amp;E Energy Trading-Gas Corporation"/>
    <x v="0"/>
    <x v="0"/>
    <x v="0"/>
    <x v="3"/>
    <s v="US Gas Phy Fwd Firm non-TX &lt; or = 1Mo "/>
    <s v="US Gas Phy       ANR SW Pool             19-21May01      USD/MM"/>
    <m/>
    <n v="3911"/>
    <x v="0"/>
    <x v="10"/>
    <x v="0"/>
    <n v="4.0049999999999999"/>
    <s v="perryperg"/>
    <s v="JWILLI13"/>
    <s v="ENA-IM Mid Central South"/>
    <x v="7"/>
    <x v="5"/>
    <n v="797467"/>
    <d v="2001-05-19T21:00:00"/>
  </r>
  <r>
    <x v="1"/>
    <x v="3"/>
    <x v="0"/>
    <n v="30"/>
    <n v="3000"/>
    <n v="1265794"/>
    <d v="2001-05-18T08:59:42"/>
    <s v="Axia Energy, LP"/>
    <x v="0"/>
    <x v="0"/>
    <x v="0"/>
    <x v="3"/>
    <s v="US Gas Fin Opt Put"/>
    <s v="US Gas Fin Opt   NYMEX        EP3.75     Jun01           USD/MM-L"/>
    <m/>
    <n v="100"/>
    <x v="0"/>
    <x v="13"/>
    <x v="0"/>
    <n v="0.02"/>
    <s v="boneillb"/>
    <s v="MMAGGI"/>
    <s v="NG EXOTIC"/>
    <x v="1"/>
    <x v="5"/>
    <s v="VA6092.1"/>
    <d v="2001-06-01T00:00:00"/>
  </r>
  <r>
    <x v="1"/>
    <x v="3"/>
    <x v="1"/>
    <n v="3"/>
    <n v="1833"/>
    <n v="1265796"/>
    <d v="2001-05-18T08:59:43"/>
    <s v="BP Energy Company"/>
    <x v="0"/>
    <x v="0"/>
    <x v="0"/>
    <x v="3"/>
    <s v="US Gas Phy Fwd Firm non-TX &lt; or = 1Mo "/>
    <s v="US Gas Phy       NNG Demarc              19-21May01      USD/MM"/>
    <n v="611"/>
    <m/>
    <x v="0"/>
    <x v="10"/>
    <x v="0"/>
    <n v="3.9750000000000001"/>
    <s v="ADM45135"/>
    <s v="JWILLI13"/>
    <s v="ENA-IM Mid Central South"/>
    <x v="7"/>
    <x v="5"/>
    <n v="797468"/>
    <d v="2001-05-19T21:00:00"/>
  </r>
  <r>
    <x v="1"/>
    <x v="3"/>
    <x v="1"/>
    <n v="3"/>
    <n v="30000"/>
    <n v="1265797"/>
    <d v="2001-05-18T08:59:44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61999999999997"/>
    <s v="PEGGIALL"/>
    <s v="PMIMS"/>
    <s v="ENA - IM MKT Central CG"/>
    <x v="7"/>
    <x v="5"/>
    <n v="797469"/>
    <d v="2001-05-19T21:00:00"/>
  </r>
  <r>
    <x v="1"/>
    <x v="1"/>
    <x v="0"/>
    <n v="1"/>
    <n v="50000"/>
    <n v="1265798"/>
    <d v="2001-05-18T08:59:44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JTREADWAY"/>
    <s v="GWHALLE"/>
    <s v="WTI-GW-NXC2"/>
    <x v="1"/>
    <x v="5"/>
    <s v="VA6091.1"/>
    <d v="2001-06-01T00:00:00"/>
  </r>
  <r>
    <x v="1"/>
    <x v="3"/>
    <x v="1"/>
    <n v="3"/>
    <n v="30000"/>
    <n v="1265800"/>
    <d v="2001-05-18T08:59:46"/>
    <s v="Dynegy Marketing and Trade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085"/>
    <s v="TONYT003"/>
    <s v="SPEREIR"/>
    <s v="ENA-IM NE GULF2"/>
    <x v="7"/>
    <x v="5"/>
    <n v="797470"/>
    <d v="2001-05-19T21:00:00"/>
  </r>
  <r>
    <x v="1"/>
    <x v="3"/>
    <x v="1"/>
    <n v="3"/>
    <n v="30000"/>
    <n v="1265801"/>
    <d v="2001-05-18T08:59:47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49999999999998"/>
    <s v="jenningscm"/>
    <s v="PMIMS"/>
    <s v="ENA - IM MKT Central CG"/>
    <x v="7"/>
    <x v="5"/>
    <n v="797471"/>
    <d v="2001-05-19T21:00:00"/>
  </r>
  <r>
    <x v="1"/>
    <x v="3"/>
    <x v="1"/>
    <n v="3"/>
    <n v="15000"/>
    <n v="1265803"/>
    <d v="2001-05-18T08:59:47"/>
    <s v="Colonial Energy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CGILBERT"/>
    <s v="SGOODEL"/>
    <s v="ENA-IM NE GULF3"/>
    <x v="7"/>
    <x v="5"/>
    <n v="797472"/>
    <d v="2001-05-19T21:00:00"/>
  </r>
  <r>
    <x v="1"/>
    <x v="3"/>
    <x v="1"/>
    <n v="3"/>
    <n v="3000"/>
    <n v="1265804"/>
    <d v="2001-05-18T08:59:50"/>
    <s v="CoEnergy Trading Company"/>
    <x v="0"/>
    <x v="0"/>
    <x v="0"/>
    <x v="3"/>
    <s v="US Gas Phy Index Firm non-TX &lt; or = 1Mo"/>
    <s v="US Gas Phy Index GD/D TCO Pool           19-21May01      USD/MM"/>
    <n v="1000"/>
    <m/>
    <x v="0"/>
    <x v="10"/>
    <x v="0"/>
    <n v="-0.02"/>
    <s v="VANOIRSCHO"/>
    <s v="JHODGE2"/>
    <s v="ENA-IM ME TCO"/>
    <x v="7"/>
    <x v="5"/>
    <n v="797473"/>
    <d v="2001-05-19T21:00:00"/>
  </r>
  <r>
    <x v="1"/>
    <x v="1"/>
    <x v="0"/>
    <n v="1"/>
    <n v="50000"/>
    <n v="1265805"/>
    <d v="2001-05-18T08:59:5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2"/>
    <s v="N587JK00"/>
    <s v="GWHALLE"/>
    <s v="WTI-GW-NXC2"/>
    <x v="1"/>
    <x v="5"/>
    <s v="VA6094.1"/>
    <d v="2001-06-01T00:00:00"/>
  </r>
  <r>
    <x v="1"/>
    <x v="2"/>
    <x v="1"/>
    <n v="1"/>
    <n v="50"/>
    <n v="1265806"/>
    <d v="2001-05-18T08:59:54"/>
    <s v="Aquila Energy Marketing Corporation"/>
    <x v="0"/>
    <x v="0"/>
    <x v="0"/>
    <x v="2"/>
    <s v="US East Power Phy Fwd Firm"/>
    <s v="US Pwr Phy Firm  PJM-W OffPk             21May01         USD/MWh"/>
    <n v="50"/>
    <m/>
    <x v="0"/>
    <x v="2"/>
    <x v="0"/>
    <n v="16.75"/>
    <s v="JAYMUNSIE"/>
    <s v="JQUENET"/>
    <s v="ST-PJM"/>
    <x v="6"/>
    <x v="6"/>
    <n v="615268.1"/>
    <d v="2001-05-21T21:00:00"/>
  </r>
  <r>
    <x v="1"/>
    <x v="3"/>
    <x v="1"/>
    <n v="3"/>
    <n v="1491"/>
    <n v="1265807"/>
    <d v="2001-05-18T08:59:56"/>
    <s v="WPS Energy Services, Inc."/>
    <x v="0"/>
    <x v="0"/>
    <x v="0"/>
    <x v="3"/>
    <s v="US Gas Phy Fwd Firm non-TX &lt; or = 1Mo "/>
    <s v="US Gas Phy       Consumers Pwr           19-21May01      USD/MM"/>
    <n v="497"/>
    <m/>
    <x v="0"/>
    <x v="10"/>
    <x v="0"/>
    <n v="4.3150000000000004"/>
    <s v="TC2SHANDY"/>
    <s v="JWILLI13"/>
    <s v="ENA - IM Mkt Central MICH"/>
    <x v="7"/>
    <x v="5"/>
    <n v="797474"/>
    <d v="2001-05-19T21:00:00"/>
  </r>
  <r>
    <x v="1"/>
    <x v="3"/>
    <x v="1"/>
    <n v="3"/>
    <n v="15000"/>
    <n v="1265808"/>
    <d v="2001-05-18T08:59:57"/>
    <s v="Duke Energy Trading and Marketing, L.L.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99999999999996"/>
    <s v="LAURABATES"/>
    <s v="TDONOHO"/>
    <s v="ENA - IM Central Gulf"/>
    <x v="7"/>
    <x v="5"/>
    <n v="797475"/>
    <d v="2001-05-19T21:00:00"/>
  </r>
  <r>
    <x v="1"/>
    <x v="3"/>
    <x v="1"/>
    <n v="3"/>
    <n v="15690"/>
    <n v="1265809"/>
    <d v="2001-05-18T08:59:58"/>
    <s v="EnergyUSA-TPC Corp."/>
    <x v="0"/>
    <x v="0"/>
    <x v="0"/>
    <x v="3"/>
    <s v="US Gas Phy Fwd Firm non-TX &lt; or = 1Mo "/>
    <s v="US Gas Phy       Mich Con                19-21May01      USD/MM"/>
    <n v="5230"/>
    <m/>
    <x v="0"/>
    <x v="10"/>
    <x v="0"/>
    <n v="4.3250000000000002"/>
    <s v="scallender"/>
    <s v="JWILLI13"/>
    <s v="ENA - IM Mkt Central MICH"/>
    <x v="7"/>
    <x v="5"/>
    <n v="797476"/>
    <d v="2001-05-19T21:00:00"/>
  </r>
  <r>
    <x v="1"/>
    <x v="3"/>
    <x v="0"/>
    <n v="214"/>
    <n v="1070000"/>
    <n v="1265810"/>
    <d v="2001-05-18T08:59:59"/>
    <s v="El Paso Merchant Energy, L.P."/>
    <x v="0"/>
    <x v="0"/>
    <x v="0"/>
    <x v="3"/>
    <s v="US Gas Fin BasisSwap"/>
    <s v="US Gas Basis     EP SanJuan              Apr-Oct02       USD/MM"/>
    <n v="5000"/>
    <m/>
    <x v="0"/>
    <x v="10"/>
    <x v="0"/>
    <n v="-0.4"/>
    <s v="EPMELPbag"/>
    <s v="MSANCH2"/>
    <s v="GD-New-Jr"/>
    <x v="1"/>
    <x v="5"/>
    <s v="VA6097.1"/>
    <d v="2002-04-01T00:00:00"/>
  </r>
  <r>
    <x v="1"/>
    <x v="3"/>
    <x v="0"/>
    <n v="151"/>
    <n v="755000"/>
    <n v="1265813"/>
    <d v="2001-05-18T09:00:02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665"/>
    <s v="aepes214"/>
    <s v="JARNOLD"/>
    <s v="NG-Price"/>
    <x v="1"/>
    <x v="5"/>
    <s v="VA6098.1"/>
    <d v="2001-11-01T00:00:00"/>
  </r>
  <r>
    <x v="1"/>
    <x v="3"/>
    <x v="1"/>
    <n v="3"/>
    <n v="30000"/>
    <n v="1265814"/>
    <d v="2001-05-18T09:00:05"/>
    <s v="MidAmerican Energy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85"/>
    <s v="KREMERTODD"/>
    <s v="TDONOHO"/>
    <s v="ENA - IM Central Gulf"/>
    <x v="7"/>
    <x v="5"/>
    <n v="797477"/>
    <d v="2001-05-19T21:00:00"/>
  </r>
  <r>
    <x v="1"/>
    <x v="3"/>
    <x v="1"/>
    <n v="3"/>
    <n v="30000"/>
    <n v="1265815"/>
    <d v="2001-05-18T09:00:06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478"/>
    <d v="2001-05-19T21:00:00"/>
  </r>
  <r>
    <x v="1"/>
    <x v="3"/>
    <x v="1"/>
    <n v="3"/>
    <n v="2244"/>
    <n v="1265817"/>
    <d v="2001-05-18T09:00:09"/>
    <s v="Coral Energy Resources, L.P."/>
    <x v="0"/>
    <x v="0"/>
    <x v="0"/>
    <x v="3"/>
    <s v="US Gas Phy Fwd Firm non-TX &lt; or = 1Mo "/>
    <s v="US Gas Phy       Opal                    19-21May01      USD/MM"/>
    <n v="748"/>
    <m/>
    <x v="0"/>
    <x v="10"/>
    <x v="0"/>
    <n v="2.4700000000000002"/>
    <s v="bobharp2"/>
    <s v="SSOUTH"/>
    <s v="ENA - IM West"/>
    <x v="7"/>
    <x v="5"/>
    <n v="797479"/>
    <d v="2001-05-19T21:00:00"/>
  </r>
  <r>
    <x v="1"/>
    <x v="3"/>
    <x v="1"/>
    <n v="3"/>
    <n v="30000"/>
    <n v="1265818"/>
    <d v="2001-05-18T09:00:10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9"/>
    <s v="sstewart01"/>
    <s v="JWILLI13"/>
    <s v="ENA-IM Mid Central North"/>
    <x v="7"/>
    <x v="5"/>
    <n v="797480"/>
    <d v="2001-05-19T21:00:00"/>
  </r>
  <r>
    <x v="1"/>
    <x v="1"/>
    <x v="0"/>
    <n v="1"/>
    <n v="50000"/>
    <n v="1265819"/>
    <d v="2001-05-18T09:00:10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6"/>
    <s v="MICGUIDO"/>
    <s v="GWHALLE"/>
    <s v="WTI-GW-NXC2"/>
    <x v="1"/>
    <x v="5"/>
    <s v="VA6100.1"/>
    <d v="2001-06-01T00:00:00"/>
  </r>
  <r>
    <x v="1"/>
    <x v="3"/>
    <x v="1"/>
    <n v="3"/>
    <n v="9000"/>
    <n v="1265820"/>
    <d v="2001-05-18T09:00:11"/>
    <s v="Occidental Energy Marketing, Inc."/>
    <x v="0"/>
    <x v="0"/>
    <x v="0"/>
    <x v="3"/>
    <s v="US Gas Phy Fwd Firm non-TX &lt; or = 1Mo "/>
    <s v="US Gas Phy       PEPL Pool               19-21May01      USD/MM"/>
    <m/>
    <n v="3000"/>
    <x v="0"/>
    <x v="10"/>
    <x v="0"/>
    <n v="4.0199999999999996"/>
    <s v="fishmongr"/>
    <s v="JWILLI13"/>
    <s v="ENA-IM Mid Central South"/>
    <x v="7"/>
    <x v="5"/>
    <n v="797481"/>
    <d v="2001-05-19T21:00:00"/>
  </r>
  <r>
    <x v="1"/>
    <x v="3"/>
    <x v="1"/>
    <n v="3"/>
    <n v="12756"/>
    <n v="1265821"/>
    <d v="2001-05-18T09:00:13"/>
    <s v="Duke Energy Trading and Marketing, L.L.C."/>
    <x v="0"/>
    <x v="0"/>
    <x v="0"/>
    <x v="3"/>
    <s v="US Gas Phy Fwd Firm non-TX &lt; or = 1Mo "/>
    <s v="US Gas Phy       Opal                    19-21May01      USD/MM"/>
    <n v="4252"/>
    <m/>
    <x v="0"/>
    <x v="10"/>
    <x v="0"/>
    <n v="2.4700000000000002"/>
    <s v="CRAIGDUKE"/>
    <s v="SSOUTH"/>
    <s v="ENA - IM West"/>
    <x v="7"/>
    <x v="5"/>
    <n v="797482"/>
    <d v="2001-05-19T21:00:00"/>
  </r>
  <r>
    <x v="1"/>
    <x v="3"/>
    <x v="1"/>
    <n v="3"/>
    <n v="30000"/>
    <n v="1265822"/>
    <d v="2001-05-18T09:00:15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225"/>
    <s v="wayneellis"/>
    <s v="JTHOLT"/>
    <s v="ENA - IM West"/>
    <x v="7"/>
    <x v="5"/>
    <n v="797483"/>
    <d v="2001-05-19T21:00:00"/>
  </r>
  <r>
    <x v="1"/>
    <x v="3"/>
    <x v="1"/>
    <n v="3"/>
    <n v="30000"/>
    <n v="1265823"/>
    <d v="2001-05-18T09:00:16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225"/>
    <s v="frankfield"/>
    <s v="JTHOLT"/>
    <s v="ENA - IM West"/>
    <x v="7"/>
    <x v="5"/>
    <n v="797484"/>
    <d v="2001-05-19T21:00:00"/>
  </r>
  <r>
    <x v="1"/>
    <x v="3"/>
    <x v="1"/>
    <n v="3"/>
    <n v="30000"/>
    <n v="1265824"/>
    <d v="2001-05-18T09:00:17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0999999999999996"/>
    <s v="aepes215"/>
    <s v="SPEREIR"/>
    <s v="ENA-IM NE GULF2"/>
    <x v="7"/>
    <x v="5"/>
    <n v="797485"/>
    <d v="2001-05-19T21:00:00"/>
  </r>
  <r>
    <x v="1"/>
    <x v="3"/>
    <x v="1"/>
    <n v="3"/>
    <n v="30000"/>
    <n v="1265825"/>
    <d v="2001-05-18T09:00:17"/>
    <s v="Aquila Energy Marketing Corporation"/>
    <x v="0"/>
    <x v="0"/>
    <x v="0"/>
    <x v="3"/>
    <s v="US Gas Phy Fwd Firm TX &lt; or = 1Mo "/>
    <s v="US Gas Phy       Exxon Katy              19-21May01      USD/MM"/>
    <n v="10000"/>
    <m/>
    <x v="0"/>
    <x v="10"/>
    <x v="0"/>
    <n v="4.0999999999999996"/>
    <s v="REAVISMAN"/>
    <s v="JPARKS"/>
    <s v="HPLC - IM HPLC"/>
    <x v="7"/>
    <x v="8"/>
    <n v="797486"/>
    <d v="2001-05-19T21:00:00"/>
  </r>
  <r>
    <x v="1"/>
    <x v="3"/>
    <x v="1"/>
    <n v="3"/>
    <n v="13509"/>
    <n v="1265827"/>
    <d v="2001-05-18T09:00:19"/>
    <s v="Nexen Marketing"/>
    <x v="0"/>
    <x v="0"/>
    <x v="0"/>
    <x v="3"/>
    <s v="US Gas Phy Fwd Firm non-TX &lt; or = 1Mo "/>
    <s v="US Gas Phy       Consumers Pwr           19-21May01      USD/MM"/>
    <n v="4503"/>
    <m/>
    <x v="0"/>
    <x v="10"/>
    <x v="0"/>
    <n v="4.3150000000000004"/>
    <s v="DILLABOUGH"/>
    <s v="JWILLI13"/>
    <s v="ENA - IM Mkt Central MICH"/>
    <x v="7"/>
    <x v="5"/>
    <n v="797487"/>
    <d v="2001-05-19T21:00:00"/>
  </r>
  <r>
    <x v="1"/>
    <x v="1"/>
    <x v="0"/>
    <n v="1"/>
    <n v="50000"/>
    <n v="1265826"/>
    <d v="2001-05-18T09:00:1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4"/>
    <s v="JTREADWAY"/>
    <s v="GWHALLE"/>
    <s v="WTI-GW-NXC2"/>
    <x v="1"/>
    <x v="5"/>
    <s v="VA6101.1"/>
    <d v="2001-06-01T00:00:00"/>
  </r>
  <r>
    <x v="1"/>
    <x v="3"/>
    <x v="1"/>
    <n v="3"/>
    <n v="30000"/>
    <n v="1265828"/>
    <d v="2001-05-18T09:00:2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3"/>
    <s v="frankfield"/>
    <s v="JTHOLT"/>
    <s v="ENA - IM West"/>
    <x v="7"/>
    <x v="5"/>
    <n v="797488"/>
    <d v="2001-05-19T21:00:00"/>
  </r>
  <r>
    <x v="1"/>
    <x v="3"/>
    <x v="1"/>
    <n v="3"/>
    <n v="30000"/>
    <n v="1265830"/>
    <d v="2001-05-18T09:00:2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"/>
    <s v="wayneellis"/>
    <s v="JTHOLT"/>
    <s v="ENA - IM West"/>
    <x v="7"/>
    <x v="5"/>
    <n v="797489"/>
    <d v="2001-05-19T21:00:00"/>
  </r>
  <r>
    <x v="1"/>
    <x v="3"/>
    <x v="1"/>
    <n v="3"/>
    <n v="9012"/>
    <n v="1265829"/>
    <d v="2001-05-18T09:00:22"/>
    <s v="AEP Energy Services, Inc."/>
    <x v="0"/>
    <x v="0"/>
    <x v="0"/>
    <x v="3"/>
    <s v="US Gas Phy Fwd Firm non-TX &lt; or = 1Mo "/>
    <s v="US Gas Phy       Trunkline ELA           19-21May01      USD/MM"/>
    <n v="3004"/>
    <m/>
    <x v="0"/>
    <x v="10"/>
    <x v="0"/>
    <n v="4.0250000000000004"/>
    <s v="aepes201"/>
    <s v="TDONOHO"/>
    <s v="ENA - IM Central Gulf"/>
    <x v="7"/>
    <x v="5"/>
    <n v="797490"/>
    <d v="2001-05-19T21:00:00"/>
  </r>
  <r>
    <x v="1"/>
    <x v="3"/>
    <x v="1"/>
    <n v="3"/>
    <n v="15000"/>
    <n v="1265831"/>
    <d v="2001-05-18T09:00:23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DILLABOUGH"/>
    <s v="JWILLI13"/>
    <s v="ENA - IM Mkt Central MICH"/>
    <x v="7"/>
    <x v="5"/>
    <n v="797491"/>
    <d v="2001-05-19T21:00:00"/>
  </r>
  <r>
    <x v="1"/>
    <x v="3"/>
    <x v="1"/>
    <n v="3"/>
    <n v="15000"/>
    <n v="1265832"/>
    <d v="2001-05-18T09:00:23"/>
    <s v="Anadarko Energy Services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ADM28225"/>
    <s v="JWILLI13"/>
    <s v="ENA-IM Mid Central South"/>
    <x v="7"/>
    <x v="5"/>
    <n v="797492"/>
    <d v="2001-05-19T21:00:00"/>
  </r>
  <r>
    <x v="1"/>
    <x v="3"/>
    <x v="1"/>
    <n v="3"/>
    <n v="15000"/>
    <n v="1265833"/>
    <d v="2001-05-18T09:00:26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199999999999996"/>
    <s v="aepes201"/>
    <s v="TDONOHO"/>
    <s v="ENA - IM Central Gulf"/>
    <x v="7"/>
    <x v="5"/>
    <n v="797493"/>
    <d v="2001-05-19T21:00:00"/>
  </r>
  <r>
    <x v="1"/>
    <x v="3"/>
    <x v="1"/>
    <n v="3"/>
    <n v="30000"/>
    <n v="1265834"/>
    <d v="2001-05-18T09:00:27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75"/>
    <s v="aepes217"/>
    <s v="JTHOLT"/>
    <s v="ENA - IM West"/>
    <x v="7"/>
    <x v="5"/>
    <n v="797494"/>
    <d v="2001-05-19T21:00:00"/>
  </r>
  <r>
    <x v="1"/>
    <x v="3"/>
    <x v="1"/>
    <n v="3"/>
    <n v="15000"/>
    <n v="1265836"/>
    <d v="2001-05-18T09:00:27"/>
    <s v="Nexen Marketing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099999999999996"/>
    <s v="DILLABOUGH"/>
    <s v="JWILLI13"/>
    <s v="ENA - IM Mkt Central MICH"/>
    <x v="7"/>
    <x v="5"/>
    <n v="797496"/>
    <d v="2001-05-19T21:00:00"/>
  </r>
  <r>
    <x v="1"/>
    <x v="3"/>
    <x v="1"/>
    <n v="3"/>
    <n v="30000"/>
    <n v="1265835"/>
    <d v="2001-05-18T09:00:27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62999999999997"/>
    <s v="SCOTTWIR"/>
    <s v="PMIMS"/>
    <s v="ENA - IM MKT Central CG"/>
    <x v="7"/>
    <x v="5"/>
    <n v="797495"/>
    <d v="2001-05-19T21:00:00"/>
  </r>
  <r>
    <x v="1"/>
    <x v="1"/>
    <x v="0"/>
    <n v="1"/>
    <n v="50000"/>
    <n v="1265837"/>
    <d v="2001-05-18T09:00:2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6"/>
    <s v="N587JK00"/>
    <s v="GWHALLE"/>
    <s v="WTI-GW-NXC2"/>
    <x v="1"/>
    <x v="5"/>
    <s v="VA6102.1"/>
    <d v="2001-06-01T00:00:00"/>
  </r>
  <r>
    <x v="1"/>
    <x v="3"/>
    <x v="1"/>
    <n v="3"/>
    <n v="15000"/>
    <n v="1265838"/>
    <d v="2001-05-18T09:00:28"/>
    <s v="Tractebel Energy Marketing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DAVSMITH"/>
    <s v="MLENHAR"/>
    <s v="ENA - IM West"/>
    <x v="7"/>
    <x v="5"/>
    <n v="797497"/>
    <d v="2001-05-19T21:00:00"/>
  </r>
  <r>
    <x v="1"/>
    <x v="3"/>
    <x v="1"/>
    <n v="3"/>
    <n v="15000"/>
    <n v="1265839"/>
    <d v="2001-05-18T09:00:29"/>
    <s v="Reliant Energy Services, In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25"/>
    <s v="kimnorman"/>
    <s v="ARING"/>
    <s v="ENA-IM NE GULF1"/>
    <x v="7"/>
    <x v="5"/>
    <n v="797500"/>
    <d v="2001-05-19T21:00:00"/>
  </r>
  <r>
    <x v="1"/>
    <x v="3"/>
    <x v="1"/>
    <n v="3"/>
    <n v="12000"/>
    <n v="1265840"/>
    <d v="2001-05-18T09:00:30"/>
    <s v="Scana Energy Marketing, Inc."/>
    <x v="0"/>
    <x v="0"/>
    <x v="0"/>
    <x v="3"/>
    <s v="US Gas Phy Fwd Firm non-TX &lt; or = 1Mo "/>
    <s v="US Gas Phy       Consumers Pwr           19-21May01      USD/MM"/>
    <m/>
    <n v="4000"/>
    <x v="0"/>
    <x v="10"/>
    <x v="0"/>
    <n v="4.3150000000000004"/>
    <s v="SEMIMICHOF"/>
    <s v="JWILLI13"/>
    <s v="ENA - IM Mkt Central MICH"/>
    <x v="7"/>
    <x v="5"/>
    <n v="797498"/>
    <d v="2001-05-19T21:00:00"/>
  </r>
  <r>
    <x v="1"/>
    <x v="3"/>
    <x v="1"/>
    <n v="3"/>
    <n v="15000"/>
    <n v="1265841"/>
    <d v="2001-05-18T09:00:31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499"/>
    <d v="2001-05-19T21:00:00"/>
  </r>
  <r>
    <x v="1"/>
    <x v="3"/>
    <x v="1"/>
    <n v="3"/>
    <n v="15000"/>
    <n v="1265842"/>
    <d v="2001-05-18T09:00:31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DILLABOUGH"/>
    <s v="JWILLI13"/>
    <s v="ENA - IM Mkt Central MICH"/>
    <x v="7"/>
    <x v="5"/>
    <n v="797501"/>
    <d v="2001-05-19T21:00:00"/>
  </r>
  <r>
    <x v="0"/>
    <x v="3"/>
    <x v="1"/>
    <n v="4"/>
    <n v="20000"/>
    <n v="1265843"/>
    <d v="2001-05-18T09:00:34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2"/>
    <s v="dcsempra"/>
    <s v="CCLARK5"/>
    <s v="EC - IM Canada BC"/>
    <x v="7"/>
    <x v="7"/>
    <n v="797502"/>
    <d v="2001-05-19T21:00:00"/>
  </r>
  <r>
    <x v="1"/>
    <x v="3"/>
    <x v="1"/>
    <n v="3"/>
    <n v="30000"/>
    <n v="1265845"/>
    <d v="2001-05-18T09:00:43"/>
    <s v="El Paso Merchant Energy, L.P."/>
    <x v="0"/>
    <x v="0"/>
    <x v="0"/>
    <x v="3"/>
    <s v="US Gas Phy Fwd Firm TX &lt; or = 1Mo "/>
    <s v="US Gas Phy       Waha                    19-21May01      USD/MM"/>
    <m/>
    <n v="10000"/>
    <x v="0"/>
    <x v="10"/>
    <x v="0"/>
    <n v="3.99"/>
    <s v="EPMELPsot"/>
    <s v="JPARKS"/>
    <s v="HPLC - IM HPLC"/>
    <x v="7"/>
    <x v="8"/>
    <n v="797503"/>
    <d v="2001-05-19T21:00:00"/>
  </r>
  <r>
    <x v="1"/>
    <x v="3"/>
    <x v="1"/>
    <n v="3"/>
    <n v="39000"/>
    <n v="1265847"/>
    <d v="2001-05-18T09:00:44"/>
    <s v="ONEOK Energy Marketing and Trading Company, L.P."/>
    <x v="0"/>
    <x v="0"/>
    <x v="0"/>
    <x v="3"/>
    <s v="US Gas Phy Fwd Firm non-TX &lt; or = 1Mo "/>
    <s v="US Gas Phy       NBPL/Nicor              19-21May01      USD/MM"/>
    <m/>
    <n v="13000"/>
    <x v="0"/>
    <x v="10"/>
    <x v="0"/>
    <n v="4.1574999999999998"/>
    <s v="KURTISWOOD"/>
    <s v="PMIMS"/>
    <s v="ENA - IM MKT Central CG"/>
    <x v="7"/>
    <x v="5"/>
    <n v="797504"/>
    <d v="2001-05-19T21:00:00"/>
  </r>
  <r>
    <x v="1"/>
    <x v="1"/>
    <x v="0"/>
    <n v="1"/>
    <n v="50000"/>
    <n v="1265846"/>
    <d v="2001-05-18T09:00:4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4"/>
    <s v="DOMESTIC2"/>
    <s v="GWHALLE"/>
    <s v="WTI-GW-NXC2"/>
    <x v="1"/>
    <x v="5"/>
    <s v="VA6104.1"/>
    <d v="2001-07-01T00:00:00"/>
  </r>
  <r>
    <x v="1"/>
    <x v="3"/>
    <x v="1"/>
    <n v="3"/>
    <n v="28692"/>
    <n v="1265848"/>
    <d v="2001-05-18T09:00:48"/>
    <s v="ONEOK Energy Marketing and Trading Company, L.P."/>
    <x v="0"/>
    <x v="0"/>
    <x v="0"/>
    <x v="3"/>
    <s v="US Gas Phy Fwd Firm non-TX &lt; or = 1Mo "/>
    <s v="US Gas Phy       Chi Peoples             19-21May01      USD/MM"/>
    <m/>
    <n v="9564"/>
    <x v="0"/>
    <x v="10"/>
    <x v="0"/>
    <n v="4.1574999999999998"/>
    <s v="KURTISWOOD"/>
    <s v="PMIMS"/>
    <s v="ENA - IM MKT Central CG"/>
    <x v="7"/>
    <x v="5"/>
    <n v="797505"/>
    <d v="2001-05-19T21:00:00"/>
  </r>
  <r>
    <x v="1"/>
    <x v="3"/>
    <x v="1"/>
    <n v="3"/>
    <n v="15000"/>
    <n v="1265849"/>
    <d v="2001-05-18T09:00:50"/>
    <s v="NJR Energy Services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1"/>
    <n v="19691994"/>
    <s v="TDONOHO"/>
    <s v="ENA - IM Central Gulf"/>
    <x v="7"/>
    <x v="5"/>
    <n v="797506"/>
    <d v="2001-05-19T21:00:00"/>
  </r>
  <r>
    <x v="1"/>
    <x v="3"/>
    <x v="0"/>
    <n v="30"/>
    <n v="600000"/>
    <n v="1265851"/>
    <d v="2001-05-18T09:00:53"/>
    <s v="Conectiv Energy Supply, Inc."/>
    <x v="0"/>
    <x v="0"/>
    <x v="0"/>
    <x v="3"/>
    <s v="US Gas Fin Swap"/>
    <s v="US Gas Swap      Nymex                   Jun01           USD/MM"/>
    <m/>
    <n v="20000"/>
    <x v="0"/>
    <x v="10"/>
    <x v="0"/>
    <n v="4.17"/>
    <s v="steven12"/>
    <s v="JARNOLD"/>
    <s v="NG-Price"/>
    <x v="1"/>
    <x v="5"/>
    <s v="VA6105.1"/>
    <d v="2001-06-01T21:00:00"/>
  </r>
  <r>
    <x v="1"/>
    <x v="3"/>
    <x v="1"/>
    <n v="3"/>
    <n v="15000"/>
    <n v="1265850"/>
    <d v="2001-05-18T09:00:53"/>
    <s v="Dynegy Marketing and Trade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349999999999996"/>
    <s v="KINZY123"/>
    <s v="VPIMENOV"/>
    <s v="ENA-IM ME NEW YORK"/>
    <x v="7"/>
    <x v="5"/>
    <n v="797507"/>
    <d v="2001-05-19T21:00:00"/>
  </r>
  <r>
    <x v="1"/>
    <x v="3"/>
    <x v="1"/>
    <n v="3"/>
    <n v="30000"/>
    <n v="1265852"/>
    <d v="2001-05-18T09:00:55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24999999999996"/>
    <s v="PEGGIALL"/>
    <s v="PMIMS"/>
    <s v="ENA - IM MKT Central CG"/>
    <x v="7"/>
    <x v="5"/>
    <n v="797508"/>
    <d v="2001-05-19T21:00:00"/>
  </r>
  <r>
    <x v="0"/>
    <x v="3"/>
    <x v="1"/>
    <n v="4"/>
    <n v="40000"/>
    <n v="1265853"/>
    <d v="2001-05-18T09:00:57"/>
    <s v="Cargill Energy Trading Canada,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15"/>
    <s v="SETHMAN1"/>
    <s v="RWATT"/>
    <s v="EC-IM Canada West"/>
    <x v="7"/>
    <x v="7"/>
    <n v="797509"/>
    <d v="2001-05-18T21:00:00"/>
  </r>
  <r>
    <x v="1"/>
    <x v="3"/>
    <x v="1"/>
    <n v="3"/>
    <n v="15000"/>
    <n v="1265854"/>
    <d v="2001-05-18T09:00:58"/>
    <s v="Wisconsin Gas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JFuller99"/>
    <s v="JWILLI13"/>
    <s v="ENA-IM Mid Central South"/>
    <x v="7"/>
    <x v="5"/>
    <n v="797510"/>
    <d v="2001-05-19T21:00:00"/>
  </r>
  <r>
    <x v="0"/>
    <x v="3"/>
    <x v="1"/>
    <n v="3"/>
    <n v="30000"/>
    <n v="1265855"/>
    <d v="2001-05-18T09:01:02"/>
    <s v="Williams Energy Marketing &amp; Trading Company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5"/>
    <s v="elizabeth"/>
    <s v="MCUILLA"/>
    <s v="ENA - IM Ontario"/>
    <x v="7"/>
    <x v="5"/>
    <n v="797511"/>
    <d v="2001-05-19T21:00:00"/>
  </r>
  <r>
    <x v="1"/>
    <x v="3"/>
    <x v="1"/>
    <n v="3"/>
    <n v="15000"/>
    <n v="1265857"/>
    <d v="2001-05-18T09:01:04"/>
    <s v="Dynegy Marketing and Trade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3"/>
    <s v="KINZY123"/>
    <s v="VPIMENOV"/>
    <s v="ENA-IM ME NEW YORK"/>
    <x v="7"/>
    <x v="5"/>
    <n v="797512"/>
    <d v="2001-05-19T21:00:00"/>
  </r>
  <r>
    <x v="0"/>
    <x v="1"/>
    <x v="0"/>
    <n v="31"/>
    <n v="775000"/>
    <n v="1265858"/>
    <d v="2001-05-18T09:01:08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83"/>
    <s v="MICGUIDO"/>
    <s v="MJONES2"/>
    <s v="UK - ECTRIC - Crude D-Brent"/>
    <x v="1"/>
    <x v="4"/>
    <s v="VA6106.1"/>
    <d v="2001-07-01T00:00:00"/>
  </r>
  <r>
    <x v="0"/>
    <x v="3"/>
    <x v="1"/>
    <n v="3"/>
    <n v="15000"/>
    <n v="1265859"/>
    <d v="2001-05-18T09:01:09"/>
    <s v="CoEnergy Trading Company"/>
    <x v="0"/>
    <x v="0"/>
    <x v="0"/>
    <x v="3"/>
    <s v="CAN Gas Phy Fwd Firm East &lt; or = 1Mo"/>
    <s v="CAN Gas Phy      Iroquois, TCPL          19-21May01      USD/MM"/>
    <n v="5000"/>
    <m/>
    <x v="0"/>
    <x v="10"/>
    <x v="0"/>
    <n v="4.3099999999999996"/>
    <s v="VANOIRSCHO"/>
    <s v="MCUILLA"/>
    <s v="ENA - IM Ontario"/>
    <x v="7"/>
    <x v="5"/>
    <n v="797513"/>
    <d v="2001-05-19T21:00:00"/>
  </r>
  <r>
    <x v="1"/>
    <x v="3"/>
    <x v="1"/>
    <n v="3"/>
    <n v="15000"/>
    <n v="1265860"/>
    <d v="2001-05-18T09:01:12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bryangins"/>
    <s v="SGOODEL"/>
    <s v="ENA-IM NE GULF3"/>
    <x v="7"/>
    <x v="5"/>
    <n v="797514"/>
    <d v="2001-05-19T21:00:00"/>
  </r>
  <r>
    <x v="0"/>
    <x v="3"/>
    <x v="1"/>
    <n v="4"/>
    <n v="40000"/>
    <n v="1265861"/>
    <d v="2001-05-18T09:01:16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SCISORCHAN"/>
    <s v="RWATT"/>
    <s v="EC-IM Canada West"/>
    <x v="7"/>
    <x v="7"/>
    <n v="797515"/>
    <d v="2001-05-18T21:00:00"/>
  </r>
  <r>
    <x v="1"/>
    <x v="3"/>
    <x v="1"/>
    <n v="3"/>
    <n v="30000"/>
    <n v="1265862"/>
    <d v="2001-05-18T09:01:17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37000000000004"/>
    <s v="kwapisze"/>
    <s v="PMIMS"/>
    <s v="ENA - IM MKT Central CG"/>
    <x v="7"/>
    <x v="5"/>
    <n v="797516"/>
    <d v="2001-05-19T21:00:00"/>
  </r>
  <r>
    <x v="1"/>
    <x v="1"/>
    <x v="0"/>
    <n v="1"/>
    <n v="50000"/>
    <n v="1265863"/>
    <d v="2001-05-18T09:01:1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8"/>
    <s v="DOMESTIC"/>
    <s v="GWHALLE"/>
    <s v="WTI-GW-NXC2"/>
    <x v="1"/>
    <x v="5"/>
    <s v="VA6107.1"/>
    <d v="2001-07-01T00:00:00"/>
  </r>
  <r>
    <x v="0"/>
    <x v="3"/>
    <x v="0"/>
    <n v="123"/>
    <n v="615000"/>
    <n v="1265865"/>
    <d v="2001-05-18T09:01:21"/>
    <s v="Bank of America, National Association"/>
    <x v="0"/>
    <x v="0"/>
    <x v="0"/>
    <x v="3"/>
    <s v="CAN Gas Fin BasSwap"/>
    <s v="CAN Gas Basis    AECO                    Jul-Oct01       USD/MM"/>
    <n v="5000"/>
    <m/>
    <x v="0"/>
    <x v="10"/>
    <x v="0"/>
    <n v="-0.36"/>
    <s v="MMETTERS"/>
    <s v="JMCKAY"/>
    <s v="FT-CAND-EGSC"/>
    <x v="1"/>
    <x v="7"/>
    <s v="VA6109.1"/>
    <d v="2001-07-01T00:00:00"/>
  </r>
  <r>
    <x v="1"/>
    <x v="3"/>
    <x v="1"/>
    <n v="3"/>
    <n v="15000"/>
    <n v="1265867"/>
    <d v="2001-05-18T09:01:22"/>
    <s v="CLECO Corporation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750000000000002"/>
    <s v="martyduck"/>
    <s v="TDONOHO"/>
    <s v="ENA - IM Central Gulf"/>
    <x v="7"/>
    <x v="5"/>
    <n v="797517"/>
    <d v="2001-05-19T21:00:00"/>
  </r>
  <r>
    <x v="1"/>
    <x v="3"/>
    <x v="1"/>
    <n v="3"/>
    <n v="75000"/>
    <n v="1265869"/>
    <d v="2001-05-18T09:01:29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aepes215"/>
    <s v="ARING"/>
    <s v="ENA-IM NE GULF1"/>
    <x v="7"/>
    <x v="5"/>
    <n v="797518"/>
    <d v="2001-05-19T21:00:00"/>
  </r>
  <r>
    <x v="1"/>
    <x v="3"/>
    <x v="1"/>
    <n v="3"/>
    <n v="30000"/>
    <n v="1265871"/>
    <d v="2001-05-18T09:01:35"/>
    <s v="Nicor Gas Company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"/>
    <s v="vab12345"/>
    <s v="PMIMS"/>
    <s v="ENA - IM MKT Central CG"/>
    <x v="7"/>
    <x v="5"/>
    <n v="797520"/>
    <d v="2001-05-19T21:00:00"/>
  </r>
  <r>
    <x v="1"/>
    <x v="3"/>
    <x v="1"/>
    <n v="3"/>
    <n v="1185"/>
    <n v="1265870"/>
    <d v="2001-05-18T09:01:35"/>
    <s v="Nicor Enerchange, LLC"/>
    <x v="0"/>
    <x v="0"/>
    <x v="0"/>
    <x v="3"/>
    <s v="US Gas Phy Fwd Firm non-TX &lt; or = 1Mo "/>
    <s v="US Gas Phy       NGPL TxOkGCPool         19-21May01      USD/MM"/>
    <n v="395"/>
    <m/>
    <x v="0"/>
    <x v="10"/>
    <x v="0"/>
    <n v="4.0250000000000004"/>
    <s v="ADM83303"/>
    <s v="TDONOHO"/>
    <s v="ENA - IM Central Gulf"/>
    <x v="7"/>
    <x v="5"/>
    <n v="797519"/>
    <d v="2001-05-19T21:00:00"/>
  </r>
  <r>
    <x v="1"/>
    <x v="3"/>
    <x v="1"/>
    <n v="3"/>
    <n v="75000"/>
    <n v="1265872"/>
    <d v="2001-05-18T09:01:3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"/>
    <s v="aepes215"/>
    <s v="ARING"/>
    <s v="ENA-IM NE GULF1"/>
    <x v="7"/>
    <x v="5"/>
    <n v="797521"/>
    <d v="2001-05-19T21:00:00"/>
  </r>
  <r>
    <x v="1"/>
    <x v="3"/>
    <x v="0"/>
    <n v="31"/>
    <n v="155000"/>
    <n v="1265875"/>
    <d v="2001-05-18T09:01:41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6.93"/>
    <s v="ADM27493"/>
    <s v="KHOLST"/>
    <s v="FT-West"/>
    <x v="1"/>
    <x v="5"/>
    <s v="VA6113.1"/>
    <d v="2001-07-01T21:00:00"/>
  </r>
  <r>
    <x v="1"/>
    <x v="3"/>
    <x v="0"/>
    <n v="31"/>
    <n v="77500"/>
    <n v="1265878"/>
    <d v="2001-05-18T09:01:43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0"/>
    <x v="0"/>
    <n v="4.33"/>
    <s v="CRABTREE"/>
    <s v="JARNOLD"/>
    <s v="NG-Price"/>
    <x v="1"/>
    <x v="5"/>
    <s v="VA6115.1"/>
    <d v="2001-08-01T21:00:00"/>
  </r>
  <r>
    <x v="1"/>
    <x v="3"/>
    <x v="1"/>
    <n v="3"/>
    <n v="15000"/>
    <n v="1265877"/>
    <d v="2001-05-18T09:01:43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MCGAUGHEY1"/>
    <s v="SGOODEL"/>
    <s v="ENA-IM NE GULF3"/>
    <x v="7"/>
    <x v="5"/>
    <n v="797523"/>
    <d v="2001-05-19T21:00:00"/>
  </r>
  <r>
    <x v="1"/>
    <x v="3"/>
    <x v="1"/>
    <n v="3"/>
    <n v="30000"/>
    <n v="1265882"/>
    <d v="2001-05-18T09:01:45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375"/>
    <s v="frankfield"/>
    <s v="JTHOLT"/>
    <s v="ENA - IM West"/>
    <x v="7"/>
    <x v="5"/>
    <n v="797524"/>
    <d v="2001-05-19T21:00:00"/>
  </r>
  <r>
    <x v="1"/>
    <x v="1"/>
    <x v="0"/>
    <n v="1"/>
    <n v="50000"/>
    <n v="1265883"/>
    <d v="2001-05-18T09:01:4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N587JK00"/>
    <s v="GWHALLE"/>
    <s v="WTI-GW-NXC2"/>
    <x v="1"/>
    <x v="5"/>
    <s v="VA6114.1"/>
    <d v="2001-06-01T00:00:00"/>
  </r>
  <r>
    <x v="1"/>
    <x v="3"/>
    <x v="1"/>
    <n v="3"/>
    <n v="15000"/>
    <n v="1265885"/>
    <d v="2001-05-18T09:01:51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vab12345"/>
    <s v="SGOODEL"/>
    <s v="ENA-IM NE GULF3"/>
    <x v="7"/>
    <x v="5"/>
    <n v="797525"/>
    <d v="2001-05-19T21:00:00"/>
  </r>
  <r>
    <x v="1"/>
    <x v="3"/>
    <x v="1"/>
    <n v="3"/>
    <n v="9000"/>
    <n v="1265886"/>
    <d v="2001-05-18T09:01:53"/>
    <s v="FirstEnergy Services Corp."/>
    <x v="0"/>
    <x v="0"/>
    <x v="0"/>
    <x v="3"/>
    <s v="US Gas Phy Fwd Firm non-TX &lt; or = 1Mo "/>
    <s v="US Gas Phy       NGPL NICOR              19-21May01      USD/MM"/>
    <m/>
    <n v="3000"/>
    <x v="0"/>
    <x v="10"/>
    <x v="0"/>
    <n v="4.165"/>
    <s v="JONEYSSEN"/>
    <s v="PMIMS"/>
    <s v="ENA - IM MKT Central CG"/>
    <x v="7"/>
    <x v="5"/>
    <n v="797526"/>
    <d v="2001-05-19T21:00:00"/>
  </r>
  <r>
    <x v="1"/>
    <x v="3"/>
    <x v="1"/>
    <n v="3"/>
    <n v="75000"/>
    <n v="1265887"/>
    <d v="2001-05-18T09:01:54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49999999999998"/>
    <s v="STANHORTON"/>
    <s v="ARING"/>
    <s v="ENA-IM NE GULF1"/>
    <x v="7"/>
    <x v="5"/>
    <n v="797527"/>
    <d v="2001-05-19T21:00:00"/>
  </r>
  <r>
    <x v="1"/>
    <x v="3"/>
    <x v="1"/>
    <n v="3"/>
    <n v="30000"/>
    <n v="1265888"/>
    <d v="2001-05-18T09:01:55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528"/>
    <d v="2001-05-19T21:00:00"/>
  </r>
  <r>
    <x v="0"/>
    <x v="3"/>
    <x v="0"/>
    <n v="214"/>
    <n v="1070000"/>
    <n v="1265889"/>
    <d v="2001-05-18T09:01:56"/>
    <s v="Bank of America, National Association"/>
    <x v="0"/>
    <x v="0"/>
    <x v="0"/>
    <x v="3"/>
    <s v="CAN Gas Fin BasSwap"/>
    <s v="CAN Gas Basis    AECO                    Apr-Oct02       USD/MM"/>
    <n v="5000"/>
    <m/>
    <x v="0"/>
    <x v="10"/>
    <x v="0"/>
    <n v="-0.38500000000000001"/>
    <s v="MMETTERS"/>
    <s v="JMCKAY"/>
    <s v="FT-CAND-EGSC"/>
    <x v="1"/>
    <x v="7"/>
    <s v="VA6117.1"/>
    <d v="2002-04-01T00:00:00"/>
  </r>
  <r>
    <x v="1"/>
    <x v="3"/>
    <x v="1"/>
    <n v="3"/>
    <n v="15000"/>
    <n v="1265890"/>
    <d v="2001-05-18T09:01:56"/>
    <s v="Nicor Gas Company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vab12345"/>
    <s v="SGOODEL"/>
    <s v="ENA-IM NE GULF3"/>
    <x v="7"/>
    <x v="5"/>
    <n v="797529"/>
    <d v="2001-05-19T21:00:00"/>
  </r>
  <r>
    <x v="1"/>
    <x v="3"/>
    <x v="0"/>
    <n v="31"/>
    <n v="155000"/>
    <n v="1265891"/>
    <d v="2001-05-18T09:01:57"/>
    <s v="BP Amoco Corporation"/>
    <x v="0"/>
    <x v="0"/>
    <x v="0"/>
    <x v="3"/>
    <s v="US Gas Fin BasisSwap"/>
    <s v="US Gas Basis     NGI SoCal               Oct01           USD/MM"/>
    <m/>
    <n v="5000"/>
    <x v="0"/>
    <x v="10"/>
    <x v="0"/>
    <n v="4.76"/>
    <s v="Quekchin"/>
    <s v="KHOLST"/>
    <s v="FT-West"/>
    <x v="1"/>
    <x v="5"/>
    <s v="VA6119.1"/>
    <d v="2001-10-01T00:00:00"/>
  </r>
  <r>
    <x v="1"/>
    <x v="1"/>
    <x v="0"/>
    <n v="1"/>
    <n v="50000"/>
    <n v="1265892"/>
    <d v="2001-05-18T09:01:5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"/>
    <s v="DOMESTIC1"/>
    <s v="GWHALLE"/>
    <s v="WTI-GW-NXC2"/>
    <x v="1"/>
    <x v="5"/>
    <s v="VA6118.1"/>
    <d v="2001-07-01T00:00:00"/>
  </r>
  <r>
    <x v="1"/>
    <x v="3"/>
    <x v="0"/>
    <n v="153"/>
    <n v="765000"/>
    <n v="1265893"/>
    <d v="2001-05-18T09:02:01"/>
    <s v="Reliant Energy Services, Inc."/>
    <x v="0"/>
    <x v="0"/>
    <x v="0"/>
    <x v="3"/>
    <s v="US Gas Fin Swap"/>
    <s v="US Gas Swap      Nymex                   Jun-Oct01       USD/MM"/>
    <m/>
    <n v="5000"/>
    <x v="0"/>
    <x v="10"/>
    <x v="0"/>
    <n v="4.3049999999999997"/>
    <s v="robpitts"/>
    <s v="JARNOLD"/>
    <s v="NG-Price"/>
    <x v="1"/>
    <x v="5"/>
    <s v="VA6120.1"/>
    <d v="2001-06-01T00:00:00"/>
  </r>
  <r>
    <x v="1"/>
    <x v="1"/>
    <x v="0"/>
    <n v="1"/>
    <n v="50000"/>
    <n v="1265894"/>
    <d v="2001-05-18T09:02:0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2"/>
    <s v="rsrsrsrs"/>
    <s v="GWHALLE"/>
    <s v="WTI-GW-NXC2"/>
    <x v="1"/>
    <x v="5"/>
    <s v="VA6121.1"/>
    <d v="2001-06-01T00:00:00"/>
  </r>
  <r>
    <x v="0"/>
    <x v="3"/>
    <x v="1"/>
    <n v="3"/>
    <n v="12600"/>
    <n v="1265895"/>
    <d v="2001-05-18T09:02:07"/>
    <s v="Engage Energy Canada L.P."/>
    <x v="0"/>
    <x v="0"/>
    <x v="0"/>
    <x v="3"/>
    <s v="CAN Gas Phy Fwd Firm East &lt; or = 1Mo"/>
    <s v="CAN Gas Phy      Iroquois, TCPL          19-21May01      USD/MM"/>
    <m/>
    <n v="4200"/>
    <x v="0"/>
    <x v="10"/>
    <x v="0"/>
    <n v="4.33"/>
    <s v="swifteast"/>
    <s v="MCUILLA"/>
    <s v="ENA - IM Ontario"/>
    <x v="7"/>
    <x v="5"/>
    <n v="797530"/>
    <d v="2001-05-19T21:00:00"/>
  </r>
  <r>
    <x v="1"/>
    <x v="3"/>
    <x v="1"/>
    <n v="3"/>
    <n v="15000"/>
    <n v="1265896"/>
    <d v="2001-05-18T09:02:08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"/>
    <s v="rrm00001"/>
    <s v="VPIMENOV"/>
    <s v="ENA-IM ME NEW YORK"/>
    <x v="7"/>
    <x v="5"/>
    <n v="797531"/>
    <d v="2001-05-19T21:00:00"/>
  </r>
  <r>
    <x v="1"/>
    <x v="3"/>
    <x v="1"/>
    <n v="3"/>
    <n v="15000"/>
    <n v="1265897"/>
    <d v="2001-05-18T09:02:12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532"/>
    <d v="2001-05-19T21:00:00"/>
  </r>
  <r>
    <x v="1"/>
    <x v="3"/>
    <x v="1"/>
    <n v="3"/>
    <n v="30000"/>
    <n v="1265898"/>
    <d v="2001-05-18T09:02:14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24999999999996"/>
    <s v="cscharton"/>
    <s v="PMIMS"/>
    <s v="ENA - IM MKT Central CG"/>
    <x v="7"/>
    <x v="5"/>
    <n v="797533"/>
    <d v="2001-05-19T21:00:00"/>
  </r>
  <r>
    <x v="1"/>
    <x v="3"/>
    <x v="1"/>
    <n v="3"/>
    <n v="7500"/>
    <n v="1265899"/>
    <d v="2001-05-18T09:02:16"/>
    <s v="Calpine Energy Services, L.P."/>
    <x v="0"/>
    <x v="0"/>
    <x v="0"/>
    <x v="3"/>
    <s v="US Gas Phy Fwd Firm non-TX &lt; or = 1Mo "/>
    <s v="US Gas Phy       EPNG SoCal Topk         19-21May01      USD/MM"/>
    <m/>
    <n v="2500"/>
    <x v="0"/>
    <x v="10"/>
    <x v="0"/>
    <n v="10.45"/>
    <s v="LREICHEL02"/>
    <s v="JTHOLT"/>
    <s v="ENA - IM West"/>
    <x v="7"/>
    <x v="5"/>
    <n v="797534"/>
    <d v="2001-05-19T21:00:00"/>
  </r>
  <r>
    <x v="1"/>
    <x v="3"/>
    <x v="0"/>
    <n v="30"/>
    <n v="60000"/>
    <n v="1265900"/>
    <d v="2001-05-18T09:02:18"/>
    <s v="Enron Energy Services, Inc."/>
    <x v="0"/>
    <x v="0"/>
    <x v="0"/>
    <x v="3"/>
    <s v="US Gas Fin BasisSwap"/>
    <s v="US Gas Basis     TCO Pool                Jun01           USD/MM"/>
    <m/>
    <n v="2000"/>
    <x v="0"/>
    <x v="10"/>
    <x v="0"/>
    <n v="0.215"/>
    <s v="BARRYVAN"/>
    <s v="BMCKAY"/>
    <s v="FT-NY"/>
    <x v="1"/>
    <x v="5"/>
    <s v="VA6122.1"/>
    <d v="2001-06-01T21:00:00"/>
  </r>
  <r>
    <x v="1"/>
    <x v="3"/>
    <x v="1"/>
    <n v="3"/>
    <n v="30000"/>
    <n v="1265901"/>
    <d v="2001-05-18T09:02:19"/>
    <s v="Axia Energy, LP"/>
    <x v="0"/>
    <x v="0"/>
    <x v="0"/>
    <x v="3"/>
    <s v="US Gas Phy Fwd Firm non-TX &lt; or = 1Mo "/>
    <s v="US Gas Phy       NGPL NIPSCO             19-21May01      USD/MM"/>
    <m/>
    <n v="10000"/>
    <x v="0"/>
    <x v="10"/>
    <x v="0"/>
    <n v="4.1637000000000004"/>
    <s v="kwapisze"/>
    <s v="PMIMS"/>
    <s v="ENA - IM MKT Central CG"/>
    <x v="7"/>
    <x v="5"/>
    <n v="797535"/>
    <d v="2001-05-19T21:00:00"/>
  </r>
  <r>
    <x v="1"/>
    <x v="1"/>
    <x v="0"/>
    <n v="1"/>
    <n v="25000"/>
    <n v="1265902"/>
    <d v="2001-05-18T09:02:19"/>
    <s v="ConAgra Energy Services, Inc."/>
    <x v="0"/>
    <x v="0"/>
    <x v="0"/>
    <x v="1"/>
    <s v="US Crude WTI Fin Swap "/>
    <s v="US WTI Swap      Nymex LD                Jun01           USD/bl/m"/>
    <n v="25000"/>
    <m/>
    <x v="0"/>
    <x v="8"/>
    <x v="0"/>
    <n v="29.28"/>
    <s v="JALTILIO"/>
    <s v="GWHALLE"/>
    <s v="WTI-GW-NXC1"/>
    <x v="1"/>
    <x v="5"/>
    <s v="VA6123.1"/>
    <d v="2001-06-01T00:00:00"/>
  </r>
  <r>
    <x v="1"/>
    <x v="3"/>
    <x v="0"/>
    <n v="151"/>
    <n v="755000"/>
    <n v="1265903"/>
    <d v="2001-05-18T09:02:21"/>
    <s v="AEP Energy Services, Inc."/>
    <x v="0"/>
    <x v="0"/>
    <x v="0"/>
    <x v="3"/>
    <s v="US Gas Fin BasisSwap"/>
    <s v="US Gas Basis     TCO Pool                Nov01-Mar02     USD/MM"/>
    <n v="5000"/>
    <m/>
    <x v="0"/>
    <x v="10"/>
    <x v="0"/>
    <n v="0.26500000000000001"/>
    <s v="aepes207"/>
    <s v="BMCKAY"/>
    <s v="FT-NY"/>
    <x v="1"/>
    <x v="5"/>
    <s v="VA6125.1"/>
    <d v="2001-11-01T00:00:00"/>
  </r>
  <r>
    <x v="1"/>
    <x v="3"/>
    <x v="1"/>
    <n v="3"/>
    <n v="2100"/>
    <n v="1265904"/>
    <d v="2001-05-18T09:02:24"/>
    <s v="EnergyUSA-TPC Corp."/>
    <x v="0"/>
    <x v="0"/>
    <x v="0"/>
    <x v="3"/>
    <s v="US Gas Phy Fwd Firm non-TX &lt; or = 1Mo "/>
    <s v="US Gas Phy       NGPL NICOR              19-21May01      USD/MM"/>
    <m/>
    <n v="700"/>
    <x v="0"/>
    <x v="10"/>
    <x v="0"/>
    <n v="4.1637000000000004"/>
    <s v="trevorh1"/>
    <s v="PMIMS"/>
    <s v="ENA - IM MKT Central CG"/>
    <x v="7"/>
    <x v="5"/>
    <n v="797536"/>
    <d v="2001-05-19T21:00:00"/>
  </r>
  <r>
    <x v="1"/>
    <x v="3"/>
    <x v="0"/>
    <n v="30"/>
    <n v="75000"/>
    <n v="1265905"/>
    <d v="2001-05-18T09:02:27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0"/>
    <x v="0"/>
    <n v="4.1749999999999998"/>
    <s v="CRABTREE"/>
    <s v="JARNOLD"/>
    <s v="NG-Price"/>
    <x v="1"/>
    <x v="5"/>
    <s v="VA6126.1"/>
    <d v="2001-06-01T21:00:00"/>
  </r>
  <r>
    <x v="0"/>
    <x v="3"/>
    <x v="1"/>
    <n v="4"/>
    <n v="20000"/>
    <n v="1265906"/>
    <d v="2001-05-18T09:02:28"/>
    <s v="Barrett Resources Corporation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4"/>
    <s v="BARRETT4"/>
    <s v="CCLARK5"/>
    <s v="EC - IM Canada BC"/>
    <x v="7"/>
    <x v="7"/>
    <n v="797537"/>
    <d v="2001-05-19T21:00:00"/>
  </r>
  <r>
    <x v="1"/>
    <x v="3"/>
    <x v="1"/>
    <n v="3"/>
    <n v="15000"/>
    <n v="1265907"/>
    <d v="2001-05-18T09:02:30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7"/>
    <s v="EPMELPwlh"/>
    <s v="VPIMENOV"/>
    <s v="ENA-IM ME NEW YORK"/>
    <x v="7"/>
    <x v="5"/>
    <n v="797538"/>
    <d v="2001-05-19T21:00:00"/>
  </r>
  <r>
    <x v="1"/>
    <x v="3"/>
    <x v="0"/>
    <n v="30"/>
    <n v="300000"/>
    <n v="1265909"/>
    <d v="2001-05-18T09:02:31"/>
    <s v="Axia Energy, LP"/>
    <x v="0"/>
    <x v="0"/>
    <x v="0"/>
    <x v="3"/>
    <s v="US Gas Fin Swap"/>
    <s v="US Gas Swap      Nymex                   Jun01           USD/MM"/>
    <m/>
    <n v="10000"/>
    <x v="0"/>
    <x v="10"/>
    <x v="0"/>
    <n v="4.1749999999999998"/>
    <s v="hossmich"/>
    <s v="JARNOLD"/>
    <s v="NG-Price"/>
    <x v="1"/>
    <x v="5"/>
    <s v="VA6127.1"/>
    <d v="2001-06-01T21:00:00"/>
  </r>
  <r>
    <x v="1"/>
    <x v="3"/>
    <x v="1"/>
    <n v="3"/>
    <n v="15000"/>
    <n v="1265908"/>
    <d v="2001-05-18T09:02:31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ahamby0001"/>
    <s v="PMIMS"/>
    <s v="ENA - IM MKT Central CG"/>
    <x v="7"/>
    <x v="5"/>
    <n v="797539"/>
    <d v="2001-05-19T21:00:00"/>
  </r>
  <r>
    <x v="1"/>
    <x v="3"/>
    <x v="1"/>
    <n v="3"/>
    <n v="15000"/>
    <n v="1265911"/>
    <d v="2001-05-18T09:02:35"/>
    <s v="PG&amp;E Energy Trading-Gas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049999999999999"/>
    <s v="perryperg"/>
    <s v="JWILLI13"/>
    <s v="ENA-IM Mid Central South"/>
    <x v="7"/>
    <x v="5"/>
    <n v="797541"/>
    <d v="2001-05-19T21:00:00"/>
  </r>
  <r>
    <x v="1"/>
    <x v="3"/>
    <x v="1"/>
    <n v="3"/>
    <n v="15000"/>
    <n v="1265910"/>
    <d v="2001-05-18T09:02:35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749999999999996"/>
    <s v="EPMELPwlh"/>
    <s v="VPIMENOV"/>
    <s v="ENA-IM ME NEW YORK"/>
    <x v="7"/>
    <x v="5"/>
    <n v="797540"/>
    <d v="2001-05-19T21:00:00"/>
  </r>
  <r>
    <x v="1"/>
    <x v="3"/>
    <x v="1"/>
    <n v="3"/>
    <n v="30000"/>
    <n v="1265913"/>
    <d v="2001-05-18T09:02:36"/>
    <s v="Cinergy Marketing &amp; Trading, LLC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250000000000002"/>
    <s v="BYASSEEL"/>
    <s v="JHODGE2"/>
    <s v="ENA-IM ME TCO"/>
    <x v="7"/>
    <x v="5"/>
    <n v="797542"/>
    <d v="2001-05-19T21:00:00"/>
  </r>
  <r>
    <x v="1"/>
    <x v="3"/>
    <x v="1"/>
    <n v="3"/>
    <n v="7920"/>
    <n v="1265914"/>
    <d v="2001-05-18T09:02:39"/>
    <s v="IGI Resources, Inc."/>
    <x v="0"/>
    <x v="0"/>
    <x v="0"/>
    <x v="3"/>
    <s v="US Gas Phy Fwd Firm non-TX &lt; or = 1Mo "/>
    <s v="US Gas Phy       Opal                    19-21May01      USD/MM"/>
    <n v="2640"/>
    <m/>
    <x v="0"/>
    <x v="10"/>
    <x v="0"/>
    <n v="2.4449999999999998"/>
    <s v="LORIPIGI"/>
    <s v="SSOUTH"/>
    <s v="ENA - IM West"/>
    <x v="7"/>
    <x v="5"/>
    <n v="797543"/>
    <d v="2001-05-19T21:00:00"/>
  </r>
  <r>
    <x v="1"/>
    <x v="3"/>
    <x v="0"/>
    <n v="153"/>
    <n v="765000"/>
    <n v="1265915"/>
    <d v="2001-05-18T09:02:44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RODRIGUEZ"/>
    <s v="JARNOLD"/>
    <s v="NG-Price"/>
    <x v="1"/>
    <x v="5"/>
    <s v="VA6129.1"/>
    <d v="2001-06-01T00:00:00"/>
  </r>
  <r>
    <x v="1"/>
    <x v="3"/>
    <x v="0"/>
    <n v="30"/>
    <n v="600000"/>
    <n v="1265916"/>
    <d v="2001-05-18T09:02:44"/>
    <s v="Kinder Morgan, Inc."/>
    <x v="0"/>
    <x v="0"/>
    <x v="0"/>
    <x v="3"/>
    <s v="US Gas Fin Swap"/>
    <s v="US Gas Swap      Nymex                   Jun01           USD/MM"/>
    <n v="20000"/>
    <m/>
    <x v="0"/>
    <x v="10"/>
    <x v="0"/>
    <n v="4.17"/>
    <s v="abrabham"/>
    <s v="JARNOLD"/>
    <s v="NG-Price"/>
    <x v="1"/>
    <x v="5"/>
    <s v="VA6130.1"/>
    <d v="2001-06-01T21:00:00"/>
  </r>
  <r>
    <x v="1"/>
    <x v="3"/>
    <x v="1"/>
    <n v="3"/>
    <n v="5523"/>
    <n v="1265917"/>
    <d v="2001-05-18T09:02:48"/>
    <s v="Dynegy Marketing and Trade"/>
    <x v="0"/>
    <x v="0"/>
    <x v="0"/>
    <x v="3"/>
    <s v="US Gas Phy Fwd Firm non-TX &lt; or = 1Mo "/>
    <s v="US Gas Phy       PGT Malin               19-21May01      USD/MM"/>
    <n v="1841"/>
    <m/>
    <x v="0"/>
    <x v="10"/>
    <x v="0"/>
    <n v="3.85"/>
    <s v="MICKELSON1"/>
    <s v="MLENHAR"/>
    <s v="ENA - IM West"/>
    <x v="7"/>
    <x v="5"/>
    <n v="797544"/>
    <d v="2001-05-19T21:00:00"/>
  </r>
  <r>
    <x v="0"/>
    <x v="3"/>
    <x v="1"/>
    <n v="4"/>
    <n v="40000"/>
    <n v="1265918"/>
    <d v="2001-05-18T09:02:50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545"/>
    <d v="2001-05-18T21:00:00"/>
  </r>
  <r>
    <x v="1"/>
    <x v="3"/>
    <x v="1"/>
    <n v="3"/>
    <n v="30000"/>
    <n v="1265919"/>
    <d v="2001-05-18T09:02:56"/>
    <s v="ONEOK Energy Marketing and Trading Company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49999999999998"/>
    <s v="KARPOIROT"/>
    <s v="ARING"/>
    <s v="ENA-IM NE GULF4"/>
    <x v="7"/>
    <x v="5"/>
    <n v="797546"/>
    <d v="2001-05-19T21:00:00"/>
  </r>
  <r>
    <x v="1"/>
    <x v="3"/>
    <x v="1"/>
    <n v="3"/>
    <n v="15000"/>
    <n v="1265921"/>
    <d v="2001-05-18T09:02:57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ahamby0001"/>
    <s v="PMIMS"/>
    <s v="ENA - IM MKT Central CG"/>
    <x v="7"/>
    <x v="5"/>
    <n v="797547"/>
    <d v="2001-05-19T21:00:00"/>
  </r>
  <r>
    <x v="1"/>
    <x v="3"/>
    <x v="1"/>
    <n v="3"/>
    <n v="7500"/>
    <n v="1265920"/>
    <d v="2001-05-18T09:02:57"/>
    <s v="Crosstex Energy Services, Ltd.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"/>
    <s v="ADM14275"/>
    <s v="SGOODEL"/>
    <s v="ENA-IM NE GULF3"/>
    <x v="7"/>
    <x v="5"/>
    <n v="797548"/>
    <d v="2001-05-19T21:00:00"/>
  </r>
  <r>
    <x v="1"/>
    <x v="3"/>
    <x v="0"/>
    <n v="30"/>
    <n v="150000"/>
    <n v="1265922"/>
    <d v="2001-05-18T09:02:59"/>
    <s v="Mirant Americas Energy Marketing, L.P."/>
    <x v="0"/>
    <x v="0"/>
    <x v="0"/>
    <x v="3"/>
    <s v="US Gas Fin Swap"/>
    <s v="US Gas Swap      Nymex                   Jun01           USD/MM"/>
    <m/>
    <n v="5000"/>
    <x v="0"/>
    <x v="10"/>
    <x v="0"/>
    <n v="4.1749999999999998"/>
    <s v="ctm00001"/>
    <s v="JARNOLD"/>
    <s v="NG-Price"/>
    <x v="1"/>
    <x v="5"/>
    <s v="VA6132.1"/>
    <d v="2001-06-01T21:00:00"/>
  </r>
  <r>
    <x v="1"/>
    <x v="3"/>
    <x v="1"/>
    <n v="3"/>
    <n v="6000"/>
    <n v="1265923"/>
    <d v="2001-05-18T09:03:01"/>
    <s v="TXU Energy Trading Company"/>
    <x v="0"/>
    <x v="0"/>
    <x v="0"/>
    <x v="3"/>
    <s v="US Gas Phy Fwd Firm non-TX &lt; or = 1Mo "/>
    <s v="US Gas Phy       NGPL Midcont            19-21May01      USD/MM"/>
    <m/>
    <n v="2000"/>
    <x v="0"/>
    <x v="10"/>
    <x v="0"/>
    <n v="3.9649999999999999"/>
    <s v="txuetctmb"/>
    <s v="JWILLI13"/>
    <s v="ENA-IM Mid Central South"/>
    <x v="7"/>
    <x v="5"/>
    <n v="797549"/>
    <d v="2001-05-19T21:00:00"/>
  </r>
  <r>
    <x v="1"/>
    <x v="3"/>
    <x v="1"/>
    <n v="3"/>
    <n v="30000"/>
    <n v="1265925"/>
    <d v="2001-05-18T09:03:02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375"/>
    <s v="kzanaboni"/>
    <s v="JTHOLT"/>
    <s v="ENA - IM West"/>
    <x v="7"/>
    <x v="5"/>
    <n v="797551"/>
    <d v="2001-05-19T21:00:00"/>
  </r>
  <r>
    <x v="1"/>
    <x v="3"/>
    <x v="1"/>
    <n v="3"/>
    <n v="75000"/>
    <n v="1265924"/>
    <d v="2001-05-18T09:03:02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aepes215"/>
    <s v="ARING"/>
    <s v="ENA-IM NE GULF1"/>
    <x v="7"/>
    <x v="5"/>
    <n v="797550"/>
    <d v="2001-05-19T21:00:00"/>
  </r>
  <r>
    <x v="1"/>
    <x v="3"/>
    <x v="1"/>
    <n v="3"/>
    <n v="15000"/>
    <n v="1265926"/>
    <d v="2001-05-18T09:03:05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JOSEPHHE"/>
    <s v="PMIMS"/>
    <s v="ENA - IM MKT Central CG"/>
    <x v="7"/>
    <x v="5"/>
    <n v="797552"/>
    <d v="2001-05-19T21:00:00"/>
  </r>
  <r>
    <x v="1"/>
    <x v="3"/>
    <x v="1"/>
    <n v="3"/>
    <n v="30000"/>
    <n v="1265927"/>
    <d v="2001-05-18T09:03:08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3"/>
    <s v="kzanaboni"/>
    <s v="JTHOLT"/>
    <s v="ENA - IM West"/>
    <x v="7"/>
    <x v="5"/>
    <n v="797553"/>
    <d v="2001-05-19T21:00:00"/>
  </r>
  <r>
    <x v="1"/>
    <x v="3"/>
    <x v="1"/>
    <n v="3"/>
    <n v="30000"/>
    <n v="1265928"/>
    <d v="2001-05-18T09:03:11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5"/>
    <s v="kwapisze"/>
    <s v="PMIMS"/>
    <s v="ENA - IM MKT Central CG"/>
    <x v="7"/>
    <x v="5"/>
    <n v="797554"/>
    <d v="2001-05-19T21:00:00"/>
  </r>
  <r>
    <x v="1"/>
    <x v="3"/>
    <x v="0"/>
    <n v="30"/>
    <n v="450000"/>
    <n v="1265929"/>
    <d v="2001-05-18T09:03:13"/>
    <s v="Hess Energy Trading Company LLC"/>
    <x v="0"/>
    <x v="0"/>
    <x v="0"/>
    <x v="3"/>
    <s v="US Gas Fin Swap"/>
    <s v="US Gas Swap      Nymex                   Jun01           USD/MM"/>
    <m/>
    <n v="15000"/>
    <x v="0"/>
    <x v="10"/>
    <x v="0"/>
    <n v="4.1749999999999998"/>
    <s v="MICWHITE"/>
    <s v="JARNOLD"/>
    <s v="NG-Price"/>
    <x v="1"/>
    <x v="5"/>
    <s v="VA6134.1"/>
    <d v="2001-06-01T21:00:00"/>
  </r>
  <r>
    <x v="0"/>
    <x v="3"/>
    <x v="1"/>
    <n v="30"/>
    <n v="300000"/>
    <n v="1265930"/>
    <d v="2001-05-18T09:03:14"/>
    <s v="Duke Energy Marketing Limited Partnership"/>
    <x v="0"/>
    <x v="0"/>
    <x v="0"/>
    <x v="3"/>
    <s v="CAN Gas Phy Basis Firm East &lt; or = 1Mo"/>
    <s v="CAN Gas PhyBasis Dawn                    Jun01           USD/MM"/>
    <m/>
    <n v="10000"/>
    <x v="0"/>
    <x v="10"/>
    <x v="0"/>
    <n v="0.185"/>
    <s v="STEVEBUT"/>
    <s v="GSTOREY"/>
    <s v="ENA - IM Ontario"/>
    <x v="7"/>
    <x v="5"/>
    <s v="VA6133.1 / 797555"/>
    <d v="2001-06-01T21:00:00"/>
  </r>
  <r>
    <x v="1"/>
    <x v="3"/>
    <x v="0"/>
    <n v="30"/>
    <n v="300000"/>
    <n v="1265931"/>
    <d v="2001-05-18T09:03:17"/>
    <s v="BP Amoco Corporation"/>
    <x v="0"/>
    <x v="0"/>
    <x v="0"/>
    <x v="3"/>
    <s v="US Gas Fin Swap"/>
    <s v="US Gas Swap      Nymex                   Jun01           USD/MM"/>
    <n v="10000"/>
    <m/>
    <x v="0"/>
    <x v="10"/>
    <x v="0"/>
    <n v="4.17"/>
    <s v="Wanglawr"/>
    <s v="JARNOLD"/>
    <s v="NG-Price"/>
    <x v="1"/>
    <x v="5"/>
    <s v="VA6136.1"/>
    <d v="2001-06-01T21:00:00"/>
  </r>
  <r>
    <x v="1"/>
    <x v="1"/>
    <x v="0"/>
    <n v="1"/>
    <n v="25000"/>
    <n v="1265932"/>
    <d v="2001-05-18T09:03:23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28"/>
    <s v="DOMESTIC"/>
    <s v="GWHALLE"/>
    <s v="WTI-GW-NXC2"/>
    <x v="1"/>
    <x v="5"/>
    <s v="VA6137.1"/>
    <d v="2001-06-01T00:00:00"/>
  </r>
  <r>
    <x v="1"/>
    <x v="3"/>
    <x v="1"/>
    <n v="3"/>
    <n v="15000"/>
    <n v="1265934"/>
    <d v="2001-05-18T09:03:29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ADM90884"/>
    <s v="JWILLI13"/>
    <s v="ENA-IM Mid Central South"/>
    <x v="7"/>
    <x v="5"/>
    <n v="797556"/>
    <d v="2001-05-19T21:00:00"/>
  </r>
  <r>
    <x v="1"/>
    <x v="3"/>
    <x v="0"/>
    <n v="30"/>
    <n v="600000"/>
    <n v="1265935"/>
    <d v="2001-05-18T09:03:34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18"/>
    <s v="MICWHITE"/>
    <s v="JARNOLD"/>
    <s v="NG-Price"/>
    <x v="1"/>
    <x v="5"/>
    <s v="VA6139.1"/>
    <d v="2001-06-01T21:00:00"/>
  </r>
  <r>
    <x v="1"/>
    <x v="3"/>
    <x v="1"/>
    <n v="3"/>
    <n v="8673"/>
    <n v="1265936"/>
    <d v="2001-05-18T09:03:36"/>
    <s v="Cinergy Marketing &amp; Trading, LLC"/>
    <x v="0"/>
    <x v="0"/>
    <x v="0"/>
    <x v="3"/>
    <s v="US Gas Phy Fwd Firm non-TX &lt; or = 1Mo "/>
    <s v="US Gas Phy       NNG Demarc              19-21May01      USD/MM"/>
    <n v="2891"/>
    <m/>
    <x v="0"/>
    <x v="10"/>
    <x v="0"/>
    <n v="3.9750000000000001"/>
    <s v="Kearbyka"/>
    <s v="JWILLI13"/>
    <s v="ENA-IM Mid Central South"/>
    <x v="7"/>
    <x v="5"/>
    <n v="797558"/>
    <d v="2001-05-19T21:00:00"/>
  </r>
  <r>
    <x v="1"/>
    <x v="3"/>
    <x v="1"/>
    <n v="3"/>
    <n v="30000"/>
    <n v="1265937"/>
    <d v="2001-05-18T09:03:38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75"/>
    <s v="aepes217"/>
    <s v="JTHOLT"/>
    <s v="ENA - IM West"/>
    <x v="7"/>
    <x v="5"/>
    <n v="797559"/>
    <d v="2001-05-19T21:00:00"/>
  </r>
  <r>
    <x v="1"/>
    <x v="3"/>
    <x v="1"/>
    <n v="3"/>
    <n v="3000"/>
    <n v="1265938"/>
    <d v="2001-05-18T09:03:44"/>
    <s v="Midland Cogeneration Venture Limited Partnership"/>
    <x v="0"/>
    <x v="0"/>
    <x v="0"/>
    <x v="3"/>
    <s v="US Gas Phy Fwd Firm non-TX &lt; or = 1Mo "/>
    <s v="US Gas Phy       Consumers Pwr           19-21May01      USD/MM"/>
    <m/>
    <n v="1000"/>
    <x v="0"/>
    <x v="10"/>
    <x v="0"/>
    <n v="4.3150000000000004"/>
    <s v="ADM26117"/>
    <s v="JWILLI13"/>
    <s v="ENA - IM Mkt Central MICH"/>
    <x v="7"/>
    <x v="5"/>
    <n v="797560"/>
    <d v="2001-05-19T21:00:00"/>
  </r>
  <r>
    <x v="1"/>
    <x v="3"/>
    <x v="0"/>
    <n v="30"/>
    <n v="300000"/>
    <n v="1265939"/>
    <d v="2001-05-18T09:03:47"/>
    <s v="BP Amoco Corporation"/>
    <x v="0"/>
    <x v="0"/>
    <x v="0"/>
    <x v="3"/>
    <s v="US Gas Fin Swap"/>
    <s v="US Gas Daily     HHub                    Jun01           USD/MM"/>
    <m/>
    <n v="10000"/>
    <x v="0"/>
    <x v="10"/>
    <x v="0"/>
    <n v="4.18"/>
    <s v="Cozartta"/>
    <s v="JARNOLD"/>
    <s v="NG-Price"/>
    <x v="1"/>
    <x v="5"/>
    <s v="VA6140.1"/>
    <d v="2001-06-01T21:59:00"/>
  </r>
  <r>
    <x v="1"/>
    <x v="3"/>
    <x v="1"/>
    <n v="3"/>
    <n v="13770"/>
    <n v="1265940"/>
    <d v="2001-05-18T09:03:47"/>
    <s v="Reliant Energy Services, Inc."/>
    <x v="0"/>
    <x v="0"/>
    <x v="0"/>
    <x v="3"/>
    <s v="US Gas Phy Fwd Firm non-TX &lt; or = 1Mo "/>
    <s v="US Gas Phy       NGPL Midcont            19-21May01      USD/MM"/>
    <n v="4590"/>
    <m/>
    <x v="0"/>
    <x v="10"/>
    <x v="0"/>
    <n v="3.95"/>
    <s v="kurtgibson"/>
    <s v="JWILLI13"/>
    <s v="ENA-IM Mid Central South"/>
    <x v="7"/>
    <x v="5"/>
    <n v="797561"/>
    <d v="2001-05-19T21:00:00"/>
  </r>
  <r>
    <x v="1"/>
    <x v="3"/>
    <x v="1"/>
    <n v="3"/>
    <n v="15000"/>
    <n v="1265941"/>
    <d v="2001-05-18T09:03:48"/>
    <s v="Midland Cogeneration Venture Limited Partnership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ADM26117"/>
    <s v="JWILLI13"/>
    <s v="ENA - IM Mkt Central MICH"/>
    <x v="7"/>
    <x v="5"/>
    <n v="797562"/>
    <d v="2001-05-19T21:00:00"/>
  </r>
  <r>
    <x v="0"/>
    <x v="3"/>
    <x v="1"/>
    <n v="4"/>
    <n v="40000"/>
    <n v="1265942"/>
    <d v="2001-05-18T09:03:49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563"/>
    <d v="2001-05-18T21:00:00"/>
  </r>
  <r>
    <x v="1"/>
    <x v="3"/>
    <x v="1"/>
    <n v="3"/>
    <n v="30000"/>
    <n v="1265943"/>
    <d v="2001-05-18T09:03:49"/>
    <s v="Coral Energy Resources, L.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bbharleyp"/>
    <s v="ARING"/>
    <s v="ENA-IM NE GULF1"/>
    <x v="7"/>
    <x v="5"/>
    <n v="797564"/>
    <d v="2001-05-19T21:00:00"/>
  </r>
  <r>
    <x v="1"/>
    <x v="3"/>
    <x v="1"/>
    <n v="3"/>
    <n v="32814"/>
    <n v="1265944"/>
    <d v="2001-05-18T09:03:55"/>
    <s v="Aquila Energy Marketing Corporation"/>
    <x v="0"/>
    <x v="0"/>
    <x v="0"/>
    <x v="3"/>
    <s v="US Gas Phy Fwd Firm non-TX &lt; or = 1Mo "/>
    <s v="US Gas Phy       NNG Demarc              19-21May01      USD/MM"/>
    <m/>
    <n v="10938"/>
    <x v="0"/>
    <x v="10"/>
    <x v="0"/>
    <n v="3.98"/>
    <s v="BIGDADDY"/>
    <s v="JWILLI13"/>
    <s v="ENA-IM Mid Central South"/>
    <x v="7"/>
    <x v="5"/>
    <n v="797565"/>
    <d v="2001-05-19T21:00:00"/>
  </r>
  <r>
    <x v="1"/>
    <x v="3"/>
    <x v="1"/>
    <n v="3"/>
    <n v="6000"/>
    <n v="1265945"/>
    <d v="2001-05-18T09:03:58"/>
    <s v="FirstEnergy Services Corp."/>
    <x v="0"/>
    <x v="0"/>
    <x v="0"/>
    <x v="3"/>
    <s v="US Gas Phy Fwd Firm non-TX &lt; or = 1Mo "/>
    <s v="US Gas Phy       PEPL Pool               19-21May01      USD/MM"/>
    <m/>
    <n v="2000"/>
    <x v="0"/>
    <x v="10"/>
    <x v="0"/>
    <n v="4.0199999999999996"/>
    <s v="DAVIDFRE"/>
    <s v="JWILLI13"/>
    <s v="ENA-IM Mid Central South"/>
    <x v="7"/>
    <x v="5"/>
    <n v="797566"/>
    <d v="2001-05-19T21:00:00"/>
  </r>
  <r>
    <x v="1"/>
    <x v="3"/>
    <x v="1"/>
    <n v="3"/>
    <n v="15000"/>
    <n v="1265948"/>
    <d v="2001-05-18T09:04:02"/>
    <s v="MidAmerican Energy Company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849999999999999"/>
    <s v="KENNYMAN"/>
    <s v="JWILLI13"/>
    <s v="ENA-IM Mid Central South"/>
    <x v="7"/>
    <x v="5"/>
    <n v="797567"/>
    <d v="2001-05-19T21:00:00"/>
  </r>
  <r>
    <x v="1"/>
    <x v="1"/>
    <x v="0"/>
    <n v="1"/>
    <n v="50000"/>
    <n v="1265947"/>
    <d v="2001-05-18T09:04:0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semprakuo"/>
    <s v="GWHALLE"/>
    <s v="WTI-GW-NXC2"/>
    <x v="1"/>
    <x v="5"/>
    <s v="VA6141.1"/>
    <d v="2001-06-01T00:00:00"/>
  </r>
  <r>
    <x v="1"/>
    <x v="3"/>
    <x v="1"/>
    <n v="3"/>
    <n v="30000"/>
    <n v="1265949"/>
    <d v="2001-05-18T09:04:05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5"/>
    <s v="kstrength"/>
    <s v="SHENDRI"/>
    <s v="ENA-IM ME CNG"/>
    <x v="7"/>
    <x v="5"/>
    <n v="797568"/>
    <d v="2001-05-19T21:00:00"/>
  </r>
  <r>
    <x v="1"/>
    <x v="3"/>
    <x v="1"/>
    <n v="3"/>
    <n v="45000"/>
    <n v="1265950"/>
    <d v="2001-05-18T09:04:09"/>
    <s v="PanCanadian Energy Services Inc."/>
    <x v="0"/>
    <x v="0"/>
    <x v="0"/>
    <x v="3"/>
    <s v="US Gas Phy Fwd Firm non-TX &lt; or = 1Mo "/>
    <s v="US Gas Phy       TCO Pool                19-21May01      USD/MM"/>
    <m/>
    <n v="15000"/>
    <x v="0"/>
    <x v="10"/>
    <x v="0"/>
    <n v="4.33"/>
    <s v="pces5126"/>
    <s v="JHODGE2"/>
    <s v="ENA-IM ME TCO"/>
    <x v="7"/>
    <x v="5"/>
    <n v="797569"/>
    <d v="2001-05-19T21:00:00"/>
  </r>
  <r>
    <x v="1"/>
    <x v="3"/>
    <x v="1"/>
    <n v="3"/>
    <n v="15000"/>
    <n v="1265951"/>
    <d v="2001-05-18T09:04:10"/>
    <s v="El Paso Merchant Energy, L.P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750000000000002"/>
    <s v="EPMELPbp"/>
    <s v="TDONOHO"/>
    <s v="ENA - IM Central Gulf"/>
    <x v="7"/>
    <x v="5"/>
    <n v="797571"/>
    <d v="2001-05-19T21:00:00"/>
  </r>
  <r>
    <x v="1"/>
    <x v="3"/>
    <x v="1"/>
    <n v="3"/>
    <n v="15000"/>
    <n v="1265952"/>
    <d v="2001-05-18T09:04:11"/>
    <s v="e prime,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9"/>
    <s v="EPRIME28"/>
    <s v="JWILLI13"/>
    <s v="ENA-IM Mid Central South"/>
    <x v="7"/>
    <x v="5"/>
    <n v="797572"/>
    <d v="2001-05-19T21:00:00"/>
  </r>
  <r>
    <x v="0"/>
    <x v="3"/>
    <x v="1"/>
    <n v="4"/>
    <n v="40000"/>
    <n v="1265953"/>
    <d v="2001-05-18T09:04:15"/>
    <s v="AltaGas Services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57700"/>
    <s v="RWATT"/>
    <s v="EC-IM Canada West"/>
    <x v="7"/>
    <x v="7"/>
    <n v="797573"/>
    <d v="2001-05-18T21:00:00"/>
  </r>
  <r>
    <x v="1"/>
    <x v="3"/>
    <x v="1"/>
    <n v="3"/>
    <n v="7080"/>
    <n v="1265954"/>
    <d v="2001-05-18T09:04:17"/>
    <s v="BP Energy Company"/>
    <x v="0"/>
    <x v="0"/>
    <x v="0"/>
    <x v="3"/>
    <s v="US Gas Phy Fwd Firm non-TX &lt; or = 1Mo "/>
    <s v="US Gas Phy       Opal                    19-21May01      USD/MM"/>
    <n v="2360"/>
    <m/>
    <x v="0"/>
    <x v="10"/>
    <x v="0"/>
    <n v="2.4449999999999998"/>
    <s v="Martinjan"/>
    <s v="SSOUTH"/>
    <s v="ENA - IM West"/>
    <x v="7"/>
    <x v="5"/>
    <n v="797574"/>
    <d v="2001-05-19T21:00:00"/>
  </r>
  <r>
    <x v="1"/>
    <x v="3"/>
    <x v="1"/>
    <n v="3"/>
    <n v="15000"/>
    <n v="1265955"/>
    <d v="2001-05-18T09:04:19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"/>
    <s v="BILLBALSA"/>
    <s v="JWILLI13"/>
    <s v="ENA - IM Mkt Central MICH"/>
    <x v="7"/>
    <x v="5"/>
    <n v="797575"/>
    <d v="2001-05-19T21:00:00"/>
  </r>
  <r>
    <x v="0"/>
    <x v="0"/>
    <x v="0"/>
    <n v="1"/>
    <n v="5"/>
    <n v="1265956"/>
    <d v="2001-05-18T09:04:22"/>
    <s v="ADM Investor Services International Limited"/>
    <x v="0"/>
    <x v="0"/>
    <x v="0"/>
    <x v="0"/>
    <s v="Lead LME Registered Contract"/>
    <s v="Lead LME Reg.    Contract                3 Month         USD/mt-L"/>
    <n v="5"/>
    <m/>
    <x v="0"/>
    <x v="0"/>
    <x v="0"/>
    <n v="486"/>
    <s v="PAULDODGE"/>
    <s v="JGORDON1"/>
    <s v="Enron Metals Trading System"/>
    <x v="0"/>
    <x v="0"/>
    <n v="2138530"/>
    <m/>
  </r>
  <r>
    <x v="0"/>
    <x v="3"/>
    <x v="1"/>
    <n v="4"/>
    <n v="40000"/>
    <n v="1265957"/>
    <d v="2001-05-18T09:04:24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NORTHTRA"/>
    <s v="RWATT"/>
    <s v="EC-IM Canada West"/>
    <x v="7"/>
    <x v="7"/>
    <n v="797576"/>
    <d v="2001-05-18T21:00:00"/>
  </r>
  <r>
    <x v="0"/>
    <x v="6"/>
    <x v="0"/>
    <e v="#N/A"/>
    <e v="#N/A"/>
    <n v="1265959"/>
    <d v="2001-05-18T09:04:35"/>
    <s v="Cargill International S.A."/>
    <x v="0"/>
    <x v="0"/>
    <x v="0"/>
    <x v="6"/>
    <s v="Sea Freight Fin Swap BPI 4 Av TC"/>
    <s v="Sea Freight Swap BPI Av 4 T/C            Oct-Dec01       USD/Day"/>
    <m/>
    <n v="5"/>
    <x v="0"/>
    <x v="15"/>
    <x v="0"/>
    <n v="9300"/>
    <s v="eabousso"/>
    <s v="AJAMES"/>
    <s v="UK-ECTRIC-COAL-FRT-EOL"/>
    <x v="1"/>
    <x v="4"/>
    <s v=" VA7066"/>
    <d v="2001-10-01T00:00:00"/>
  </r>
  <r>
    <x v="1"/>
    <x v="7"/>
    <x v="0"/>
    <n v="3"/>
    <n v="30000"/>
    <n v="1265960"/>
    <d v="2001-05-18T09:04:38"/>
    <s v="Dynegy Marketing and Trade"/>
    <x v="0"/>
    <x v="0"/>
    <x v="0"/>
    <x v="7"/>
    <s v="US Pipeline Capacity NNG (Firm)"/>
    <s v="US PLCapNNG Frm  Demarc29-EDubq R+C      19-21May01      USD/MM"/>
    <m/>
    <n v="10000"/>
    <x v="0"/>
    <x v="10"/>
    <x v="0"/>
    <n v="0.12"/>
    <s v="BARBEE10"/>
    <s v="JNIELSE"/>
    <s v="NONE"/>
    <x v="8"/>
    <x v="9"/>
    <n v="40998"/>
    <d v="2001-05-19T21:00:00"/>
  </r>
  <r>
    <x v="1"/>
    <x v="3"/>
    <x v="1"/>
    <n v="3"/>
    <n v="30000"/>
    <n v="1265961"/>
    <d v="2001-05-18T09:04:40"/>
    <s v="Wisconsin Gas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"/>
    <s v="JFuller99"/>
    <s v="TDONOHO"/>
    <s v="ENA - IM Central Gulf"/>
    <x v="7"/>
    <x v="5"/>
    <n v="797577"/>
    <d v="2001-05-19T21:00:00"/>
  </r>
  <r>
    <x v="0"/>
    <x v="3"/>
    <x v="1"/>
    <n v="4"/>
    <n v="20000"/>
    <n v="1265962"/>
    <d v="2001-05-18T09:04:41"/>
    <s v="PG&amp;E Energy Trading, Canada Corporation"/>
    <x v="0"/>
    <x v="0"/>
    <x v="0"/>
    <x v="3"/>
    <s v="CAN Gas Phy Fwd Firm West &lt; or = 1Mo"/>
    <s v="CAN Gas Phy      Hntgdn                  19-22May01      USD/MM"/>
    <n v="5000"/>
    <m/>
    <x v="0"/>
    <x v="10"/>
    <x v="0"/>
    <n v="3.92"/>
    <s v="NADEAUBRAD"/>
    <s v="CCLARK5"/>
    <s v="EC - IM Canada BC"/>
    <x v="7"/>
    <x v="7"/>
    <n v="797578"/>
    <d v="2001-05-19T21:00:00"/>
  </r>
  <r>
    <x v="1"/>
    <x v="3"/>
    <x v="1"/>
    <n v="3"/>
    <n v="9000"/>
    <n v="1265963"/>
    <d v="2001-05-18T09:04:44"/>
    <s v="Dynegy Marketing and Trade"/>
    <x v="0"/>
    <x v="0"/>
    <x v="0"/>
    <x v="3"/>
    <s v="US Gas Phy Fwd Firm non-TX &lt; or = 1Mo "/>
    <s v="US Gas Phy       EP Blanco Avg           19-21May01      USD/MM"/>
    <n v="3000"/>
    <m/>
    <x v="0"/>
    <x v="10"/>
    <x v="0"/>
    <n v="2.7250000000000001"/>
    <s v="FLOYDS14"/>
    <s v="TKUYKEN"/>
    <s v="ENA - IM West"/>
    <x v="7"/>
    <x v="5"/>
    <n v="797579"/>
    <d v="2001-05-19T21:00:00"/>
  </r>
  <r>
    <x v="1"/>
    <x v="3"/>
    <x v="0"/>
    <n v="30"/>
    <n v="150000"/>
    <n v="1265964"/>
    <d v="2001-05-18T09:04:54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95"/>
    <s v="EPMELPkac"/>
    <s v="FERMIS"/>
    <s v="FT - North West"/>
    <x v="1"/>
    <x v="5"/>
    <s v="VA6143.1"/>
    <d v="2001-06-01T21:00:00"/>
  </r>
  <r>
    <x v="1"/>
    <x v="3"/>
    <x v="1"/>
    <n v="3"/>
    <n v="15000"/>
    <n v="1265965"/>
    <d v="2001-05-18T09:04:55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"/>
    <s v="DILLABOUGH"/>
    <s v="JWILLI13"/>
    <s v="ENA - IM Mkt Central MICH"/>
    <x v="7"/>
    <x v="5"/>
    <n v="797580"/>
    <d v="2001-05-19T21:00:00"/>
  </r>
  <r>
    <x v="1"/>
    <x v="3"/>
    <x v="1"/>
    <n v="3"/>
    <n v="75000"/>
    <n v="1265966"/>
    <d v="2001-05-18T09:04:5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aepes215"/>
    <s v="ARING"/>
    <s v="ENA-IM NE GULF1"/>
    <x v="7"/>
    <x v="5"/>
    <n v="797581"/>
    <d v="2001-05-19T21:00:00"/>
  </r>
  <r>
    <x v="1"/>
    <x v="3"/>
    <x v="1"/>
    <n v="3"/>
    <n v="15000"/>
    <n v="1265968"/>
    <d v="2001-05-18T09:04:58"/>
    <s v="Texaco Energy Marketing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49999999999996"/>
    <s v="ADM56981"/>
    <s v="VPIMENOV"/>
    <s v="ENA-IM ME NEW YORK"/>
    <x v="7"/>
    <x v="5"/>
    <n v="797582"/>
    <d v="2001-05-19T21:00:00"/>
  </r>
  <r>
    <x v="1"/>
    <x v="3"/>
    <x v="1"/>
    <n v="3"/>
    <n v="75000"/>
    <n v="1265969"/>
    <d v="2001-05-18T09:05:00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449999999999996"/>
    <s v="aepes215"/>
    <s v="ARING"/>
    <s v="ENA-IM NE GULF1"/>
    <x v="7"/>
    <x v="5"/>
    <n v="797584"/>
    <d v="2001-05-19T21:00:00"/>
  </r>
  <r>
    <x v="1"/>
    <x v="3"/>
    <x v="1"/>
    <n v="3"/>
    <n v="9000"/>
    <n v="1265970"/>
    <d v="2001-05-18T09:05:04"/>
    <s v="Tenaska Marketing Ventures"/>
    <x v="0"/>
    <x v="0"/>
    <x v="0"/>
    <x v="3"/>
    <s v="US Gas Phy Fwd Firm non-TX &lt; or = 1Mo "/>
    <s v="US Gas Phy       NGPL Midcont            19-21May01      USD/MM"/>
    <m/>
    <n v="3000"/>
    <x v="0"/>
    <x v="10"/>
    <x v="0"/>
    <n v="3.96"/>
    <s v="TMVKES01"/>
    <s v="JWILLI13"/>
    <s v="ENA-IM Mid Central South"/>
    <x v="7"/>
    <x v="5"/>
    <n v="797585"/>
    <d v="2001-05-19T21:00:00"/>
  </r>
  <r>
    <x v="1"/>
    <x v="3"/>
    <x v="1"/>
    <n v="3"/>
    <n v="75000"/>
    <n v="1265971"/>
    <d v="2001-05-18T09:05:05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00000000000004"/>
    <s v="aepes215"/>
    <s v="ARING"/>
    <s v="ENA-IM NE GULF1"/>
    <x v="7"/>
    <x v="5"/>
    <n v="797586"/>
    <d v="2001-05-19T21:00:00"/>
  </r>
  <r>
    <x v="1"/>
    <x v="3"/>
    <x v="1"/>
    <n v="3"/>
    <n v="30000"/>
    <n v="1265972"/>
    <d v="2001-05-18T09:05:10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5"/>
    <s v="PEGGIALL"/>
    <s v="TDONOHO"/>
    <s v="ENA - IM Central Gulf"/>
    <x v="7"/>
    <x v="5"/>
    <n v="797587"/>
    <d v="2001-05-19T21:00:00"/>
  </r>
  <r>
    <x v="0"/>
    <x v="3"/>
    <x v="1"/>
    <n v="4"/>
    <n v="20000"/>
    <n v="1265973"/>
    <d v="2001-05-18T09:05:17"/>
    <s v="BP Canada Energy Company"/>
    <x v="0"/>
    <x v="0"/>
    <x v="0"/>
    <x v="3"/>
    <s v="CAN Gas Phy Fwd Firm West &lt; or = 1Mo"/>
    <s v="CAN Gas Phy      Station 2               19-22May01      CAD/GJ"/>
    <m/>
    <n v="5000"/>
    <x v="0"/>
    <x v="14"/>
    <x v="4"/>
    <n v="5.58"/>
    <s v="bpazmsr11"/>
    <s v="CCLARK5"/>
    <s v="EC - IM Canada BC"/>
    <x v="7"/>
    <x v="7"/>
    <n v="797588"/>
    <d v="2001-05-19T21:00:00"/>
  </r>
  <r>
    <x v="1"/>
    <x v="3"/>
    <x v="0"/>
    <n v="31"/>
    <n v="310000"/>
    <n v="1265974"/>
    <d v="2001-05-18T09:05:24"/>
    <s v="ConAgra Energy Services, Inc."/>
    <x v="0"/>
    <x v="0"/>
    <x v="0"/>
    <x v="3"/>
    <s v="US Gas Fin Swap"/>
    <s v="US Gas Swap      Nymex                   Jul01           USD/MM"/>
    <m/>
    <n v="10000"/>
    <x v="0"/>
    <x v="10"/>
    <x v="0"/>
    <n v="4.2625000000000002"/>
    <s v="KEVINGRADY"/>
    <s v="JARNOLD"/>
    <s v="NG-Price"/>
    <x v="1"/>
    <x v="5"/>
    <s v="VA6144.1"/>
    <d v="2001-07-01T21:00:00"/>
  </r>
  <r>
    <x v="1"/>
    <x v="3"/>
    <x v="1"/>
    <n v="3"/>
    <n v="15000"/>
    <n v="1265975"/>
    <d v="2001-05-18T09:05:24"/>
    <s v="Cinergy Marketing &amp; Trading, LLC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BYASSEEL"/>
    <s v="SGOODEL"/>
    <s v="ENA-IM NE GULF3"/>
    <x v="7"/>
    <x v="5"/>
    <n v="797589"/>
    <d v="2001-05-19T21:00:00"/>
  </r>
  <r>
    <x v="1"/>
    <x v="3"/>
    <x v="0"/>
    <n v="365"/>
    <n v="1825000"/>
    <n v="1265977"/>
    <d v="2001-05-18T09:05:31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"/>
    <s v="AQUILA1004"/>
    <s v="JARNOLD"/>
    <s v="NG-Price"/>
    <x v="1"/>
    <x v="5"/>
    <s v="VA6145.1"/>
    <d v="2002-01-01T21:00:00"/>
  </r>
  <r>
    <x v="1"/>
    <x v="3"/>
    <x v="1"/>
    <n v="3"/>
    <n v="15000"/>
    <n v="1265978"/>
    <d v="2001-05-18T09:05:38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50000000000002"/>
    <s v="MAXFIELD"/>
    <s v="JWILLI13"/>
    <s v="ENA - IM Mkt Central MICH"/>
    <x v="7"/>
    <x v="5"/>
    <n v="797591"/>
    <d v="2001-05-19T21:00:00"/>
  </r>
  <r>
    <x v="1"/>
    <x v="3"/>
    <x v="0"/>
    <n v="30"/>
    <n v="75000"/>
    <n v="1265979"/>
    <d v="2001-05-18T09:05:40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8"/>
    <s v="kurtgibson"/>
    <s v="JARNOLD"/>
    <s v="NG-Price"/>
    <x v="1"/>
    <x v="5"/>
    <s v="VA6146.1"/>
    <d v="2001-06-01T21:00:00"/>
  </r>
  <r>
    <x v="1"/>
    <x v="3"/>
    <x v="1"/>
    <n v="3"/>
    <n v="15000"/>
    <n v="1265980"/>
    <d v="2001-05-18T09:05:40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50000000000002"/>
    <s v="kollmaninc"/>
    <s v="JWILLI13"/>
    <s v="ENA - IM Mkt Central MICH"/>
    <x v="7"/>
    <x v="5"/>
    <n v="797592"/>
    <d v="2001-05-19T21:00:00"/>
  </r>
  <r>
    <x v="1"/>
    <x v="3"/>
    <x v="1"/>
    <n v="3"/>
    <n v="12894"/>
    <n v="1265984"/>
    <d v="2001-05-18T09:05:53"/>
    <s v="Avista Energy, Inc."/>
    <x v="0"/>
    <x v="0"/>
    <x v="0"/>
    <x v="3"/>
    <s v="US Gas Phy Fwd Firm non-TX &lt; or = 1Mo "/>
    <s v="US Gas Phy       Opal                    19-21May01      USD/MM"/>
    <m/>
    <n v="4298"/>
    <x v="0"/>
    <x v="10"/>
    <x v="0"/>
    <n v="2.4700000000000002"/>
    <s v="stharper"/>
    <s v="SSOUTH"/>
    <s v="ENA - IM West"/>
    <x v="7"/>
    <x v="5"/>
    <n v="797595"/>
    <d v="2001-05-19T21:00:00"/>
  </r>
  <r>
    <x v="1"/>
    <x v="3"/>
    <x v="1"/>
    <n v="3"/>
    <n v="15000"/>
    <n v="1265983"/>
    <d v="2001-05-18T09:05:53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vab12345"/>
    <s v="SGOODEL"/>
    <s v="ENA-IM NE GULF3"/>
    <x v="7"/>
    <x v="5"/>
    <n v="797594"/>
    <d v="2001-05-19T21:00:00"/>
  </r>
  <r>
    <x v="1"/>
    <x v="3"/>
    <x v="1"/>
    <n v="3"/>
    <n v="75000"/>
    <n v="1265985"/>
    <d v="2001-05-18T09:05:56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WARNERTODD"/>
    <s v="ARING"/>
    <s v="ENA-IM NE GULF1"/>
    <x v="7"/>
    <x v="5"/>
    <n v="797596"/>
    <d v="2001-05-19T21:00:00"/>
  </r>
  <r>
    <x v="1"/>
    <x v="3"/>
    <x v="0"/>
    <n v="365"/>
    <n v="1825000"/>
    <n v="1265986"/>
    <d v="2001-05-18T09:05:5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"/>
    <s v="AQUILA1004"/>
    <s v="JARNOLD"/>
    <s v="NG-Price"/>
    <x v="1"/>
    <x v="5"/>
    <s v="VA6148.1"/>
    <d v="2002-01-01T21:00:00"/>
  </r>
  <r>
    <x v="1"/>
    <x v="3"/>
    <x v="1"/>
    <n v="3"/>
    <n v="15000"/>
    <n v="1265987"/>
    <d v="2001-05-18T09:05:57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38"/>
    <s v="benharner"/>
    <s v="PMIMS"/>
    <s v="ENA - IM MKT Central CG"/>
    <x v="7"/>
    <x v="5"/>
    <n v="797597"/>
    <d v="2001-05-19T21:00:00"/>
  </r>
  <r>
    <x v="1"/>
    <x v="3"/>
    <x v="1"/>
    <n v="3"/>
    <n v="3000"/>
    <n v="1265988"/>
    <d v="2001-05-18T09:06:01"/>
    <s v="BP Energy Company"/>
    <x v="0"/>
    <x v="0"/>
    <x v="0"/>
    <x v="3"/>
    <s v="US Gas Phy Fwd Firm non-TX &lt; or = 1Mo "/>
    <s v="US Gas Phy       TENN Z-0                19-21May01      USD/MM"/>
    <n v="1000"/>
    <m/>
    <x v="0"/>
    <x v="10"/>
    <x v="0"/>
    <n v="3.98"/>
    <s v="McMillanL"/>
    <s v="SGOODEL"/>
    <s v="ENA-IM NE GULF3"/>
    <x v="7"/>
    <x v="5"/>
    <n v="797598"/>
    <d v="2001-05-19T21:00:00"/>
  </r>
  <r>
    <x v="1"/>
    <x v="3"/>
    <x v="1"/>
    <n v="3"/>
    <n v="1230"/>
    <n v="1265991"/>
    <d v="2001-05-18T09:06:07"/>
    <s v="Cargill Energy, a division of Cargill, Incorporated"/>
    <x v="0"/>
    <x v="0"/>
    <x v="0"/>
    <x v="3"/>
    <s v="US Gas Phy Fwd Firm non-TX &lt; or = 1Mo "/>
    <s v="US Gas Phy       NGPL Midcont            19-21May01      USD/MM"/>
    <n v="410"/>
    <m/>
    <x v="0"/>
    <x v="10"/>
    <x v="0"/>
    <n v="3.9550000000000001"/>
    <s v="ADM90884"/>
    <s v="JWILLI13"/>
    <s v="ENA-IM Mid Central South"/>
    <x v="7"/>
    <x v="5"/>
    <n v="797600"/>
    <d v="2001-05-19T21:00:00"/>
  </r>
  <r>
    <x v="0"/>
    <x v="3"/>
    <x v="1"/>
    <n v="4"/>
    <n v="40000"/>
    <n v="1265992"/>
    <d v="2001-05-18T09:06:10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8959"/>
    <s v="RWATT"/>
    <s v="EC-IM Canada West"/>
    <x v="7"/>
    <x v="7"/>
    <n v="797601"/>
    <d v="2001-05-18T21:00:00"/>
  </r>
  <r>
    <x v="1"/>
    <x v="3"/>
    <x v="1"/>
    <n v="3"/>
    <n v="30000"/>
    <n v="1265993"/>
    <d v="2001-05-18T09:06:12"/>
    <s v="Coral Energy Resources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500000000000004"/>
    <s v="rjvandamp"/>
    <s v="ARING"/>
    <s v="ENA-IM NE GULF4"/>
    <x v="7"/>
    <x v="5"/>
    <n v="797602"/>
    <d v="2001-05-19T21:00:00"/>
  </r>
  <r>
    <x v="1"/>
    <x v="3"/>
    <x v="0"/>
    <n v="30"/>
    <n v="600000"/>
    <n v="1265994"/>
    <d v="2001-05-18T09:06:14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1849999999999996"/>
    <s v="RICKERSB"/>
    <s v="JARNOLD"/>
    <s v="NG-Price"/>
    <x v="1"/>
    <x v="5"/>
    <s v="VA6151.1"/>
    <d v="2001-06-01T21:00:00"/>
  </r>
  <r>
    <x v="1"/>
    <x v="3"/>
    <x v="1"/>
    <n v="3"/>
    <n v="75000"/>
    <n v="1265995"/>
    <d v="2001-05-18T09:06:19"/>
    <s v="Axia Energy, LP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garrison"/>
    <s v="ARING"/>
    <s v="ENA-IM NE GULF1"/>
    <x v="7"/>
    <x v="5"/>
    <n v="797603"/>
    <d v="2001-05-19T21:00:00"/>
  </r>
  <r>
    <x v="1"/>
    <x v="3"/>
    <x v="1"/>
    <n v="3"/>
    <n v="15000"/>
    <n v="1265996"/>
    <d v="2001-05-18T09:06:21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"/>
    <s v="BARRETT6"/>
    <s v="JWILLI13"/>
    <s v="ENA-IM Mid Central South"/>
    <x v="7"/>
    <x v="5"/>
    <n v="797604"/>
    <d v="2001-05-19T21:00:00"/>
  </r>
  <r>
    <x v="1"/>
    <x v="3"/>
    <x v="1"/>
    <n v="3"/>
    <n v="15000"/>
    <n v="1265998"/>
    <d v="2001-05-18T09:06:24"/>
    <s v="EnergyUSA-TPC Cor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jgriffiths"/>
    <s v="VPIMENOV"/>
    <s v="ENA-IM ME NEW YORK"/>
    <x v="7"/>
    <x v="5"/>
    <n v="797606"/>
    <d v="2001-05-19T21:00:00"/>
  </r>
  <r>
    <x v="1"/>
    <x v="3"/>
    <x v="1"/>
    <n v="3"/>
    <n v="15000"/>
    <n v="1265999"/>
    <d v="2001-05-18T09:06:25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25000000000003"/>
    <s v="ahamby0001"/>
    <s v="PMIMS"/>
    <s v="ENA - IM MKT Central CG"/>
    <x v="7"/>
    <x v="5"/>
    <n v="797607"/>
    <d v="2001-05-19T21:00:00"/>
  </r>
  <r>
    <x v="1"/>
    <x v="3"/>
    <x v="1"/>
    <n v="3"/>
    <n v="15000"/>
    <n v="1266002"/>
    <d v="2001-05-18T09:06:27"/>
    <s v="PanCanadian Energy Services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pcesrick"/>
    <s v="RGAY"/>
    <s v="ENA - IM West"/>
    <x v="7"/>
    <x v="5"/>
    <n v="797608"/>
    <d v="2001-05-19T21:00:00"/>
  </r>
  <r>
    <x v="1"/>
    <x v="3"/>
    <x v="1"/>
    <n v="3"/>
    <n v="30000"/>
    <n v="1266003"/>
    <d v="2001-05-18T09:06:28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99999999999997"/>
    <s v="KFRIEDRICH"/>
    <s v="ARING"/>
    <s v="ENA-IM NE GULF4"/>
    <x v="7"/>
    <x v="5"/>
    <n v="797609"/>
    <d v="2001-05-19T21:00:00"/>
  </r>
  <r>
    <x v="1"/>
    <x v="3"/>
    <x v="0"/>
    <n v="30"/>
    <n v="300000"/>
    <n v="1266004"/>
    <d v="2001-05-18T09:06:29"/>
    <s v="OGE Energy Resources, Inc."/>
    <x v="0"/>
    <x v="0"/>
    <x v="0"/>
    <x v="3"/>
    <s v="US Gas Fin Swap"/>
    <s v="US Gas Swap      Nymex                   Jun01           USD/MM"/>
    <n v="10000"/>
    <m/>
    <x v="0"/>
    <x v="10"/>
    <x v="0"/>
    <n v="4.18"/>
    <s v="mustang1"/>
    <s v="JARNOLD"/>
    <s v="NG-Price"/>
    <x v="1"/>
    <x v="5"/>
    <s v="VA6154.1"/>
    <d v="2001-06-01T21:00:00"/>
  </r>
  <r>
    <x v="1"/>
    <x v="3"/>
    <x v="0"/>
    <n v="31"/>
    <n v="620000"/>
    <n v="1266006"/>
    <d v="2001-05-18T09:06:33"/>
    <s v="Aquila Risk Management Corporation"/>
    <x v="0"/>
    <x v="0"/>
    <x v="0"/>
    <x v="3"/>
    <s v="US Gas Fin Swap"/>
    <s v="US Gas Swap      Nymex                   Aug01           USD/MM"/>
    <m/>
    <n v="20000"/>
    <x v="0"/>
    <x v="10"/>
    <x v="0"/>
    <n v="4.3449999999999998"/>
    <s v="AQUILA1000"/>
    <s v="JARNOLD"/>
    <s v="NG-Price"/>
    <x v="1"/>
    <x v="5"/>
    <s v="VA6155.1"/>
    <d v="2001-08-01T21:00:00"/>
  </r>
  <r>
    <x v="1"/>
    <x v="3"/>
    <x v="1"/>
    <n v="3"/>
    <n v="75000"/>
    <n v="1266009"/>
    <d v="2001-05-18T09:06:34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WARNERTODD"/>
    <s v="ARING"/>
    <s v="ENA-IM NE GULF1"/>
    <x v="7"/>
    <x v="5"/>
    <n v="797610"/>
    <d v="2001-05-19T21:00:00"/>
  </r>
  <r>
    <x v="1"/>
    <x v="3"/>
    <x v="0"/>
    <n v="13"/>
    <n v="325000"/>
    <n v="1266010"/>
    <d v="2001-05-18T09:06:37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65"/>
    <s v="AQUILA1029"/>
    <s v="PKEAVEY"/>
    <s v="G-DAILY-EST"/>
    <x v="1"/>
    <x v="5"/>
    <s v="VA6156.1"/>
    <d v="2001-05-19T21:00:00"/>
  </r>
  <r>
    <x v="1"/>
    <x v="3"/>
    <x v="1"/>
    <n v="3"/>
    <n v="30000"/>
    <n v="1266011"/>
    <d v="2001-05-18T09:06:43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738"/>
    <s v="kwapisze"/>
    <s v="PMIMS"/>
    <s v="ENA - IM MKT Central CG"/>
    <x v="7"/>
    <x v="5"/>
    <n v="797611"/>
    <d v="2001-05-19T21:00:00"/>
  </r>
  <r>
    <x v="1"/>
    <x v="3"/>
    <x v="0"/>
    <n v="30"/>
    <n v="300000"/>
    <n v="1266012"/>
    <d v="2001-05-18T09:06:44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MICWHITE"/>
    <s v="JARNOLD"/>
    <s v="NG-Price"/>
    <x v="1"/>
    <x v="5"/>
    <s v="VA6157.1"/>
    <d v="2001-06-01T21:00:00"/>
  </r>
  <r>
    <x v="1"/>
    <x v="3"/>
    <x v="1"/>
    <n v="3"/>
    <n v="9900"/>
    <n v="1266013"/>
    <d v="2001-05-18T09:06:47"/>
    <s v="Tenaska Marketing Ventures"/>
    <x v="0"/>
    <x v="0"/>
    <x v="0"/>
    <x v="3"/>
    <s v="US Gas Phy Fwd Firm non-TX &lt; or = 1Mo "/>
    <s v="US Gas Phy       NGPL Midcont            19-21May01      USD/MM"/>
    <m/>
    <n v="3300"/>
    <x v="0"/>
    <x v="10"/>
    <x v="0"/>
    <n v="3.9550000000000001"/>
    <s v="TMVDEC02"/>
    <s v="JWILLI13"/>
    <s v="ENA-IM Mid Central South"/>
    <x v="7"/>
    <x v="5"/>
    <n v="797612"/>
    <d v="2001-05-19T21:00:00"/>
  </r>
  <r>
    <x v="1"/>
    <x v="3"/>
    <x v="1"/>
    <n v="3"/>
    <n v="15000"/>
    <n v="1266014"/>
    <d v="2001-05-18T09:06:48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800000000000004"/>
    <s v="jaelee14"/>
    <s v="VPIMENOV"/>
    <s v="ENA-IM ME NEW YORK"/>
    <x v="7"/>
    <x v="5"/>
    <n v="797613"/>
    <d v="2001-05-19T21:00:00"/>
  </r>
  <r>
    <x v="1"/>
    <x v="1"/>
    <x v="0"/>
    <n v="1"/>
    <n v="50000"/>
    <n v="1266015"/>
    <d v="2001-05-18T09:06:49"/>
    <s v="Tractebel Energy Marketing, Inc."/>
    <x v="0"/>
    <x v="0"/>
    <x v="0"/>
    <x v="1"/>
    <s v="US Crude WTI Fin Swap "/>
    <s v="US WTI Swap      Nymex LD                Jun01           USD/bl/m"/>
    <n v="50000"/>
    <m/>
    <x v="0"/>
    <x v="8"/>
    <x v="0"/>
    <n v="29.28"/>
    <s v="JEFFREYONG"/>
    <s v="GWHALLE"/>
    <s v="WTI-GW-NXC1"/>
    <x v="1"/>
    <x v="5"/>
    <s v="VA6158.1"/>
    <d v="2001-06-01T00:00:00"/>
  </r>
  <r>
    <x v="1"/>
    <x v="3"/>
    <x v="1"/>
    <n v="3"/>
    <n v="5100"/>
    <n v="1266016"/>
    <d v="2001-05-18T09:06:54"/>
    <s v="TXU Energy Trading Company"/>
    <x v="0"/>
    <x v="0"/>
    <x v="0"/>
    <x v="3"/>
    <s v="US Gas Phy Fwd Firm non-TX &lt; or = 1Mo "/>
    <s v="US Gas Phy       NGPL Midcont            19-21May01      USD/MM"/>
    <m/>
    <n v="1700"/>
    <x v="0"/>
    <x v="10"/>
    <x v="0"/>
    <n v="3.9550000000000001"/>
    <s v="txuetctmb"/>
    <s v="JWILLI13"/>
    <s v="ENA-IM Mid Central South"/>
    <x v="7"/>
    <x v="5"/>
    <n v="797614"/>
    <d v="2001-05-19T21:00:00"/>
  </r>
  <r>
    <x v="1"/>
    <x v="3"/>
    <x v="1"/>
    <n v="3"/>
    <n v="60000"/>
    <n v="1266017"/>
    <d v="2001-05-18T09:06:5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35"/>
    <s v="aepes224"/>
    <s v="JHODGE2"/>
    <s v="ENA-IM ME TCO"/>
    <x v="7"/>
    <x v="5"/>
    <n v="797615"/>
    <d v="2001-05-19T21:00:00"/>
  </r>
  <r>
    <x v="0"/>
    <x v="3"/>
    <x v="1"/>
    <n v="3"/>
    <n v="28761"/>
    <n v="1266018"/>
    <d v="2001-05-18T09:06:56"/>
    <s v="TransCanada Gas Services, a division of TransCanada Energy Ltd."/>
    <x v="0"/>
    <x v="0"/>
    <x v="0"/>
    <x v="3"/>
    <s v="CAN Gas Phy Fwd Firm East &lt; or = 1Mo"/>
    <s v="CAN Gas Phy      Parkway                 19-21May01      USD/MM"/>
    <n v="9587"/>
    <m/>
    <x v="0"/>
    <x v="10"/>
    <x v="0"/>
    <n v="4.335"/>
    <s v="mrallison"/>
    <s v="MCUILLA"/>
    <s v="ENA - IM Ontario"/>
    <x v="7"/>
    <x v="5"/>
    <n v="797616"/>
    <d v="2001-05-19T21:00:00"/>
  </r>
  <r>
    <x v="0"/>
    <x v="3"/>
    <x v="1"/>
    <n v="4"/>
    <n v="40000"/>
    <n v="1266019"/>
    <d v="2001-05-18T09:06:58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NORTHTRA"/>
    <s v="RWATT"/>
    <s v="EC-IM Canada West"/>
    <x v="7"/>
    <x v="7"/>
    <n v="797617"/>
    <d v="2001-05-18T21:00:00"/>
  </r>
  <r>
    <x v="1"/>
    <x v="3"/>
    <x v="0"/>
    <n v="30"/>
    <n v="750000"/>
    <n v="1266020"/>
    <d v="2001-05-18T09:07:05"/>
    <s v="Firm Trade Bridgeline Gas Marketing LLC"/>
    <x v="0"/>
    <x v="0"/>
    <x v="0"/>
    <x v="3"/>
    <s v="US Gas Fin BasisSwap"/>
    <s v="US Gas Basis     ANR LA                  Jun01           USD/MM"/>
    <n v="25000"/>
    <m/>
    <x v="0"/>
    <x v="10"/>
    <x v="0"/>
    <n v="-8.2500000000000004E-2"/>
    <s v="ADM38409"/>
    <s v="KRUSCIT"/>
    <s v="Firm Trading Central"/>
    <x v="1"/>
    <x v="5"/>
    <s v="VA6159.1"/>
    <d v="2001-06-01T21:00:00"/>
  </r>
  <r>
    <x v="1"/>
    <x v="3"/>
    <x v="0"/>
    <n v="151"/>
    <n v="755000"/>
    <n v="1266021"/>
    <d v="2001-05-18T09:07:06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aepes214"/>
    <s v="JARNOLD"/>
    <s v="NG-Price"/>
    <x v="1"/>
    <x v="5"/>
    <s v="VA6160.1"/>
    <d v="2001-11-01T00:00:00"/>
  </r>
  <r>
    <x v="0"/>
    <x v="3"/>
    <x v="1"/>
    <n v="3"/>
    <n v="5874"/>
    <n v="1266022"/>
    <d v="2001-05-18T09:07:06"/>
    <s v="Texex Energy Partners Ltd."/>
    <x v="0"/>
    <x v="0"/>
    <x v="0"/>
    <x v="3"/>
    <s v="CAN Gas Phy Fwd Firm East &lt; or = 1Mo"/>
    <s v="CAN Gas Phy      Niagara, TCPL           19-21May01      USD/MM"/>
    <m/>
    <n v="1958"/>
    <x v="0"/>
    <x v="10"/>
    <x v="0"/>
    <n v="4.32"/>
    <s v="ADM04634"/>
    <s v="MCUILLA"/>
    <s v="ENA - IM Ontario"/>
    <x v="7"/>
    <x v="5"/>
    <n v="797618"/>
    <d v="2001-05-19T21:00:00"/>
  </r>
  <r>
    <x v="1"/>
    <x v="3"/>
    <x v="1"/>
    <n v="3"/>
    <n v="30000"/>
    <n v="1266023"/>
    <d v="2001-05-18T09:07:07"/>
    <s v="MidAmerican Energy Company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9"/>
    <s v="KREMERTODD"/>
    <s v="TDONOHO"/>
    <s v="ENA - IM Central Gulf"/>
    <x v="7"/>
    <x v="5"/>
    <n v="797619"/>
    <d v="2001-05-19T21:00:00"/>
  </r>
  <r>
    <x v="1"/>
    <x v="3"/>
    <x v="1"/>
    <n v="3"/>
    <n v="60000"/>
    <n v="1266024"/>
    <d v="2001-05-18T09:07:10"/>
    <s v="The New Power Company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449999999999998"/>
    <s v="SUNSHINE"/>
    <s v="JHODGE2"/>
    <s v="ENA-IM ME TCO"/>
    <x v="7"/>
    <x v="5"/>
    <n v="797620"/>
    <d v="2001-05-19T21:00:00"/>
  </r>
  <r>
    <x v="1"/>
    <x v="3"/>
    <x v="1"/>
    <n v="3"/>
    <n v="15000"/>
    <n v="1266025"/>
    <d v="2001-05-18T09:07:13"/>
    <s v="Sierra Pacific Power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9"/>
    <s v="AUSTIN4874"/>
    <s v="MLENHAR"/>
    <s v="ENA - IM West"/>
    <x v="7"/>
    <x v="5"/>
    <n v="797621"/>
    <d v="2001-05-19T21:00:00"/>
  </r>
  <r>
    <x v="1"/>
    <x v="3"/>
    <x v="1"/>
    <n v="3"/>
    <n v="5061"/>
    <n v="1266026"/>
    <d v="2001-05-18T09:07:17"/>
    <s v="Aquila Energy Marketing Corporation"/>
    <x v="0"/>
    <x v="0"/>
    <x v="0"/>
    <x v="3"/>
    <s v="US Gas Phy Fwd Firm non-TX &lt; or = 1Mo "/>
    <s v="US Gas Phy       Trunkline ELA           19-21May01      USD/MM"/>
    <m/>
    <n v="1687"/>
    <x v="0"/>
    <x v="10"/>
    <x v="0"/>
    <n v="4.01"/>
    <s v="JENNCLAYO"/>
    <s v="TDONOHO"/>
    <s v="ENA - IM Central Gulf"/>
    <x v="7"/>
    <x v="5"/>
    <n v="797622"/>
    <d v="2001-05-19T21:00:00"/>
  </r>
  <r>
    <x v="1"/>
    <x v="3"/>
    <x v="1"/>
    <n v="3"/>
    <n v="30000"/>
    <n v="1266027"/>
    <d v="2001-05-18T09:07:18"/>
    <s v="Aquila Energy Marketing Corporation"/>
    <x v="0"/>
    <x v="0"/>
    <x v="0"/>
    <x v="3"/>
    <s v="US Gas Phy Fwd Firm non-TX &lt; or = 1Mo "/>
    <s v="US Gas Phy       NNG Demarc              19-21May01      USD/MM"/>
    <m/>
    <n v="10000"/>
    <x v="0"/>
    <x v="10"/>
    <x v="0"/>
    <n v="3.9950000000000001"/>
    <s v="BIGDADDY"/>
    <s v="JWILLI13"/>
    <s v="ENA-IM Mid Central South"/>
    <x v="7"/>
    <x v="5"/>
    <n v="797623"/>
    <d v="2001-05-19T21:00:00"/>
  </r>
  <r>
    <x v="0"/>
    <x v="3"/>
    <x v="1"/>
    <n v="1"/>
    <n v="5000"/>
    <n v="1266028"/>
    <d v="2001-05-18T09:07:25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949999999999996"/>
    <s v="SCISORCHAN"/>
    <s v="RWATT"/>
    <s v="EC-IM Canada West"/>
    <x v="7"/>
    <x v="7"/>
    <n v="797624"/>
    <d v="2001-05-18T21:00:00"/>
  </r>
  <r>
    <x v="1"/>
    <x v="3"/>
    <x v="0"/>
    <n v="30"/>
    <n v="300000"/>
    <n v="1266029"/>
    <d v="2001-05-18T09:07:27"/>
    <s v="BP Amoco Corporation"/>
    <x v="0"/>
    <x v="0"/>
    <x v="0"/>
    <x v="3"/>
    <s v="US Gas Fin Swap"/>
    <s v="US Gas Daily     HHub                    Jun01           USD/MM"/>
    <m/>
    <n v="10000"/>
    <x v="0"/>
    <x v="10"/>
    <x v="0"/>
    <n v="4.1849999999999996"/>
    <s v="Cozartta"/>
    <s v="JARNOLD"/>
    <s v="NG-Price"/>
    <x v="1"/>
    <x v="5"/>
    <s v="VA6161.1"/>
    <d v="2001-06-01T21:59:00"/>
  </r>
  <r>
    <x v="1"/>
    <x v="3"/>
    <x v="1"/>
    <n v="3"/>
    <n v="14100"/>
    <n v="1266030"/>
    <d v="2001-05-18T09:07:28"/>
    <s v="Constellation Power Source, Inc."/>
    <x v="0"/>
    <x v="0"/>
    <x v="0"/>
    <x v="3"/>
    <s v="US Gas Phy Fwd Firm non-TX &lt; or = 1Mo "/>
    <s v="US Gas Phy       TranscoZ6NNY            19-21May01      USD/MM"/>
    <n v="4700"/>
    <m/>
    <x v="0"/>
    <x v="10"/>
    <x v="0"/>
    <n v="4.43"/>
    <s v="cprovenzan"/>
    <s v="VPIMENOV"/>
    <s v="ENA-IM ME NEW YORK"/>
    <x v="7"/>
    <x v="5"/>
    <n v="797625"/>
    <d v="2001-05-19T21:00:00"/>
  </r>
  <r>
    <x v="1"/>
    <x v="3"/>
    <x v="1"/>
    <n v="3"/>
    <n v="30000"/>
    <n v="1266031"/>
    <d v="2001-05-18T09:07:29"/>
    <s v="Reliant Energy Services, In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6"/>
    <s v="kzanaboni"/>
    <s v="JTHOLT"/>
    <s v="ENA - IM West"/>
    <x v="7"/>
    <x v="5"/>
    <n v="797626"/>
    <d v="2001-05-19T21:00:00"/>
  </r>
  <r>
    <x v="1"/>
    <x v="3"/>
    <x v="1"/>
    <n v="3"/>
    <n v="12000"/>
    <n v="1266032"/>
    <d v="2001-05-18T09:07:30"/>
    <s v="Ashland Specialty Chemicals Company"/>
    <x v="0"/>
    <x v="0"/>
    <x v="0"/>
    <x v="3"/>
    <s v="US Gas Phy Fwd Firm non-TX &lt; or = 1Mo "/>
    <s v="US Gas Phy       TranscoZ6NNY            19-21May01      USD/MM"/>
    <m/>
    <n v="4000"/>
    <x v="0"/>
    <x v="10"/>
    <x v="0"/>
    <n v="4.4400000000000004"/>
    <s v="ADM07229"/>
    <s v="VPIMENOV"/>
    <s v="ENA-IM ME NEW YORK"/>
    <x v="7"/>
    <x v="5"/>
    <n v="797627"/>
    <d v="2001-05-19T21:00:00"/>
  </r>
  <r>
    <x v="1"/>
    <x v="3"/>
    <x v="1"/>
    <n v="3"/>
    <n v="15000"/>
    <n v="1266033"/>
    <d v="2001-05-18T09:07:34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JFuller99"/>
    <s v="JWILLI13"/>
    <s v="ENA - IM Mkt Central MICH"/>
    <x v="7"/>
    <x v="5"/>
    <n v="797628"/>
    <d v="2001-05-19T21:00:00"/>
  </r>
  <r>
    <x v="1"/>
    <x v="3"/>
    <x v="0"/>
    <n v="151"/>
    <n v="755000"/>
    <n v="1266034"/>
    <d v="2001-05-18T09:07:37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49999999999996"/>
    <s v="JRTHOMAS"/>
    <s v="JARNOLD"/>
    <s v="NG-Price"/>
    <x v="1"/>
    <x v="5"/>
    <s v="VA6162.1"/>
    <d v="2001-11-01T00:00:00"/>
  </r>
  <r>
    <x v="1"/>
    <x v="3"/>
    <x v="1"/>
    <n v="3"/>
    <n v="75000"/>
    <n v="1266036"/>
    <d v="2001-05-18T09:07:47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"/>
    <s v="WARNERTODD"/>
    <s v="ARING"/>
    <s v="ENA-IM NE GULF1"/>
    <x v="7"/>
    <x v="5"/>
    <n v="797629"/>
    <d v="2001-05-19T21:00:00"/>
  </r>
  <r>
    <x v="1"/>
    <x v="3"/>
    <x v="1"/>
    <n v="3"/>
    <n v="75000"/>
    <n v="1266038"/>
    <d v="2001-05-18T09:07:56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5"/>
    <s v="garrison"/>
    <s v="ARING"/>
    <s v="ENA-IM NE GULF1"/>
    <x v="7"/>
    <x v="5"/>
    <n v="797630"/>
    <d v="2001-05-19T21:00:00"/>
  </r>
  <r>
    <x v="1"/>
    <x v="3"/>
    <x v="0"/>
    <n v="153"/>
    <n v="382500"/>
    <n v="1266039"/>
    <d v="2001-05-18T09:07:57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2"/>
    <s v="SHIMAITIS"/>
    <s v="JARNOLD"/>
    <s v="NG-Price"/>
    <x v="1"/>
    <x v="5"/>
    <s v="VA6164.1"/>
    <d v="2001-06-01T00:00:00"/>
  </r>
  <r>
    <x v="1"/>
    <x v="3"/>
    <x v="0"/>
    <n v="31"/>
    <n v="155000"/>
    <n v="1266041"/>
    <d v="2001-05-18T09:07:58"/>
    <s v="Cinergy Marketing &amp; Trading, LLC"/>
    <x v="0"/>
    <x v="0"/>
    <x v="0"/>
    <x v="3"/>
    <s v="US Gas Fin BasisSwap"/>
    <s v="US Gas Basis     NGI SoCal               Aug01           USD/MM"/>
    <m/>
    <n v="5000"/>
    <x v="0"/>
    <x v="10"/>
    <x v="0"/>
    <n v="6.99"/>
    <s v="RANSLEMDV"/>
    <s v="KHOLST"/>
    <s v="FT-West"/>
    <x v="1"/>
    <x v="5"/>
    <s v="VA6165.1"/>
    <d v="2001-08-01T21:00:00"/>
  </r>
  <r>
    <x v="1"/>
    <x v="3"/>
    <x v="1"/>
    <n v="3"/>
    <n v="30000"/>
    <n v="1266040"/>
    <d v="2001-05-18T09:07:58"/>
    <s v="AEP Energy Service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749999999999998"/>
    <s v="aepes215"/>
    <s v="ARING"/>
    <s v="ENA-IM NE GULF1"/>
    <x v="7"/>
    <x v="5"/>
    <n v="797631"/>
    <d v="2001-05-19T21:00:00"/>
  </r>
  <r>
    <x v="1"/>
    <x v="3"/>
    <x v="0"/>
    <n v="13"/>
    <n v="325000"/>
    <n v="1266042"/>
    <d v="2001-05-18T09:07:59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65"/>
    <s v="AQUILA1000"/>
    <s v="PKEAVEY"/>
    <s v="G-DAILY-EST"/>
    <x v="1"/>
    <x v="5"/>
    <s v="VA6167.1"/>
    <d v="2001-05-19T21:00:00"/>
  </r>
  <r>
    <x v="1"/>
    <x v="3"/>
    <x v="1"/>
    <n v="3"/>
    <n v="30000"/>
    <n v="1266043"/>
    <d v="2001-05-18T09:07:59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449999999999996"/>
    <s v="KFRIEDRICH"/>
    <s v="ARING"/>
    <s v="ENA-IM NE GULF4"/>
    <x v="7"/>
    <x v="5"/>
    <n v="797632"/>
    <d v="2001-05-19T21:00:00"/>
  </r>
  <r>
    <x v="1"/>
    <x v="3"/>
    <x v="1"/>
    <n v="3"/>
    <n v="30000"/>
    <n v="1266044"/>
    <d v="2001-05-18T09:08:02"/>
    <s v="Tenaska Marketing Ventures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999999999999996"/>
    <s v="TMVTML01"/>
    <s v="TDONOHO"/>
    <s v="ENA - IM Central Gulf"/>
    <x v="7"/>
    <x v="5"/>
    <n v="797633"/>
    <d v="2001-05-19T21:00:00"/>
  </r>
  <r>
    <x v="1"/>
    <x v="3"/>
    <x v="1"/>
    <n v="3"/>
    <n v="30000"/>
    <n v="1266045"/>
    <d v="2001-05-18T09:08:04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825000000000001"/>
    <s v="JOSEPHHE"/>
    <s v="PMIMS"/>
    <s v="ENA - IM MKT Central CG"/>
    <x v="7"/>
    <x v="5"/>
    <n v="797634"/>
    <d v="2001-05-19T21:00:00"/>
  </r>
  <r>
    <x v="1"/>
    <x v="3"/>
    <x v="1"/>
    <n v="3"/>
    <n v="15000"/>
    <n v="1266047"/>
    <d v="2001-05-18T09:08:09"/>
    <s v="Aquila Energy Marketing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49999999999997"/>
    <s v="TROYKELLY"/>
    <s v="JWILLI13"/>
    <s v="ENA-IM Mid Central South"/>
    <x v="7"/>
    <x v="5"/>
    <n v="797635"/>
    <d v="2001-05-19T21:00:00"/>
  </r>
  <r>
    <x v="1"/>
    <x v="3"/>
    <x v="1"/>
    <n v="3"/>
    <n v="27768"/>
    <n v="1266048"/>
    <d v="2001-05-18T09:08:11"/>
    <s v="Ashland Specialty Chemicals Company"/>
    <x v="0"/>
    <x v="0"/>
    <x v="0"/>
    <x v="3"/>
    <s v="US Gas Phy Fwd Firm non-TX &lt; or = 1Mo "/>
    <s v="US Gas Phy       TCO Pool                19-21May01      USD/MM"/>
    <n v="9256"/>
    <m/>
    <x v="0"/>
    <x v="10"/>
    <x v="0"/>
    <n v="4.33"/>
    <s v="ADM07229"/>
    <s v="JHODGE2"/>
    <s v="ENA-IM ME TCO"/>
    <x v="7"/>
    <x v="5"/>
    <n v="797636"/>
    <d v="2001-05-19T21:00:00"/>
  </r>
  <r>
    <x v="1"/>
    <x v="3"/>
    <x v="1"/>
    <n v="3"/>
    <n v="15000"/>
    <n v="1266050"/>
    <d v="2001-05-18T09:08:14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049999999999999"/>
    <s v="TROYKELLY"/>
    <s v="JWILLI13"/>
    <s v="ENA-IM Mid Central South"/>
    <x v="7"/>
    <x v="5"/>
    <n v="797637"/>
    <d v="2001-05-19T21:00:00"/>
  </r>
  <r>
    <x v="1"/>
    <x v="3"/>
    <x v="1"/>
    <n v="3"/>
    <n v="30000"/>
    <n v="1266051"/>
    <d v="2001-05-18T09:08:15"/>
    <s v="Coral Energy Resources, L.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bbharleyp"/>
    <s v="ARING"/>
    <s v="ENA-IM NE GULF1"/>
    <x v="7"/>
    <x v="5"/>
    <n v="797638"/>
    <d v="2001-05-19T21:00:00"/>
  </r>
  <r>
    <x v="1"/>
    <x v="3"/>
    <x v="0"/>
    <n v="30"/>
    <n v="300000"/>
    <n v="1266052"/>
    <d v="2001-05-18T09:08:17"/>
    <s v="Aquila Canada Corp."/>
    <x v="0"/>
    <x v="0"/>
    <x v="0"/>
    <x v="3"/>
    <s v="US Gas Fin Swap"/>
    <s v="US Gas Swap      Nymex                   Jun01           USD/MM"/>
    <m/>
    <n v="10000"/>
    <x v="0"/>
    <x v="10"/>
    <x v="0"/>
    <n v="4.1900000000000004"/>
    <s v="davidlake"/>
    <s v="JARNOLD"/>
    <s v="NG-Price"/>
    <x v="1"/>
    <x v="5"/>
    <s v="VA6169.1"/>
    <d v="2001-06-01T21:00:00"/>
  </r>
  <r>
    <x v="0"/>
    <x v="3"/>
    <x v="1"/>
    <n v="30"/>
    <n v="150000"/>
    <n v="1266053"/>
    <d v="2001-05-18T09:08:19"/>
    <s v="Mirant Americas Energy Marketing, L.P."/>
    <x v="0"/>
    <x v="0"/>
    <x v="0"/>
    <x v="3"/>
    <s v="CAN Gas Phy Basis Firm East &lt; or = 1Mo"/>
    <s v="CAN Gas PhyBasis Dawn                    Jun01           USD/MM"/>
    <m/>
    <n v="5000"/>
    <x v="0"/>
    <x v="10"/>
    <x v="0"/>
    <n v="0.1925"/>
    <s v="arvanitis1"/>
    <s v="GSTOREY"/>
    <s v="ENA - IM Ontario"/>
    <x v="7"/>
    <x v="5"/>
    <s v="VA6171.1 / 797645"/>
    <d v="2001-06-01T21:00:00"/>
  </r>
  <r>
    <x v="1"/>
    <x v="3"/>
    <x v="1"/>
    <n v="3"/>
    <n v="15000"/>
    <n v="1266054"/>
    <d v="2001-05-18T09:08:19"/>
    <s v="Cook Inlet Energy Supply L.L.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MIDCONT2"/>
    <s v="JWILLI13"/>
    <s v="ENA-IM Mid Central South"/>
    <x v="7"/>
    <x v="5"/>
    <n v="797640"/>
    <d v="2001-05-19T21:00:00"/>
  </r>
  <r>
    <x v="1"/>
    <x v="3"/>
    <x v="1"/>
    <n v="3"/>
    <n v="45000"/>
    <n v="1266055"/>
    <d v="2001-05-18T09:08:20"/>
    <s v="BGML - IM Bridgeline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6"/>
    <s v="raganbond1"/>
    <s v="ARING"/>
    <s v="ENA-IM NE GULF1"/>
    <x v="7"/>
    <x v="5"/>
    <n v="797639"/>
    <d v="2001-05-19T21:00:00"/>
  </r>
  <r>
    <x v="1"/>
    <x v="3"/>
    <x v="0"/>
    <n v="13"/>
    <n v="325000"/>
    <n v="1266056"/>
    <d v="2001-05-18T09:08:26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7"/>
    <s v="AQUILA1000"/>
    <s v="PKEAVEY"/>
    <s v="G-DAILY-EST"/>
    <x v="1"/>
    <x v="5"/>
    <s v="VA6172.1"/>
    <d v="2001-05-19T21:00:00"/>
  </r>
  <r>
    <x v="1"/>
    <x v="3"/>
    <x v="1"/>
    <n v="3"/>
    <n v="1845"/>
    <n v="1266057"/>
    <d v="2001-05-18T09:08:28"/>
    <s v="Noble Gas Marketing Inc."/>
    <x v="0"/>
    <x v="0"/>
    <x v="0"/>
    <x v="3"/>
    <s v="US Gas Phy Fwd Firm non-TX &lt; or = 1Mo "/>
    <s v="US Gas Phy       FGT Z2                  19-21May01      USD/MM"/>
    <m/>
    <n v="615"/>
    <x v="0"/>
    <x v="10"/>
    <x v="0"/>
    <n v="4.1449999999999996"/>
    <s v="edgarsmith"/>
    <s v="ARING"/>
    <s v="ENA-IM NE GULF4"/>
    <x v="7"/>
    <x v="5"/>
    <n v="797641"/>
    <d v="2001-05-19T21:00:00"/>
  </r>
  <r>
    <x v="1"/>
    <x v="3"/>
    <x v="1"/>
    <n v="3"/>
    <n v="30000"/>
    <n v="1266058"/>
    <d v="2001-05-18T09:08:28"/>
    <s v="Mitchell Gas Services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"/>
    <s v="ADM75252"/>
    <s v="JPARKS"/>
    <s v="HPLC - IM HPLC"/>
    <x v="7"/>
    <x v="8"/>
    <n v="797642"/>
    <d v="2001-05-19T21:00:00"/>
  </r>
  <r>
    <x v="0"/>
    <x v="3"/>
    <x v="1"/>
    <n v="4"/>
    <n v="40000"/>
    <n v="1266059"/>
    <d v="2001-05-18T09:08:32"/>
    <s v="Penn West Petroleum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ADM00359"/>
    <s v="RWATT"/>
    <s v="EC-IM Canada West"/>
    <x v="7"/>
    <x v="7"/>
    <n v="797643"/>
    <d v="2001-05-18T21:00:00"/>
  </r>
  <r>
    <x v="1"/>
    <x v="3"/>
    <x v="1"/>
    <n v="3"/>
    <n v="15000"/>
    <n v="1266061"/>
    <d v="2001-05-18T09:08:33"/>
    <s v="USGT/Aquila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chrispower"/>
    <s v="SSOUTH"/>
    <s v="ENA - IM West"/>
    <x v="7"/>
    <x v="5"/>
    <n v="797644"/>
    <d v="2001-05-19T21:00:00"/>
  </r>
  <r>
    <x v="0"/>
    <x v="1"/>
    <x v="0"/>
    <n v="31"/>
    <n v="775000"/>
    <n v="1266062"/>
    <d v="2001-05-18T09:08:3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8.78"/>
    <s v="rsrsrsrs"/>
    <s v="MJONES2"/>
    <s v="UK - ECTRIC - Crude D-Brent"/>
    <x v="1"/>
    <x v="4"/>
    <s v="VA6174.1"/>
    <d v="2001-07-01T00:00:00"/>
  </r>
  <r>
    <x v="0"/>
    <x v="3"/>
    <x v="1"/>
    <n v="4"/>
    <n v="40000"/>
    <n v="1266063"/>
    <d v="2001-05-18T09:08:37"/>
    <s v="Aquila Canada Cor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949999999999996"/>
    <s v="tsamaska"/>
    <s v="RWATT"/>
    <s v="EC-IM Canada West"/>
    <x v="7"/>
    <x v="7"/>
    <n v="797647"/>
    <d v="2001-05-18T21:00:00"/>
  </r>
  <r>
    <x v="0"/>
    <x v="3"/>
    <x v="1"/>
    <n v="4"/>
    <n v="4000"/>
    <n v="1266064"/>
    <d v="2001-05-18T09:08:39"/>
    <s v="Barrett Resources Corporation"/>
    <x v="0"/>
    <x v="0"/>
    <x v="0"/>
    <x v="3"/>
    <s v="CAN Gas Phy Fwd Firm West &lt; or = 1Mo"/>
    <s v="CAN Gas Phy      Hntgdn                  19-22May01      USD/MM"/>
    <m/>
    <n v="1000"/>
    <x v="0"/>
    <x v="10"/>
    <x v="0"/>
    <n v="3.94"/>
    <s v="BARRETT4"/>
    <s v="CCLARK5"/>
    <s v="EC - IM Canada BC"/>
    <x v="7"/>
    <x v="7"/>
    <n v="797648"/>
    <d v="2001-05-19T21:00:00"/>
  </r>
  <r>
    <x v="1"/>
    <x v="3"/>
    <x v="1"/>
    <n v="3"/>
    <n v="15000"/>
    <n v="1266065"/>
    <d v="2001-05-18T09:08:40"/>
    <s v="Cook Inlet Energy Supply L.L.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7"/>
    <s v="MIDCONT2"/>
    <s v="JWILLI13"/>
    <s v="ENA-IM Mid Central South"/>
    <x v="7"/>
    <x v="5"/>
    <n v="797649"/>
    <d v="2001-05-19T21:00:00"/>
  </r>
  <r>
    <x v="1"/>
    <x v="3"/>
    <x v="0"/>
    <n v="151"/>
    <n v="755000"/>
    <n v="1266066"/>
    <d v="2001-05-18T09:08:43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JEFFFOX1"/>
    <s v="JARNOLD"/>
    <s v="NG-Price"/>
    <x v="1"/>
    <x v="5"/>
    <s v="VA6175.1"/>
    <d v="2001-11-01T00:00:00"/>
  </r>
  <r>
    <x v="0"/>
    <x v="3"/>
    <x v="1"/>
    <n v="4"/>
    <n v="40000"/>
    <n v="1266067"/>
    <d v="2001-05-18T09:08:45"/>
    <s v="Aquila Canada Cor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849999999999998"/>
    <s v="tsamaska"/>
    <s v="RWATT"/>
    <s v="EC-IM Canada West"/>
    <x v="7"/>
    <x v="7"/>
    <n v="797650"/>
    <d v="2001-05-18T21:00:00"/>
  </r>
  <r>
    <x v="0"/>
    <x v="3"/>
    <x v="1"/>
    <n v="4"/>
    <n v="40000"/>
    <n v="1266068"/>
    <d v="2001-05-18T09:08:52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75"/>
    <s v="ADM68959"/>
    <s v="RWATT"/>
    <s v="EC-IM Canada West"/>
    <x v="7"/>
    <x v="7"/>
    <n v="797651"/>
    <d v="2001-05-18T21:00:00"/>
  </r>
  <r>
    <x v="1"/>
    <x v="3"/>
    <x v="1"/>
    <n v="3"/>
    <n v="15000"/>
    <n v="1266069"/>
    <d v="2001-05-18T09:08:54"/>
    <s v="BP Energy Company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250000000000002"/>
    <s v="Gistbill"/>
    <s v="RGAY"/>
    <s v="ENA - IM West"/>
    <x v="7"/>
    <x v="5"/>
    <n v="797652"/>
    <d v="2001-05-19T21:00:00"/>
  </r>
  <r>
    <x v="0"/>
    <x v="3"/>
    <x v="1"/>
    <n v="3"/>
    <n v="30000"/>
    <n v="1266071"/>
    <d v="2001-05-18T09:08:58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"/>
    <s v="mrallison"/>
    <s v="MCUILLA"/>
    <s v="ENA - IM Ontario"/>
    <x v="7"/>
    <x v="5"/>
    <n v="797653"/>
    <d v="2001-05-19T21:00:00"/>
  </r>
  <r>
    <x v="1"/>
    <x v="3"/>
    <x v="1"/>
    <n v="3"/>
    <n v="15000"/>
    <n v="1266073"/>
    <d v="2001-05-18T09:08:59"/>
    <s v="Reliant Energy Services,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mikekeen"/>
    <s v="RGAY"/>
    <s v="ENA - IM West"/>
    <x v="7"/>
    <x v="5"/>
    <n v="797656"/>
    <d v="2001-05-19T21:00:00"/>
  </r>
  <r>
    <x v="1"/>
    <x v="3"/>
    <x v="1"/>
    <n v="3"/>
    <n v="45000"/>
    <n v="1266074"/>
    <d v="2001-05-18T09:08:59"/>
    <s v="BGML - IM Bridgeline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550000000000002"/>
    <s v="raganbond1"/>
    <s v="ARING"/>
    <s v="ENA-IM NE GULF1"/>
    <x v="7"/>
    <x v="5"/>
    <n v="797655"/>
    <d v="2001-05-19T21:00:00"/>
  </r>
  <r>
    <x v="1"/>
    <x v="3"/>
    <x v="1"/>
    <n v="3"/>
    <n v="19449"/>
    <n v="1266072"/>
    <d v="2001-05-18T09:08:59"/>
    <s v="Petrocom Energy Group Limited"/>
    <x v="0"/>
    <x v="0"/>
    <x v="0"/>
    <x v="3"/>
    <s v="US Gas Phy Fwd Firm non-TX &lt; or = 1Mo "/>
    <s v="US Gas Phy       Dom SP TT               19-21May01      USD/MM"/>
    <m/>
    <n v="6483"/>
    <x v="0"/>
    <x v="10"/>
    <x v="0"/>
    <n v="4.38"/>
    <s v="roncampb"/>
    <s v="SHENDRI"/>
    <s v="ENA-IM ME CNG"/>
    <x v="7"/>
    <x v="5"/>
    <n v="797654"/>
    <d v="2001-05-19T21:00:00"/>
  </r>
  <r>
    <x v="1"/>
    <x v="3"/>
    <x v="0"/>
    <n v="13"/>
    <n v="325000"/>
    <n v="1266076"/>
    <d v="2001-05-18T09:09:02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65"/>
    <s v="aepes222"/>
    <s v="PKEAVEY"/>
    <s v="G-DAILY-EST"/>
    <x v="1"/>
    <x v="5"/>
    <s v="VA6177.1"/>
    <d v="2001-05-19T21:00:00"/>
  </r>
  <r>
    <x v="1"/>
    <x v="3"/>
    <x v="1"/>
    <n v="3"/>
    <n v="15000"/>
    <n v="1266075"/>
    <d v="2001-05-18T09:09:02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250000000000002"/>
    <s v="aepes216"/>
    <s v="RGAY"/>
    <s v="ENA - IM West"/>
    <x v="7"/>
    <x v="5"/>
    <n v="797657"/>
    <d v="2001-05-19T21:00:00"/>
  </r>
  <r>
    <x v="1"/>
    <x v="3"/>
    <x v="1"/>
    <n v="3"/>
    <n v="675"/>
    <n v="1266077"/>
    <d v="2001-05-18T09:09:05"/>
    <s v="TXU Energy Trading Company"/>
    <x v="0"/>
    <x v="0"/>
    <x v="0"/>
    <x v="3"/>
    <s v="US Gas Phy Fwd Firm non-TX &lt; or = 1Mo "/>
    <s v="US Gas Phy       NGPL NICOR              19-21May01      USD/MM"/>
    <n v="225"/>
    <m/>
    <x v="0"/>
    <x v="10"/>
    <x v="0"/>
    <n v="4.1887999999999996"/>
    <s v="txuetctmb"/>
    <s v="PMIMS"/>
    <s v="ENA - IM MKT Central CG"/>
    <x v="7"/>
    <x v="5"/>
    <n v="797658"/>
    <d v="2001-05-19T21:00:00"/>
  </r>
  <r>
    <x v="1"/>
    <x v="3"/>
    <x v="1"/>
    <n v="3"/>
    <n v="10551"/>
    <n v="1266078"/>
    <d v="2001-05-18T09:09:05"/>
    <s v="El Paso Merchant Energy, L.P."/>
    <x v="0"/>
    <x v="0"/>
    <x v="0"/>
    <x v="3"/>
    <s v="US Gas Phy Fwd Firm non-TX &lt; or = 1Mo "/>
    <s v="US Gas Phy       Dom SP TT               19-21May01      USD/MM"/>
    <m/>
    <n v="3517"/>
    <x v="0"/>
    <x v="10"/>
    <x v="0"/>
    <n v="4.38"/>
    <s v="EPMELPwlh"/>
    <s v="SHENDRI"/>
    <s v="ENA-IM ME CNG"/>
    <x v="7"/>
    <x v="5"/>
    <n v="797659"/>
    <d v="2001-05-19T21:00:00"/>
  </r>
  <r>
    <x v="1"/>
    <x v="3"/>
    <x v="1"/>
    <n v="3"/>
    <n v="30000"/>
    <n v="1266079"/>
    <d v="2001-05-18T09:09:07"/>
    <s v="Reliant Energy Services, Inc."/>
    <x v="0"/>
    <x v="0"/>
    <x v="0"/>
    <x v="3"/>
    <s v="US Gas Phy Index Firm non-TX &lt; or = 1Mo"/>
    <s v="US Gas Phy Index GD/D TCO Pool           19-21May01      USD/MM"/>
    <m/>
    <n v="10000"/>
    <x v="0"/>
    <x v="10"/>
    <x v="0"/>
    <n v="2.5000000000000001E-3"/>
    <s v="jerryfutch"/>
    <s v="JHODGE2"/>
    <s v="ENA-IM ME TCO"/>
    <x v="7"/>
    <x v="5"/>
    <n v="797660"/>
    <d v="2001-05-19T21:00:00"/>
  </r>
  <r>
    <x v="1"/>
    <x v="3"/>
    <x v="1"/>
    <n v="3"/>
    <n v="15000"/>
    <n v="1266080"/>
    <d v="2001-05-18T09:09:07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150000000000004"/>
    <s v="JFuller99"/>
    <s v="JWILLI13"/>
    <s v="ENA - IM Mkt Central MICH"/>
    <x v="7"/>
    <x v="5"/>
    <n v="797661"/>
    <d v="2001-05-19T21:00:00"/>
  </r>
  <r>
    <x v="1"/>
    <x v="3"/>
    <x v="0"/>
    <n v="13"/>
    <n v="325000"/>
    <n v="1266082"/>
    <d v="2001-05-18T09:09:08"/>
    <s v="Texaco Natural Gas Inc."/>
    <x v="0"/>
    <x v="0"/>
    <x v="0"/>
    <x v="3"/>
    <s v="US Gas Fin Swap"/>
    <s v="US Gas Daily     HHub                    19-31May01      USD/MM"/>
    <m/>
    <n v="25000"/>
    <x v="0"/>
    <x v="10"/>
    <x v="0"/>
    <n v="4.17"/>
    <s v="WARNERTODD"/>
    <s v="PKEAVEY"/>
    <s v="G-DAILY-EST"/>
    <x v="1"/>
    <x v="5"/>
    <s v="VA6179.1"/>
    <d v="2001-05-19T21:00:00"/>
  </r>
  <r>
    <x v="1"/>
    <x v="3"/>
    <x v="1"/>
    <n v="3"/>
    <n v="15000"/>
    <n v="1266081"/>
    <d v="2001-05-18T09:09:08"/>
    <s v="Barrett Resources Corporation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BARRETT6"/>
    <s v="RGAY"/>
    <s v="ENA - IM West"/>
    <x v="7"/>
    <x v="5"/>
    <n v="797662"/>
    <d v="2001-05-19T21:00:00"/>
  </r>
  <r>
    <x v="0"/>
    <x v="3"/>
    <x v="1"/>
    <n v="3"/>
    <n v="9126"/>
    <n v="1266083"/>
    <d v="2001-05-18T09:09:10"/>
    <s v="BP Canada Energy Company"/>
    <x v="0"/>
    <x v="0"/>
    <x v="0"/>
    <x v="3"/>
    <s v="CAN Gas Phy Fwd Firm East &lt; or = 1Mo"/>
    <s v="CAN Gas Phy      Niagara, TCPL           19-21May01      USD/MM"/>
    <m/>
    <n v="3042"/>
    <x v="0"/>
    <x v="10"/>
    <x v="0"/>
    <n v="4.3250000000000002"/>
    <s v="Dormaarl01"/>
    <s v="MCUILLA"/>
    <s v="ENA - IM Ontario"/>
    <x v="7"/>
    <x v="5"/>
    <n v="797663"/>
    <d v="2001-05-19T21:00:00"/>
  </r>
  <r>
    <x v="1"/>
    <x v="3"/>
    <x v="1"/>
    <n v="3"/>
    <n v="15000"/>
    <n v="1266085"/>
    <d v="2001-05-18T09:09:14"/>
    <s v="Duke Energy Trading and Marketing, L.L.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"/>
    <s v="JBULRICH"/>
    <s v="JWILLI13"/>
    <s v="ENA - IM Mkt Central MICH"/>
    <x v="7"/>
    <x v="5"/>
    <n v="797664"/>
    <d v="2001-05-19T21:00:00"/>
  </r>
  <r>
    <x v="1"/>
    <x v="3"/>
    <x v="1"/>
    <n v="3"/>
    <n v="15000"/>
    <n v="1266086"/>
    <d v="2001-05-18T09:09:14"/>
    <s v="PG&amp;E Energy Trading-Gas Corporation"/>
    <x v="0"/>
    <x v="0"/>
    <x v="0"/>
    <x v="3"/>
    <s v="US Gas Phy Fwd Firm TX &lt; or = 1Mo "/>
    <s v="US Gas Phy       Exxon Katy              19-21May01      USD/MM"/>
    <m/>
    <n v="5000"/>
    <x v="0"/>
    <x v="10"/>
    <x v="0"/>
    <n v="4.125"/>
    <s v="tomdickey"/>
    <s v="JPARKS"/>
    <s v="HPLC - IM HPLC"/>
    <x v="7"/>
    <x v="8"/>
    <n v="797665"/>
    <d v="2001-05-19T21:00:00"/>
  </r>
  <r>
    <x v="1"/>
    <x v="3"/>
    <x v="1"/>
    <n v="3"/>
    <n v="15000"/>
    <n v="1266087"/>
    <d v="2001-05-18T09:09:16"/>
    <s v="ONEOK Energy Marketing and Trading Company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149999999999997"/>
    <s v="STVDIXON"/>
    <s v="JWILLI13"/>
    <s v="ENA-IM Mid Central South"/>
    <x v="7"/>
    <x v="5"/>
    <n v="797666"/>
    <d v="2001-05-19T21:00:00"/>
  </r>
  <r>
    <x v="1"/>
    <x v="3"/>
    <x v="0"/>
    <n v="30"/>
    <n v="450000"/>
    <n v="1266088"/>
    <d v="2001-05-18T09:09:17"/>
    <s v="Calpine Energy Services, L.P."/>
    <x v="0"/>
    <x v="0"/>
    <x v="0"/>
    <x v="3"/>
    <s v="US Gas Fin Swap"/>
    <s v="US Gas Swap      Nymex                   Jun01           USD/MM"/>
    <m/>
    <n v="15000"/>
    <x v="0"/>
    <x v="10"/>
    <x v="0"/>
    <n v="4.1900000000000004"/>
    <s v="POSEJPALI2"/>
    <s v="JARNOLD"/>
    <s v="NG-Price"/>
    <x v="1"/>
    <x v="5"/>
    <s v="VA6180.1"/>
    <d v="2001-06-01T21:00:00"/>
  </r>
  <r>
    <x v="1"/>
    <x v="3"/>
    <x v="1"/>
    <n v="3"/>
    <n v="15000"/>
    <n v="1266089"/>
    <d v="2001-05-18T09:09:21"/>
    <s v="Unocal Energy Trad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UETINGAS02"/>
    <s v="SGOODEL"/>
    <s v="ENA-IM NE GULF3"/>
    <x v="7"/>
    <x v="5"/>
    <n v="797667"/>
    <d v="2001-05-19T21:00:00"/>
  </r>
  <r>
    <x v="0"/>
    <x v="3"/>
    <x v="1"/>
    <n v="4"/>
    <n v="16000"/>
    <n v="1266091"/>
    <d v="2001-05-18T09:09:22"/>
    <s v="Enserco Energy, Inc."/>
    <x v="0"/>
    <x v="0"/>
    <x v="0"/>
    <x v="3"/>
    <s v="CAN Gas Phy Fwd Firm West &lt; or = 1Mo"/>
    <s v="CAN Gas Phy      Hntgdn                  19-22May01      USD/MM"/>
    <n v="4000"/>
    <m/>
    <x v="0"/>
    <x v="10"/>
    <x v="0"/>
    <n v="3.9"/>
    <s v="ADM96017"/>
    <s v="CCLARK5"/>
    <s v="EC - IM Canada BC"/>
    <x v="7"/>
    <x v="7"/>
    <n v="797668"/>
    <d v="2001-05-19T21:00:00"/>
  </r>
  <r>
    <x v="0"/>
    <x v="2"/>
    <x v="1"/>
    <n v="92"/>
    <n v="2300"/>
    <n v="1266090"/>
    <d v="2001-05-18T09:09:22"/>
    <s v="Sempra Energy Europe Ltd"/>
    <x v="0"/>
    <x v="0"/>
    <x v="0"/>
    <x v="2"/>
    <s v="GER Power Phy Fwd Ffrm"/>
    <s v="GER Pwr Phy FF   Ger Grd WDPK HV         Oct-Dec01       EUR/MWh"/>
    <n v="25"/>
    <m/>
    <x v="0"/>
    <x v="2"/>
    <x v="2"/>
    <n v="32.700000000000003"/>
    <s v="elvispower"/>
    <s v="AMANCEBO"/>
    <s v="UK - ECTRL - Continental Power Book"/>
    <x v="3"/>
    <x v="3"/>
    <n v="104152.1"/>
    <d v="2001-10-01T00:00:00"/>
  </r>
  <r>
    <x v="1"/>
    <x v="3"/>
    <x v="1"/>
    <n v="3"/>
    <n v="15000"/>
    <n v="1266092"/>
    <d v="2001-05-18T09:09:24"/>
    <s v="Pepco Gas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850000000000003"/>
    <s v="jlukas00"/>
    <s v="VPIMENOV"/>
    <s v="ENA-IM ME NEW YORK"/>
    <x v="7"/>
    <x v="5"/>
    <n v="797669"/>
    <d v="2001-05-19T21:00:00"/>
  </r>
  <r>
    <x v="1"/>
    <x v="3"/>
    <x v="1"/>
    <n v="3"/>
    <n v="15000"/>
    <n v="1266093"/>
    <d v="2001-05-18T09:09:26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3"/>
    <s v="jwalker1"/>
    <s v="JHODGE2"/>
    <s v="ENA-IM ME TCO"/>
    <x v="7"/>
    <x v="5"/>
    <n v="797670"/>
    <d v="2001-05-19T21:00:00"/>
  </r>
  <r>
    <x v="1"/>
    <x v="3"/>
    <x v="1"/>
    <n v="3"/>
    <n v="2040"/>
    <n v="1266094"/>
    <d v="2001-05-18T09:09:32"/>
    <s v="Duke Energy Trading and Marketing, L.L.C."/>
    <x v="0"/>
    <x v="0"/>
    <x v="0"/>
    <x v="3"/>
    <s v="US Gas Phy Fwd Firm non-TX &lt; or = 1Mo "/>
    <s v="US Gas Phy       Cheyenne Hub            19-21May01      USD/MM"/>
    <n v="680"/>
    <m/>
    <x v="0"/>
    <x v="10"/>
    <x v="0"/>
    <n v="2.56"/>
    <s v="CRAIGDUKE"/>
    <s v="SSCOTT5"/>
    <s v="ENA - IM Denver"/>
    <x v="7"/>
    <x v="5"/>
    <n v="797671"/>
    <d v="2001-05-19T21:00:00"/>
  </r>
  <r>
    <x v="1"/>
    <x v="3"/>
    <x v="1"/>
    <n v="3"/>
    <n v="30000"/>
    <n v="1266097"/>
    <d v="2001-05-18T09:09:34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525"/>
    <s v="kzanaboni"/>
    <s v="JTHOLT"/>
    <s v="ENA - IM West"/>
    <x v="7"/>
    <x v="5"/>
    <n v="797672"/>
    <d v="2001-05-19T21:00:00"/>
  </r>
  <r>
    <x v="1"/>
    <x v="3"/>
    <x v="1"/>
    <n v="3"/>
    <n v="15000"/>
    <n v="1266099"/>
    <d v="2001-05-18T09:09:35"/>
    <s v="Colonial Energy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BRIANKELLY"/>
    <s v="VPIMENOV"/>
    <s v="ENA-IM ME NEW YORK"/>
    <x v="7"/>
    <x v="5"/>
    <n v="797673"/>
    <d v="2001-05-19T21:00:00"/>
  </r>
  <r>
    <x v="1"/>
    <x v="1"/>
    <x v="0"/>
    <n v="1"/>
    <n v="50000"/>
    <n v="1266098"/>
    <d v="2001-05-18T09:09:35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8"/>
    <s v="DOMESTIC1"/>
    <s v="GWHALLE"/>
    <s v="WTI-GW-NXC2"/>
    <x v="1"/>
    <x v="5"/>
    <s v="VA6181.1"/>
    <d v="2001-07-01T00:00:00"/>
  </r>
  <r>
    <x v="1"/>
    <x v="1"/>
    <x v="0"/>
    <n v="1"/>
    <n v="50000"/>
    <n v="1266100"/>
    <d v="2001-05-18T09:09:36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DOMESTIC"/>
    <s v="GWHALLE"/>
    <s v="WTI-GW-NXC2"/>
    <x v="1"/>
    <x v="5"/>
    <s v="VA6182.1"/>
    <d v="2001-06-01T00:00:00"/>
  </r>
  <r>
    <x v="1"/>
    <x v="3"/>
    <x v="0"/>
    <n v="30"/>
    <n v="150000"/>
    <n v="1266101"/>
    <d v="2001-05-18T09:09:38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05"/>
    <s v="EPMELPkac"/>
    <s v="FERMIS"/>
    <s v="FT - North West"/>
    <x v="1"/>
    <x v="5"/>
    <s v="VA6184.1"/>
    <d v="2001-06-01T21:00:00"/>
  </r>
  <r>
    <x v="0"/>
    <x v="3"/>
    <x v="1"/>
    <n v="1"/>
    <n v="5000"/>
    <n v="1266103"/>
    <d v="2001-05-18T09:09:51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75"/>
    <s v="SCISORCHAN"/>
    <s v="RWATT"/>
    <s v="EC-IM Canada West"/>
    <x v="7"/>
    <x v="7"/>
    <n v="797674"/>
    <d v="2001-05-18T21:00:00"/>
  </r>
  <r>
    <x v="1"/>
    <x v="3"/>
    <x v="1"/>
    <n v="3"/>
    <n v="1200"/>
    <n v="1266104"/>
    <d v="2001-05-18T09:09:56"/>
    <s v="Pepco Gas Services, Inc."/>
    <x v="0"/>
    <x v="0"/>
    <x v="0"/>
    <x v="3"/>
    <s v="US Gas Phy Fwd Firm non-TX &lt; or = 1Mo "/>
    <s v="US Gas Phy       TranscoZ6NNY            19-21May01      USD/MM"/>
    <m/>
    <n v="400"/>
    <x v="0"/>
    <x v="10"/>
    <x v="0"/>
    <n v="4.4400000000000004"/>
    <s v="jlukas00"/>
    <s v="VPIMENOV"/>
    <s v="ENA-IM ME NEW YORK"/>
    <x v="7"/>
    <x v="5"/>
    <n v="797675"/>
    <d v="2001-05-19T21:00:00"/>
  </r>
  <r>
    <x v="1"/>
    <x v="3"/>
    <x v="1"/>
    <n v="3"/>
    <n v="9000"/>
    <n v="1266106"/>
    <d v="2001-05-18T09:10:01"/>
    <s v="TransCanada Energy Marketing USA, Inc."/>
    <x v="0"/>
    <x v="0"/>
    <x v="0"/>
    <x v="3"/>
    <s v="US Gas Phy Fwd Firm non-TX &lt; or = 1Mo "/>
    <s v="US Gas Phy       PEPL Pool               19-21May01      USD/MM"/>
    <n v="3000"/>
    <m/>
    <x v="0"/>
    <x v="10"/>
    <x v="0"/>
    <n v="4.0250000000000004"/>
    <s v="schwalbach"/>
    <s v="JWILLI13"/>
    <s v="ENA-IM Mid Central South"/>
    <x v="7"/>
    <x v="5"/>
    <n v="797678"/>
    <d v="2001-05-19T21:00:00"/>
  </r>
  <r>
    <x v="1"/>
    <x v="3"/>
    <x v="1"/>
    <n v="3"/>
    <n v="30000"/>
    <n v="1266105"/>
    <d v="2001-05-18T09:10:01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49999999999998"/>
    <s v="KFRIEDRICH"/>
    <s v="ARING"/>
    <s v="ENA-IM NE GULF4"/>
    <x v="7"/>
    <x v="5"/>
    <n v="797677"/>
    <d v="2001-05-19T21:00:00"/>
  </r>
  <r>
    <x v="0"/>
    <x v="3"/>
    <x v="1"/>
    <n v="30"/>
    <n v="150000"/>
    <n v="1266107"/>
    <d v="2001-05-18T09:10:05"/>
    <s v="Mirant Americas Energy Marketing, L.P."/>
    <x v="0"/>
    <x v="0"/>
    <x v="0"/>
    <x v="3"/>
    <s v="CAN Gas Phy Basis Firm East &lt; or = 1Mo"/>
    <s v="CAN Gas PhyBasis Dawn                    Jun01           USD/MM"/>
    <m/>
    <n v="5000"/>
    <x v="0"/>
    <x v="10"/>
    <x v="0"/>
    <n v="0.1925"/>
    <s v="arvanitis1"/>
    <s v="GSTOREY"/>
    <s v="ENA - IM Ontario"/>
    <x v="7"/>
    <x v="5"/>
    <s v="VA6186.1 / 797683"/>
    <d v="2001-06-01T21:00:00"/>
  </r>
  <r>
    <x v="1"/>
    <x v="3"/>
    <x v="1"/>
    <n v="3"/>
    <n v="15000"/>
    <n v="1266108"/>
    <d v="2001-05-18T09:10:07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MAXFIELD"/>
    <s v="JWILLI13"/>
    <s v="ENA - IM Mkt Central MICH"/>
    <x v="7"/>
    <x v="5"/>
    <n v="797679"/>
    <d v="2001-05-19T21:00:00"/>
  </r>
  <r>
    <x v="1"/>
    <x v="3"/>
    <x v="1"/>
    <n v="214"/>
    <n v="107000"/>
    <n v="1266113"/>
    <d v="2001-05-18T09:10:13"/>
    <s v="WPS Energy Services, Inc."/>
    <x v="0"/>
    <x v="0"/>
    <x v="0"/>
    <x v="3"/>
    <s v="US Gas Phy Index Firm non-TX &gt;1Mo&lt;1Yr"/>
    <s v="US Gas Phy Index Consumers NL1           Apr-Oct02       USD/MM"/>
    <m/>
    <n v="500"/>
    <x v="0"/>
    <x v="10"/>
    <x v="0"/>
    <n v="0.1525"/>
    <s v="TC3KEENAN"/>
    <s v="GSTOREY"/>
    <s v="ENA - IM Mkt Central MICH"/>
    <x v="7"/>
    <x v="5"/>
    <s v="VA6190.1 / 797689"/>
    <d v="2002-04-01T00:00:00"/>
  </r>
  <r>
    <x v="1"/>
    <x v="3"/>
    <x v="0"/>
    <n v="30"/>
    <n v="600000"/>
    <n v="1266116"/>
    <d v="2001-05-18T09:10:17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1900000000000004"/>
    <s v="jeffstone"/>
    <s v="JARNOLD"/>
    <s v="NG-Price"/>
    <x v="1"/>
    <x v="5"/>
    <s v="VA6192.1"/>
    <d v="2001-06-01T21:00:00"/>
  </r>
  <r>
    <x v="1"/>
    <x v="3"/>
    <x v="1"/>
    <n v="3"/>
    <n v="15000"/>
    <n v="1266115"/>
    <d v="2001-05-18T09:10:17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"/>
    <s v="BARRETT6"/>
    <s v="JWILLI13"/>
    <s v="ENA-IM Mid Central South"/>
    <x v="7"/>
    <x v="5"/>
    <n v="797680"/>
    <d v="2001-05-19T21:00:00"/>
  </r>
  <r>
    <x v="1"/>
    <x v="3"/>
    <x v="1"/>
    <n v="3"/>
    <n v="30000"/>
    <n v="1266117"/>
    <d v="2001-05-18T09:10:19"/>
    <s v="Duke Energy Trading and Marketing, L.L.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550000000000002"/>
    <s v="KFRIEDRICH"/>
    <s v="ARING"/>
    <s v="ENA-IM NE GULF1"/>
    <x v="7"/>
    <x v="5"/>
    <n v="797682"/>
    <d v="2001-05-19T21:00:00"/>
  </r>
  <r>
    <x v="1"/>
    <x v="3"/>
    <x v="1"/>
    <n v="3"/>
    <n v="15000"/>
    <n v="1266118"/>
    <d v="2001-05-18T09:10:19"/>
    <s v="EnergyUSA-TPC Cor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8"/>
    <s v="jgriffiths"/>
    <s v="SGOODEL"/>
    <s v="ENA-IM NE GULF3"/>
    <x v="7"/>
    <x v="5"/>
    <n v="797681"/>
    <d v="2001-05-19T21:00:00"/>
  </r>
  <r>
    <x v="1"/>
    <x v="1"/>
    <x v="0"/>
    <n v="1"/>
    <n v="50000"/>
    <n v="1266120"/>
    <d v="2001-05-18T09:10:2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1"/>
    <x v="5"/>
    <s v="VA6193.1"/>
    <d v="2001-07-01T00:00:00"/>
  </r>
  <r>
    <x v="1"/>
    <x v="3"/>
    <x v="1"/>
    <n v="3"/>
    <n v="15000"/>
    <n v="1266121"/>
    <d v="2001-05-18T09:10:25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686"/>
    <d v="2001-05-19T21:00:00"/>
  </r>
  <r>
    <x v="0"/>
    <x v="0"/>
    <x v="0"/>
    <n v="1"/>
    <n v="20"/>
    <n v="1266123"/>
    <d v="2001-05-18T09:10:2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johnmanfld"/>
    <s v="BMARCHAN"/>
    <s v="Enron Metals Trading System"/>
    <x v="0"/>
    <x v="0"/>
    <n v="2138568"/>
    <m/>
  </r>
  <r>
    <x v="1"/>
    <x v="3"/>
    <x v="1"/>
    <n v="3"/>
    <n v="15000"/>
    <n v="1266124"/>
    <d v="2001-05-18T09:10:29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250000000000004"/>
    <s v="scallender"/>
    <s v="TDONOHO"/>
    <s v="ENA - IM Central Gulf"/>
    <x v="7"/>
    <x v="5"/>
    <n v="797687"/>
    <d v="2001-05-19T21:00:00"/>
  </r>
  <r>
    <x v="1"/>
    <x v="3"/>
    <x v="0"/>
    <n v="90"/>
    <n v="450000"/>
    <n v="1266122"/>
    <d v="2001-05-18T09:10:29"/>
    <s v="ConAgra Energy Services, Inc."/>
    <x v="0"/>
    <x v="0"/>
    <x v="0"/>
    <x v="3"/>
    <s v="US Gas Fin BasisSwap"/>
    <s v="US Gas Basis     NGI SoCal               Jan-Mar02       USD/MM"/>
    <m/>
    <n v="5000"/>
    <x v="0"/>
    <x v="10"/>
    <x v="0"/>
    <n v="3.85"/>
    <s v="MATTGRAVEL"/>
    <s v="KHOLST"/>
    <s v="FT-West"/>
    <x v="1"/>
    <x v="5"/>
    <s v="VA6195.1"/>
    <d v="2002-01-01T00:00:00"/>
  </r>
  <r>
    <x v="1"/>
    <x v="3"/>
    <x v="1"/>
    <n v="3"/>
    <n v="30000"/>
    <n v="1266125"/>
    <d v="2001-05-18T09:10:30"/>
    <s v="Nicor Enerchange, LLC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ADM83303"/>
    <s v="PMIMS"/>
    <s v="ENA - IM MKT Central CG"/>
    <x v="7"/>
    <x v="5"/>
    <n v="797688"/>
    <d v="2001-05-19T21:00:00"/>
  </r>
  <r>
    <x v="1"/>
    <x v="3"/>
    <x v="1"/>
    <n v="3"/>
    <n v="15000"/>
    <n v="1266126"/>
    <d v="2001-05-18T09:10:30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3"/>
    <s v="COLEYGAYNO"/>
    <s v="JWILLI13"/>
    <s v="ENA-IM Mid Central South"/>
    <x v="7"/>
    <x v="5"/>
    <n v="797691"/>
    <d v="2001-05-19T21:00:00"/>
  </r>
  <r>
    <x v="1"/>
    <x v="3"/>
    <x v="1"/>
    <n v="3"/>
    <n v="15000"/>
    <n v="1266130"/>
    <d v="2001-05-18T09:10:34"/>
    <s v="Duke Energy Trading and Marketing, L.L.C."/>
    <x v="0"/>
    <x v="0"/>
    <x v="0"/>
    <x v="3"/>
    <s v="US Gas Phy Fwd Firm non-TX &lt; or = 1Mo "/>
    <s v="US Gas Phy       TGT Z-SL                19-21May01      USD/MM"/>
    <n v="5000"/>
    <m/>
    <x v="0"/>
    <x v="10"/>
    <x v="0"/>
    <n v="4.12"/>
    <s v="KFRIEDRICH"/>
    <s v="SPEREIR"/>
    <s v="ENA-IM NE GULF2"/>
    <x v="7"/>
    <x v="5"/>
    <n v="797692"/>
    <d v="2001-05-19T21:00:00"/>
  </r>
  <r>
    <x v="0"/>
    <x v="3"/>
    <x v="1"/>
    <n v="1"/>
    <n v="5000"/>
    <n v="1266131"/>
    <d v="2001-05-18T09:10:35"/>
    <s v="Williams Energy Marketing &amp; Trading Company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949999999999996"/>
    <s v="elizabeth"/>
    <s v="RWATT"/>
    <s v="EC-IM Canada West"/>
    <x v="7"/>
    <x v="7"/>
    <n v="797693"/>
    <d v="2001-05-18T21:00:00"/>
  </r>
  <r>
    <x v="1"/>
    <x v="3"/>
    <x v="1"/>
    <n v="3"/>
    <n v="15000"/>
    <n v="1266132"/>
    <d v="2001-05-18T09:10:39"/>
    <s v="EnergyUSA-TPC Cor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jgriffiths"/>
    <s v="VPIMENOV"/>
    <s v="ENA-IM ME NEW YORK"/>
    <x v="7"/>
    <x v="5"/>
    <n v="797694"/>
    <d v="2001-05-19T21:00:00"/>
  </r>
  <r>
    <x v="1"/>
    <x v="3"/>
    <x v="1"/>
    <n v="3"/>
    <n v="8556"/>
    <n v="1266134"/>
    <d v="2001-05-18T09:10:40"/>
    <s v="Pepco Gas Services, Inc."/>
    <x v="0"/>
    <x v="0"/>
    <x v="0"/>
    <x v="3"/>
    <s v="US Gas Phy Fwd Firm non-TX &lt; or = 1Mo "/>
    <s v="US Gas Phy       TETCO M3                19-21May01      USD/MM"/>
    <m/>
    <n v="2852"/>
    <x v="0"/>
    <x v="10"/>
    <x v="0"/>
    <n v="4.4850000000000003"/>
    <s v="jlukas00"/>
    <s v="VPIMENOV"/>
    <s v="ENA-IM ME NEW YORK"/>
    <x v="7"/>
    <x v="5"/>
    <n v="797695"/>
    <d v="2001-05-19T21:00:00"/>
  </r>
  <r>
    <x v="1"/>
    <x v="3"/>
    <x v="1"/>
    <n v="3"/>
    <n v="6444"/>
    <n v="1266135"/>
    <d v="2001-05-18T09:10:40"/>
    <s v="New Jersey Natural Gas Company"/>
    <x v="0"/>
    <x v="0"/>
    <x v="0"/>
    <x v="3"/>
    <s v="US Gas Phy Fwd Firm non-TX &lt; or = 1Mo "/>
    <s v="US Gas Phy       TETCO M3                19-21May01      USD/MM"/>
    <m/>
    <n v="2148"/>
    <x v="0"/>
    <x v="10"/>
    <x v="0"/>
    <n v="4.4850000000000003"/>
    <n v="12867107"/>
    <s v="VPIMENOV"/>
    <s v="ENA-IM ME NEW YORK"/>
    <x v="7"/>
    <x v="5"/>
    <n v="797696"/>
    <d v="2001-05-19T21:00:00"/>
  </r>
  <r>
    <x v="1"/>
    <x v="3"/>
    <x v="0"/>
    <n v="30"/>
    <n v="75000"/>
    <n v="1266136"/>
    <d v="2001-05-18T09:10:41"/>
    <s v="Tenaska Marketing Ventures"/>
    <x v="0"/>
    <x v="0"/>
    <x v="0"/>
    <x v="3"/>
    <s v="US Gas Fin Swap"/>
    <s v="US Gas Swap      Nymex                   Jun01           USD/MM"/>
    <m/>
    <n v="2500"/>
    <x v="0"/>
    <x v="10"/>
    <x v="0"/>
    <n v="4.1900000000000004"/>
    <s v="TMVMET01"/>
    <s v="JARNOLD"/>
    <s v="NG-Price"/>
    <x v="1"/>
    <x v="5"/>
    <s v="VA6198.1"/>
    <d v="2001-06-01T21:00:00"/>
  </r>
  <r>
    <x v="1"/>
    <x v="3"/>
    <x v="1"/>
    <n v="3"/>
    <n v="30000"/>
    <n v="1266138"/>
    <d v="2001-05-18T09:10:44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6"/>
    <s v="ramcharger"/>
    <s v="JTHOLT"/>
    <s v="ENA - IM West"/>
    <x v="7"/>
    <x v="5"/>
    <n v="797698"/>
    <d v="2001-05-19T21:00:00"/>
  </r>
  <r>
    <x v="1"/>
    <x v="3"/>
    <x v="1"/>
    <n v="3"/>
    <n v="6000"/>
    <n v="1266137"/>
    <d v="2001-05-18T09:10:44"/>
    <s v="El Paso Merchant Energy, L.P."/>
    <x v="0"/>
    <x v="0"/>
    <x v="0"/>
    <x v="3"/>
    <s v="US Gas Phy Fwd Firm non-TX &lt; or = 1Mo "/>
    <s v="US Gas Phy       PEPL Pool               19-21May01      USD/MM"/>
    <n v="2000"/>
    <m/>
    <x v="0"/>
    <x v="10"/>
    <x v="0"/>
    <n v="4.0250000000000004"/>
    <s v="EPMELPgc"/>
    <s v="JWILLI13"/>
    <s v="ENA-IM Mid Central South"/>
    <x v="7"/>
    <x v="5"/>
    <n v="797697"/>
    <d v="2001-05-19T21:00:00"/>
  </r>
  <r>
    <x v="1"/>
    <x v="3"/>
    <x v="0"/>
    <n v="31"/>
    <n v="77500"/>
    <n v="1266139"/>
    <d v="2001-05-18T09:10:45"/>
    <s v="Duke Energy Trading and Marketing, L.L.C."/>
    <x v="0"/>
    <x v="0"/>
    <x v="0"/>
    <x v="3"/>
    <s v="US Gas Fin Swap"/>
    <s v="US Gas Swap      Nymex                   Jul01           USD/MM"/>
    <m/>
    <n v="2500"/>
    <x v="0"/>
    <x v="10"/>
    <x v="0"/>
    <n v="4.2649999999999997"/>
    <s v="DANIELCOWL"/>
    <s v="JARNOLD"/>
    <s v="NG-Price"/>
    <x v="1"/>
    <x v="5"/>
    <s v="VA6199.1"/>
    <d v="2001-07-01T21:00:00"/>
  </r>
  <r>
    <x v="1"/>
    <x v="3"/>
    <x v="1"/>
    <n v="3"/>
    <n v="30000"/>
    <n v="1266141"/>
    <d v="2001-05-18T09:10:47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5"/>
    <s v="sstewart01"/>
    <s v="JWILLI13"/>
    <s v="ENA-IM Mid Central North"/>
    <x v="7"/>
    <x v="5"/>
    <n v="797699"/>
    <d v="2001-05-19T21:00:00"/>
  </r>
  <r>
    <x v="1"/>
    <x v="3"/>
    <x v="0"/>
    <n v="30"/>
    <n v="150000"/>
    <n v="1266142"/>
    <d v="2001-05-18T09:10:50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1900000000000004"/>
    <s v="Lamoreal"/>
    <s v="JARNOLD"/>
    <s v="NG-Price"/>
    <x v="1"/>
    <x v="5"/>
    <s v="VA6200.1"/>
    <d v="2001-06-01T21:00:00"/>
  </r>
  <r>
    <x v="1"/>
    <x v="3"/>
    <x v="0"/>
    <n v="30"/>
    <n v="300000"/>
    <n v="1266143"/>
    <d v="2001-05-18T09:10:55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1900000000000004"/>
    <s v="jeffstone"/>
    <s v="JARNOLD"/>
    <s v="NG-Price"/>
    <x v="1"/>
    <x v="5"/>
    <s v="VA6201.1"/>
    <d v="2001-06-01T21:00:00"/>
  </r>
  <r>
    <x v="1"/>
    <x v="3"/>
    <x v="1"/>
    <n v="3"/>
    <n v="30000"/>
    <n v="1266145"/>
    <d v="2001-05-18T09:10:56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"/>
    <s v="sstewart01"/>
    <s v="JWILLI13"/>
    <s v="ENA-IM Mid Central North"/>
    <x v="7"/>
    <x v="5"/>
    <n v="797701"/>
    <d v="2001-05-19T21:00:00"/>
  </r>
  <r>
    <x v="1"/>
    <x v="3"/>
    <x v="1"/>
    <n v="3"/>
    <n v="15000"/>
    <n v="1266144"/>
    <d v="2001-05-18T09:10:56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NedCosman"/>
    <s v="VPIMENOV"/>
    <s v="ENA-IM ME NEW YORK"/>
    <x v="7"/>
    <x v="5"/>
    <n v="797700"/>
    <d v="2001-05-19T21:00:00"/>
  </r>
  <r>
    <x v="1"/>
    <x v="3"/>
    <x v="1"/>
    <n v="3"/>
    <n v="14325"/>
    <n v="1266146"/>
    <d v="2001-05-18T09:10:59"/>
    <s v="Tenaska Marketing Ventures"/>
    <x v="0"/>
    <x v="0"/>
    <x v="0"/>
    <x v="3"/>
    <s v="US Gas Phy Fwd Firm non-TX &lt; or = 1Mo "/>
    <s v="US Gas Phy       NGPL NICOR              19-21May01      USD/MM"/>
    <n v="4775"/>
    <m/>
    <x v="0"/>
    <x v="10"/>
    <x v="0"/>
    <n v="4.1924999999999999"/>
    <s v="TMVTMD02"/>
    <s v="PMIMS"/>
    <s v="ENA - IM MKT Central CG"/>
    <x v="7"/>
    <x v="5"/>
    <n v="797702"/>
    <d v="2001-05-19T21:00:00"/>
  </r>
  <r>
    <x v="1"/>
    <x v="3"/>
    <x v="1"/>
    <n v="3"/>
    <n v="45000"/>
    <n v="1266147"/>
    <d v="2001-05-18T09:10:59"/>
    <s v="BP Energy Company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500000000000004"/>
    <s v="DillardK"/>
    <s v="ARING"/>
    <s v="ENA-IM NE GULF1"/>
    <x v="7"/>
    <x v="5"/>
    <n v="797703"/>
    <d v="2001-05-19T21:00:00"/>
  </r>
  <r>
    <x v="1"/>
    <x v="3"/>
    <x v="1"/>
    <n v="3"/>
    <n v="30000"/>
    <n v="1266148"/>
    <d v="2001-05-18T09:11:00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675000000000001"/>
    <s v="ramcharger"/>
    <s v="JTHOLT"/>
    <s v="ENA - IM West"/>
    <x v="7"/>
    <x v="5"/>
    <n v="797704"/>
    <d v="2001-05-19T21:00:00"/>
  </r>
  <r>
    <x v="1"/>
    <x v="3"/>
    <x v="1"/>
    <n v="3"/>
    <n v="22500"/>
    <n v="1266149"/>
    <d v="2001-05-18T09:11:04"/>
    <s v="BP Energy Company"/>
    <x v="0"/>
    <x v="0"/>
    <x v="0"/>
    <x v="3"/>
    <s v="US Gas Phy Fwd Firm non-TX &lt; or = 1Mo "/>
    <s v="US Gas Phy       COL Onshore             19-21May01      USD/MM"/>
    <m/>
    <n v="7500"/>
    <x v="0"/>
    <x v="10"/>
    <x v="0"/>
    <n v="4.12"/>
    <s v="LONGERLL"/>
    <s v="SPEREIR"/>
    <s v="ENA-IM NE GULF2"/>
    <x v="7"/>
    <x v="5"/>
    <n v="797705"/>
    <d v="2001-05-19T21:00:00"/>
  </r>
  <r>
    <x v="1"/>
    <x v="3"/>
    <x v="1"/>
    <n v="3"/>
    <n v="15000"/>
    <n v="1266150"/>
    <d v="2001-05-18T09:11:06"/>
    <s v="El Paso Merchant Energy, L.P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5"/>
    <s v="EPMELPcmb"/>
    <s v="JWILLI13"/>
    <s v="ENA - IM Mkt Central MICH"/>
    <x v="7"/>
    <x v="5"/>
    <n v="797706"/>
    <d v="2001-05-19T21:00:00"/>
  </r>
  <r>
    <x v="1"/>
    <x v="1"/>
    <x v="0"/>
    <n v="1"/>
    <n v="50000"/>
    <n v="1266152"/>
    <d v="2001-05-18T09:11:07"/>
    <s v="ConAgra Energy Services, Inc.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JALTILIO"/>
    <s v="GWHALLE"/>
    <s v="WTI-GW-NXC2"/>
    <x v="1"/>
    <x v="5"/>
    <s v="VA6203.1"/>
    <d v="2001-06-01T00:00:00"/>
  </r>
  <r>
    <x v="1"/>
    <x v="3"/>
    <x v="1"/>
    <n v="3"/>
    <n v="75000"/>
    <n v="1266153"/>
    <d v="2001-05-18T09:11:08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STANHORTON"/>
    <s v="ARING"/>
    <s v="ENA-IM NE GULF1"/>
    <x v="7"/>
    <x v="5"/>
    <n v="797707"/>
    <d v="2001-05-19T21:00:00"/>
  </r>
  <r>
    <x v="1"/>
    <x v="3"/>
    <x v="1"/>
    <n v="3"/>
    <n v="30000"/>
    <n v="1266154"/>
    <d v="2001-05-18T09:11:17"/>
    <s v="Duke Energy Trading and Marketing, L.L.C."/>
    <x v="0"/>
    <x v="0"/>
    <x v="0"/>
    <x v="3"/>
    <s v="US Gas Phy Fwd Firm TX &lt; or = 1Mo "/>
    <s v="US Gas Phy       Waha                    19-21May01      USD/MM"/>
    <m/>
    <n v="10000"/>
    <x v="0"/>
    <x v="10"/>
    <x v="0"/>
    <n v="4.0199999999999996"/>
    <s v="JSTANTON"/>
    <s v="JPARKS"/>
    <s v="HPLC - IM HPLC"/>
    <x v="7"/>
    <x v="8"/>
    <n v="797708"/>
    <d v="2001-05-19T21:00:00"/>
  </r>
  <r>
    <x v="1"/>
    <x v="3"/>
    <x v="1"/>
    <n v="3"/>
    <n v="30000"/>
    <n v="1266155"/>
    <d v="2001-05-18T09:11:18"/>
    <s v="Tenaska Marketing Ventures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13"/>
    <s v="TMVTMD02"/>
    <s v="PMIMS"/>
    <s v="ENA - IM MKT Central CG"/>
    <x v="7"/>
    <x v="5"/>
    <n v="797709"/>
    <d v="2001-05-19T21:00:00"/>
  </r>
  <r>
    <x v="1"/>
    <x v="1"/>
    <x v="0"/>
    <n v="1"/>
    <n v="50000"/>
    <n v="1266156"/>
    <d v="2001-05-18T09:11:19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1"/>
    <x v="5"/>
    <s v="VA6204.1"/>
    <d v="2001-07-01T00:00:00"/>
  </r>
  <r>
    <x v="0"/>
    <x v="3"/>
    <x v="1"/>
    <n v="1"/>
    <n v="5000"/>
    <n v="1266158"/>
    <d v="2001-05-18T09:11:20"/>
    <s v="Tenaska Marketing Canada, a division of TMV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49999999999998"/>
    <s v="KJMTMC01"/>
    <s v="RWATT"/>
    <s v="EC-IM Canada West"/>
    <x v="7"/>
    <x v="7"/>
    <n v="797711"/>
    <d v="2001-05-18T21:00:00"/>
  </r>
  <r>
    <x v="1"/>
    <x v="3"/>
    <x v="1"/>
    <n v="3"/>
    <n v="300"/>
    <n v="1266157"/>
    <d v="2001-05-18T09:11:20"/>
    <s v="Texla Energy Management Inc."/>
    <x v="0"/>
    <x v="0"/>
    <x v="0"/>
    <x v="3"/>
    <s v="US Gas Phy Fwd Firm non-TX &lt; or = 1Mo "/>
    <s v="US Gas Phy       NGPL Midcont            19-21May01      USD/MM"/>
    <n v="100"/>
    <m/>
    <x v="0"/>
    <x v="10"/>
    <x v="0"/>
    <n v="3.9649999999999999"/>
    <s v="ADM37007"/>
    <s v="JWILLI13"/>
    <s v="ENA-IM Mid Central South"/>
    <x v="7"/>
    <x v="5"/>
    <n v="797710"/>
    <d v="2001-05-19T21:00:00"/>
  </r>
  <r>
    <x v="1"/>
    <x v="3"/>
    <x v="1"/>
    <n v="3"/>
    <n v="15000"/>
    <n v="1266159"/>
    <d v="2001-05-18T09:11:21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350000000000001"/>
    <s v="COLEYGAYNO"/>
    <s v="JWILLI13"/>
    <s v="ENA-IM Mid Central South"/>
    <x v="7"/>
    <x v="5"/>
    <n v="797712"/>
    <d v="2001-05-19T21:00:00"/>
  </r>
  <r>
    <x v="1"/>
    <x v="2"/>
    <x v="1"/>
    <n v="92"/>
    <n v="4600"/>
    <n v="1266160"/>
    <d v="2001-05-18T09:11:25"/>
    <s v="Williams Energy Marketing &amp; Trading Company"/>
    <x v="0"/>
    <x v="0"/>
    <x v="0"/>
    <x v="2"/>
    <s v="US East Power Phy Fwd Firm"/>
    <s v="US Pwr Phy Firm  COMED Peak              Oct-Dec01       USD/MWh"/>
    <m/>
    <n v="50"/>
    <x v="0"/>
    <x v="2"/>
    <x v="0"/>
    <n v="34.75"/>
    <s v="mwestbro"/>
    <s v="FSTURM"/>
    <s v="LT-ECAR"/>
    <x v="6"/>
    <x v="6"/>
    <n v="615292.1"/>
    <d v="2001-10-01T17:03:00"/>
  </r>
  <r>
    <x v="1"/>
    <x v="3"/>
    <x v="1"/>
    <n v="3"/>
    <n v="15000"/>
    <n v="1266161"/>
    <d v="2001-05-18T09:11:30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900000000000004"/>
    <s v="PEGGIALL"/>
    <s v="PMIMS"/>
    <s v="ENA - IM MKT Central CG"/>
    <x v="7"/>
    <x v="5"/>
    <n v="797713"/>
    <d v="2001-05-19T21:00:00"/>
  </r>
  <r>
    <x v="1"/>
    <x v="3"/>
    <x v="1"/>
    <n v="3"/>
    <n v="15000"/>
    <n v="1266162"/>
    <d v="2001-05-18T09:11:32"/>
    <s v="Tenaska Marketing Ventures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75"/>
    <s v="TMVWTC01"/>
    <s v="RGAY"/>
    <s v="ENA - IM West"/>
    <x v="7"/>
    <x v="5"/>
    <n v="797714"/>
    <d v="2001-05-19T21:00:00"/>
  </r>
  <r>
    <x v="1"/>
    <x v="3"/>
    <x v="1"/>
    <n v="3"/>
    <n v="15000"/>
    <n v="1266163"/>
    <d v="2001-05-18T09:11:35"/>
    <s v="MidAmerican Energy Company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4"/>
    <s v="SCOTTWIR"/>
    <s v="JWILLI13"/>
    <s v="ENA-IM Mid Central South"/>
    <x v="7"/>
    <x v="5"/>
    <n v="797715"/>
    <d v="2001-05-19T21:00:00"/>
  </r>
  <r>
    <x v="1"/>
    <x v="3"/>
    <x v="1"/>
    <n v="3"/>
    <n v="15000"/>
    <n v="1266164"/>
    <d v="2001-05-18T09:11:36"/>
    <s v="Noble Gas Marketing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bryangins"/>
    <s v="TDONOHO"/>
    <s v="ENA - IM Central Gulf"/>
    <x v="7"/>
    <x v="5"/>
    <n v="797716"/>
    <d v="2001-05-19T21:00:00"/>
  </r>
  <r>
    <x v="0"/>
    <x v="3"/>
    <x v="1"/>
    <n v="3"/>
    <n v="30000"/>
    <n v="1266167"/>
    <d v="2001-05-18T09:11:39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49999999999998"/>
    <s v="mrallison"/>
    <s v="MCUILLA"/>
    <s v="ENA - IM Ontario"/>
    <x v="7"/>
    <x v="5"/>
    <n v="797719"/>
    <d v="2001-05-19T21:00:00"/>
  </r>
  <r>
    <x v="1"/>
    <x v="3"/>
    <x v="1"/>
    <n v="3"/>
    <n v="30000"/>
    <n v="1266166"/>
    <d v="2001-05-18T09:11:39"/>
    <s v="Calpine Energy Services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9"/>
    <s v="LREICHEL02"/>
    <s v="JTHOLT"/>
    <s v="ENA - IM West"/>
    <x v="7"/>
    <x v="5"/>
    <n v="797717"/>
    <d v="2001-05-19T21:00:00"/>
  </r>
  <r>
    <x v="1"/>
    <x v="3"/>
    <x v="1"/>
    <n v="3"/>
    <n v="15000"/>
    <n v="1266169"/>
    <d v="2001-05-18T09:11:40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aepes216"/>
    <s v="RGAY"/>
    <s v="ENA - IM West"/>
    <x v="7"/>
    <x v="5"/>
    <n v="797720"/>
    <d v="2001-05-19T21:00:00"/>
  </r>
  <r>
    <x v="1"/>
    <x v="3"/>
    <x v="1"/>
    <n v="3"/>
    <n v="30000"/>
    <n v="1266168"/>
    <d v="2001-05-18T09:11:40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25"/>
    <s v="aepes215"/>
    <s v="SPEREIR"/>
    <s v="ENA-IM NE GULF2"/>
    <x v="7"/>
    <x v="5"/>
    <n v="797718"/>
    <d v="2001-05-19T21:00:00"/>
  </r>
  <r>
    <x v="1"/>
    <x v="3"/>
    <x v="1"/>
    <n v="3"/>
    <n v="15000"/>
    <n v="1266170"/>
    <d v="2001-05-18T09:11:42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49999999999997"/>
    <s v="TROYKELLY"/>
    <s v="JWILLI13"/>
    <s v="ENA-IM Mid Central South"/>
    <x v="7"/>
    <x v="5"/>
    <n v="797722"/>
    <d v="2001-05-19T21:00:00"/>
  </r>
  <r>
    <x v="1"/>
    <x v="3"/>
    <x v="1"/>
    <n v="3"/>
    <n v="14700"/>
    <n v="1266172"/>
    <d v="2001-05-18T09:11:43"/>
    <s v="Cargill Energy, a division of Cargill, Incorporated"/>
    <x v="0"/>
    <x v="0"/>
    <x v="0"/>
    <x v="3"/>
    <s v="US Gas Phy Fwd Firm non-TX &lt; or = 1Mo "/>
    <s v="US Gas Phy       NGPL Midcont            19-21May01      USD/MM"/>
    <n v="4900"/>
    <m/>
    <x v="0"/>
    <x v="10"/>
    <x v="0"/>
    <n v="3.9649999999999999"/>
    <s v="ADM90884"/>
    <s v="JWILLI13"/>
    <s v="ENA-IM Mid Central South"/>
    <x v="7"/>
    <x v="5"/>
    <n v="797724"/>
    <d v="2001-05-19T21:00:00"/>
  </r>
  <r>
    <x v="1"/>
    <x v="3"/>
    <x v="1"/>
    <n v="3"/>
    <n v="1185"/>
    <n v="1266171"/>
    <d v="2001-05-18T09:11:43"/>
    <s v="Nicor Enerchange, LLC"/>
    <x v="0"/>
    <x v="0"/>
    <x v="0"/>
    <x v="3"/>
    <s v="US Gas Phy Fwd Firm non-TX &lt; or = 1Mo "/>
    <s v="US Gas Phy       NGPL TxOkGCPool         19-21May01      USD/MM"/>
    <n v="395"/>
    <m/>
    <x v="0"/>
    <x v="10"/>
    <x v="0"/>
    <n v="4.0449999999999999"/>
    <s v="ADM83303"/>
    <s v="TDONOHO"/>
    <s v="ENA - IM Central Gulf"/>
    <x v="7"/>
    <x v="5"/>
    <n v="797723"/>
    <d v="2001-05-19T21:00:00"/>
  </r>
  <r>
    <x v="1"/>
    <x v="2"/>
    <x v="1"/>
    <n v="30"/>
    <n v="1500"/>
    <n v="1266173"/>
    <d v="2001-05-18T09:11:44"/>
    <s v="BP Energy Company"/>
    <x v="0"/>
    <x v="0"/>
    <x v="0"/>
    <x v="2"/>
    <s v="US East Power Phy Fwd Firm"/>
    <s v="US Pwr Phy Firm  PJM-W Peak              Jun01           USD/MWh"/>
    <m/>
    <n v="50"/>
    <x v="0"/>
    <x v="2"/>
    <x v="0"/>
    <n v="59"/>
    <s v="Kellybry"/>
    <s v="JQUENET"/>
    <s v="LT-PJM"/>
    <x v="6"/>
    <x v="6"/>
    <n v="615294.1"/>
    <d v="2001-06-01T14:12:00"/>
  </r>
  <r>
    <x v="1"/>
    <x v="3"/>
    <x v="1"/>
    <n v="3"/>
    <n v="75000"/>
    <n v="1266174"/>
    <d v="2001-05-18T09:11:44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aepes215"/>
    <s v="ARING"/>
    <s v="ENA-IM NE GULF1"/>
    <x v="7"/>
    <x v="5"/>
    <n v="797725"/>
    <d v="2001-05-19T21:00:00"/>
  </r>
  <r>
    <x v="1"/>
    <x v="1"/>
    <x v="0"/>
    <n v="1"/>
    <n v="50000"/>
    <n v="1266175"/>
    <d v="2001-05-18T09:11:45"/>
    <s v="ConAgra Energy Services, Inc.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JALTILIO"/>
    <s v="GWHALLE"/>
    <s v="WTI-GW-NXC2"/>
    <x v="1"/>
    <x v="5"/>
    <s v="VA6205.1"/>
    <d v="2001-06-01T00:00:00"/>
  </r>
  <r>
    <x v="1"/>
    <x v="3"/>
    <x v="0"/>
    <n v="365"/>
    <n v="1825000"/>
    <n v="1266177"/>
    <d v="2001-05-18T09:11:4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04"/>
    <s v="JARNOLD"/>
    <s v="NG-Price"/>
    <x v="1"/>
    <x v="5"/>
    <s v="VA6214.1"/>
    <d v="2002-01-01T21:00:00"/>
  </r>
  <r>
    <x v="1"/>
    <x v="3"/>
    <x v="1"/>
    <n v="3"/>
    <n v="8232"/>
    <n v="1266176"/>
    <d v="2001-05-18T09:11:47"/>
    <s v="El Paso Merchant Energy, L.P."/>
    <x v="0"/>
    <x v="0"/>
    <x v="0"/>
    <x v="3"/>
    <s v="US Gas Phy Fwd Firm non-TX &lt; or = 1Mo "/>
    <s v="US Gas Phy       Mich Con                19-21May01      USD/MM"/>
    <m/>
    <n v="2744"/>
    <x v="0"/>
    <x v="10"/>
    <x v="0"/>
    <n v="4.3449999999999998"/>
    <s v="EPMELPcmb"/>
    <s v="JWILLI13"/>
    <s v="ENA - IM Mkt Central MICH"/>
    <x v="7"/>
    <x v="5"/>
    <n v="797726"/>
    <d v="2001-05-19T21:00:00"/>
  </r>
  <r>
    <x v="0"/>
    <x v="3"/>
    <x v="1"/>
    <n v="4"/>
    <n v="20000"/>
    <n v="1266179"/>
    <d v="2001-05-18T09:11:51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2"/>
    <s v="shourihan2"/>
    <s v="CCLARK5"/>
    <s v="EC - IM Canada BC"/>
    <x v="7"/>
    <x v="7"/>
    <n v="797727"/>
    <d v="2001-05-19T21:00:00"/>
  </r>
  <r>
    <x v="1"/>
    <x v="3"/>
    <x v="0"/>
    <n v="30"/>
    <n v="150000"/>
    <n v="1266180"/>
    <d v="2001-05-18T09:11:51"/>
    <s v="Coral Energy Holding L.P."/>
    <x v="0"/>
    <x v="0"/>
    <x v="0"/>
    <x v="3"/>
    <s v="US Gas Fin BasisSwap"/>
    <s v="US Gas Basis     NWPL RkyMtn             Jun01           USD/MM"/>
    <m/>
    <n v="5000"/>
    <x v="0"/>
    <x v="10"/>
    <x v="0"/>
    <n v="-1.3149999999999999"/>
    <s v="bobharp1"/>
    <s v="FERMIS"/>
    <s v="FT - North West"/>
    <x v="1"/>
    <x v="5"/>
    <s v="VA6207.1"/>
    <d v="2001-06-01T21:00:00"/>
  </r>
  <r>
    <x v="0"/>
    <x v="3"/>
    <x v="1"/>
    <n v="4"/>
    <n v="20000"/>
    <n v="1266181"/>
    <d v="2001-05-18T09:11:53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9"/>
    <s v="ADM96017"/>
    <s v="CCLARK5"/>
    <s v="EC - IM Canada BC"/>
    <x v="7"/>
    <x v="7"/>
    <n v="797728"/>
    <d v="2001-05-19T21:00:00"/>
  </r>
  <r>
    <x v="1"/>
    <x v="3"/>
    <x v="1"/>
    <n v="3"/>
    <n v="15000"/>
    <n v="1266182"/>
    <d v="2001-05-18T09:11:59"/>
    <s v="Equitable Gas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9"/>
    <s v="ADM89359"/>
    <s v="SPEREIR"/>
    <s v="ENA-IM NE GULF3"/>
    <x v="7"/>
    <x v="5"/>
    <n v="797729"/>
    <d v="2001-05-19T21:00:00"/>
  </r>
  <r>
    <x v="1"/>
    <x v="3"/>
    <x v="1"/>
    <n v="3"/>
    <n v="15000"/>
    <n v="1266183"/>
    <d v="2001-05-18T09:12:03"/>
    <s v="BP Energy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"/>
    <s v="Lutzchris"/>
    <s v="JWILLI13"/>
    <s v="ENA - IM Mkt Central MICH"/>
    <x v="7"/>
    <x v="5"/>
    <n v="797730"/>
    <d v="2001-05-19T21:00:00"/>
  </r>
  <r>
    <x v="1"/>
    <x v="3"/>
    <x v="1"/>
    <n v="3"/>
    <n v="30000"/>
    <n v="1266184"/>
    <d v="2001-05-18T09:12:04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75"/>
    <s v="kzanaboni"/>
    <s v="JTHOLT"/>
    <s v="ENA - IM West"/>
    <x v="7"/>
    <x v="5"/>
    <n v="797731"/>
    <d v="2001-05-19T21:00:00"/>
  </r>
  <r>
    <x v="1"/>
    <x v="3"/>
    <x v="0"/>
    <n v="30"/>
    <n v="150000"/>
    <n v="1266185"/>
    <d v="2001-05-18T09:12:05"/>
    <s v="Bankers Trust Company"/>
    <x v="0"/>
    <x v="0"/>
    <x v="0"/>
    <x v="3"/>
    <s v="US Gas Fin BasisSwap"/>
    <s v="US Gas Basis     NGI Malin               Jun01           USD/MM"/>
    <m/>
    <n v="5000"/>
    <x v="0"/>
    <x v="10"/>
    <x v="0"/>
    <n v="1.5"/>
    <s v="eracer00"/>
    <s v="FERMIS"/>
    <s v="FT - North West"/>
    <x v="1"/>
    <x v="5"/>
    <s v="VA6208.1"/>
    <d v="2001-06-01T21:00:00"/>
  </r>
  <r>
    <x v="1"/>
    <x v="3"/>
    <x v="1"/>
    <n v="3"/>
    <n v="18489"/>
    <n v="1266186"/>
    <d v="2001-05-18T09:12:08"/>
    <s v="PanCanadian Energy Services Inc."/>
    <x v="0"/>
    <x v="0"/>
    <x v="0"/>
    <x v="3"/>
    <s v="US Gas Phy Fwd Firm non-TX &lt; or = 1Mo "/>
    <s v="US Gas Phy       NGPL LA Pool            19-21May01      USD/MM"/>
    <m/>
    <n v="6163"/>
    <x v="0"/>
    <x v="10"/>
    <x v="0"/>
    <n v="4.1100000000000003"/>
    <s v="pces5155"/>
    <s v="TDONOHO"/>
    <s v="ENA - IM Central Gulf"/>
    <x v="7"/>
    <x v="5"/>
    <n v="797732"/>
    <d v="2001-05-19T21:00:00"/>
  </r>
  <r>
    <x v="1"/>
    <x v="3"/>
    <x v="1"/>
    <n v="3"/>
    <n v="4500"/>
    <n v="1266187"/>
    <d v="2001-05-18T09:12:11"/>
    <s v="TXU Energy Trading Company"/>
    <x v="0"/>
    <x v="0"/>
    <x v="0"/>
    <x v="3"/>
    <s v="US Gas Phy Fwd Firm non-TX &lt; or = 1Mo "/>
    <s v="US Gas Phy       NGPL Midcont            19-21May01      USD/MM"/>
    <m/>
    <n v="1500"/>
    <x v="0"/>
    <x v="10"/>
    <x v="0"/>
    <n v="3.97"/>
    <s v="txuetctmb"/>
    <s v="JWILLI13"/>
    <s v="ENA-IM Mid Central South"/>
    <x v="7"/>
    <x v="5"/>
    <n v="797733"/>
    <d v="2001-05-19T21:00:00"/>
  </r>
  <r>
    <x v="1"/>
    <x v="3"/>
    <x v="1"/>
    <n v="3"/>
    <n v="30000"/>
    <n v="1266188"/>
    <d v="2001-05-18T09:12:12"/>
    <s v="MidAmerican Energy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999999999999996"/>
    <s v="KREMERTODD"/>
    <s v="TDONOHO"/>
    <s v="ENA - IM Central Gulf"/>
    <x v="7"/>
    <x v="5"/>
    <n v="797734"/>
    <d v="2001-05-19T21:00:00"/>
  </r>
  <r>
    <x v="1"/>
    <x v="3"/>
    <x v="1"/>
    <n v="3"/>
    <n v="10500"/>
    <n v="1266190"/>
    <d v="2001-05-18T09:12:15"/>
    <s v="Aquila Energy Marketing Corporation"/>
    <x v="0"/>
    <x v="0"/>
    <x v="0"/>
    <x v="3"/>
    <s v="US Gas Phy Fwd Firm non-TX &lt; or = 1Mo "/>
    <s v="US Gas Phy       NGPL Midcont            19-21May01      USD/MM"/>
    <m/>
    <n v="3500"/>
    <x v="0"/>
    <x v="10"/>
    <x v="0"/>
    <n v="3.97"/>
    <s v="TROYKELLY"/>
    <s v="JWILLI13"/>
    <s v="ENA-IM Mid Central South"/>
    <x v="7"/>
    <x v="5"/>
    <n v="797735"/>
    <d v="2001-05-19T21:00:00"/>
  </r>
  <r>
    <x v="1"/>
    <x v="3"/>
    <x v="0"/>
    <n v="151"/>
    <n v="755000"/>
    <n v="1266191"/>
    <d v="2001-05-18T09:12:16"/>
    <s v="El Paso Merchant Energy, L.P."/>
    <x v="0"/>
    <x v="0"/>
    <x v="0"/>
    <x v="3"/>
    <s v="US Gas Fin BasisSwap"/>
    <s v="US Gas Basis     EP SanJuan              Nov01-Mar02     USD/MM"/>
    <n v="5000"/>
    <m/>
    <x v="0"/>
    <x v="10"/>
    <x v="0"/>
    <n v="-0.29499999999999998"/>
    <s v="EPMELPbag"/>
    <s v="MSANCH2"/>
    <s v="GD-New-Jr"/>
    <x v="1"/>
    <x v="5"/>
    <s v="VA6210.1"/>
    <d v="2001-11-01T00:00:00"/>
  </r>
  <r>
    <x v="1"/>
    <x v="3"/>
    <x v="0"/>
    <n v="31"/>
    <n v="77500"/>
    <n v="1266193"/>
    <d v="2001-05-18T09:12:20"/>
    <s v="Tenaska Marketing Ventures"/>
    <x v="0"/>
    <x v="0"/>
    <x v="0"/>
    <x v="3"/>
    <s v="US Gas Fin Swap"/>
    <s v="US Gas Swap      Nymex                   Jul01           USD/MM"/>
    <m/>
    <n v="2500"/>
    <x v="0"/>
    <x v="10"/>
    <x v="0"/>
    <n v="4.2699999999999996"/>
    <s v="TMVCRV01"/>
    <s v="JARNOLD"/>
    <s v="NG-Price"/>
    <x v="1"/>
    <x v="5"/>
    <s v="VA6211.1"/>
    <d v="2001-07-01T21:00:00"/>
  </r>
  <r>
    <x v="1"/>
    <x v="3"/>
    <x v="1"/>
    <n v="3"/>
    <n v="15000"/>
    <n v="1266195"/>
    <d v="2001-05-18T09:12:20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99999999999996"/>
    <s v="TROYKELLY"/>
    <s v="JWILLI13"/>
    <s v="ENA-IM Mid Central South"/>
    <x v="7"/>
    <x v="5"/>
    <n v="797736"/>
    <d v="2001-05-19T21:00:00"/>
  </r>
  <r>
    <x v="1"/>
    <x v="3"/>
    <x v="0"/>
    <n v="30"/>
    <n v="525000"/>
    <n v="1266196"/>
    <d v="2001-05-18T09:12:24"/>
    <s v="BNP Paribas"/>
    <x v="0"/>
    <x v="0"/>
    <x v="0"/>
    <x v="3"/>
    <s v="US Gas Fin Swap"/>
    <s v="US Gas Swap      Nymex                   Jun01           USD/MM"/>
    <m/>
    <n v="17500"/>
    <x v="0"/>
    <x v="10"/>
    <x v="0"/>
    <n v="4.1950000000000003"/>
    <s v="HEVREGAS1"/>
    <s v="JARNOLD"/>
    <s v="NG-Price"/>
    <x v="1"/>
    <x v="5"/>
    <s v="VA6212.1"/>
    <d v="2001-06-01T21:00:00"/>
  </r>
  <r>
    <x v="0"/>
    <x v="3"/>
    <x v="1"/>
    <n v="4"/>
    <n v="8000"/>
    <n v="1266197"/>
    <d v="2001-05-18T09:12:25"/>
    <s v="Premstar Energy Canada Ltd"/>
    <x v="0"/>
    <x v="0"/>
    <x v="0"/>
    <x v="3"/>
    <s v="CAN Gas Phy Fwd Firm West &lt; or = 1Mo"/>
    <s v="CAN Gas Phy      NIT                     18-21May01      CAD/GJ"/>
    <n v="2000"/>
    <m/>
    <x v="0"/>
    <x v="14"/>
    <x v="4"/>
    <n v="5.39"/>
    <s v="JKPECL02"/>
    <s v="RWATT"/>
    <s v="EC-IM Canada West"/>
    <x v="7"/>
    <x v="7"/>
    <n v="797737"/>
    <d v="2001-05-18T21:00:00"/>
  </r>
  <r>
    <x v="1"/>
    <x v="3"/>
    <x v="1"/>
    <n v="3"/>
    <n v="15000"/>
    <n v="1266198"/>
    <d v="2001-05-18T09:12:28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50000000000001"/>
    <s v="scallender"/>
    <s v="TDONOHO"/>
    <s v="ENA - IM Central Gulf"/>
    <x v="7"/>
    <x v="5"/>
    <n v="797738"/>
    <d v="2001-05-19T21:00:00"/>
  </r>
  <r>
    <x v="1"/>
    <x v="3"/>
    <x v="1"/>
    <n v="3"/>
    <n v="15000"/>
    <n v="1266200"/>
    <d v="2001-05-18T09:12:33"/>
    <s v="Conoco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diclementi"/>
    <s v="TKUYKEN"/>
    <s v="ENA - IM West"/>
    <x v="7"/>
    <x v="5"/>
    <n v="797740"/>
    <d v="2001-05-19T21:00:00"/>
  </r>
  <r>
    <x v="1"/>
    <x v="3"/>
    <x v="1"/>
    <n v="3"/>
    <n v="15000"/>
    <n v="1266199"/>
    <d v="2001-05-18T09:12:33"/>
    <s v="Reliant Energy Services,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75"/>
    <s v="mikekeen"/>
    <s v="RGAY"/>
    <s v="ENA - IM West"/>
    <x v="7"/>
    <x v="5"/>
    <n v="797739"/>
    <d v="2001-05-19T21:00:00"/>
  </r>
  <r>
    <x v="1"/>
    <x v="3"/>
    <x v="1"/>
    <n v="3"/>
    <n v="13500"/>
    <n v="1266201"/>
    <d v="2001-05-18T09:12:33"/>
    <s v="Sprague Energy Corp."/>
    <x v="0"/>
    <x v="0"/>
    <x v="0"/>
    <x v="3"/>
    <s v="US Gas Phy Fwd Firm non-TX &lt; or = 1Mo "/>
    <s v="US Gas Phy       TCO Pool                19-21May01      USD/MM"/>
    <m/>
    <n v="4500"/>
    <x v="0"/>
    <x v="10"/>
    <x v="0"/>
    <n v="4.3550000000000004"/>
    <s v="RICHARDCOC"/>
    <s v="JHODGE2"/>
    <s v="ENA-IM ME TCO"/>
    <x v="7"/>
    <x v="5"/>
    <n v="797741"/>
    <d v="2001-05-19T21:00:00"/>
  </r>
  <r>
    <x v="1"/>
    <x v="3"/>
    <x v="1"/>
    <n v="3"/>
    <n v="30000"/>
    <n v="1266202"/>
    <d v="2001-05-18T09:12:35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750000000000002"/>
    <s v="sstewart01"/>
    <s v="JWILLI13"/>
    <s v="ENA-IM Mid Central North"/>
    <x v="7"/>
    <x v="5"/>
    <n v="797742"/>
    <d v="2001-05-19T21:00:00"/>
  </r>
  <r>
    <x v="1"/>
    <x v="3"/>
    <x v="1"/>
    <n v="3"/>
    <n v="2679"/>
    <n v="1266204"/>
    <d v="2001-05-18T09:12:40"/>
    <s v="Aquila Energy Marketing Corporation"/>
    <x v="0"/>
    <x v="0"/>
    <x v="0"/>
    <x v="3"/>
    <s v="US Gas Phy Fwd Firm non-TX &lt; or = 1Mo "/>
    <s v="US Gas Phy       TENN 800                19-21May01      USD/MM"/>
    <m/>
    <n v="893"/>
    <x v="0"/>
    <x v="10"/>
    <x v="0"/>
    <n v="4.09"/>
    <s v="LANCEMCW"/>
    <s v="SGOODEL"/>
    <s v="ENA-IM NE GULF3"/>
    <x v="7"/>
    <x v="5"/>
    <n v="797743"/>
    <d v="2001-05-19T21:00:00"/>
  </r>
  <r>
    <x v="0"/>
    <x v="0"/>
    <x v="0"/>
    <n v="1"/>
    <n v="20"/>
    <n v="1266205"/>
    <d v="2001-05-18T09:12:4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WAINROB"/>
    <s v="BMARCHAN"/>
    <s v="Enron Metals Trading System"/>
    <x v="0"/>
    <x v="0"/>
    <n v="2138577"/>
    <m/>
  </r>
  <r>
    <x v="1"/>
    <x v="3"/>
    <x v="1"/>
    <n v="3"/>
    <n v="14733"/>
    <n v="1266206"/>
    <d v="2001-05-18T09:12:44"/>
    <s v="Miami Valley Resources Inc."/>
    <x v="0"/>
    <x v="0"/>
    <x v="0"/>
    <x v="3"/>
    <s v="US Gas Phy Fwd Firm non-TX &lt; or = 1Mo "/>
    <s v="US Gas Phy       TCO Pool                19-21May01      USD/MM"/>
    <n v="4911"/>
    <m/>
    <x v="0"/>
    <x v="10"/>
    <x v="0"/>
    <n v="4.33"/>
    <s v="ADM72305"/>
    <s v="JHODGE2"/>
    <s v="ENA-IM ME TCO"/>
    <x v="7"/>
    <x v="5"/>
    <n v="797744"/>
    <d v="2001-05-19T21:00:00"/>
  </r>
  <r>
    <x v="1"/>
    <x v="2"/>
    <x v="1"/>
    <n v="4"/>
    <n v="200"/>
    <n v="1266208"/>
    <d v="2001-05-18T09:12:48"/>
    <s v="Axia Energy, LP"/>
    <x v="0"/>
    <x v="0"/>
    <x v="0"/>
    <x v="2"/>
    <s v="US East Power Phy Fwd Firm"/>
    <s v="US Pwr Phy Firm  Cinergy Peak            22-25May01      USD/MWh"/>
    <m/>
    <n v="50"/>
    <x v="0"/>
    <x v="2"/>
    <x v="0"/>
    <n v="31"/>
    <s v="beckettmel"/>
    <s v="CDORLAN"/>
    <s v="ST-ECAR"/>
    <x v="6"/>
    <x v="6"/>
    <n v="615295.1"/>
    <d v="2001-05-22T21:00:00"/>
  </r>
  <r>
    <x v="1"/>
    <x v="3"/>
    <x v="1"/>
    <n v="3"/>
    <n v="1344"/>
    <n v="1266210"/>
    <d v="2001-05-18T09:12:57"/>
    <s v="Aquila Energy Marketing Corporation"/>
    <x v="0"/>
    <x v="0"/>
    <x v="0"/>
    <x v="3"/>
    <s v="US Gas Phy Fwd Firm non-TX &lt; or = 1Mo "/>
    <s v="US Gas Phy       TENN 800                19-21May01      USD/MM"/>
    <m/>
    <n v="448"/>
    <x v="0"/>
    <x v="10"/>
    <x v="0"/>
    <n v="4.09"/>
    <s v="LANCEMCW"/>
    <s v="SGOODEL"/>
    <s v="ENA-IM NE GULF3"/>
    <x v="7"/>
    <x v="5"/>
    <n v="797745"/>
    <d v="2001-05-19T21:00:00"/>
  </r>
  <r>
    <x v="1"/>
    <x v="1"/>
    <x v="0"/>
    <n v="1"/>
    <n v="50000"/>
    <n v="1266211"/>
    <d v="2001-05-18T09:12:5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N587JK00"/>
    <s v="GWHALLE"/>
    <s v="WTI-GW-NXC2"/>
    <x v="1"/>
    <x v="5"/>
    <s v="VA6216.1"/>
    <d v="2001-06-01T00:00:00"/>
  </r>
  <r>
    <x v="1"/>
    <x v="3"/>
    <x v="1"/>
    <n v="3"/>
    <n v="15000"/>
    <n v="1266212"/>
    <d v="2001-05-18T09:13:04"/>
    <s v="PanCanadian Energy Services Inc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3899999999999997"/>
    <s v="pces5126"/>
    <s v="SHENDRI"/>
    <s v="ENA-IM ME CNG"/>
    <x v="7"/>
    <x v="5"/>
    <n v="797746"/>
    <d v="2001-05-19T21:00:00"/>
  </r>
  <r>
    <x v="1"/>
    <x v="3"/>
    <x v="1"/>
    <n v="3"/>
    <n v="15000"/>
    <n v="1266213"/>
    <d v="2001-05-18T09:13:06"/>
    <s v="Mitchell Gas Services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ADM75252"/>
    <s v="JWILLI13"/>
    <s v="ENA-IM Mid Central South"/>
    <x v="7"/>
    <x v="5"/>
    <n v="797747"/>
    <d v="2001-05-19T21:00:00"/>
  </r>
  <r>
    <x v="1"/>
    <x v="3"/>
    <x v="0"/>
    <n v="31"/>
    <n v="155000"/>
    <n v="1266214"/>
    <d v="2001-05-18T09:13:09"/>
    <s v="El Paso Merchant Energy, L.P."/>
    <x v="0"/>
    <x v="0"/>
    <x v="0"/>
    <x v="3"/>
    <s v="US Gas Fin BasisSwap"/>
    <s v="US Gas Basis     Transco Z6 NY           Jul01           USD/MM"/>
    <m/>
    <n v="5000"/>
    <x v="0"/>
    <x v="10"/>
    <x v="0"/>
    <n v="0.51500000000000001"/>
    <s v="EPMELPmwf"/>
    <s v="BMCKAY"/>
    <s v="FT-NY"/>
    <x v="1"/>
    <x v="5"/>
    <s v="VA6218.1"/>
    <d v="2001-07-01T21:00:00"/>
  </r>
  <r>
    <x v="1"/>
    <x v="3"/>
    <x v="1"/>
    <n v="3"/>
    <n v="15000"/>
    <n v="1266215"/>
    <d v="2001-05-18T09:13:17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schwalbach"/>
    <s v="JWILLI13"/>
    <s v="ENA-IM Mid Central South"/>
    <x v="7"/>
    <x v="5"/>
    <n v="797748"/>
    <d v="2001-05-19T21:00:00"/>
  </r>
  <r>
    <x v="0"/>
    <x v="3"/>
    <x v="1"/>
    <n v="4"/>
    <n v="40000"/>
    <n v="1266216"/>
    <d v="2001-05-18T09:13:19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ADM63703"/>
    <s v="RWATT"/>
    <s v="EC-IM Canada West"/>
    <x v="7"/>
    <x v="7"/>
    <n v="797749"/>
    <d v="2001-05-18T21:00:00"/>
  </r>
  <r>
    <x v="1"/>
    <x v="3"/>
    <x v="1"/>
    <n v="3"/>
    <n v="15000"/>
    <n v="1266217"/>
    <d v="2001-05-18T09:13:23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TROYKELLY"/>
    <s v="JWILLI13"/>
    <s v="ENA-IM Mid Central South"/>
    <x v="7"/>
    <x v="5"/>
    <n v="797750"/>
    <d v="2001-05-19T21:00:00"/>
  </r>
  <r>
    <x v="1"/>
    <x v="3"/>
    <x v="0"/>
    <n v="151"/>
    <n v="377500"/>
    <n v="1266218"/>
    <d v="2001-05-18T09:13:27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6900000000000004"/>
    <s v="mattmann"/>
    <s v="JARNOLD"/>
    <s v="NG-Price"/>
    <x v="1"/>
    <x v="5"/>
    <s v="VA6220.1"/>
    <d v="2001-11-01T00:00:00"/>
  </r>
  <r>
    <x v="1"/>
    <x v="3"/>
    <x v="1"/>
    <n v="3"/>
    <n v="10611"/>
    <n v="1266219"/>
    <d v="2001-05-18T09:13:27"/>
    <s v="Reliant Energy Services, Inc."/>
    <x v="0"/>
    <x v="0"/>
    <x v="0"/>
    <x v="3"/>
    <s v="US Gas Phy Fwd Firm non-TX &lt; or = 1Mo "/>
    <s v="US Gas Phy       NGPL TxOkGCPool         19-21May01      USD/MM"/>
    <n v="3537"/>
    <m/>
    <x v="0"/>
    <x v="10"/>
    <x v="0"/>
    <n v="4.0350000000000001"/>
    <s v="kurtgibson"/>
    <s v="TDONOHO"/>
    <s v="ENA - IM Central Gulf"/>
    <x v="7"/>
    <x v="5"/>
    <n v="797751"/>
    <d v="2001-05-19T21:00:00"/>
  </r>
  <r>
    <x v="1"/>
    <x v="3"/>
    <x v="1"/>
    <n v="3"/>
    <n v="15000"/>
    <n v="1266220"/>
    <d v="2001-05-18T09:13:28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"/>
    <s v="TROYKELLY"/>
    <s v="JWILLI13"/>
    <s v="ENA-IM Mid Central South"/>
    <x v="7"/>
    <x v="5"/>
    <n v="797752"/>
    <d v="2001-05-19T21:00:00"/>
  </r>
  <r>
    <x v="1"/>
    <x v="3"/>
    <x v="1"/>
    <n v="3"/>
    <n v="75000"/>
    <n v="1266221"/>
    <d v="2001-05-18T09:13:30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aepes215"/>
    <s v="ARING"/>
    <s v="ENA-IM NE GULF1"/>
    <x v="7"/>
    <x v="5"/>
    <n v="797753"/>
    <d v="2001-05-19T21:00:00"/>
  </r>
  <r>
    <x v="1"/>
    <x v="3"/>
    <x v="1"/>
    <n v="3"/>
    <n v="17370"/>
    <n v="1266222"/>
    <d v="2001-05-18T09:13:31"/>
    <s v="Aquila Energy Marketing Corporation"/>
    <x v="0"/>
    <x v="0"/>
    <x v="0"/>
    <x v="3"/>
    <s v="US Gas Phy Fwd Firm non-TX &lt; or = 1Mo "/>
    <s v="US Gas Phy       NGPL TxOkGCPool         19-21May01      USD/MM"/>
    <m/>
    <n v="5790"/>
    <x v="0"/>
    <x v="10"/>
    <x v="0"/>
    <n v="4.0750000000000002"/>
    <s v="toddbandy"/>
    <s v="TDONOHO"/>
    <s v="ENA - IM Central Gulf"/>
    <x v="7"/>
    <x v="5"/>
    <n v="797754"/>
    <d v="2001-05-19T21:00:00"/>
  </r>
  <r>
    <x v="1"/>
    <x v="3"/>
    <x v="0"/>
    <n v="365"/>
    <n v="1825000"/>
    <n v="1266225"/>
    <d v="2001-05-18T09:13:33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49999999999998"/>
    <s v="EPMELPjrc"/>
    <s v="JARNOLD"/>
    <s v="NG-Price"/>
    <x v="1"/>
    <x v="5"/>
    <s v="VA6221.1"/>
    <d v="2002-01-01T21:00:00"/>
  </r>
  <r>
    <x v="1"/>
    <x v="3"/>
    <x v="0"/>
    <n v="30"/>
    <n v="150000"/>
    <n v="1266223"/>
    <d v="2001-05-18T09:13:33"/>
    <s v="WPS Energy Services, Inc."/>
    <x v="0"/>
    <x v="0"/>
    <x v="0"/>
    <x v="3"/>
    <s v="US Gas Fin Swap"/>
    <s v="US Gas Swap      Nymex                   Jun01           USD/MM"/>
    <m/>
    <n v="5000"/>
    <x v="0"/>
    <x v="10"/>
    <x v="0"/>
    <n v="4.2"/>
    <s v="BISHOP00"/>
    <s v="JARNOLD"/>
    <s v="NG-Price"/>
    <x v="1"/>
    <x v="5"/>
    <s v="VA6222.1"/>
    <d v="2001-06-01T21:00:00"/>
  </r>
  <r>
    <x v="1"/>
    <x v="3"/>
    <x v="1"/>
    <n v="3"/>
    <n v="30000"/>
    <n v="1266224"/>
    <d v="2001-05-18T09:13:33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LREICHEL02"/>
    <s v="MLENHAR"/>
    <s v="ENA - IM West"/>
    <x v="7"/>
    <x v="5"/>
    <n v="797755"/>
    <d v="2001-05-19T21:00:00"/>
  </r>
  <r>
    <x v="0"/>
    <x v="0"/>
    <x v="0"/>
    <n v="1"/>
    <n v="20"/>
    <n v="1266226"/>
    <d v="2001-05-18T09:13:35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50837"/>
    <s v="BMARCHAN"/>
    <s v="Enron Metals Trading System"/>
    <x v="0"/>
    <x v="0"/>
    <n v="2138580"/>
    <m/>
  </r>
  <r>
    <x v="1"/>
    <x v="3"/>
    <x v="1"/>
    <n v="3"/>
    <n v="15000"/>
    <n v="1266227"/>
    <d v="2001-05-18T09:13:35"/>
    <s v="TXU Energy Trading Company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8"/>
    <s v="txuetcdc"/>
    <s v="SPEREIR"/>
    <s v="ENA-IM NE GULF3"/>
    <x v="7"/>
    <x v="5"/>
    <n v="797756"/>
    <d v="2001-05-19T21:00:00"/>
  </r>
  <r>
    <x v="1"/>
    <x v="3"/>
    <x v="1"/>
    <n v="3"/>
    <n v="15000"/>
    <n v="1266229"/>
    <d v="2001-05-18T09:13:37"/>
    <s v="USGT/Aquila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99999999999996"/>
    <s v="robsommerf"/>
    <s v="JWILLI13"/>
    <s v="ENA-IM Mid Central South"/>
    <x v="7"/>
    <x v="5"/>
    <n v="797757"/>
    <d v="2001-05-19T21:00:00"/>
  </r>
  <r>
    <x v="1"/>
    <x v="3"/>
    <x v="1"/>
    <n v="3"/>
    <n v="3000"/>
    <n v="1266228"/>
    <d v="2001-05-18T09:13:37"/>
    <s v="Reliant Energy Services, Inc."/>
    <x v="0"/>
    <x v="0"/>
    <x v="0"/>
    <x v="3"/>
    <s v="US Gas Phy Fwd Firm non-TX &lt; or = 1Mo "/>
    <s v="US Gas Phy       Trunkline ELA           19-21May01      USD/MM"/>
    <m/>
    <n v="1000"/>
    <x v="0"/>
    <x v="10"/>
    <x v="0"/>
    <n v="4.0449999999999999"/>
    <s v="johnlewis"/>
    <s v="TDONOHO"/>
    <s v="ENA - IM Central Gulf"/>
    <x v="7"/>
    <x v="5"/>
    <n v="797758"/>
    <d v="2001-05-19T21:00:00"/>
  </r>
  <r>
    <x v="1"/>
    <x v="3"/>
    <x v="0"/>
    <n v="13"/>
    <n v="65000"/>
    <n v="1266230"/>
    <d v="2001-05-18T09:13:43"/>
    <s v="Tractebel Energy Marketing, Inc."/>
    <x v="0"/>
    <x v="0"/>
    <x v="0"/>
    <x v="3"/>
    <s v="US Gas Fin Swap"/>
    <s v="US Gas Daily     SoCal                   19-31May01      USD/MM"/>
    <m/>
    <n v="5000"/>
    <x v="0"/>
    <x v="10"/>
    <x v="0"/>
    <n v="11.05"/>
    <s v="KEVMASEK"/>
    <s v="MLENHAR"/>
    <s v="West-Perm"/>
    <x v="1"/>
    <x v="5"/>
    <s v="VA6223.1"/>
    <d v="2001-05-19T21:00:00"/>
  </r>
  <r>
    <x v="1"/>
    <x v="3"/>
    <x v="1"/>
    <n v="3"/>
    <n v="30000"/>
    <n v="1266231"/>
    <d v="2001-05-18T09:13:44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"/>
    <s v="raganbond1"/>
    <s v="SPEREIR"/>
    <s v="ENA-IM NE GULF2"/>
    <x v="7"/>
    <x v="5"/>
    <n v="797759"/>
    <d v="2001-05-19T21:00:00"/>
  </r>
  <r>
    <x v="1"/>
    <x v="1"/>
    <x v="0"/>
    <n v="1"/>
    <n v="50000"/>
    <n v="1266232"/>
    <d v="2001-05-18T09:13:44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DOMESTIC"/>
    <s v="GWHALLE"/>
    <s v="WTI-GW-NXC2"/>
    <x v="1"/>
    <x v="5"/>
    <s v="VA6224.1"/>
    <d v="2001-06-01T00:00:00"/>
  </r>
  <r>
    <x v="1"/>
    <x v="3"/>
    <x v="1"/>
    <n v="3"/>
    <n v="15000"/>
    <n v="1266233"/>
    <d v="2001-05-18T09:13:47"/>
    <s v="Axia Energy, LP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kwapisze"/>
    <s v="JWILLI13"/>
    <s v="ENA-IM Mid Central South"/>
    <x v="7"/>
    <x v="5"/>
    <n v="797760"/>
    <d v="2001-05-19T21:00:00"/>
  </r>
  <r>
    <x v="1"/>
    <x v="3"/>
    <x v="1"/>
    <n v="3"/>
    <n v="30000"/>
    <n v="1266234"/>
    <d v="2001-05-18T09:13:50"/>
    <s v="Nicor Enerchange, LLC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00000000000004"/>
    <s v="ADM83303"/>
    <s v="PMIMS"/>
    <s v="ENA - IM MKT Central CG"/>
    <x v="7"/>
    <x v="5"/>
    <n v="797761"/>
    <d v="2001-05-19T21:00:00"/>
  </r>
  <r>
    <x v="1"/>
    <x v="3"/>
    <x v="1"/>
    <n v="3"/>
    <n v="12000"/>
    <n v="1266235"/>
    <d v="2001-05-18T09:13:52"/>
    <s v="EnergyUSA-TPC Corp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449999999999999"/>
    <s v="scallender"/>
    <s v="TDONOHO"/>
    <s v="ENA - IM Central Gulf"/>
    <x v="7"/>
    <x v="5"/>
    <n v="797762"/>
    <d v="2001-05-19T21:00:00"/>
  </r>
  <r>
    <x v="1"/>
    <x v="3"/>
    <x v="1"/>
    <n v="3"/>
    <n v="15000"/>
    <n v="1266236"/>
    <d v="2001-05-18T09:13:54"/>
    <s v="USGT/Aquila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3"/>
    <s v="robsommerf"/>
    <s v="JWILLI13"/>
    <s v="ENA-IM Mid Central South"/>
    <x v="7"/>
    <x v="5"/>
    <n v="797763"/>
    <d v="2001-05-19T21:00:00"/>
  </r>
  <r>
    <x v="1"/>
    <x v="3"/>
    <x v="1"/>
    <n v="3"/>
    <n v="30000"/>
    <n v="1266237"/>
    <d v="2001-05-18T09:13:55"/>
    <s v="Cargill Energy, a division of Cargill, Incorporated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6"/>
    <s v="ADM90884"/>
    <s v="ARING"/>
    <s v="ENA-IM NE GULF1"/>
    <x v="7"/>
    <x v="5"/>
    <n v="797764"/>
    <d v="2001-05-19T21:00:00"/>
  </r>
  <r>
    <x v="1"/>
    <x v="3"/>
    <x v="0"/>
    <n v="365"/>
    <n v="1825000"/>
    <n v="1266238"/>
    <d v="2001-05-18T09:13:59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17"/>
    <s v="JARNOLD"/>
    <s v="NG-Price"/>
    <x v="1"/>
    <x v="5"/>
    <s v="VA6226.1"/>
    <d v="2002-01-01T21:00:00"/>
  </r>
  <r>
    <x v="0"/>
    <x v="3"/>
    <x v="0"/>
    <n v="123"/>
    <n v="615000"/>
    <n v="1266239"/>
    <d v="2001-05-18T09:13:59"/>
    <s v="El Paso Merchant Energy, L.P."/>
    <x v="0"/>
    <x v="0"/>
    <x v="0"/>
    <x v="3"/>
    <s v="CAN Gas Fin BasSwap"/>
    <s v="CAN Gas Basis    AECO                    Jul-Oct01       USD/MM"/>
    <n v="5000"/>
    <m/>
    <x v="0"/>
    <x v="10"/>
    <x v="0"/>
    <n v="-0.36249999999999999"/>
    <s v="EPMELPteg"/>
    <s v="JMCKAY"/>
    <s v="FT-CAND-EGSC"/>
    <x v="1"/>
    <x v="7"/>
    <s v="VA6227.1"/>
    <d v="2001-07-01T00:00:00"/>
  </r>
  <r>
    <x v="1"/>
    <x v="3"/>
    <x v="1"/>
    <n v="3"/>
    <n v="15000"/>
    <n v="1266240"/>
    <d v="2001-05-18T09:14:00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Martinjan"/>
    <s v="SSOUTH"/>
    <s v="ENA - IM West"/>
    <x v="7"/>
    <x v="5"/>
    <n v="797765"/>
    <d v="2001-05-19T21:00:00"/>
  </r>
  <r>
    <x v="1"/>
    <x v="3"/>
    <x v="1"/>
    <n v="3"/>
    <n v="30000"/>
    <n v="1266241"/>
    <d v="2001-05-18T09:14:00"/>
    <s v="ONEOK Energy Marketing and Trading Company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KURTISWOOD"/>
    <s v="PMIMS"/>
    <s v="ENA - IM MKT Central CG"/>
    <x v="7"/>
    <x v="5"/>
    <n v="797766"/>
    <d v="2001-05-19T21:00:00"/>
  </r>
  <r>
    <x v="1"/>
    <x v="3"/>
    <x v="0"/>
    <n v="31"/>
    <n v="155000"/>
    <n v="1266242"/>
    <d v="2001-05-18T09:14:02"/>
    <s v="Aquila Risk Management Corporation"/>
    <x v="0"/>
    <x v="0"/>
    <x v="0"/>
    <x v="3"/>
    <s v="US Gas Fin Swap"/>
    <s v="US Gas Swap      Nymex                   Aug01           USD/MM"/>
    <m/>
    <n v="5000"/>
    <x v="0"/>
    <x v="10"/>
    <x v="0"/>
    <n v="4.3525"/>
    <s v="AQUILA1000"/>
    <s v="JARNOLD"/>
    <s v="NG-Price"/>
    <x v="1"/>
    <x v="5"/>
    <s v="VA6229.1"/>
    <d v="2001-08-01T21:00:00"/>
  </r>
  <r>
    <x v="0"/>
    <x v="3"/>
    <x v="0"/>
    <n v="31"/>
    <n v="155000"/>
    <n v="1266245"/>
    <d v="2001-05-18T09:14:03"/>
    <s v="El Paso Merchant Energy, L.P."/>
    <x v="0"/>
    <x v="0"/>
    <x v="0"/>
    <x v="3"/>
    <s v="CAN Gas Fin BasSwap"/>
    <s v="CAN Gas Basis    AECO                    Jul01           USD/MM"/>
    <n v="5000"/>
    <m/>
    <x v="0"/>
    <x v="10"/>
    <x v="0"/>
    <n v="-0.36499999999999999"/>
    <s v="EPMELPteg"/>
    <s v="JMCKAY"/>
    <s v="FT-CAND-EGSC"/>
    <x v="1"/>
    <x v="7"/>
    <s v="VA6228.1"/>
    <d v="2001-07-01T21:00:00"/>
  </r>
  <r>
    <x v="1"/>
    <x v="3"/>
    <x v="1"/>
    <n v="3"/>
    <n v="30000"/>
    <n v="1266246"/>
    <d v="2001-05-18T09:14:05"/>
    <s v="ONEOK Energy Marketing and Trading Company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50000000000003"/>
    <s v="KURTISWOOD"/>
    <s v="PMIMS"/>
    <s v="ENA - IM MKT Central CG"/>
    <x v="7"/>
    <x v="5"/>
    <n v="797767"/>
    <d v="2001-05-19T21:00:00"/>
  </r>
  <r>
    <x v="1"/>
    <x v="3"/>
    <x v="1"/>
    <n v="3"/>
    <n v="15000"/>
    <n v="1266247"/>
    <d v="2001-05-18T09:14:07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"/>
    <s v="jaelee14"/>
    <s v="VPIMENOV"/>
    <s v="ENA-IM ME NEW YORK"/>
    <x v="7"/>
    <x v="5"/>
    <n v="797768"/>
    <d v="2001-05-19T21:00:00"/>
  </r>
  <r>
    <x v="1"/>
    <x v="3"/>
    <x v="1"/>
    <n v="3"/>
    <n v="15000"/>
    <n v="1266248"/>
    <d v="2001-05-18T09:14:10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7769"/>
    <d v="2001-05-19T21:00:00"/>
  </r>
  <r>
    <x v="0"/>
    <x v="3"/>
    <x v="1"/>
    <n v="1"/>
    <n v="5000"/>
    <n v="1266249"/>
    <d v="2001-05-18T09:14:12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SCISORCHAN"/>
    <s v="RWATT"/>
    <s v="EC-IM Canada West"/>
    <x v="7"/>
    <x v="7"/>
    <n v="797770"/>
    <d v="2001-05-18T21:00:00"/>
  </r>
  <r>
    <x v="1"/>
    <x v="3"/>
    <x v="1"/>
    <n v="3"/>
    <n v="30000"/>
    <n v="1266250"/>
    <d v="2001-05-18T09:14:14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1100000000000003"/>
    <s v="KREMERTODD"/>
    <s v="TDONOHO"/>
    <s v="ENA - IM Central Gulf"/>
    <x v="7"/>
    <x v="5"/>
    <n v="797771"/>
    <d v="2001-05-19T21:00:00"/>
  </r>
  <r>
    <x v="0"/>
    <x v="3"/>
    <x v="1"/>
    <n v="3"/>
    <n v="30000"/>
    <n v="1266251"/>
    <d v="2001-05-18T09:14:16"/>
    <s v="PG&amp;E Energy Trading, Canada Corporation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99999999999996"/>
    <s v="ADM54361"/>
    <s v="MCUILLA"/>
    <s v="ENA - IM Ontario"/>
    <x v="7"/>
    <x v="5"/>
    <n v="797772"/>
    <d v="2001-05-19T21:00:00"/>
  </r>
  <r>
    <x v="1"/>
    <x v="3"/>
    <x v="1"/>
    <n v="3"/>
    <n v="15000"/>
    <n v="1266252"/>
    <d v="2001-05-18T09:14:20"/>
    <s v="BP Energy Company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Gistbill"/>
    <s v="RGAY"/>
    <s v="ENA - IM West"/>
    <x v="7"/>
    <x v="5"/>
    <n v="797773"/>
    <d v="2001-05-19T21:00:00"/>
  </r>
  <r>
    <x v="1"/>
    <x v="3"/>
    <x v="1"/>
    <n v="3"/>
    <n v="16500"/>
    <n v="1266253"/>
    <d v="2001-05-18T09:14:20"/>
    <s v="Reliant Energy Services, Inc."/>
    <x v="0"/>
    <x v="0"/>
    <x v="0"/>
    <x v="3"/>
    <s v="US Gas Phy Fwd Firm non-TX &lt; or = 1Mo "/>
    <s v="US Gas Phy       FGT Z2                  19-21May01      USD/MM"/>
    <m/>
    <n v="5500"/>
    <x v="0"/>
    <x v="10"/>
    <x v="0"/>
    <n v="4.1399999999999997"/>
    <s v="kimnorman"/>
    <s v="ARING"/>
    <s v="ENA-IM NE GULF4"/>
    <x v="7"/>
    <x v="5"/>
    <n v="797774"/>
    <d v="2001-05-19T21:00:00"/>
  </r>
  <r>
    <x v="0"/>
    <x v="3"/>
    <x v="0"/>
    <n v="123"/>
    <n v="615000"/>
    <n v="1266255"/>
    <d v="2001-05-18T09:14:21"/>
    <s v="El Paso Merchant Energy, L.P."/>
    <x v="0"/>
    <x v="0"/>
    <x v="0"/>
    <x v="3"/>
    <s v="CAN Gas Fin BasSwap"/>
    <s v="CAN Gas Basis    AECO                    Jul-Oct01       USD/MM"/>
    <n v="5000"/>
    <m/>
    <x v="0"/>
    <x v="10"/>
    <x v="0"/>
    <n v="-0.37"/>
    <s v="EPMELPteg"/>
    <s v="JMCKAY"/>
    <s v="FT-CAND-EGSC"/>
    <x v="1"/>
    <x v="7"/>
    <s v="VA6230.1"/>
    <d v="2001-07-01T00:00:00"/>
  </r>
  <r>
    <x v="1"/>
    <x v="3"/>
    <x v="1"/>
    <n v="3"/>
    <n v="6000"/>
    <n v="1266254"/>
    <d v="2001-05-18T09:14:21"/>
    <s v="Enron Energy Services, Inc."/>
    <x v="0"/>
    <x v="0"/>
    <x v="0"/>
    <x v="3"/>
    <s v="US Gas Phy Fwd Firm non-TX &lt; or = 1Mo "/>
    <s v="US Gas Phy       TranscoZ6NNY            19-21May01      USD/MM"/>
    <m/>
    <n v="2000"/>
    <x v="0"/>
    <x v="10"/>
    <x v="0"/>
    <n v="4.4400000000000004"/>
    <s v="JIMBARKER"/>
    <s v="VPIMENOV"/>
    <s v="ENA-IM ME NEW YORK"/>
    <x v="7"/>
    <x v="5"/>
    <n v="797775"/>
    <d v="2001-05-19T21:00:00"/>
  </r>
  <r>
    <x v="1"/>
    <x v="2"/>
    <x v="1"/>
    <n v="62"/>
    <n v="3100"/>
    <n v="1266256"/>
    <d v="2001-05-18T09:14:23"/>
    <s v="Duke Energy Trading and Marketing, L.L.C."/>
    <x v="0"/>
    <x v="0"/>
    <x v="0"/>
    <x v="2"/>
    <s v="US East Power Phy Fwd Firm"/>
    <s v="US Pwr Phy Firm  NEPOOL Peak             Jul-Aug01       USD/MWh"/>
    <m/>
    <n v="50"/>
    <x v="0"/>
    <x v="2"/>
    <x v="0"/>
    <n v="84"/>
    <s v="TIMLOHRENZ"/>
    <s v="DDAVIS"/>
    <s v="LT-New England"/>
    <x v="6"/>
    <x v="6"/>
    <n v="615296.1"/>
    <d v="2001-07-01T17:11:00"/>
  </r>
  <r>
    <x v="0"/>
    <x v="3"/>
    <x v="1"/>
    <n v="4"/>
    <n v="40000"/>
    <n v="1266257"/>
    <d v="2001-05-18T09:14:24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SCISORCHAN"/>
    <s v="RWATT"/>
    <s v="EC-IM Canada West"/>
    <x v="7"/>
    <x v="7"/>
    <n v="797776"/>
    <d v="2001-05-18T21:00:00"/>
  </r>
  <r>
    <x v="1"/>
    <x v="3"/>
    <x v="1"/>
    <n v="3"/>
    <n v="966"/>
    <n v="1266258"/>
    <d v="2001-05-18T09:14:26"/>
    <s v="PG&amp;E Energy Trading-Gas Corporation"/>
    <x v="0"/>
    <x v="0"/>
    <x v="0"/>
    <x v="3"/>
    <s v="US Gas Phy Fwd Firm non-TX &lt; or = 1Mo "/>
    <s v="US Gas Phy       Consumers Pwr           19-21May01      USD/MM"/>
    <m/>
    <n v="322"/>
    <x v="0"/>
    <x v="10"/>
    <x v="0"/>
    <n v="4.3449999999999998"/>
    <s v="tomdickey"/>
    <s v="JWILLI13"/>
    <s v="ENA - IM Mkt Central MICH"/>
    <x v="7"/>
    <x v="5"/>
    <n v="797777"/>
    <d v="2001-05-19T21:00:00"/>
  </r>
  <r>
    <x v="1"/>
    <x v="1"/>
    <x v="0"/>
    <n v="1"/>
    <n v="50000"/>
    <n v="1266259"/>
    <d v="2001-05-18T09:14:2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8"/>
    <s v="JALTILIO"/>
    <s v="GWHALLE"/>
    <s v="WTI-GW-NXC2"/>
    <x v="1"/>
    <x v="5"/>
    <s v="VA6231.1"/>
    <d v="2001-07-01T00:00:00"/>
  </r>
  <r>
    <x v="1"/>
    <x v="1"/>
    <x v="0"/>
    <n v="1"/>
    <n v="50000"/>
    <n v="1266260"/>
    <d v="2001-05-18T09:14:3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N587JK00"/>
    <s v="GWHALLE"/>
    <s v="WTI-GW-NXC2"/>
    <x v="1"/>
    <x v="5"/>
    <s v="VA6232.1"/>
    <d v="2001-06-01T00:00:00"/>
  </r>
  <r>
    <x v="1"/>
    <x v="3"/>
    <x v="1"/>
    <n v="3"/>
    <n v="30000"/>
    <n v="1266261"/>
    <d v="2001-05-18T09:14:38"/>
    <s v="Calpine Energy Services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1.2"/>
    <s v="LREICHEL02"/>
    <s v="JTHOLT"/>
    <s v="ENA - IM West"/>
    <x v="7"/>
    <x v="5"/>
    <n v="797778"/>
    <d v="2001-05-19T21:00:00"/>
  </r>
  <r>
    <x v="1"/>
    <x v="3"/>
    <x v="0"/>
    <n v="30"/>
    <n v="75000"/>
    <n v="1266262"/>
    <d v="2001-05-18T09:14:39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kurtgibson"/>
    <s v="JARNOLD"/>
    <s v="NG-Price"/>
    <x v="1"/>
    <x v="5"/>
    <s v="VA6237.1"/>
    <d v="2001-06-01T21:00:00"/>
  </r>
  <r>
    <x v="1"/>
    <x v="3"/>
    <x v="0"/>
    <n v="151"/>
    <n v="755000"/>
    <n v="1266263"/>
    <d v="2001-05-18T09:14:40"/>
    <s v="ConAgra Energy Services, Inc."/>
    <x v="0"/>
    <x v="0"/>
    <x v="0"/>
    <x v="3"/>
    <s v="US Gas Fin Swap"/>
    <s v="US Gas Swap      Nymex                   Nov01-Mar02     USD/MM"/>
    <m/>
    <n v="5000"/>
    <x v="0"/>
    <x v="10"/>
    <x v="0"/>
    <n v="4.7"/>
    <s v="KEVINGRADY"/>
    <s v="JARNOLD"/>
    <s v="NG-Price"/>
    <x v="1"/>
    <x v="5"/>
    <s v="VA6233.1"/>
    <d v="2001-11-01T00:00:00"/>
  </r>
  <r>
    <x v="1"/>
    <x v="1"/>
    <x v="0"/>
    <n v="1"/>
    <n v="50000"/>
    <n v="1266264"/>
    <d v="2001-05-18T09:14:41"/>
    <s v="Tractebel Energy Marketing, Inc."/>
    <x v="0"/>
    <x v="0"/>
    <x v="0"/>
    <x v="1"/>
    <s v="US Crude WTI Fin Swap "/>
    <s v="US WTI Swap      Nymex LD                Jun01           USD/bl/m"/>
    <m/>
    <n v="50000"/>
    <x v="0"/>
    <x v="8"/>
    <x v="0"/>
    <n v="29.46"/>
    <s v="JEFFREYONG"/>
    <s v="GWHALLE"/>
    <s v="WTI-GW-NXC1"/>
    <x v="1"/>
    <x v="5"/>
    <s v="VA6234.1"/>
    <d v="2001-06-01T00:00:00"/>
  </r>
  <r>
    <x v="1"/>
    <x v="3"/>
    <x v="0"/>
    <n v="13"/>
    <n v="65000"/>
    <n v="1266266"/>
    <d v="2001-05-18T09:14:42"/>
    <s v="Tractebel Energy Marketing, Inc."/>
    <x v="0"/>
    <x v="0"/>
    <x v="0"/>
    <x v="3"/>
    <s v="US Gas Fin Swap"/>
    <s v="US Gas Daily     SoCal                   19-31May01      USD/MM"/>
    <m/>
    <n v="5000"/>
    <x v="0"/>
    <x v="10"/>
    <x v="0"/>
    <n v="11.3"/>
    <s v="KEVMASEK"/>
    <s v="MLENHAR"/>
    <s v="West-Perm"/>
    <x v="1"/>
    <x v="5"/>
    <s v="VA6236.1"/>
    <d v="2001-05-19T21:00:00"/>
  </r>
  <r>
    <x v="1"/>
    <x v="1"/>
    <x v="0"/>
    <n v="1"/>
    <n v="50000"/>
    <n v="1266265"/>
    <d v="2001-05-18T09:14:4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N587CW00"/>
    <s v="GWHALLE"/>
    <s v="WTI-GW-NXC2"/>
    <x v="1"/>
    <x v="5"/>
    <s v="VA6235.1"/>
    <d v="2001-07-01T00:00:00"/>
  </r>
  <r>
    <x v="1"/>
    <x v="1"/>
    <x v="0"/>
    <n v="1"/>
    <n v="50000"/>
    <n v="1266267"/>
    <d v="2001-05-18T09:14:4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N587JK00"/>
    <s v="GWHALLE"/>
    <s v="WTI-GW-NXC2"/>
    <x v="1"/>
    <x v="5"/>
    <s v="VA6238.1"/>
    <d v="2001-06-01T00:00:00"/>
  </r>
  <r>
    <x v="0"/>
    <x v="1"/>
    <x v="0"/>
    <n v="31"/>
    <n v="775000"/>
    <n v="1266268"/>
    <d v="2001-05-18T09:14:49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1"/>
    <s v="rsrsrsrs"/>
    <s v="MJONES2"/>
    <s v="UK - ECTRIC - Crude D-Brent"/>
    <x v="1"/>
    <x v="4"/>
    <s v="VA6239.1"/>
    <d v="2001-07-01T00:00:00"/>
  </r>
  <r>
    <x v="0"/>
    <x v="0"/>
    <x v="0"/>
    <n v="1"/>
    <n v="20"/>
    <n v="1266269"/>
    <d v="2001-05-18T09:14:50"/>
    <s v="Barclays Bank PLC"/>
    <x v="0"/>
    <x v="0"/>
    <x v="0"/>
    <x v="0"/>
    <s v="Lead LME Registered Contract"/>
    <s v="Lead LME Reg.    Contract                3 Month         USD/mt-L"/>
    <n v="20"/>
    <m/>
    <x v="0"/>
    <x v="0"/>
    <x v="0"/>
    <n v="485"/>
    <s v="jackmanp"/>
    <s v="JGORDON1"/>
    <s v="Enron Metals Trading System"/>
    <x v="0"/>
    <x v="0"/>
    <n v="2138585"/>
    <m/>
  </r>
  <r>
    <x v="1"/>
    <x v="3"/>
    <x v="0"/>
    <n v="153"/>
    <n v="765000"/>
    <n v="1266271"/>
    <d v="2001-05-18T09:15:03"/>
    <s v="Reliant Energy Services, Inc."/>
    <x v="0"/>
    <x v="0"/>
    <x v="0"/>
    <x v="3"/>
    <s v="US Gas Fin Swap"/>
    <s v="US Gas Swap      Nymex                   Jun-Oct01       USD/MM"/>
    <m/>
    <n v="5000"/>
    <x v="0"/>
    <x v="10"/>
    <x v="0"/>
    <n v="4.335"/>
    <s v="robpitts"/>
    <s v="JARNOLD"/>
    <s v="NG-Price"/>
    <x v="1"/>
    <x v="5"/>
    <s v="VA6240.1"/>
    <d v="2001-06-01T00:00:00"/>
  </r>
  <r>
    <x v="1"/>
    <x v="3"/>
    <x v="1"/>
    <n v="3"/>
    <n v="15000"/>
    <n v="1266272"/>
    <d v="2001-05-18T09:15:07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vab12345"/>
    <s v="SGOODEL"/>
    <s v="ENA-IM NE GULF3"/>
    <x v="7"/>
    <x v="5"/>
    <n v="797779"/>
    <d v="2001-05-19T21:00:00"/>
  </r>
  <r>
    <x v="1"/>
    <x v="3"/>
    <x v="1"/>
    <n v="3"/>
    <n v="15000"/>
    <n v="1266273"/>
    <d v="2001-05-18T09:15:08"/>
    <s v="Aquila Energy Marketing Corporation"/>
    <x v="0"/>
    <x v="0"/>
    <x v="0"/>
    <x v="3"/>
    <s v="US Gas Phy Fwd Firm TX &lt; or = 1Mo "/>
    <s v="US Gas Phy       Exxon Katy              19-21May01      USD/MM"/>
    <n v="5000"/>
    <m/>
    <x v="0"/>
    <x v="10"/>
    <x v="0"/>
    <n v="4.125"/>
    <s v="REAVISMAN"/>
    <s v="JPARKS"/>
    <s v="HPLC - IM HPLC"/>
    <x v="7"/>
    <x v="8"/>
    <n v="797780"/>
    <d v="2001-05-19T21:00:00"/>
  </r>
  <r>
    <x v="1"/>
    <x v="3"/>
    <x v="0"/>
    <n v="30"/>
    <n v="600000"/>
    <n v="1266274"/>
    <d v="2001-05-18T09:15:12"/>
    <s v="Firm Trade Bridgeline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ADM45207"/>
    <s v="JARNOLD"/>
    <s v="NG-Price"/>
    <x v="1"/>
    <x v="5"/>
    <s v="VA6244.1"/>
    <d v="2001-06-01T21:00:00"/>
  </r>
  <r>
    <x v="1"/>
    <x v="3"/>
    <x v="0"/>
    <n v="92"/>
    <n v="460000"/>
    <n v="1266275"/>
    <d v="2001-05-18T09:15:15"/>
    <s v="BP Amoco Corporation"/>
    <x v="0"/>
    <x v="0"/>
    <x v="0"/>
    <x v="3"/>
    <s v="US Gas Fin BasisSwap"/>
    <s v="US Gas Basis     NGI SoBord PG&amp;E Top     Jul-Sep01       USD/MM"/>
    <m/>
    <n v="5000"/>
    <x v="0"/>
    <x v="10"/>
    <x v="0"/>
    <n v="3.85"/>
    <s v="Houtenda"/>
    <s v="MLENHAR"/>
    <s v="West-Perm"/>
    <x v="1"/>
    <x v="5"/>
    <s v="VA6242.1"/>
    <d v="2001-07-01T21:00:00"/>
  </r>
  <r>
    <x v="1"/>
    <x v="1"/>
    <x v="0"/>
    <n v="1"/>
    <n v="50000"/>
    <n v="1266276"/>
    <d v="2001-05-18T09:15:16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82"/>
    <s v="DOMESTIC1"/>
    <s v="GWHALLE"/>
    <s v="WTI-GW-NXC2"/>
    <x v="1"/>
    <x v="5"/>
    <s v="VA6243.1"/>
    <d v="2001-07-01T00:00:00"/>
  </r>
  <r>
    <x v="0"/>
    <x v="3"/>
    <x v="1"/>
    <n v="4"/>
    <n v="40000"/>
    <n v="1266278"/>
    <d v="2001-05-18T09:15:17"/>
    <s v="Engage Energy Canada L.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15"/>
    <s v="craigwest"/>
    <s v="RWATT"/>
    <s v="EC-IM Canada West"/>
    <x v="7"/>
    <x v="7"/>
    <n v="797781"/>
    <d v="2001-05-18T21:00:00"/>
  </r>
  <r>
    <x v="1"/>
    <x v="3"/>
    <x v="0"/>
    <n v="31"/>
    <n v="155000"/>
    <n v="1266277"/>
    <d v="2001-05-18T09:15:17"/>
    <s v="J. Aron &amp; Company"/>
    <x v="0"/>
    <x v="0"/>
    <x v="0"/>
    <x v="3"/>
    <s v="US Gas Fin BasisSwap"/>
    <s v="US Gas Basis     NGI SoCal               Oct01           USD/MM"/>
    <m/>
    <n v="5000"/>
    <x v="0"/>
    <x v="10"/>
    <x v="0"/>
    <n v="5.15"/>
    <s v="ritanagle"/>
    <s v="KHOLST"/>
    <s v="FT-West"/>
    <x v="1"/>
    <x v="5"/>
    <s v="VA6245.1"/>
    <d v="2001-10-01T00:00:00"/>
  </r>
  <r>
    <x v="1"/>
    <x v="3"/>
    <x v="1"/>
    <n v="3"/>
    <n v="15000"/>
    <n v="1266279"/>
    <d v="2001-05-18T09:15:19"/>
    <s v="Dynegy Marketing and Trade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FLOYDS14"/>
    <s v="RGAY"/>
    <s v="ENA - IM West"/>
    <x v="7"/>
    <x v="5"/>
    <n v="797782"/>
    <d v="2001-05-19T21:00:00"/>
  </r>
  <r>
    <x v="1"/>
    <x v="3"/>
    <x v="1"/>
    <n v="3"/>
    <n v="15000"/>
    <n v="1266280"/>
    <d v="2001-05-18T09:15:20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783"/>
    <d v="2001-05-19T21:00:00"/>
  </r>
  <r>
    <x v="1"/>
    <x v="3"/>
    <x v="1"/>
    <n v="3"/>
    <n v="15000"/>
    <n v="1266281"/>
    <d v="2001-05-18T09:15:21"/>
    <s v="e prime, in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5"/>
    <s v="EPRIME26"/>
    <s v="ARING"/>
    <s v="ENA-IM NE GULF1"/>
    <x v="7"/>
    <x v="5"/>
    <n v="797784"/>
    <d v="2001-05-19T21:00:00"/>
  </r>
  <r>
    <x v="1"/>
    <x v="3"/>
    <x v="0"/>
    <n v="30"/>
    <n v="450000"/>
    <n v="1266282"/>
    <d v="2001-05-18T09:15:24"/>
    <s v="Calpine Energy Services, L.P."/>
    <x v="0"/>
    <x v="0"/>
    <x v="0"/>
    <x v="3"/>
    <s v="US Gas Fin Swap"/>
    <s v="US Gas Swap      Nymex                   Jun01           USD/MM"/>
    <n v="15000"/>
    <m/>
    <x v="0"/>
    <x v="10"/>
    <x v="0"/>
    <n v="4.2"/>
    <s v="POSEJPALI2"/>
    <s v="JARNOLD"/>
    <s v="NG-Price"/>
    <x v="1"/>
    <x v="5"/>
    <s v="VA6247.1"/>
    <d v="2001-06-01T21:00:00"/>
  </r>
  <r>
    <x v="1"/>
    <x v="3"/>
    <x v="0"/>
    <n v="61"/>
    <n v="305000"/>
    <n v="1266283"/>
    <d v="2001-05-18T09:15:27"/>
    <s v="Cinergy Marketing &amp; Trading, LLC"/>
    <x v="0"/>
    <x v="0"/>
    <x v="0"/>
    <x v="3"/>
    <s v="US Gas Fin BasisSwap"/>
    <s v="US Gas Basis     NGI SoCal               Nov-Dec01       USD/MM"/>
    <m/>
    <n v="5000"/>
    <x v="0"/>
    <x v="10"/>
    <x v="0"/>
    <n v="5.0999999999999996"/>
    <s v="RANSLEMDV"/>
    <s v="KHOLST"/>
    <s v="FT-West"/>
    <x v="1"/>
    <x v="5"/>
    <s v="VA6246.1"/>
    <d v="2001-11-01T00:00:00"/>
  </r>
  <r>
    <x v="1"/>
    <x v="3"/>
    <x v="0"/>
    <n v="30"/>
    <n v="75000"/>
    <n v="1266284"/>
    <d v="2001-05-18T09:15:28"/>
    <s v="Kinder Morgan, Inc."/>
    <x v="0"/>
    <x v="0"/>
    <x v="0"/>
    <x v="3"/>
    <s v="US Gas Fin Swap"/>
    <s v="US Gas Swap      Nymex                   Jun01           USD/MM"/>
    <n v="2500"/>
    <m/>
    <x v="0"/>
    <x v="10"/>
    <x v="0"/>
    <n v="4.2"/>
    <s v="abrabham"/>
    <s v="JARNOLD"/>
    <s v="NG-Price"/>
    <x v="1"/>
    <x v="5"/>
    <s v="VA6251.1"/>
    <d v="2001-06-01T21:00:00"/>
  </r>
  <r>
    <x v="1"/>
    <x v="3"/>
    <x v="0"/>
    <n v="13"/>
    <n v="65000"/>
    <n v="1266285"/>
    <d v="2001-05-18T09:15:29"/>
    <s v="Enserco Energy, Inc."/>
    <x v="0"/>
    <x v="0"/>
    <x v="0"/>
    <x v="3"/>
    <s v="US Gas Fin Swap"/>
    <s v="US Gas Daily     SoCal                   19-31May01      USD/MM"/>
    <n v="5000"/>
    <m/>
    <x v="0"/>
    <x v="10"/>
    <x v="0"/>
    <n v="11.1"/>
    <s v="mattreed"/>
    <s v="MLENHAR"/>
    <s v="West-Perm"/>
    <x v="1"/>
    <x v="5"/>
    <s v="VA6248.1"/>
    <d v="2001-05-19T21:00:00"/>
  </r>
  <r>
    <x v="1"/>
    <x v="3"/>
    <x v="1"/>
    <n v="3"/>
    <n v="15000"/>
    <n v="1266288"/>
    <d v="2001-05-18T09:15:31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049999999999999"/>
    <s v="jaelee14"/>
    <s v="VPIMENOV"/>
    <s v="ENA-IM ME NEW YORK"/>
    <x v="7"/>
    <x v="5"/>
    <n v="797785"/>
    <d v="2001-05-19T21:00:00"/>
  </r>
  <r>
    <x v="0"/>
    <x v="3"/>
    <x v="1"/>
    <n v="3"/>
    <n v="30000"/>
    <n v="1266289"/>
    <d v="2001-05-18T09:15:32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550000000000004"/>
    <s v="mrallison"/>
    <s v="MCUILLA"/>
    <s v="ENA - IM Ontario"/>
    <x v="7"/>
    <x v="5"/>
    <n v="797786"/>
    <d v="2001-05-19T21:00:00"/>
  </r>
  <r>
    <x v="1"/>
    <x v="3"/>
    <x v="0"/>
    <n v="30"/>
    <n v="150000"/>
    <n v="1266290"/>
    <d v="2001-05-18T09:15:33"/>
    <s v="Aquila Risk Management Corporation"/>
    <x v="0"/>
    <x v="0"/>
    <x v="0"/>
    <x v="3"/>
    <s v="US Gas Fin Swap"/>
    <s v="US Gas Daily     HHub                    Jun01           USD/MM"/>
    <m/>
    <n v="5000"/>
    <x v="0"/>
    <x v="10"/>
    <x v="0"/>
    <n v="4.2"/>
    <s v="AQUILA1008"/>
    <s v="JARNOLD"/>
    <s v="NG-Price"/>
    <x v="1"/>
    <x v="5"/>
    <s v="VA6254.1"/>
    <d v="2001-06-01T21:59:00"/>
  </r>
  <r>
    <x v="1"/>
    <x v="4"/>
    <x v="0"/>
    <n v="3"/>
    <n v="75000"/>
    <n v="1266291"/>
    <d v="2001-05-18T09:15:33"/>
    <s v="Valero Marketing and Supply Company"/>
    <x v="0"/>
    <x v="0"/>
    <x v="0"/>
    <x v="4"/>
    <s v="US HeatingOil2 Fin Spread"/>
    <s v="US HeatOil2 Swap GC Crack Spread         Q4 2001         USD/bl/m"/>
    <m/>
    <n v="25000"/>
    <x v="0"/>
    <x v="8"/>
    <x v="0"/>
    <n v="4.59"/>
    <s v="SAL90520"/>
    <s v="LMENA"/>
    <s v="HO"/>
    <x v="1"/>
    <x v="5"/>
    <s v="VA6252.1"/>
    <d v="2001-10-01T00:00:00"/>
  </r>
  <r>
    <x v="1"/>
    <x v="3"/>
    <x v="1"/>
    <n v="3"/>
    <n v="7500"/>
    <n v="1266292"/>
    <d v="2001-05-18T09:15:37"/>
    <s v="Dynegy Marketing and Trade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.03"/>
    <s v="MCGAUGHEY1"/>
    <s v="SGOODEL"/>
    <s v="ENA-IM NE GULF3"/>
    <x v="7"/>
    <x v="5"/>
    <n v="797787"/>
    <d v="2001-05-19T21:00:00"/>
  </r>
  <r>
    <x v="1"/>
    <x v="3"/>
    <x v="1"/>
    <n v="3"/>
    <n v="15000"/>
    <n v="1266293"/>
    <d v="2001-05-18T09:15:38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ADM90884"/>
    <s v="JWILLI13"/>
    <s v="ENA-IM Mid Central South"/>
    <x v="7"/>
    <x v="5"/>
    <n v="797788"/>
    <d v="2001-05-19T21:00:00"/>
  </r>
  <r>
    <x v="1"/>
    <x v="3"/>
    <x v="0"/>
    <n v="365"/>
    <n v="182500"/>
    <n v="1266297"/>
    <d v="2001-05-18T09:15:39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3949999999999996"/>
    <s v="kdiamond"/>
    <s v="JARNOLD"/>
    <s v="NG-Price"/>
    <x v="1"/>
    <x v="5"/>
    <s v="VA6255.1"/>
    <d v="2002-01-01T21:00:00"/>
  </r>
  <r>
    <x v="1"/>
    <x v="3"/>
    <x v="0"/>
    <n v="31"/>
    <n v="155000"/>
    <n v="1266296"/>
    <d v="2001-05-18T09:15:39"/>
    <s v="Astra Power, LLC"/>
    <x v="0"/>
    <x v="0"/>
    <x v="0"/>
    <x v="3"/>
    <s v="US Gas Fin BasisSwap"/>
    <s v="US Gas Basis     NGI SoCal               Aug01           USD/MM"/>
    <m/>
    <n v="5000"/>
    <x v="0"/>
    <x v="10"/>
    <x v="0"/>
    <n v="7.5"/>
    <s v="ADM27493"/>
    <s v="KHOLST"/>
    <s v="FT-West"/>
    <x v="1"/>
    <x v="5"/>
    <s v="VA6256.1"/>
    <d v="2001-08-01T21:00:00"/>
  </r>
  <r>
    <x v="1"/>
    <x v="1"/>
    <x v="0"/>
    <n v="1"/>
    <n v="50000"/>
    <n v="1266295"/>
    <d v="2001-05-18T09:15:3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1"/>
    <x v="5"/>
    <s v="VA6253.1"/>
    <d v="2001-07-01T00:00:00"/>
  </r>
  <r>
    <x v="1"/>
    <x v="3"/>
    <x v="1"/>
    <n v="3"/>
    <n v="15000"/>
    <n v="1266298"/>
    <d v="2001-05-18T09:15:40"/>
    <s v="Coral Energy Resources, L.P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50000000000001"/>
    <s v="schneider"/>
    <s v="JWILLI13"/>
    <s v="ENA-IM Mid Central South"/>
    <x v="7"/>
    <x v="5"/>
    <n v="797789"/>
    <d v="2001-05-19T21:00:00"/>
  </r>
  <r>
    <x v="1"/>
    <x v="3"/>
    <x v="1"/>
    <n v="151"/>
    <n v="75500"/>
    <n v="1266299"/>
    <d v="2001-05-18T09:15:41"/>
    <s v="WPS Energy Services, Inc."/>
    <x v="0"/>
    <x v="0"/>
    <x v="0"/>
    <x v="3"/>
    <s v="US Gas Phy Index Firm non-TX &gt;1Mo&lt;1Yr"/>
    <s v="US Gas Phy Index GD/M Mich Con           Nov01-Mar02     USD/MM"/>
    <m/>
    <n v="500"/>
    <x v="0"/>
    <x v="10"/>
    <x v="0"/>
    <n v="-5.0000000000000001E-3"/>
    <s v="TC3KEENAN"/>
    <s v="EOLSMGR"/>
    <s v="ENA - IM Mkt Central MICH"/>
    <x v="7"/>
    <x v="5"/>
    <s v="VA6258.1 / 797798"/>
    <d v="2001-11-01T00:00:00"/>
  </r>
  <r>
    <x v="1"/>
    <x v="3"/>
    <x v="1"/>
    <n v="3"/>
    <n v="30000"/>
    <n v="1266300"/>
    <d v="2001-05-18T09:15:42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275"/>
    <s v="LREICHEL02"/>
    <s v="JTHOLT"/>
    <s v="ENA - IM West"/>
    <x v="7"/>
    <x v="5"/>
    <n v="797790"/>
    <d v="2001-05-19T21:00:00"/>
  </r>
  <r>
    <x v="0"/>
    <x v="0"/>
    <x v="0"/>
    <n v="1"/>
    <n v="20"/>
    <n v="1266301"/>
    <d v="2001-05-18T09:15:4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SWAINROB"/>
    <s v="BMARCHAN"/>
    <s v="Enron Metals Trading System"/>
    <x v="0"/>
    <x v="0"/>
    <n v="2138589"/>
    <m/>
  </r>
  <r>
    <x v="1"/>
    <x v="3"/>
    <x v="1"/>
    <n v="3"/>
    <n v="30000"/>
    <n v="1266302"/>
    <d v="2001-05-18T09:15:46"/>
    <s v="AEP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75"/>
    <s v="aepes217"/>
    <s v="JTHOLT"/>
    <s v="ENA - IM West"/>
    <x v="7"/>
    <x v="5"/>
    <n v="797791"/>
    <d v="2001-05-19T21:00:00"/>
  </r>
  <r>
    <x v="0"/>
    <x v="2"/>
    <x v="0"/>
    <n v="1"/>
    <n v="15"/>
    <n v="1266304"/>
    <d v="2001-05-18T09:15:48"/>
    <s v="ENMAX Energy Corporation"/>
    <x v="0"/>
    <x v="0"/>
    <x v="0"/>
    <x v="2"/>
    <s v="CAN Power Fin Swap"/>
    <s v="CAN Pwr Swap     PPoA Flat               21May01         CAD/MWh"/>
    <n v="15"/>
    <m/>
    <x v="0"/>
    <x v="12"/>
    <x v="4"/>
    <n v="75.5"/>
    <s v="tradermm"/>
    <s v="BGREENI"/>
    <s v="ST Alberta"/>
    <x v="6"/>
    <x v="7"/>
    <n v="615297.1"/>
    <d v="2001-05-21T21:00:00"/>
  </r>
  <r>
    <x v="0"/>
    <x v="3"/>
    <x v="1"/>
    <n v="30"/>
    <n v="150000"/>
    <n v="1266305"/>
    <d v="2001-05-18T09:15:49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3"/>
    <s v="williamw"/>
    <s v="MCOWAN"/>
    <s v="EC-IM Canada West"/>
    <x v="7"/>
    <x v="7"/>
    <n v="797792"/>
    <d v="2001-06-01T21:00:00"/>
  </r>
  <r>
    <x v="1"/>
    <x v="3"/>
    <x v="1"/>
    <n v="3"/>
    <n v="15000"/>
    <n v="1266306"/>
    <d v="2001-05-18T09:15:51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650000000000004"/>
    <s v="jaelee14"/>
    <s v="SPEREIR"/>
    <s v="ENA-IM NE GULF3"/>
    <x v="7"/>
    <x v="5"/>
    <n v="797793"/>
    <d v="2001-05-19T21:00:00"/>
  </r>
  <r>
    <x v="1"/>
    <x v="3"/>
    <x v="1"/>
    <n v="3"/>
    <n v="75000"/>
    <n v="1266308"/>
    <d v="2001-05-18T09:15:53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49999999999998"/>
    <s v="garrison"/>
    <s v="ARING"/>
    <s v="ENA-IM NE GULF1"/>
    <x v="7"/>
    <x v="5"/>
    <n v="797794"/>
    <d v="2001-05-19T21:00:00"/>
  </r>
  <r>
    <x v="1"/>
    <x v="3"/>
    <x v="1"/>
    <n v="3"/>
    <n v="15000"/>
    <n v="1266310"/>
    <d v="2001-05-18T09:15:55"/>
    <s v="Summit Natural Gas, LLP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CREEKLEA"/>
    <s v="SGOODEL"/>
    <s v="ENA-IM NE GULF3"/>
    <x v="7"/>
    <x v="5"/>
    <n v="797795"/>
    <d v="2001-05-19T21:00:00"/>
  </r>
  <r>
    <x v="1"/>
    <x v="3"/>
    <x v="0"/>
    <n v="30"/>
    <n v="150000"/>
    <n v="1266312"/>
    <d v="2001-05-18T09:15:59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6.45"/>
    <s v="AQUILA1001"/>
    <s v="KHOLST"/>
    <s v="FT-West"/>
    <x v="1"/>
    <x v="5"/>
    <s v="VA6261.1"/>
    <d v="2001-09-01T21:00:00"/>
  </r>
  <r>
    <x v="1"/>
    <x v="3"/>
    <x v="1"/>
    <n v="3"/>
    <n v="15000"/>
    <n v="1266313"/>
    <d v="2001-05-18T09:16:05"/>
    <s v="PanCanadian Energy Services Inc."/>
    <x v="0"/>
    <x v="0"/>
    <x v="0"/>
    <x v="3"/>
    <s v="US Gas Phy Fwd Firm non-TX &lt; or = 1Mo "/>
    <s v="US Gas Phy       Chi Peoples             19-21May01      USD/MM"/>
    <m/>
    <n v="5000"/>
    <x v="0"/>
    <x v="10"/>
    <x v="0"/>
    <n v="4.18"/>
    <s v="pces5054"/>
    <s v="PMIMS"/>
    <s v="ENA - IM MKT Central CG"/>
    <x v="7"/>
    <x v="5"/>
    <n v="797796"/>
    <d v="2001-05-19T21:00:00"/>
  </r>
  <r>
    <x v="1"/>
    <x v="3"/>
    <x v="1"/>
    <n v="3"/>
    <n v="60000"/>
    <n v="1266314"/>
    <d v="2001-05-18T09:16:0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600000000000003"/>
    <s v="aepes224"/>
    <s v="JHODGE2"/>
    <s v="ENA-IM ME TCO"/>
    <x v="7"/>
    <x v="5"/>
    <n v="797797"/>
    <d v="2001-05-19T21:00:00"/>
  </r>
  <r>
    <x v="1"/>
    <x v="3"/>
    <x v="1"/>
    <n v="3"/>
    <n v="22500"/>
    <n v="1266315"/>
    <d v="2001-05-18T09:16:20"/>
    <s v="Reliant Energy Services, Inc."/>
    <x v="0"/>
    <x v="0"/>
    <x v="0"/>
    <x v="3"/>
    <s v="US Gas Phy Fwd Firm non-TX &lt; or = 1Mo "/>
    <s v="US Gas Phy       PEPL Pool               19-21May01      USD/MM"/>
    <n v="7500"/>
    <m/>
    <x v="0"/>
    <x v="10"/>
    <x v="0"/>
    <n v="4.05"/>
    <s v="terwilson"/>
    <s v="JWILLI13"/>
    <s v="ENA-IM Mid Central South"/>
    <x v="7"/>
    <x v="5"/>
    <n v="797800"/>
    <d v="2001-05-19T21:00:00"/>
  </r>
  <r>
    <x v="1"/>
    <x v="3"/>
    <x v="0"/>
    <n v="30"/>
    <n v="375000"/>
    <n v="1266316"/>
    <d v="2001-05-18T09:16:21"/>
    <s v="Kinder Morgan, Inc."/>
    <x v="0"/>
    <x v="0"/>
    <x v="0"/>
    <x v="3"/>
    <s v="US Gas Fin Swap"/>
    <s v="US Gas Swap      Nymex                   Jun01           USD/MM"/>
    <n v="12500"/>
    <m/>
    <x v="0"/>
    <x v="10"/>
    <x v="0"/>
    <n v="4.2"/>
    <s v="abrabham"/>
    <s v="JARNOLD"/>
    <s v="NG-Price"/>
    <x v="1"/>
    <x v="5"/>
    <s v="VA6264.1"/>
    <d v="2001-06-01T21:00:00"/>
  </r>
  <r>
    <x v="0"/>
    <x v="0"/>
    <x v="0"/>
    <n v="1"/>
    <n v="20"/>
    <n v="1266317"/>
    <d v="2001-05-18T09:16:24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HELLENEK"/>
    <s v="BMARCHAN"/>
    <s v="Enron Metals Trading System"/>
    <x v="0"/>
    <x v="0"/>
    <n v="2138598"/>
    <m/>
  </r>
  <r>
    <x v="1"/>
    <x v="3"/>
    <x v="0"/>
    <n v="13"/>
    <n v="65000"/>
    <n v="1266318"/>
    <d v="2001-05-18T09:16:25"/>
    <s v="Texaco Natural Gas Inc."/>
    <x v="0"/>
    <x v="0"/>
    <x v="0"/>
    <x v="3"/>
    <s v="US Gas Fin Swap"/>
    <s v="US Gas Daily     HHub                    19-31May01      USD/MM"/>
    <n v="5000"/>
    <m/>
    <x v="0"/>
    <x v="10"/>
    <x v="0"/>
    <n v="4.1749999999999998"/>
    <s v="WARNERTODD"/>
    <s v="PKEAVEY"/>
    <s v="G-DAILY-EST"/>
    <x v="1"/>
    <x v="5"/>
    <s v="VA6267.1"/>
    <d v="2001-05-19T21:00:00"/>
  </r>
  <r>
    <x v="0"/>
    <x v="3"/>
    <x v="1"/>
    <n v="3"/>
    <n v="30000"/>
    <n v="1266319"/>
    <d v="2001-05-18T09:16:25"/>
    <s v="PG&amp;E Energy Trading, Canada Corporation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600000000000003"/>
    <s v="ADM54361"/>
    <s v="MCUILLA"/>
    <s v="ENA - IM Ontario"/>
    <x v="7"/>
    <x v="5"/>
    <n v="797801"/>
    <d v="2001-05-19T21:00:00"/>
  </r>
  <r>
    <x v="1"/>
    <x v="1"/>
    <x v="0"/>
    <n v="1"/>
    <n v="50000"/>
    <n v="1266320"/>
    <d v="2001-05-18T09:16:26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82"/>
    <s v="DOMESTIC1"/>
    <s v="GWHALLE"/>
    <s v="WTI-GW-NXC2"/>
    <x v="1"/>
    <x v="5"/>
    <s v="VA6265.1"/>
    <d v="2001-07-01T00:00:00"/>
  </r>
  <r>
    <x v="1"/>
    <x v="1"/>
    <x v="0"/>
    <n v="1"/>
    <n v="50000"/>
    <n v="1266321"/>
    <d v="2001-05-18T09:16:2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4"/>
    <s v="DOMESTIC"/>
    <s v="GWHALLE"/>
    <s v="WTI-GW-NXC2"/>
    <x v="1"/>
    <x v="5"/>
    <s v="VA6266.1"/>
    <d v="2001-06-01T00:00:00"/>
  </r>
  <r>
    <x v="1"/>
    <x v="3"/>
    <x v="1"/>
    <n v="3"/>
    <n v="15000"/>
    <n v="1266322"/>
    <d v="2001-05-18T09:16:30"/>
    <s v="Duke Energy Trading and Marketing, L.L.C.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100000000000003"/>
    <s v="LAURABATES"/>
    <s v="TDONOHO"/>
    <s v="ENA - IM Central Gulf"/>
    <x v="7"/>
    <x v="5"/>
    <n v="797802"/>
    <d v="2001-05-19T21:00:00"/>
  </r>
  <r>
    <x v="1"/>
    <x v="3"/>
    <x v="1"/>
    <n v="3"/>
    <n v="5163"/>
    <n v="1266324"/>
    <d v="2001-05-18T09:16:32"/>
    <s v="Tenaska Marketing Ventures"/>
    <x v="0"/>
    <x v="0"/>
    <x v="0"/>
    <x v="3"/>
    <s v="US Gas Phy Fwd Firm non-TX &lt; or = 1Mo "/>
    <s v="US Gas Phy       EPNG Keystone           19-21May01      USD/MM"/>
    <m/>
    <n v="1721"/>
    <x v="0"/>
    <x v="10"/>
    <x v="0"/>
    <n v="3.875"/>
    <s v="TMVWTC01"/>
    <s v="RGAY"/>
    <s v="ENA - IM West"/>
    <x v="7"/>
    <x v="5"/>
    <n v="797803"/>
    <d v="2001-05-19T21:00:00"/>
  </r>
  <r>
    <x v="1"/>
    <x v="2"/>
    <x v="1"/>
    <n v="30"/>
    <n v="1500"/>
    <n v="1266325"/>
    <d v="2001-05-18T09:16:33"/>
    <s v="Aquila Energy Marketing Corporation"/>
    <x v="0"/>
    <x v="0"/>
    <x v="0"/>
    <x v="2"/>
    <s v="US East Power Phy Fwd Firm"/>
    <s v="US Pwr Phy Firm  COMED Peak              Sep01           USD/MWh"/>
    <m/>
    <n v="50"/>
    <x v="0"/>
    <x v="2"/>
    <x v="0"/>
    <n v="35.9"/>
    <s v="JAYMUNSIE"/>
    <s v="FSTURM"/>
    <s v="LT-ECAR"/>
    <x v="6"/>
    <x v="6"/>
    <n v="615299.1"/>
    <d v="2001-09-01T17:03:00"/>
  </r>
  <r>
    <x v="1"/>
    <x v="3"/>
    <x v="1"/>
    <n v="3"/>
    <n v="12000"/>
    <n v="1266327"/>
    <d v="2001-05-18T09:16:36"/>
    <s v="Coral Energy Resources, L.P."/>
    <x v="0"/>
    <x v="0"/>
    <x v="0"/>
    <x v="3"/>
    <s v="US Gas Phy Fwd Firm non-TX &lt; or = 1Mo "/>
    <s v="US Gas Phy       TETCO M3                19-21May01      USD/MM"/>
    <n v="4000"/>
    <m/>
    <x v="0"/>
    <x v="10"/>
    <x v="0"/>
    <n v="4.4950000000000001"/>
    <s v="ericgraffp"/>
    <s v="VPIMENOV"/>
    <s v="ENA-IM ME NEW YORK"/>
    <x v="7"/>
    <x v="5"/>
    <n v="797804"/>
    <d v="2001-05-19T21:00:00"/>
  </r>
  <r>
    <x v="0"/>
    <x v="1"/>
    <x v="0"/>
    <n v="31"/>
    <n v="775000"/>
    <n v="1266326"/>
    <d v="2001-05-18T09:16:3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8.93"/>
    <s v="rsrsrsrs"/>
    <s v="MJONES2"/>
    <s v="UK - ECTRIC - Crude D-Brent"/>
    <x v="1"/>
    <x v="4"/>
    <s v="VA6269.1"/>
    <d v="2001-07-01T00:00:00"/>
  </r>
  <r>
    <x v="1"/>
    <x v="3"/>
    <x v="1"/>
    <n v="3"/>
    <n v="15000"/>
    <n v="1266329"/>
    <d v="2001-05-18T09:16:4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JFuller99"/>
    <s v="JWILLI13"/>
    <s v="ENA - IM Mkt Central MICH"/>
    <x v="7"/>
    <x v="5"/>
    <n v="797806"/>
    <d v="2001-05-19T21:00:00"/>
  </r>
  <r>
    <x v="1"/>
    <x v="3"/>
    <x v="1"/>
    <n v="3"/>
    <n v="30000"/>
    <n v="1266328"/>
    <d v="2001-05-18T09:16:40"/>
    <s v="El Paso Merchant Energy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4.04"/>
    <s v="EPMELPjpp"/>
    <s v="JPARKS"/>
    <s v="HPLC - IM HPLC"/>
    <x v="7"/>
    <x v="8"/>
    <n v="797807"/>
    <d v="2001-05-19T21:00:00"/>
  </r>
  <r>
    <x v="1"/>
    <x v="3"/>
    <x v="1"/>
    <n v="3"/>
    <n v="6510"/>
    <n v="1266330"/>
    <d v="2001-05-18T09:16:42"/>
    <s v="MidAmerican Energy Company"/>
    <x v="0"/>
    <x v="0"/>
    <x v="0"/>
    <x v="3"/>
    <s v="US Gas Phy Fwd Firm non-TX &lt; or = 1Mo "/>
    <s v="US Gas Phy       NNG Demarc              19-21May01      USD/MM"/>
    <m/>
    <n v="2170"/>
    <x v="0"/>
    <x v="10"/>
    <x v="0"/>
    <n v="4.05"/>
    <s v="PEGGIALL"/>
    <s v="JWILLI13"/>
    <s v="ENA-IM Mid Central South"/>
    <x v="7"/>
    <x v="5"/>
    <n v="797805"/>
    <d v="2001-05-19T21:00:00"/>
  </r>
  <r>
    <x v="0"/>
    <x v="3"/>
    <x v="1"/>
    <n v="4"/>
    <n v="40000"/>
    <n v="1266331"/>
    <d v="2001-05-18T09:16:43"/>
    <s v="Northstar Energy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SMITHJAY"/>
    <s v="RWATT"/>
    <s v="EC-IM Canada West"/>
    <x v="7"/>
    <x v="7"/>
    <n v="797808"/>
    <d v="2001-05-18T21:00:00"/>
  </r>
  <r>
    <x v="1"/>
    <x v="3"/>
    <x v="1"/>
    <n v="3"/>
    <n v="8400"/>
    <n v="1266332"/>
    <d v="2001-05-18T09:16:43"/>
    <s v="OGE Energy Resources, Inc."/>
    <x v="0"/>
    <x v="0"/>
    <x v="0"/>
    <x v="3"/>
    <s v="US Gas Phy Fwd Firm non-TX &lt; or = 1Mo "/>
    <s v="US Gas Phy       NNG Demarc              19-21May01      USD/MM"/>
    <m/>
    <n v="2800"/>
    <x v="0"/>
    <x v="10"/>
    <x v="0"/>
    <n v="4.05"/>
    <s v="schottbt"/>
    <s v="JWILLI13"/>
    <s v="ENA-IM Mid Central South"/>
    <x v="7"/>
    <x v="5"/>
    <n v="797809"/>
    <d v="2001-05-19T21:00:00"/>
  </r>
  <r>
    <x v="1"/>
    <x v="3"/>
    <x v="0"/>
    <n v="31"/>
    <n v="155000"/>
    <n v="1266333"/>
    <d v="2001-05-18T09:16:45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7.35"/>
    <s v="CAMTHOR02"/>
    <s v="KHOLST"/>
    <s v="FT-West"/>
    <x v="1"/>
    <x v="5"/>
    <s v="VA6270.1"/>
    <d v="2001-07-01T21:00:00"/>
  </r>
  <r>
    <x v="0"/>
    <x v="3"/>
    <x v="1"/>
    <n v="4"/>
    <n v="20000"/>
    <n v="1266335"/>
    <d v="2001-05-18T09:16:46"/>
    <s v="Engage Energy Canada L.P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6"/>
    <s v="brucewest"/>
    <s v="CCLARK5"/>
    <s v="EC - IM Canada BC"/>
    <x v="7"/>
    <x v="7"/>
    <n v="797811"/>
    <d v="2001-05-19T21:00:00"/>
  </r>
  <r>
    <x v="1"/>
    <x v="3"/>
    <x v="0"/>
    <n v="30"/>
    <n v="150000"/>
    <n v="1266337"/>
    <d v="2001-05-18T09:16:46"/>
    <s v="Calpine Energy Services, L.P."/>
    <x v="0"/>
    <x v="0"/>
    <x v="0"/>
    <x v="3"/>
    <s v="US Gas Fin BasisSwap"/>
    <s v="US Gas Basis     NGI SoCal               Sep01           USD/MM"/>
    <n v="5000"/>
    <m/>
    <x v="0"/>
    <x v="10"/>
    <x v="0"/>
    <n v="6.3"/>
    <s v="LREICHEL02"/>
    <s v="KHOLST"/>
    <s v="FT-West"/>
    <x v="1"/>
    <x v="5"/>
    <s v="VA6271.1"/>
    <d v="2001-09-01T21:00:00"/>
  </r>
  <r>
    <x v="1"/>
    <x v="3"/>
    <x v="1"/>
    <n v="3"/>
    <n v="75000"/>
    <n v="1266334"/>
    <d v="2001-05-18T09:16:46"/>
    <s v="Axia Energy, LP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garrison"/>
    <s v="ARING"/>
    <s v="ENA-IM NE GULF1"/>
    <x v="7"/>
    <x v="5"/>
    <n v="797813"/>
    <d v="2001-05-19T21:00:00"/>
  </r>
  <r>
    <x v="1"/>
    <x v="3"/>
    <x v="1"/>
    <n v="3"/>
    <n v="7500"/>
    <n v="1266336"/>
    <d v="2001-05-18T09:16:46"/>
    <s v="e prime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5"/>
    <s v="EPRIME28"/>
    <s v="JWILLI13"/>
    <s v="ENA-IM Mid Central South"/>
    <x v="7"/>
    <x v="5"/>
    <n v="797812"/>
    <d v="2001-05-19T21:00:00"/>
  </r>
  <r>
    <x v="1"/>
    <x v="3"/>
    <x v="0"/>
    <n v="31"/>
    <n v="155000"/>
    <n v="1266338"/>
    <d v="2001-05-18T09:16:47"/>
    <s v="Calpine Energy Services, L.P."/>
    <x v="0"/>
    <x v="0"/>
    <x v="0"/>
    <x v="3"/>
    <s v="US Gas Fin BasisSwap"/>
    <s v="US Gas Basis     NGI SoCal               Aug01           USD/MM"/>
    <n v="5000"/>
    <m/>
    <x v="0"/>
    <x v="10"/>
    <x v="0"/>
    <n v="7.35"/>
    <s v="CAMTHOR02"/>
    <s v="KHOLST"/>
    <s v="FT-West"/>
    <x v="1"/>
    <x v="5"/>
    <s v="VA6272.1"/>
    <d v="2001-08-01T21:00:00"/>
  </r>
  <r>
    <x v="1"/>
    <x v="3"/>
    <x v="0"/>
    <n v="31"/>
    <n v="155000"/>
    <n v="1266339"/>
    <d v="2001-05-18T09:16:50"/>
    <s v="BP Amoco Corporation"/>
    <x v="0"/>
    <x v="0"/>
    <x v="0"/>
    <x v="3"/>
    <s v="US Gas Fin BasisSwap"/>
    <s v="US Gas Basis     NGI SoCal               Oct01           USD/MM"/>
    <n v="5000"/>
    <m/>
    <x v="0"/>
    <x v="10"/>
    <x v="0"/>
    <n v="5.35"/>
    <s v="Quekchin"/>
    <s v="KHOLST"/>
    <s v="FT-West"/>
    <x v="1"/>
    <x v="5"/>
    <s v="VA6273.1"/>
    <d v="2001-10-01T00:00:00"/>
  </r>
  <r>
    <x v="1"/>
    <x v="3"/>
    <x v="0"/>
    <n v="30"/>
    <n v="150000"/>
    <n v="1266340"/>
    <d v="2001-05-18T09:16:53"/>
    <s v="Mirant Americas Energy Marketing, L.P."/>
    <x v="0"/>
    <x v="0"/>
    <x v="0"/>
    <x v="3"/>
    <s v="US Gas Fin BasisSwap"/>
    <s v="US Gas Basis     NGI SoCal               Jun01           USD/MM"/>
    <n v="5000"/>
    <m/>
    <x v="0"/>
    <x v="10"/>
    <x v="0"/>
    <n v="7.45"/>
    <s v="sjt00001"/>
    <s v="KHOLST"/>
    <s v="FT-West"/>
    <x v="1"/>
    <x v="5"/>
    <s v="VA6274.1"/>
    <d v="2001-06-01T21:00:00"/>
  </r>
  <r>
    <x v="1"/>
    <x v="3"/>
    <x v="1"/>
    <n v="3"/>
    <n v="3930"/>
    <n v="1266341"/>
    <d v="2001-05-18T09:16:55"/>
    <s v="Ashland Specialty Chemicals Company"/>
    <x v="0"/>
    <x v="0"/>
    <x v="0"/>
    <x v="3"/>
    <s v="US Gas Phy Fwd Firm non-TX &lt; or = 1Mo "/>
    <s v="US Gas Phy       TranscoZ6NNY            19-21May01      USD/MM"/>
    <m/>
    <n v="1310"/>
    <x v="0"/>
    <x v="10"/>
    <x v="0"/>
    <n v="4.4550000000000001"/>
    <s v="ADM07229"/>
    <s v="VPIMENOV"/>
    <s v="ENA-IM ME NEW YORK"/>
    <x v="7"/>
    <x v="5"/>
    <n v="797814"/>
    <d v="2001-05-19T21:00:00"/>
  </r>
  <r>
    <x v="1"/>
    <x v="3"/>
    <x v="1"/>
    <n v="3"/>
    <n v="15000"/>
    <n v="1266344"/>
    <d v="2001-05-18T09:17:05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816"/>
    <d v="2001-05-19T21:00:00"/>
  </r>
  <r>
    <x v="1"/>
    <x v="3"/>
    <x v="1"/>
    <n v="3"/>
    <n v="15000"/>
    <n v="1266345"/>
    <d v="2001-05-18T09:17:09"/>
    <s v="TXU Energy Trading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"/>
    <s v="txuetckbb"/>
    <s v="MLENHAR"/>
    <s v="ENA - IM West"/>
    <x v="7"/>
    <x v="5"/>
    <n v="797817"/>
    <d v="2001-05-19T21:00:00"/>
  </r>
  <r>
    <x v="1"/>
    <x v="3"/>
    <x v="1"/>
    <n v="3"/>
    <n v="3498"/>
    <n v="1266346"/>
    <d v="2001-05-18T09:17:10"/>
    <s v="Aquila Energy Marketing Corporation"/>
    <x v="0"/>
    <x v="0"/>
    <x v="0"/>
    <x v="3"/>
    <s v="US Gas Phy Fwd Firm non-TX &lt; or = 1Mo "/>
    <s v="US Gas Phy       EPNG Keystone           19-21May01      USD/MM"/>
    <n v="1166"/>
    <m/>
    <x v="0"/>
    <x v="10"/>
    <x v="0"/>
    <n v="3.85"/>
    <s v="joekennedy"/>
    <s v="RGAY"/>
    <s v="ENA - IM West"/>
    <x v="7"/>
    <x v="5"/>
    <n v="797818"/>
    <d v="2001-05-19T21:00:00"/>
  </r>
  <r>
    <x v="1"/>
    <x v="3"/>
    <x v="0"/>
    <n v="13"/>
    <n v="325000"/>
    <n v="1266347"/>
    <d v="2001-05-18T09:17:11"/>
    <s v="Dynegy Marketing and Trade"/>
    <x v="0"/>
    <x v="0"/>
    <x v="0"/>
    <x v="3"/>
    <s v="US Gas Fin Swap"/>
    <s v="US Gas Daily     HHub                    19-31May01      USD/MM"/>
    <n v="25000"/>
    <m/>
    <x v="0"/>
    <x v="10"/>
    <x v="0"/>
    <n v="4.17"/>
    <s v="SANDBERG"/>
    <s v="PKEAVEY"/>
    <s v="G-DAILY-EST"/>
    <x v="1"/>
    <x v="5"/>
    <s v="VA6276.1"/>
    <d v="2001-05-19T21:00:00"/>
  </r>
  <r>
    <x v="1"/>
    <x v="3"/>
    <x v="1"/>
    <n v="3"/>
    <n v="30000"/>
    <n v="1266348"/>
    <d v="2001-05-18T09:17:15"/>
    <s v="Tractebel Energy Marketing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DAVSMITH"/>
    <s v="ARING"/>
    <s v="ENA-IM NE GULF1"/>
    <x v="7"/>
    <x v="5"/>
    <n v="797820"/>
    <d v="2001-05-19T21:00:00"/>
  </r>
  <r>
    <x v="1"/>
    <x v="3"/>
    <x v="1"/>
    <n v="3"/>
    <n v="75000"/>
    <n v="1266349"/>
    <d v="2001-05-18T09:17:17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STANHORTON"/>
    <s v="ARING"/>
    <s v="ENA-IM NE GULF1"/>
    <x v="7"/>
    <x v="5"/>
    <n v="797821"/>
    <d v="2001-05-19T21:00:00"/>
  </r>
  <r>
    <x v="1"/>
    <x v="3"/>
    <x v="1"/>
    <n v="3"/>
    <n v="15000"/>
    <n v="1266351"/>
    <d v="2001-05-18T09:17:24"/>
    <s v="Anadarko Energy Service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9"/>
    <s v="ADM26674"/>
    <s v="SPEREIR"/>
    <s v="ENA-IM NE GULF3"/>
    <x v="7"/>
    <x v="5"/>
    <n v="797822"/>
    <d v="2001-05-19T21:00:00"/>
  </r>
  <r>
    <x v="1"/>
    <x v="3"/>
    <x v="0"/>
    <n v="365"/>
    <n v="1825000"/>
    <n v="1266352"/>
    <d v="2001-05-18T09:17:26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EPMELPjrc"/>
    <s v="JARNOLD"/>
    <s v="NG-Price"/>
    <x v="1"/>
    <x v="5"/>
    <s v="VA6278.1"/>
    <d v="2002-01-01T21:00:00"/>
  </r>
  <r>
    <x v="1"/>
    <x v="3"/>
    <x v="1"/>
    <n v="3"/>
    <n v="15000"/>
    <n v="1266353"/>
    <d v="2001-05-18T09:17:26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7823"/>
    <d v="2001-05-19T21:00:00"/>
  </r>
  <r>
    <x v="1"/>
    <x v="3"/>
    <x v="1"/>
    <n v="3"/>
    <n v="15000"/>
    <n v="1266354"/>
    <d v="2001-05-18T09:17:30"/>
    <s v="Conectiv Energy Supply, Inc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749999999999998"/>
    <s v="marissa2"/>
    <s v="ARING"/>
    <s v="ENA-IM NE GULF1"/>
    <x v="7"/>
    <x v="5"/>
    <n v="797824"/>
    <d v="2001-05-19T21:00:00"/>
  </r>
  <r>
    <x v="1"/>
    <x v="3"/>
    <x v="1"/>
    <n v="3"/>
    <n v="6000"/>
    <n v="1266355"/>
    <d v="2001-05-18T09:17:31"/>
    <s v="NJR Energy Services Company"/>
    <x v="0"/>
    <x v="0"/>
    <x v="0"/>
    <x v="3"/>
    <s v="US Gas Phy Fwd Firm non-TX &lt; or = 1Mo "/>
    <s v="US Gas Phy       Transco Z6 NY           19-21May01      USD/MM"/>
    <n v="2000"/>
    <m/>
    <x v="0"/>
    <x v="10"/>
    <x v="0"/>
    <n v="4.4850000000000003"/>
    <n v="19691994"/>
    <s v="VPIMENOV"/>
    <s v="ENA-IM ME NEW YORK"/>
    <x v="7"/>
    <x v="5"/>
    <n v="797825"/>
    <d v="2001-05-19T21:00:00"/>
  </r>
  <r>
    <x v="1"/>
    <x v="3"/>
    <x v="0"/>
    <n v="30"/>
    <n v="3000"/>
    <n v="1266357"/>
    <d v="2001-05-18T09:17:32"/>
    <s v="BP Amoco Corporation"/>
    <x v="0"/>
    <x v="0"/>
    <x v="0"/>
    <x v="3"/>
    <s v="US Gas Fin Swap"/>
    <s v="US Gas Swap      Nymex                   Jun01           USD/MM-L"/>
    <m/>
    <n v="100"/>
    <x v="0"/>
    <x v="13"/>
    <x v="0"/>
    <n v="4.2"/>
    <s v="Lamoreal"/>
    <s v="JARNOLD"/>
    <s v="NG-Price"/>
    <x v="1"/>
    <x v="5"/>
    <s v="VA6280.1"/>
    <d v="2001-06-01T21:00:00"/>
  </r>
  <r>
    <x v="1"/>
    <x v="3"/>
    <x v="0"/>
    <n v="31"/>
    <n v="3100"/>
    <n v="1266358"/>
    <d v="2001-05-18T09:17:32"/>
    <s v="BP Amoco Corporation"/>
    <x v="0"/>
    <x v="0"/>
    <x v="0"/>
    <x v="3"/>
    <s v="US Gas Fin Swap"/>
    <s v="US Gas Swap      Nymex                   Jul01           USD/MM-L"/>
    <n v="100"/>
    <m/>
    <x v="0"/>
    <x v="13"/>
    <x v="0"/>
    <n v="4.2729999999999997"/>
    <s v="Lamoreal"/>
    <s v="JARNOLD"/>
    <s v="NG-Price"/>
    <x v="1"/>
    <x v="5"/>
    <s v="VA6279.1"/>
    <d v="2001-07-01T21:00:00"/>
  </r>
  <r>
    <x v="1"/>
    <x v="3"/>
    <x v="0"/>
    <n v="13"/>
    <n v="65000"/>
    <n v="1266359"/>
    <d v="2001-05-18T09:17:33"/>
    <s v="Mirant Americas Energy Marketing, L.P."/>
    <x v="0"/>
    <x v="0"/>
    <x v="0"/>
    <x v="3"/>
    <s v="US Gas Fin Swap"/>
    <s v="US Gas Daily     TGT Z-SL                19-31May01      USD/MM"/>
    <m/>
    <n v="5000"/>
    <x v="0"/>
    <x v="10"/>
    <x v="0"/>
    <n v="4.1574999999999998"/>
    <s v="dnixon01"/>
    <s v="SBRAWNE"/>
    <s v="FT-East"/>
    <x v="1"/>
    <x v="5"/>
    <s v="VA6281.1"/>
    <d v="2001-05-19T21:00:00"/>
  </r>
  <r>
    <x v="1"/>
    <x v="3"/>
    <x v="1"/>
    <n v="3"/>
    <n v="15000"/>
    <n v="1266360"/>
    <d v="2001-05-18T09:17:41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99999999999996"/>
    <s v="aepes201"/>
    <s v="TDONOHO"/>
    <s v="ENA - IM Central Gulf"/>
    <x v="7"/>
    <x v="5"/>
    <n v="797826"/>
    <d v="2001-05-19T21:00:00"/>
  </r>
  <r>
    <x v="1"/>
    <x v="3"/>
    <x v="1"/>
    <n v="3"/>
    <n v="15000"/>
    <n v="1266361"/>
    <d v="2001-05-18T09:17:44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49999999999997"/>
    <s v="aepes201"/>
    <s v="TDONOHO"/>
    <s v="ENA - IM Central Gulf"/>
    <x v="7"/>
    <x v="5"/>
    <n v="797827"/>
    <d v="2001-05-19T21:00:00"/>
  </r>
  <r>
    <x v="1"/>
    <x v="3"/>
    <x v="0"/>
    <n v="31"/>
    <n v="155000"/>
    <n v="1266362"/>
    <d v="2001-05-18T09:17:46"/>
    <s v="Reliant Energy Services, Inc."/>
    <x v="0"/>
    <x v="0"/>
    <x v="0"/>
    <x v="3"/>
    <s v="US Gas Fin BasisSwap"/>
    <s v="US Gas Basis     NGI SoCal               Aug01           USD/MM"/>
    <m/>
    <n v="5000"/>
    <x v="0"/>
    <x v="10"/>
    <x v="0"/>
    <n v="7.45"/>
    <s v="johnswatek"/>
    <s v="KHOLST"/>
    <s v="FT-West"/>
    <x v="1"/>
    <x v="5"/>
    <s v="VA6282.1"/>
    <d v="2001-08-01T21:00:00"/>
  </r>
  <r>
    <x v="1"/>
    <x v="3"/>
    <x v="1"/>
    <n v="3"/>
    <n v="15000"/>
    <n v="1266363"/>
    <d v="2001-05-18T09:17:4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aepes201"/>
    <s v="TDONOHO"/>
    <s v="ENA - IM Central Gulf"/>
    <x v="7"/>
    <x v="5"/>
    <n v="797828"/>
    <d v="2001-05-19T21:00:00"/>
  </r>
  <r>
    <x v="1"/>
    <x v="3"/>
    <x v="1"/>
    <n v="3"/>
    <n v="10500"/>
    <n v="1266364"/>
    <d v="2001-05-18T09:17:48"/>
    <s v="Calpine Energy Services, L.P."/>
    <x v="0"/>
    <x v="0"/>
    <x v="0"/>
    <x v="3"/>
    <s v="US Gas Phy Fwd Firm non-TX &lt; or = 1Mo "/>
    <s v="US Gas Phy       PG&amp;E CtyGte             19-21May01      USD/MM"/>
    <n v="3500"/>
    <m/>
    <x v="0"/>
    <x v="10"/>
    <x v="0"/>
    <n v="3.75"/>
    <s v="LREICHEL02"/>
    <s v="MLENHAR"/>
    <s v="ENA - IM West"/>
    <x v="7"/>
    <x v="5"/>
    <n v="797829"/>
    <d v="2001-05-19T21:00:00"/>
  </r>
  <r>
    <x v="1"/>
    <x v="3"/>
    <x v="1"/>
    <n v="3"/>
    <n v="15000"/>
    <n v="1266365"/>
    <d v="2001-05-18T09:17:49"/>
    <s v="Duke Energy Trading and Marketing, L.L.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500000000000002"/>
    <s v="CRAIGDUKE"/>
    <s v="SSOUTH"/>
    <s v="ENA - IM West"/>
    <x v="7"/>
    <x v="5"/>
    <n v="797830"/>
    <d v="2001-05-19T21:00:00"/>
  </r>
  <r>
    <x v="1"/>
    <x v="3"/>
    <x v="1"/>
    <n v="3"/>
    <n v="15000"/>
    <n v="1266366"/>
    <d v="2001-05-18T09:17:50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49999999999999"/>
    <s v="aepes201"/>
    <s v="TDONOHO"/>
    <s v="ENA - IM Central Gulf"/>
    <x v="7"/>
    <x v="5"/>
    <n v="797831"/>
    <d v="2001-05-19T21:00:00"/>
  </r>
  <r>
    <x v="1"/>
    <x v="3"/>
    <x v="1"/>
    <n v="3"/>
    <n v="30000"/>
    <n v="1266367"/>
    <d v="2001-05-18T09:17:51"/>
    <s v="Axia Energy, LP"/>
    <x v="0"/>
    <x v="0"/>
    <x v="0"/>
    <x v="3"/>
    <s v="US Gas Phy Fwd Firm TX &lt; or = 1Mo "/>
    <s v="US Gas Phy       HPL/AguaD               19-21May01      USD/MM"/>
    <m/>
    <n v="10000"/>
    <x v="0"/>
    <x v="10"/>
    <x v="0"/>
    <n v="4.05"/>
    <s v="garrison"/>
    <s v="JPARKS"/>
    <s v="HPLC - IM HPLC"/>
    <x v="7"/>
    <x v="8"/>
    <n v="797832"/>
    <d v="2001-05-19T21:00:00"/>
  </r>
  <r>
    <x v="1"/>
    <x v="3"/>
    <x v="1"/>
    <n v="3"/>
    <n v="30000"/>
    <n v="1266368"/>
    <d v="2001-05-18T09:17:52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849999999999996"/>
    <s v="aepes215"/>
    <s v="ARING"/>
    <s v="ENA-IM NE GULF1"/>
    <x v="7"/>
    <x v="5"/>
    <n v="797833"/>
    <d v="2001-05-19T21:00:00"/>
  </r>
  <r>
    <x v="1"/>
    <x v="3"/>
    <x v="0"/>
    <n v="30"/>
    <n v="1500"/>
    <n v="1266371"/>
    <d v="2001-05-18T09:17:54"/>
    <s v="BP Amoco Corporation"/>
    <x v="0"/>
    <x v="0"/>
    <x v="0"/>
    <x v="3"/>
    <s v="US Gas Fin Swap"/>
    <s v="US Gas Swap      Nymex                   Jun01           USD/MM-L"/>
    <m/>
    <n v="50"/>
    <x v="0"/>
    <x v="13"/>
    <x v="0"/>
    <n v="4.2"/>
    <s v="Lamoreal"/>
    <s v="JARNOLD"/>
    <s v="NG-Price"/>
    <x v="1"/>
    <x v="5"/>
    <s v="VA6283.1"/>
    <d v="2001-06-01T21:00:00"/>
  </r>
  <r>
    <x v="1"/>
    <x v="3"/>
    <x v="0"/>
    <n v="31"/>
    <n v="1550"/>
    <n v="1266372"/>
    <d v="2001-05-18T09:17:54"/>
    <s v="BP Amoco Corporation"/>
    <x v="0"/>
    <x v="0"/>
    <x v="0"/>
    <x v="3"/>
    <s v="US Gas Fin Swap"/>
    <s v="US Gas Swap      Nymex                   Jul01           USD/MM-L"/>
    <n v="50"/>
    <m/>
    <x v="0"/>
    <x v="13"/>
    <x v="0"/>
    <n v="4.2720000000000002"/>
    <s v="Lamoreal"/>
    <s v="JARNOLD"/>
    <s v="NG-Price"/>
    <x v="1"/>
    <x v="5"/>
    <s v="VA6284.1"/>
    <d v="2001-07-01T21:00:00"/>
  </r>
  <r>
    <x v="1"/>
    <x v="3"/>
    <x v="1"/>
    <n v="3"/>
    <n v="15000"/>
    <n v="1266369"/>
    <d v="2001-05-18T09:17:54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"/>
    <s v="aepes201"/>
    <s v="TDONOHO"/>
    <s v="ENA - IM Central Gulf"/>
    <x v="7"/>
    <x v="5"/>
    <n v="797834"/>
    <d v="2001-05-19T21:00:00"/>
  </r>
  <r>
    <x v="1"/>
    <x v="3"/>
    <x v="1"/>
    <n v="3"/>
    <n v="11607"/>
    <n v="1266373"/>
    <d v="2001-05-18T09:17:56"/>
    <s v="ONEOK Energy Marketing and Trading Company, L.P."/>
    <x v="0"/>
    <x v="0"/>
    <x v="0"/>
    <x v="3"/>
    <s v="US Gas Phy Fwd Firm non-TX &lt; or = 1Mo "/>
    <s v="US Gas Phy       FGT Z2                  19-21May01      USD/MM"/>
    <n v="3869"/>
    <m/>
    <x v="0"/>
    <x v="10"/>
    <x v="0"/>
    <n v="4.1500000000000004"/>
    <s v="KARPOIROT"/>
    <s v="ARING"/>
    <s v="ENA-IM NE GULF4"/>
    <x v="7"/>
    <x v="5"/>
    <n v="797835"/>
    <d v="2001-05-19T21:00:00"/>
  </r>
  <r>
    <x v="1"/>
    <x v="3"/>
    <x v="1"/>
    <n v="3"/>
    <n v="30000"/>
    <n v="1266375"/>
    <d v="2001-05-18T09:17:57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836"/>
    <d v="2001-05-19T21:00:00"/>
  </r>
  <r>
    <x v="1"/>
    <x v="3"/>
    <x v="1"/>
    <n v="3"/>
    <n v="30000"/>
    <n v="1266376"/>
    <d v="2001-05-18T09:17:58"/>
    <s v="Hess Energy Services Company, LLC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1399999999999997"/>
    <s v="tomkurtz"/>
    <s v="SPEREIR"/>
    <s v="ENA-IM NE GULF2"/>
    <x v="7"/>
    <x v="5"/>
    <n v="797837"/>
    <d v="2001-05-19T21:00:00"/>
  </r>
  <r>
    <x v="1"/>
    <x v="3"/>
    <x v="1"/>
    <n v="3"/>
    <n v="15000"/>
    <n v="1266378"/>
    <d v="2001-05-18T09:18:00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bobharp2"/>
    <s v="SSOUTH"/>
    <s v="ENA - IM West"/>
    <x v="7"/>
    <x v="5"/>
    <n v="797838"/>
    <d v="2001-05-19T21:00:00"/>
  </r>
  <r>
    <x v="1"/>
    <x v="3"/>
    <x v="1"/>
    <n v="3"/>
    <n v="30000"/>
    <n v="1266377"/>
    <d v="2001-05-18T09:18:00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900000000000004"/>
    <s v="aepes215"/>
    <s v="ARING"/>
    <s v="ENA-IM NE GULF1"/>
    <x v="7"/>
    <x v="5"/>
    <n v="797839"/>
    <d v="2001-05-19T21:00:00"/>
  </r>
  <r>
    <x v="0"/>
    <x v="1"/>
    <x v="0"/>
    <n v="3"/>
    <n v="45000"/>
    <n v="1266379"/>
    <d v="2001-05-18T09:18:02"/>
    <s v="Elf Trading SA"/>
    <x v="0"/>
    <x v="0"/>
    <x v="0"/>
    <x v="1"/>
    <s v="UK Brent Swap"/>
    <s v="UK Brent Swap    IPE                     Jul-Sep01       USD/bl/m"/>
    <n v="15000"/>
    <m/>
    <x v="0"/>
    <x v="8"/>
    <x v="0"/>
    <n v="27.68"/>
    <s v="4matheron"/>
    <s v="MJONES2"/>
    <s v="UK - ECTRIC - Crude D-Brent"/>
    <x v="1"/>
    <x v="4"/>
    <s v="VA6286.1"/>
    <d v="2001-07-01T00:00:00"/>
  </r>
  <r>
    <x v="1"/>
    <x v="3"/>
    <x v="1"/>
    <n v="3"/>
    <n v="30000"/>
    <n v="1266380"/>
    <d v="2001-05-18T09:18:04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950000000000003"/>
    <s v="aepes215"/>
    <s v="ARING"/>
    <s v="ENA-IM NE GULF1"/>
    <x v="7"/>
    <x v="5"/>
    <n v="797840"/>
    <d v="2001-05-19T21:00:00"/>
  </r>
  <r>
    <x v="1"/>
    <x v="3"/>
    <x v="1"/>
    <n v="3"/>
    <n v="13500"/>
    <n v="1266381"/>
    <d v="2001-05-18T09:18:07"/>
    <s v="Prior Energy Corporation"/>
    <x v="0"/>
    <x v="0"/>
    <x v="0"/>
    <x v="3"/>
    <s v="US Gas Phy Fwd Firm non-TX &lt; or = 1Mo "/>
    <s v="US Gas Phy       FGT Z2                  19-21May01      USD/MM"/>
    <n v="4500"/>
    <m/>
    <x v="0"/>
    <x v="10"/>
    <x v="0"/>
    <n v="4.1500000000000004"/>
    <s v="msbprior"/>
    <s v="ARING"/>
    <s v="ENA-IM NE GULF4"/>
    <x v="7"/>
    <x v="5"/>
    <n v="797841"/>
    <d v="2001-05-19T21:00:00"/>
  </r>
  <r>
    <x v="1"/>
    <x v="3"/>
    <x v="1"/>
    <n v="3"/>
    <n v="30000"/>
    <n v="1266382"/>
    <d v="2001-05-18T09:18:08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2"/>
    <s v="aepes215"/>
    <s v="ARING"/>
    <s v="ENA-IM NE GULF1"/>
    <x v="7"/>
    <x v="5"/>
    <n v="797842"/>
    <d v="2001-05-19T21:00:00"/>
  </r>
  <r>
    <x v="1"/>
    <x v="3"/>
    <x v="1"/>
    <n v="3"/>
    <n v="5358"/>
    <n v="1266383"/>
    <d v="2001-05-18T09:18:09"/>
    <s v="Aquila Energy Marketing Corporation"/>
    <x v="0"/>
    <x v="0"/>
    <x v="0"/>
    <x v="3"/>
    <s v="US Gas Phy Fwd Firm non-TX &lt; or = 1Mo "/>
    <s v="US Gas Phy       TETCO M3                19-21May01      USD/MM"/>
    <n v="1786"/>
    <m/>
    <x v="0"/>
    <x v="10"/>
    <x v="0"/>
    <n v="4.4950000000000001"/>
    <s v="MARKOTTE"/>
    <s v="VPIMENOV"/>
    <s v="ENA-IM ME NEW YORK"/>
    <x v="7"/>
    <x v="5"/>
    <n v="797843"/>
    <d v="2001-05-19T21:00:00"/>
  </r>
  <r>
    <x v="1"/>
    <x v="3"/>
    <x v="1"/>
    <n v="3"/>
    <n v="30000"/>
    <n v="1266384"/>
    <d v="2001-05-18T09:18:10"/>
    <s v="Texla Energy Management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WILSHUSEN"/>
    <s v="ARING"/>
    <s v="ENA-IM NE GULF1"/>
    <x v="7"/>
    <x v="5"/>
    <n v="797844"/>
    <d v="2001-05-19T21:00:00"/>
  </r>
  <r>
    <x v="0"/>
    <x v="0"/>
    <x v="0"/>
    <n v="1"/>
    <n v="8"/>
    <n v="1266386"/>
    <d v="2001-05-18T09:18:12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02"/>
    <s v="ADM37670"/>
    <s v="BMARCHAN"/>
    <s v="Enron Metals Trading System"/>
    <x v="0"/>
    <x v="0"/>
    <n v="2138634"/>
    <m/>
  </r>
  <r>
    <x v="1"/>
    <x v="3"/>
    <x v="0"/>
    <n v="30"/>
    <n v="600000"/>
    <n v="1266385"/>
    <d v="2001-05-18T09:18:12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1950000000000003"/>
    <s v="EPMELPjrc"/>
    <s v="JARNOLD"/>
    <s v="NG-Price"/>
    <x v="1"/>
    <x v="5"/>
    <s v="VA6287.1"/>
    <d v="2001-06-01T21:00:00"/>
  </r>
  <r>
    <x v="1"/>
    <x v="3"/>
    <x v="1"/>
    <n v="3"/>
    <n v="15000"/>
    <n v="1266387"/>
    <d v="2001-05-18T09:18:13"/>
    <s v="USGT/Aquila, L.P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5"/>
    <s v="elsajohnst"/>
    <s v="MLENHAR"/>
    <s v="ENA - IM West"/>
    <x v="7"/>
    <x v="5"/>
    <n v="797845"/>
    <d v="2001-05-19T21:00:00"/>
  </r>
  <r>
    <x v="1"/>
    <x v="3"/>
    <x v="1"/>
    <n v="3"/>
    <n v="9642"/>
    <n v="1266388"/>
    <d v="2001-05-18T09:18:16"/>
    <s v="Duke Energy Trading and Marketing, L.L.C."/>
    <x v="0"/>
    <x v="0"/>
    <x v="0"/>
    <x v="3"/>
    <s v="US Gas Phy Fwd Firm non-TX &lt; or = 1Mo "/>
    <s v="US Gas Phy       TETCO M3                19-21May01      USD/MM"/>
    <n v="3214"/>
    <m/>
    <x v="0"/>
    <x v="10"/>
    <x v="0"/>
    <n v="4.4950000000000001"/>
    <s v="KMZIOBER"/>
    <s v="VPIMENOV"/>
    <s v="ENA-IM ME NEW YORK"/>
    <x v="7"/>
    <x v="5"/>
    <n v="797846"/>
    <d v="2001-05-19T21:00:00"/>
  </r>
  <r>
    <x v="0"/>
    <x v="3"/>
    <x v="1"/>
    <n v="3"/>
    <n v="12300"/>
    <n v="1266389"/>
    <d v="2001-05-18T09:18:24"/>
    <s v="PG&amp;E Energy Trading, Canada Corporation"/>
    <x v="0"/>
    <x v="0"/>
    <x v="0"/>
    <x v="3"/>
    <s v="CAN Gas Phy Fwd Firm East &lt; or = 1Mo"/>
    <s v="CAN Gas Phy      Dawn                    19-21May01      USD/MM"/>
    <m/>
    <n v="4100"/>
    <x v="0"/>
    <x v="10"/>
    <x v="0"/>
    <n v="4.3499999999999996"/>
    <s v="ADM54361"/>
    <s v="MCUILLA"/>
    <s v="ENA - IM Ontario"/>
    <x v="7"/>
    <x v="5"/>
    <n v="797847"/>
    <d v="2001-05-19T21:00:00"/>
  </r>
  <r>
    <x v="1"/>
    <x v="4"/>
    <x v="0"/>
    <n v="1"/>
    <n v="10000"/>
    <n v="1266390"/>
    <d v="2001-05-18T09:18:41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.05"/>
    <s v="pmjacobs"/>
    <s v="AHAUSER"/>
    <s v="Blnd-Hu-Hdg"/>
    <x v="1"/>
    <x v="5"/>
    <s v="VA6288.1"/>
    <d v="2001-07-01T21:00:00"/>
  </r>
  <r>
    <x v="1"/>
    <x v="3"/>
    <x v="1"/>
    <n v="3"/>
    <n v="15000"/>
    <n v="1266392"/>
    <d v="2001-05-18T09:18:46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aepes201"/>
    <s v="TDONOHO"/>
    <s v="ENA - IM Central Gulf"/>
    <x v="7"/>
    <x v="5"/>
    <n v="797849"/>
    <d v="2001-05-19T21:00:00"/>
  </r>
  <r>
    <x v="1"/>
    <x v="3"/>
    <x v="1"/>
    <n v="3"/>
    <n v="15000"/>
    <n v="1266393"/>
    <d v="2001-05-18T09:18:49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75"/>
    <s v="aepes216"/>
    <s v="RGAY"/>
    <s v="ENA - IM West"/>
    <x v="7"/>
    <x v="5"/>
    <n v="797850"/>
    <d v="2001-05-19T21:00:00"/>
  </r>
  <r>
    <x v="1"/>
    <x v="3"/>
    <x v="1"/>
    <n v="3"/>
    <n v="6900"/>
    <n v="1266394"/>
    <d v="2001-05-18T09:18:49"/>
    <s v="Texaco Natural Gas Inc."/>
    <x v="0"/>
    <x v="0"/>
    <x v="0"/>
    <x v="3"/>
    <s v="US Gas Phy Fwd Firm non-TX &lt; or = 1Mo "/>
    <s v="US Gas Phy       Mich Con                19-21May01      USD/MM"/>
    <n v="2300"/>
    <m/>
    <x v="0"/>
    <x v="10"/>
    <x v="0"/>
    <n v="4.3499999999999996"/>
    <s v="BILLBALSA"/>
    <s v="JWILLI13"/>
    <s v="ENA - IM Mkt Central MICH"/>
    <x v="7"/>
    <x v="5"/>
    <n v="797851"/>
    <d v="2001-05-19T21:00:00"/>
  </r>
  <r>
    <x v="1"/>
    <x v="3"/>
    <x v="0"/>
    <n v="13"/>
    <n v="325000"/>
    <n v="1266395"/>
    <d v="2001-05-18T09:18:53"/>
    <s v="Firm Trading Bridgeline Gas Marketing"/>
    <x v="0"/>
    <x v="0"/>
    <x v="0"/>
    <x v="3"/>
    <s v="US Gas Fin Swap"/>
    <s v="US Gas Daily     HHub                    19-31May01      USD/MM"/>
    <n v="25000"/>
    <m/>
    <x v="0"/>
    <x v="10"/>
    <x v="0"/>
    <n v="4.165"/>
    <s v="ADM18276"/>
    <s v="PKEAVEY"/>
    <s v="G-DAILY-EST"/>
    <x v="1"/>
    <x v="5"/>
    <s v="VA6289.1"/>
    <d v="2001-05-19T21:00:00"/>
  </r>
  <r>
    <x v="1"/>
    <x v="3"/>
    <x v="0"/>
    <n v="30"/>
    <n v="225000"/>
    <n v="1266396"/>
    <d v="2001-05-18T09:18:56"/>
    <s v="Hess Energy Trading Company LLC"/>
    <x v="0"/>
    <x v="0"/>
    <x v="0"/>
    <x v="3"/>
    <s v="US Gas Fin Swap"/>
    <s v="US Gas Swap      Nymex                   Jun01           USD/MM"/>
    <m/>
    <n v="7500"/>
    <x v="0"/>
    <x v="10"/>
    <x v="0"/>
    <n v="4.2"/>
    <s v="JBIERMAN"/>
    <s v="JARNOLD"/>
    <s v="NG-Price"/>
    <x v="1"/>
    <x v="5"/>
    <s v="VA6290.1"/>
    <d v="2001-06-01T21:00:00"/>
  </r>
  <r>
    <x v="1"/>
    <x v="3"/>
    <x v="1"/>
    <n v="3"/>
    <n v="75000"/>
    <n v="1266397"/>
    <d v="2001-05-18T09:18:57"/>
    <s v="BGML - IM Bridgeline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raganbond1"/>
    <s v="ARING"/>
    <s v="ENA-IM NE GULF1"/>
    <x v="7"/>
    <x v="5"/>
    <n v="797852"/>
    <d v="2001-05-19T21:00:00"/>
  </r>
  <r>
    <x v="1"/>
    <x v="3"/>
    <x v="1"/>
    <n v="3"/>
    <n v="15000"/>
    <n v="1266398"/>
    <d v="2001-05-18T09:18:59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kollmaninc"/>
    <s v="JWILLI13"/>
    <s v="ENA - IM Mkt Central MICH"/>
    <x v="7"/>
    <x v="5"/>
    <n v="797853"/>
    <d v="2001-05-19T21:00:00"/>
  </r>
  <r>
    <x v="1"/>
    <x v="3"/>
    <x v="1"/>
    <n v="3"/>
    <n v="75000"/>
    <n v="1266399"/>
    <d v="2001-05-18T09:19:05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"/>
    <s v="aepes215"/>
    <s v="ARING"/>
    <s v="ENA-IM NE GULF1"/>
    <x v="7"/>
    <x v="5"/>
    <n v="797854"/>
    <d v="2001-05-19T21:00:00"/>
  </r>
  <r>
    <x v="1"/>
    <x v="3"/>
    <x v="1"/>
    <n v="3"/>
    <n v="8100"/>
    <n v="1266401"/>
    <d v="2001-05-18T09:19:10"/>
    <s v="Wisconsin Gas Company"/>
    <x v="0"/>
    <x v="0"/>
    <x v="0"/>
    <x v="3"/>
    <s v="US Gas Phy Fwd Firm non-TX &lt; or = 1Mo "/>
    <s v="US Gas Phy       Mich Con                19-21May01      USD/MM"/>
    <n v="2700"/>
    <m/>
    <x v="0"/>
    <x v="10"/>
    <x v="0"/>
    <n v="4.3499999999999996"/>
    <s v="RBartlow99"/>
    <s v="JWILLI13"/>
    <s v="ENA - IM Mkt Central MICH"/>
    <x v="7"/>
    <x v="5"/>
    <n v="797855"/>
    <d v="2001-05-19T21:00:00"/>
  </r>
  <r>
    <x v="1"/>
    <x v="3"/>
    <x v="1"/>
    <n v="3"/>
    <n v="30000"/>
    <n v="1266402"/>
    <d v="2001-05-18T09:19:12"/>
    <s v="El Paso Merchant Energy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35"/>
    <s v="EPMELPrdm"/>
    <s v="JTHOLT"/>
    <s v="ENA - IM West"/>
    <x v="7"/>
    <x v="5"/>
    <n v="797856"/>
    <d v="2001-05-19T21:00:00"/>
  </r>
  <r>
    <x v="1"/>
    <x v="3"/>
    <x v="1"/>
    <n v="3"/>
    <n v="10188"/>
    <n v="1266405"/>
    <d v="2001-05-18T09:19:15"/>
    <s v="TXU Energy Trading Company"/>
    <x v="0"/>
    <x v="0"/>
    <x v="0"/>
    <x v="3"/>
    <s v="US Gas Phy Fwd Firm non-TX &lt; or = 1Mo "/>
    <s v="US Gas Phy       ANR SW Pool             19-21May01      USD/MM"/>
    <n v="3396"/>
    <m/>
    <x v="0"/>
    <x v="10"/>
    <x v="0"/>
    <n v="4.04"/>
    <s v="txuetctmb"/>
    <s v="JWILLI13"/>
    <s v="ENA-IM Mid Central South"/>
    <x v="7"/>
    <x v="5"/>
    <n v="797857"/>
    <d v="2001-05-19T21:00:00"/>
  </r>
  <r>
    <x v="0"/>
    <x v="0"/>
    <x v="0"/>
    <n v="1"/>
    <n v="8"/>
    <n v="1266408"/>
    <d v="2001-05-18T09:19:23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02"/>
    <s v="ADM37670"/>
    <s v="BMARCHAN"/>
    <s v="Enron Metals Trading System"/>
    <x v="0"/>
    <x v="0"/>
    <n v="2138649"/>
    <m/>
  </r>
  <r>
    <x v="1"/>
    <x v="3"/>
    <x v="1"/>
    <n v="3"/>
    <n v="7500"/>
    <n v="1266409"/>
    <d v="2001-05-18T09:19:23"/>
    <s v="PanCanadian Energy Services Inc."/>
    <x v="0"/>
    <x v="0"/>
    <x v="0"/>
    <x v="3"/>
    <s v="US Gas Phy Fwd Firm non-TX &lt; or = 1Mo "/>
    <s v="US Gas Phy       Dom SP TT               19-21May01      USD/MM"/>
    <m/>
    <n v="2500"/>
    <x v="0"/>
    <x v="10"/>
    <x v="0"/>
    <n v="4.4050000000000002"/>
    <s v="pces5126"/>
    <s v="SHENDRI"/>
    <s v="ENA-IM ME CNG"/>
    <x v="7"/>
    <x v="5"/>
    <n v="797861"/>
    <d v="2001-05-19T21:00:00"/>
  </r>
  <r>
    <x v="1"/>
    <x v="3"/>
    <x v="1"/>
    <n v="3"/>
    <n v="15000"/>
    <n v="1266407"/>
    <d v="2001-05-18T09:19:23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RBartlow99"/>
    <s v="JWILLI13"/>
    <s v="ENA - IM Mkt Central MICH"/>
    <x v="7"/>
    <x v="5"/>
    <n v="797860"/>
    <d v="2001-05-19T21:00:00"/>
  </r>
  <r>
    <x v="0"/>
    <x v="3"/>
    <x v="1"/>
    <n v="4"/>
    <n v="40000"/>
    <n v="1266410"/>
    <d v="2001-05-18T09:19:23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ORTHTRA"/>
    <s v="RWATT"/>
    <s v="EC-IM Canada West"/>
    <x v="7"/>
    <x v="7"/>
    <n v="797862"/>
    <d v="2001-05-18T21:00:00"/>
  </r>
  <r>
    <x v="1"/>
    <x v="2"/>
    <x v="1"/>
    <n v="30"/>
    <n v="1500"/>
    <n v="1266411"/>
    <d v="2001-05-18T09:19:25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7.25"/>
    <s v="jheinecke1"/>
    <s v="MCARSON2"/>
    <s v="LT-SPP"/>
    <x v="6"/>
    <x v="6"/>
    <n v="615301.1"/>
    <d v="2001-06-01T14:16:00"/>
  </r>
  <r>
    <x v="1"/>
    <x v="3"/>
    <x v="1"/>
    <n v="3"/>
    <n v="4812"/>
    <n v="1266412"/>
    <d v="2001-05-18T09:19:25"/>
    <s v="ONEOK Energy Marketing and Trading Company, L.P."/>
    <x v="0"/>
    <x v="0"/>
    <x v="0"/>
    <x v="3"/>
    <s v="US Gas Phy Fwd Firm non-TX &lt; or = 1Mo "/>
    <s v="US Gas Phy       ANR SW Pool             19-21May01      USD/MM"/>
    <n v="1604"/>
    <m/>
    <x v="0"/>
    <x v="10"/>
    <x v="0"/>
    <n v="4.04"/>
    <s v="STVDIXON"/>
    <s v="JWILLI13"/>
    <s v="ENA-IM Mid Central South"/>
    <x v="7"/>
    <x v="5"/>
    <n v="797863"/>
    <d v="2001-05-19T21:00:00"/>
  </r>
  <r>
    <x v="0"/>
    <x v="4"/>
    <x v="0"/>
    <n v="30"/>
    <n v="150000"/>
    <n v="1266414"/>
    <d v="2001-05-18T09:19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16"/>
    <x v="0"/>
    <n v="242.5"/>
    <s v="christoph"/>
    <s v="CMAHONE"/>
    <s v="UK - ECTRIC - Lite Gasoil"/>
    <x v="1"/>
    <x v="4"/>
    <s v="VA6293.1"/>
    <d v="2001-06-01T00:00:00"/>
  </r>
  <r>
    <x v="1"/>
    <x v="2"/>
    <x v="1"/>
    <n v="4"/>
    <n v="200"/>
    <n v="1266413"/>
    <d v="2001-05-18T09:19:31"/>
    <s v="Cargill-Alliant, LLC"/>
    <x v="0"/>
    <x v="0"/>
    <x v="0"/>
    <x v="2"/>
    <s v="US East Power Phy Fwd Firm"/>
    <s v="US Pwr Phy Firm  Cinergy Peak            22-25May01      USD/MWh"/>
    <n v="50"/>
    <m/>
    <x v="0"/>
    <x v="2"/>
    <x v="0"/>
    <n v="30.5"/>
    <s v="BRETJONES"/>
    <s v="CDORLAN"/>
    <s v="ST-ECAR"/>
    <x v="6"/>
    <x v="6"/>
    <n v="615303.1"/>
    <d v="2001-05-22T21:00:00"/>
  </r>
  <r>
    <x v="1"/>
    <x v="3"/>
    <x v="1"/>
    <n v="3"/>
    <n v="15000"/>
    <n v="1266415"/>
    <d v="2001-05-18T09:19:33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49999999999999"/>
    <s v="scallender"/>
    <s v="TDONOHO"/>
    <s v="ENA - IM Central Gulf"/>
    <x v="7"/>
    <x v="5"/>
    <n v="797864"/>
    <d v="2001-05-19T21:00:00"/>
  </r>
  <r>
    <x v="1"/>
    <x v="4"/>
    <x v="0"/>
    <n v="1"/>
    <n v="10000"/>
    <n v="1266416"/>
    <d v="2001-05-18T09:19:34"/>
    <s v="Hess Energy Trading Company LLC"/>
    <x v="0"/>
    <x v="0"/>
    <x v="0"/>
    <x v="4"/>
    <s v="US UNL Gasoline Fin Swap"/>
    <s v="US UNL Gasoline  Platts GC               Jun01           c/Gl-b"/>
    <m/>
    <n v="10000"/>
    <x v="0"/>
    <x v="11"/>
    <x v="0"/>
    <n v="86.05"/>
    <s v="pmjacobs"/>
    <s v="AHAUSER"/>
    <s v="Blnd-Hu-Hdg"/>
    <x v="1"/>
    <x v="5"/>
    <s v="VA6294.1"/>
    <d v="2001-06-01T21:00:00"/>
  </r>
  <r>
    <x v="0"/>
    <x v="3"/>
    <x v="1"/>
    <n v="30"/>
    <n v="150000"/>
    <n v="1266417"/>
    <d v="2001-05-18T09:19:35"/>
    <s v="Williams Energy Marketing &amp; Trading Company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elizabeth"/>
    <s v="MCOWAN"/>
    <s v="EC-IM Canada West"/>
    <x v="7"/>
    <x v="7"/>
    <n v="797865"/>
    <d v="2001-06-01T21:00:00"/>
  </r>
  <r>
    <x v="1"/>
    <x v="3"/>
    <x v="0"/>
    <n v="30"/>
    <n v="150000"/>
    <n v="1266419"/>
    <d v="2001-05-18T09:19:37"/>
    <s v="Noble Gas Marketing Inc.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DM26578"/>
    <s v="GSTOREY"/>
    <s v="FT-ONTARIO"/>
    <x v="1"/>
    <x v="5"/>
    <s v="VA6295.1"/>
    <d v="2001-06-01T21:00:00"/>
  </r>
  <r>
    <x v="1"/>
    <x v="3"/>
    <x v="1"/>
    <n v="3"/>
    <n v="75000"/>
    <n v="1266420"/>
    <d v="2001-05-18T09:19:39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65"/>
    <s v="aepes215"/>
    <s v="ARING"/>
    <s v="ENA-IM NE GULF1"/>
    <x v="7"/>
    <x v="5"/>
    <n v="797866"/>
    <d v="2001-05-19T21:00:00"/>
  </r>
  <r>
    <x v="1"/>
    <x v="3"/>
    <x v="1"/>
    <n v="3"/>
    <n v="30000"/>
    <n v="1266421"/>
    <d v="2001-05-18T09:19:44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25"/>
    <s v="KREMERTODD"/>
    <s v="TDONOHO"/>
    <s v="ENA - IM Central Gulf"/>
    <x v="7"/>
    <x v="5"/>
    <n v="797867"/>
    <d v="2001-05-19T21:00:00"/>
  </r>
  <r>
    <x v="0"/>
    <x v="3"/>
    <x v="1"/>
    <n v="4"/>
    <n v="40000"/>
    <n v="1266422"/>
    <d v="2001-05-18T09:19:47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DAVEGRAHAM"/>
    <s v="RWATT"/>
    <s v="EC-IM Canada West"/>
    <x v="7"/>
    <x v="7"/>
    <n v="797868"/>
    <d v="2001-05-18T21:00:00"/>
  </r>
  <r>
    <x v="1"/>
    <x v="3"/>
    <x v="1"/>
    <n v="3"/>
    <n v="7986"/>
    <n v="1266423"/>
    <d v="2001-05-18T09:19:48"/>
    <s v="Axia Energy, LP"/>
    <x v="0"/>
    <x v="0"/>
    <x v="0"/>
    <x v="3"/>
    <s v="US Gas Phy Fwd Firm non-TX &lt; or = 1Mo "/>
    <s v="US Gas Phy       NGPL LA Pool            19-21May01      USD/MM"/>
    <n v="2662"/>
    <m/>
    <x v="0"/>
    <x v="10"/>
    <x v="0"/>
    <n v="4.1150000000000002"/>
    <s v="kwapisze"/>
    <s v="TDONOHO"/>
    <s v="ENA - IM Central Gulf"/>
    <x v="7"/>
    <x v="5"/>
    <n v="797869"/>
    <d v="2001-05-19T21:00:00"/>
  </r>
  <r>
    <x v="1"/>
    <x v="3"/>
    <x v="0"/>
    <n v="13"/>
    <n v="130000"/>
    <n v="1266424"/>
    <d v="2001-05-18T09:19:49"/>
    <s v="Cornerstone Propane, L.P."/>
    <x v="0"/>
    <x v="0"/>
    <x v="0"/>
    <x v="3"/>
    <s v="US Gas Fin Swap"/>
    <s v="US Gas Daily     HHub                    19-31May01      USD/MM"/>
    <n v="10000"/>
    <m/>
    <x v="0"/>
    <x v="10"/>
    <x v="0"/>
    <n v="4.16"/>
    <s v="kaadmire"/>
    <s v="PKEAVEY"/>
    <s v="G-DAILY-EST"/>
    <x v="1"/>
    <x v="5"/>
    <s v="VA6297.1"/>
    <d v="2001-05-19T21:00:00"/>
  </r>
  <r>
    <x v="1"/>
    <x v="3"/>
    <x v="1"/>
    <n v="3"/>
    <n v="15000"/>
    <n v="1266426"/>
    <d v="2001-05-18T09:19:52"/>
    <s v="Duke Energy Trading and Marketing, L.L.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RHUGGINS"/>
    <s v="JWILLI13"/>
    <s v="ENA-IM Mid Central South"/>
    <x v="7"/>
    <x v="5"/>
    <n v="797871"/>
    <d v="2001-05-19T21:00:00"/>
  </r>
  <r>
    <x v="1"/>
    <x v="3"/>
    <x v="1"/>
    <n v="3"/>
    <n v="15000"/>
    <n v="1266425"/>
    <d v="2001-05-18T09:19:52"/>
    <s v="Tenaska Marketing Ventures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12"/>
    <s v="TMVTML01"/>
    <s v="TDONOHO"/>
    <s v="ENA - IM Central Gulf"/>
    <x v="7"/>
    <x v="5"/>
    <n v="797870"/>
    <d v="2001-05-19T21:00:00"/>
  </r>
  <r>
    <x v="1"/>
    <x v="3"/>
    <x v="1"/>
    <n v="3"/>
    <n v="15000"/>
    <n v="1266427"/>
    <d v="2001-05-18T09:19:55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5"/>
    <s v="COLEYGAYNO"/>
    <s v="JWILLI13"/>
    <s v="ENA-IM Mid Central South"/>
    <x v="7"/>
    <x v="5"/>
    <n v="797872"/>
    <d v="2001-05-19T21:00:00"/>
  </r>
  <r>
    <x v="0"/>
    <x v="3"/>
    <x v="1"/>
    <n v="4"/>
    <n v="40000"/>
    <n v="1266428"/>
    <d v="2001-05-18T09:19:56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SCISORCHAN"/>
    <s v="RWATT"/>
    <s v="EC-IM Canada West"/>
    <x v="7"/>
    <x v="7"/>
    <n v="797873"/>
    <d v="2001-05-18T21:00:00"/>
  </r>
  <r>
    <x v="1"/>
    <x v="3"/>
    <x v="1"/>
    <n v="3"/>
    <n v="15000"/>
    <n v="1266429"/>
    <d v="2001-05-18T09:19:56"/>
    <s v="Aquila Energy Marketing Corporation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150000000000002"/>
    <s v="BIGDADDY"/>
    <s v="TDONOHO"/>
    <s v="ENA - IM Central Gulf"/>
    <x v="7"/>
    <x v="5"/>
    <n v="797875"/>
    <d v="2001-05-19T21:00:00"/>
  </r>
  <r>
    <x v="1"/>
    <x v="3"/>
    <x v="1"/>
    <n v="3"/>
    <n v="357"/>
    <n v="1266430"/>
    <d v="2001-05-18T09:19:57"/>
    <s v="Mirant Americas Energy Marketing, L.P."/>
    <x v="0"/>
    <x v="0"/>
    <x v="0"/>
    <x v="3"/>
    <s v="US Gas Phy Fwd Firm non-TX &lt; or = 1Mo "/>
    <s v="US Gas Phy       TETCO M3                19-21May01      USD/MM"/>
    <n v="119"/>
    <m/>
    <x v="0"/>
    <x v="10"/>
    <x v="0"/>
    <n v="4.49"/>
    <s v="jkippels01"/>
    <s v="VPIMENOV"/>
    <s v="ENA-IM ME NEW YORK"/>
    <x v="7"/>
    <x v="5"/>
    <n v="797874"/>
    <d v="2001-05-19T21:00:00"/>
  </r>
  <r>
    <x v="1"/>
    <x v="3"/>
    <x v="1"/>
    <n v="3"/>
    <n v="15768"/>
    <n v="1266431"/>
    <d v="2001-05-18T09:19:58"/>
    <s v="Dynegy Marketing and Trade"/>
    <x v="0"/>
    <x v="0"/>
    <x v="0"/>
    <x v="3"/>
    <s v="US Gas Phy Fwd Firm non-TX &lt; or = 1Mo "/>
    <s v="US Gas Phy       Mich Con                19-21May01      USD/MM"/>
    <m/>
    <n v="5256"/>
    <x v="0"/>
    <x v="10"/>
    <x v="0"/>
    <n v="4.3550000000000004"/>
    <s v="MAXFIELD"/>
    <s v="JWILLI13"/>
    <s v="ENA - IM Mkt Central MICH"/>
    <x v="7"/>
    <x v="5"/>
    <n v="797877"/>
    <d v="2001-05-19T21:00:00"/>
  </r>
  <r>
    <x v="0"/>
    <x v="3"/>
    <x v="1"/>
    <n v="3"/>
    <n v="30000"/>
    <n v="1266432"/>
    <d v="2001-05-18T09:20:00"/>
    <s v="CoEnergy Trading Company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650000000000002"/>
    <s v="MINOFF12"/>
    <s v="MCUILLA"/>
    <s v="ENA - IM Ontario"/>
    <x v="7"/>
    <x v="5"/>
    <n v="797878"/>
    <d v="2001-05-19T21:00:00"/>
  </r>
  <r>
    <x v="1"/>
    <x v="3"/>
    <x v="1"/>
    <n v="3"/>
    <n v="14034"/>
    <n v="1266434"/>
    <d v="2001-05-18T09:20:02"/>
    <s v="Dynegy Marketing and Trade"/>
    <x v="0"/>
    <x v="0"/>
    <x v="0"/>
    <x v="3"/>
    <s v="US Gas Phy Fwd Firm non-TX &lt; or = 1Mo "/>
    <s v="US Gas Phy       Consumers Pwr           19-21May01      USD/MM"/>
    <m/>
    <n v="4678"/>
    <x v="0"/>
    <x v="10"/>
    <x v="0"/>
    <n v="4.3550000000000004"/>
    <s v="MAXFIELD"/>
    <s v="JWILLI13"/>
    <s v="ENA - IM Mkt Central MICH"/>
    <x v="7"/>
    <x v="5"/>
    <n v="797879"/>
    <d v="2001-05-19T21:00:00"/>
  </r>
  <r>
    <x v="1"/>
    <x v="1"/>
    <x v="0"/>
    <n v="1"/>
    <n v="25000"/>
    <n v="1266433"/>
    <d v="2001-05-18T09:20:02"/>
    <s v="Tractebel Energy Marketing, Inc."/>
    <x v="0"/>
    <x v="0"/>
    <x v="0"/>
    <x v="1"/>
    <s v="US Crude WTI Fin Swap "/>
    <s v="US WTI Swap      Nymex LD                Jun01           USD/bl/m"/>
    <n v="25000"/>
    <m/>
    <x v="0"/>
    <x v="8"/>
    <x v="0"/>
    <n v="29.36"/>
    <s v="JEFFREYONG"/>
    <s v="GWHALLE"/>
    <s v="WTI-GW-NXC1"/>
    <x v="1"/>
    <x v="5"/>
    <s v="VA6298.1"/>
    <d v="2001-06-01T00:00:00"/>
  </r>
  <r>
    <x v="1"/>
    <x v="3"/>
    <x v="1"/>
    <n v="3"/>
    <n v="10500"/>
    <n v="1266435"/>
    <d v="2001-05-18T09:20:03"/>
    <s v="Mirant Americas Energy Marketing, L.P."/>
    <x v="0"/>
    <x v="0"/>
    <x v="0"/>
    <x v="3"/>
    <s v="US Gas Phy Fwd Firm non-TX &lt; or = 1Mo "/>
    <s v="US Gas Phy       NNG Demarc              19-21May01      USD/MM"/>
    <n v="3500"/>
    <m/>
    <x v="0"/>
    <x v="10"/>
    <x v="0"/>
    <n v="4.04"/>
    <s v="rdl00001"/>
    <s v="JWILLI13"/>
    <s v="ENA-IM Mid Central South"/>
    <x v="7"/>
    <x v="5"/>
    <n v="797880"/>
    <d v="2001-05-19T21:00:00"/>
  </r>
  <r>
    <x v="1"/>
    <x v="3"/>
    <x v="1"/>
    <n v="3"/>
    <n v="7014"/>
    <n v="1266437"/>
    <d v="2001-05-18T09:20:10"/>
    <s v="El Paso Merchant Energy, L.P."/>
    <x v="0"/>
    <x v="0"/>
    <x v="0"/>
    <x v="3"/>
    <s v="US Gas Phy Fwd Firm non-TX &lt; or = 1Mo "/>
    <s v="US Gas Phy       NGPL LA Pool            19-21May01      USD/MM"/>
    <n v="2338"/>
    <m/>
    <x v="0"/>
    <x v="10"/>
    <x v="0"/>
    <n v="4.1150000000000002"/>
    <s v="EPMELPmw"/>
    <s v="TDONOHO"/>
    <s v="ENA - IM Central Gulf"/>
    <x v="7"/>
    <x v="5"/>
    <n v="797881"/>
    <d v="2001-05-19T21:00:00"/>
  </r>
  <r>
    <x v="1"/>
    <x v="3"/>
    <x v="0"/>
    <n v="31"/>
    <n v="155000"/>
    <n v="1266439"/>
    <d v="2001-05-18T09:20:11"/>
    <s v="Cinergy Marketing &amp; Trading, LLC"/>
    <x v="0"/>
    <x v="0"/>
    <x v="0"/>
    <x v="3"/>
    <s v="US Gas Fin BasisSwap"/>
    <s v="US Gas Basis     NGI SoCal               Aug01           USD/MM"/>
    <n v="5000"/>
    <m/>
    <x v="0"/>
    <x v="10"/>
    <x v="0"/>
    <n v="7.25"/>
    <s v="RANSLEMDV"/>
    <s v="KHOLST"/>
    <s v="FT-West"/>
    <x v="1"/>
    <x v="5"/>
    <s v="VA6300.1"/>
    <d v="2001-08-01T21:00:00"/>
  </r>
  <r>
    <x v="1"/>
    <x v="3"/>
    <x v="1"/>
    <n v="3"/>
    <n v="30000"/>
    <n v="1266438"/>
    <d v="2001-05-18T09:20:11"/>
    <s v="El Paso Merchant Energy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35"/>
    <s v="EPMELPrdm"/>
    <s v="JTHOLT"/>
    <s v="ENA - IM West"/>
    <x v="7"/>
    <x v="5"/>
    <n v="797882"/>
    <d v="2001-05-19T21:00:00"/>
  </r>
  <r>
    <x v="1"/>
    <x v="3"/>
    <x v="1"/>
    <n v="3"/>
    <n v="15000"/>
    <n v="1266440"/>
    <d v="2001-05-18T09:20:11"/>
    <s v="Anadarko Energy Services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50000000000001"/>
    <s v="ADM28225"/>
    <s v="JWILLI13"/>
    <s v="ENA-IM Mid Central South"/>
    <x v="7"/>
    <x v="5"/>
    <n v="797883"/>
    <d v="2001-05-19T21:00:00"/>
  </r>
  <r>
    <x v="1"/>
    <x v="3"/>
    <x v="0"/>
    <n v="151"/>
    <n v="377500"/>
    <n v="1266441"/>
    <d v="2001-05-18T09:20:12"/>
    <s v="Sempra Energy Trading Corp."/>
    <x v="0"/>
    <x v="0"/>
    <x v="0"/>
    <x v="3"/>
    <s v="US Gas Fin Swap"/>
    <s v="US Gas Swap      Nymex                   Nov01-Mar02     USD/MM"/>
    <n v="2500"/>
    <m/>
    <x v="0"/>
    <x v="10"/>
    <x v="0"/>
    <n v="4.6900000000000004"/>
    <s v="MSIECKHAUS"/>
    <s v="JARNOLD"/>
    <s v="NG-Price"/>
    <x v="1"/>
    <x v="5"/>
    <s v="VA6301.1"/>
    <d v="2001-11-01T00:00:00"/>
  </r>
  <r>
    <x v="1"/>
    <x v="4"/>
    <x v="0"/>
    <n v="1"/>
    <n v="10000"/>
    <n v="1266442"/>
    <d v="2001-05-18T09:20:16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"/>
    <s v="pmjacobs"/>
    <s v="AHAUSER"/>
    <s v="Blnd-Hu-Hdg"/>
    <x v="1"/>
    <x v="5"/>
    <s v="VA6302.1"/>
    <d v="2001-07-01T21:00:00"/>
  </r>
  <r>
    <x v="1"/>
    <x v="3"/>
    <x v="1"/>
    <n v="3"/>
    <n v="5994"/>
    <n v="1266443"/>
    <d v="2001-05-18T09:20:19"/>
    <s v="TXU Energy Trading Company"/>
    <x v="0"/>
    <x v="0"/>
    <x v="0"/>
    <x v="3"/>
    <s v="US Gas Phy Fwd Firm non-TX &lt; or = 1Mo "/>
    <s v="US Gas Phy       NNG Demarc              19-21May01      USD/MM"/>
    <n v="1998"/>
    <m/>
    <x v="0"/>
    <x v="10"/>
    <x v="0"/>
    <n v="4.04"/>
    <s v="txuetctmb"/>
    <s v="JWILLI13"/>
    <s v="ENA-IM Mid Central South"/>
    <x v="7"/>
    <x v="5"/>
    <n v="797884"/>
    <d v="2001-05-19T21:00:00"/>
  </r>
  <r>
    <x v="1"/>
    <x v="3"/>
    <x v="1"/>
    <n v="3"/>
    <n v="10800"/>
    <n v="1266444"/>
    <d v="2001-05-18T09:20:21"/>
    <s v="WPS Energy Services, Inc."/>
    <x v="0"/>
    <x v="0"/>
    <x v="0"/>
    <x v="3"/>
    <s v="US Gas Phy Fwd Firm non-TX &lt; or = 1Mo "/>
    <s v="US Gas Phy       Mich Con                19-21May01      USD/MM"/>
    <m/>
    <n v="3600"/>
    <x v="0"/>
    <x v="10"/>
    <x v="0"/>
    <n v="4.3600000000000003"/>
    <s v="TC3KEENAN"/>
    <s v="JWILLI13"/>
    <s v="ENA - IM Mkt Central MICH"/>
    <x v="7"/>
    <x v="5"/>
    <n v="797885"/>
    <d v="2001-05-19T21:00:00"/>
  </r>
  <r>
    <x v="1"/>
    <x v="1"/>
    <x v="0"/>
    <n v="1"/>
    <n v="50000"/>
    <n v="1266445"/>
    <d v="2001-05-18T09:20:23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1"/>
    <x v="5"/>
    <s v="VA6303.1"/>
    <d v="2001-07-01T00:00:00"/>
  </r>
  <r>
    <x v="1"/>
    <x v="3"/>
    <x v="1"/>
    <n v="3"/>
    <n v="15000"/>
    <n v="1266446"/>
    <d v="2001-05-18T09:20:26"/>
    <s v="Dynegy Marketing and Trade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ZUBEL001"/>
    <s v="JWILLI13"/>
    <s v="ENA-IM Mid Central South"/>
    <x v="7"/>
    <x v="5"/>
    <n v="797886"/>
    <d v="2001-05-19T21:00:00"/>
  </r>
  <r>
    <x v="1"/>
    <x v="3"/>
    <x v="1"/>
    <n v="3"/>
    <n v="15000"/>
    <n v="1266447"/>
    <d v="2001-05-18T09:20:30"/>
    <s v="Dynegy Marketing and Trade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"/>
    <s v="ZUBEL001"/>
    <s v="JWILLI13"/>
    <s v="ENA-IM Mid Central South"/>
    <x v="7"/>
    <x v="5"/>
    <n v="797887"/>
    <d v="2001-05-19T21:00:00"/>
  </r>
  <r>
    <x v="1"/>
    <x v="3"/>
    <x v="1"/>
    <n v="3"/>
    <n v="24000"/>
    <n v="1266448"/>
    <d v="2001-05-18T09:20:30"/>
    <s v="Conectiv Energy Supply, Inc."/>
    <x v="0"/>
    <x v="0"/>
    <x v="0"/>
    <x v="3"/>
    <s v="US Gas Phy Fwd Firm non-TX &lt; or = 1Mo "/>
    <s v="US Gas Phy       HeHub                   19-21May01      USD/MM"/>
    <n v="8000"/>
    <m/>
    <x v="0"/>
    <x v="10"/>
    <x v="0"/>
    <n v="4.16"/>
    <s v="marissa2"/>
    <s v="ARING"/>
    <s v="ENA-IM NE GULF1"/>
    <x v="7"/>
    <x v="5"/>
    <n v="797888"/>
    <d v="2001-05-19T21:00:00"/>
  </r>
  <r>
    <x v="1"/>
    <x v="3"/>
    <x v="0"/>
    <n v="30"/>
    <n v="300000"/>
    <n v="1266449"/>
    <d v="2001-05-18T09:20:38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petverma"/>
    <s v="JARNOLD"/>
    <s v="NG-Price"/>
    <x v="1"/>
    <x v="5"/>
    <s v="VA6304.1"/>
    <d v="2001-06-01T21:00:00"/>
  </r>
  <r>
    <x v="1"/>
    <x v="3"/>
    <x v="1"/>
    <n v="3"/>
    <n v="1113"/>
    <n v="1266450"/>
    <d v="2001-05-18T09:20:38"/>
    <s v="Aquila Energy Marketing Corporation"/>
    <x v="0"/>
    <x v="0"/>
    <x v="0"/>
    <x v="3"/>
    <s v="US Gas Phy Fwd Firm non-TX &lt; or = 1Mo "/>
    <s v="US Gas Phy       COL Onshore             19-21May01      USD/MM"/>
    <m/>
    <n v="371"/>
    <x v="0"/>
    <x v="10"/>
    <x v="0"/>
    <n v="4.13"/>
    <s v="LANCEMCW"/>
    <s v="SPEREIR"/>
    <s v="ENA-IM NE GULF2"/>
    <x v="7"/>
    <x v="5"/>
    <n v="797889"/>
    <d v="2001-05-19T21:00:00"/>
  </r>
  <r>
    <x v="1"/>
    <x v="3"/>
    <x v="1"/>
    <n v="3"/>
    <n v="8280"/>
    <n v="1266451"/>
    <d v="2001-05-18T09:20:41"/>
    <s v="BP Energy Company"/>
    <x v="0"/>
    <x v="0"/>
    <x v="0"/>
    <x v="3"/>
    <s v="US Gas Phy Fwd Firm non-TX &lt; or = 1Mo "/>
    <s v="US Gas Phy       Opal                    19-21May01      USD/MM"/>
    <n v="2760"/>
    <m/>
    <x v="0"/>
    <x v="10"/>
    <x v="0"/>
    <n v="2.4700000000000002"/>
    <s v="Martinjan"/>
    <s v="SSOUTH"/>
    <s v="ENA - IM West"/>
    <x v="7"/>
    <x v="5"/>
    <n v="797890"/>
    <d v="2001-05-19T21:00:00"/>
  </r>
  <r>
    <x v="1"/>
    <x v="3"/>
    <x v="1"/>
    <n v="3"/>
    <n v="15000"/>
    <n v="1266452"/>
    <d v="2001-05-18T09:20:42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350000000000001"/>
    <s v="TMVDEC02"/>
    <s v="JWILLI13"/>
    <s v="ENA-IM Mid Central South"/>
    <x v="7"/>
    <x v="5"/>
    <n v="797891"/>
    <d v="2001-05-19T21:00:00"/>
  </r>
  <r>
    <x v="1"/>
    <x v="3"/>
    <x v="0"/>
    <n v="13"/>
    <n v="325000"/>
    <n v="1266454"/>
    <d v="2001-05-18T09:20:45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550000000000002"/>
    <s v="AQUILA1029"/>
    <s v="PKEAVEY"/>
    <s v="G-DAILY-EST"/>
    <x v="1"/>
    <x v="5"/>
    <s v="VA6309.1"/>
    <d v="2001-05-19T21:00:00"/>
  </r>
  <r>
    <x v="1"/>
    <x v="1"/>
    <x v="0"/>
    <n v="1"/>
    <n v="25000"/>
    <n v="1266456"/>
    <d v="2001-05-18T09:20:46"/>
    <s v="ConAgra Energy Services, Inc."/>
    <x v="0"/>
    <x v="0"/>
    <x v="0"/>
    <x v="1"/>
    <s v="US Crude WTI Fin Swap "/>
    <s v="US WTI Swap      Nymex PEN               Jun01           USD/bl/m"/>
    <m/>
    <n v="25000"/>
    <x v="0"/>
    <x v="8"/>
    <x v="0"/>
    <n v="29.38"/>
    <s v="JALTILIO"/>
    <s v="GWHALLE"/>
    <s v="WTI-GW-NXC2"/>
    <x v="1"/>
    <x v="5"/>
    <s v="VA6305.1"/>
    <d v="2001-06-01T00:00:00"/>
  </r>
  <r>
    <x v="1"/>
    <x v="3"/>
    <x v="1"/>
    <n v="3"/>
    <n v="9798"/>
    <n v="1266457"/>
    <d v="2001-05-18T09:20:47"/>
    <s v="ONEOK Energy Marketing and Trading Company, L.P."/>
    <x v="0"/>
    <x v="0"/>
    <x v="0"/>
    <x v="3"/>
    <s v="US Gas Phy Fwd Firm non-TX &lt; or = 1Mo "/>
    <s v="US Gas Phy       ANR SW Pool             19-21May01      USD/MM"/>
    <n v="3266"/>
    <m/>
    <x v="0"/>
    <x v="10"/>
    <x v="0"/>
    <n v="4.03"/>
    <s v="STVDIXON"/>
    <s v="JWILLI13"/>
    <s v="ENA-IM Mid Central South"/>
    <x v="7"/>
    <x v="5"/>
    <n v="797893"/>
    <d v="2001-05-19T21:00:00"/>
  </r>
  <r>
    <x v="1"/>
    <x v="3"/>
    <x v="1"/>
    <n v="3"/>
    <n v="7500"/>
    <n v="1266458"/>
    <d v="2001-05-18T09:20:48"/>
    <s v="Dynegy Marketing and Trade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.03"/>
    <s v="MCGAUGHEY1"/>
    <s v="SGOODEL"/>
    <s v="ENA-IM NE GULF3"/>
    <x v="7"/>
    <x v="5"/>
    <n v="797892"/>
    <d v="2001-05-19T21:00:00"/>
  </r>
  <r>
    <x v="1"/>
    <x v="3"/>
    <x v="0"/>
    <n v="365"/>
    <n v="1825000"/>
    <n v="1266460"/>
    <d v="2001-05-18T09:20:49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"/>
    <s v="EPMELPjrc"/>
    <s v="JARNOLD"/>
    <s v="NG-Price"/>
    <x v="1"/>
    <x v="5"/>
    <s v="VA6308.1"/>
    <d v="2002-01-01T21:00:00"/>
  </r>
  <r>
    <x v="1"/>
    <x v="3"/>
    <x v="1"/>
    <n v="3"/>
    <n v="7500"/>
    <n v="1266459"/>
    <d v="2001-05-18T09:20:49"/>
    <s v="e prime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350000000000001"/>
    <s v="EPRIME28"/>
    <s v="JWILLI13"/>
    <s v="ENA-IM Mid Central South"/>
    <x v="7"/>
    <x v="5"/>
    <n v="797894"/>
    <d v="2001-05-19T21:00:00"/>
  </r>
  <r>
    <x v="1"/>
    <x v="3"/>
    <x v="1"/>
    <n v="3"/>
    <n v="10500"/>
    <n v="1266461"/>
    <d v="2001-05-18T09:20:52"/>
    <s v="TransCanada Energy Marketing USA, Inc."/>
    <x v="0"/>
    <x v="0"/>
    <x v="0"/>
    <x v="3"/>
    <s v="US Gas Phy Fwd Firm non-TX &lt; or = 1Mo "/>
    <s v="US Gas Phy       NGPL NICOR              19-21May01      USD/MM"/>
    <m/>
    <n v="3500"/>
    <x v="0"/>
    <x v="10"/>
    <x v="0"/>
    <n v="4.21"/>
    <s v="cscharton"/>
    <s v="PMIMS"/>
    <s v="ENA - IM MKT Central CG"/>
    <x v="7"/>
    <x v="5"/>
    <n v="797896"/>
    <d v="2001-05-19T21:00:00"/>
  </r>
  <r>
    <x v="1"/>
    <x v="3"/>
    <x v="1"/>
    <n v="3"/>
    <n v="15000"/>
    <n v="1266462"/>
    <d v="2001-05-18T09:20:52"/>
    <s v="Dynegy Marketing and Trade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LITNER01"/>
    <s v="VPIMENOV"/>
    <s v="ENA-IM ME NEW YORK"/>
    <x v="7"/>
    <x v="5"/>
    <n v="797895"/>
    <d v="2001-05-19T21:00:00"/>
  </r>
  <r>
    <x v="1"/>
    <x v="3"/>
    <x v="0"/>
    <n v="13"/>
    <n v="325000"/>
    <n v="1266463"/>
    <d v="2001-05-18T09:20:58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500000000000004"/>
    <s v="AQUILA1029"/>
    <s v="PKEAVEY"/>
    <s v="G-DAILY-EST"/>
    <x v="1"/>
    <x v="5"/>
    <s v="VA6310.1"/>
    <d v="2001-05-19T21:00:00"/>
  </r>
  <r>
    <x v="1"/>
    <x v="3"/>
    <x v="1"/>
    <n v="3"/>
    <n v="15000"/>
    <n v="1266464"/>
    <d v="2001-05-18T09:21:01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ADM90884"/>
    <s v="JWILLI13"/>
    <s v="ENA-IM Mid Central South"/>
    <x v="7"/>
    <x v="5"/>
    <n v="797897"/>
    <d v="2001-05-19T21:00:00"/>
  </r>
  <r>
    <x v="1"/>
    <x v="3"/>
    <x v="1"/>
    <n v="3"/>
    <n v="15000"/>
    <n v="1266465"/>
    <d v="2001-05-18T09:21:05"/>
    <s v="NGTS LLC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75"/>
    <s v="DARREN10"/>
    <s v="RGAY"/>
    <s v="ENA - IM West"/>
    <x v="7"/>
    <x v="5"/>
    <n v="797898"/>
    <d v="2001-05-19T21:00:00"/>
  </r>
  <r>
    <x v="1"/>
    <x v="3"/>
    <x v="1"/>
    <n v="3"/>
    <n v="15000"/>
    <n v="1266466"/>
    <d v="2001-05-18T09:21:07"/>
    <s v="EnergyUSA-TPC Cor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85"/>
    <s v="timothym"/>
    <s v="SPEREIR"/>
    <s v="ENA-IM NE GULF3"/>
    <x v="7"/>
    <x v="5"/>
    <n v="797899"/>
    <d v="2001-05-19T21:00:00"/>
  </r>
  <r>
    <x v="1"/>
    <x v="3"/>
    <x v="1"/>
    <n v="3"/>
    <n v="15000"/>
    <n v="1266467"/>
    <d v="2001-05-18T09:21:11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3"/>
    <s v="TMVDEC02"/>
    <s v="JWILLI13"/>
    <s v="ENA-IM Mid Central South"/>
    <x v="7"/>
    <x v="5"/>
    <n v="797900"/>
    <d v="2001-05-19T21:00:00"/>
  </r>
  <r>
    <x v="1"/>
    <x v="3"/>
    <x v="1"/>
    <n v="3"/>
    <n v="26307"/>
    <n v="1266468"/>
    <d v="2001-05-18T09:21:18"/>
    <s v="TXU Energy Trading Company"/>
    <x v="0"/>
    <x v="0"/>
    <x v="0"/>
    <x v="3"/>
    <s v="US Gas Phy Fwd Firm non-TX &lt; or = 1Mo "/>
    <s v="US Gas Phy       COL Onshore             19-21May01      USD/MM"/>
    <m/>
    <n v="8769"/>
    <x v="0"/>
    <x v="10"/>
    <x v="0"/>
    <n v="4.125"/>
    <s v="txuetcdc"/>
    <s v="SPEREIR"/>
    <s v="ENA-IM NE GULF2"/>
    <x v="7"/>
    <x v="5"/>
    <n v="797901"/>
    <d v="2001-05-19T21:00:00"/>
  </r>
  <r>
    <x v="1"/>
    <x v="3"/>
    <x v="1"/>
    <n v="3"/>
    <n v="8985"/>
    <n v="1266469"/>
    <d v="2001-05-18T09:21:19"/>
    <s v="Cargill Energy, a division of Cargill, Incorporated"/>
    <x v="0"/>
    <x v="0"/>
    <x v="0"/>
    <x v="3"/>
    <s v="US Gas Phy Fwd Firm non-TX &lt; or = 1Mo "/>
    <s v="US Gas Phy       NGPL Midcont            19-21May01      USD/MM"/>
    <n v="2995"/>
    <m/>
    <x v="0"/>
    <x v="10"/>
    <x v="0"/>
    <n v="3.98"/>
    <s v="ADM90884"/>
    <s v="JWILLI13"/>
    <s v="ENA-IM Mid Central South"/>
    <x v="7"/>
    <x v="5"/>
    <n v="797902"/>
    <d v="2001-05-19T21:00:00"/>
  </r>
  <r>
    <x v="1"/>
    <x v="2"/>
    <x v="1"/>
    <n v="4"/>
    <n v="200"/>
    <n v="1266470"/>
    <d v="2001-05-18T09:21:23"/>
    <s v="American Electric Power Service Corporation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aepsvc136"/>
    <s v="PBRODER"/>
    <s v="ST-New England"/>
    <x v="6"/>
    <x v="6"/>
    <n v="615304.1"/>
    <d v="2001-05-22T21:00:00"/>
  </r>
  <r>
    <x v="1"/>
    <x v="3"/>
    <x v="1"/>
    <n v="3"/>
    <n v="15000"/>
    <n v="1266471"/>
    <d v="2001-05-18T09:21:26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99999999999996"/>
    <s v="RBartlow99"/>
    <s v="JWILLI13"/>
    <s v="ENA - IM Mkt Central MICH"/>
    <x v="7"/>
    <x v="5"/>
    <n v="797903"/>
    <d v="2001-05-19T21:00:00"/>
  </r>
  <r>
    <x v="0"/>
    <x v="1"/>
    <x v="0"/>
    <n v="3"/>
    <n v="45000"/>
    <n v="1266473"/>
    <d v="2001-05-18T09:21:32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63"/>
    <s v="ADM45427"/>
    <s v="MJONES2"/>
    <s v="UK - ECTRIC - Crude D-Brent"/>
    <x v="1"/>
    <x v="4"/>
    <s v="VA6312.1"/>
    <d v="2001-07-01T00:00:00"/>
  </r>
  <r>
    <x v="1"/>
    <x v="1"/>
    <x v="0"/>
    <n v="1"/>
    <n v="50000"/>
    <n v="1266472"/>
    <d v="2001-05-18T09:21:32"/>
    <s v="Tractebel Energy Marketing, Inc."/>
    <x v="0"/>
    <x v="0"/>
    <x v="0"/>
    <x v="1"/>
    <s v="US Crude WTI Fin Swap "/>
    <s v="US WTI Swap      Nymex LD                Jun01           USD/bl/m"/>
    <n v="50000"/>
    <m/>
    <x v="0"/>
    <x v="8"/>
    <x v="0"/>
    <n v="29.36"/>
    <s v="JEFFREYONG"/>
    <s v="GWHALLE"/>
    <s v="WTI-GW-NXC1"/>
    <x v="1"/>
    <x v="5"/>
    <s v="VA6311.1"/>
    <d v="2001-06-01T00:00:00"/>
  </r>
  <r>
    <x v="1"/>
    <x v="3"/>
    <x v="1"/>
    <n v="3"/>
    <n v="15000"/>
    <n v="1266474"/>
    <d v="2001-05-18T09:21:37"/>
    <s v="Cook Inlet Energy Supply L.L.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1150000000000002"/>
    <s v="MIDCONT2"/>
    <s v="TDONOHO"/>
    <s v="ENA - IM Central Gulf"/>
    <x v="7"/>
    <x v="5"/>
    <n v="797904"/>
    <d v="2001-05-19T21:00:00"/>
  </r>
  <r>
    <x v="1"/>
    <x v="3"/>
    <x v="1"/>
    <n v="3"/>
    <n v="11835"/>
    <n v="1266475"/>
    <d v="2001-05-18T09:21:39"/>
    <s v="TXU Energy Trading Company"/>
    <x v="0"/>
    <x v="0"/>
    <x v="0"/>
    <x v="3"/>
    <s v="US Gas Phy Fwd Firm non-TX &lt; or = 1Mo "/>
    <s v="US Gas Phy       TETCO ELA               19-21May01      USD/MM"/>
    <n v="3945"/>
    <m/>
    <x v="0"/>
    <x v="10"/>
    <x v="0"/>
    <n v="4.0750000000000002"/>
    <s v="txuetcdc"/>
    <s v="SPEREIR"/>
    <s v="ENA-IM NE GULF3"/>
    <x v="7"/>
    <x v="5"/>
    <n v="797905"/>
    <d v="2001-05-19T21:00:00"/>
  </r>
  <r>
    <x v="1"/>
    <x v="3"/>
    <x v="0"/>
    <n v="13"/>
    <n v="65000"/>
    <n v="1266477"/>
    <d v="2001-05-18T09:21:43"/>
    <s v="Aquila Risk Management Corporation"/>
    <x v="0"/>
    <x v="0"/>
    <x v="0"/>
    <x v="3"/>
    <s v="US Gas Fin Swap"/>
    <s v="US Gas Daily     Chicago                 19-31May01      USD/MM"/>
    <n v="5000"/>
    <m/>
    <x v="0"/>
    <x v="10"/>
    <x v="0"/>
    <n v="4.21"/>
    <s v="AQUILA1003"/>
    <s v="GSTOREY"/>
    <s v="FT-ONTARIO"/>
    <x v="1"/>
    <x v="5"/>
    <s v="VA6315.1"/>
    <d v="2001-05-19T21:00:00"/>
  </r>
  <r>
    <x v="1"/>
    <x v="3"/>
    <x v="1"/>
    <n v="3"/>
    <n v="4500"/>
    <n v="1266479"/>
    <d v="2001-05-18T09:21:46"/>
    <s v="Axia Energy, LP"/>
    <x v="0"/>
    <x v="0"/>
    <x v="0"/>
    <x v="3"/>
    <s v="US Gas Phy Fwd Firm non-TX &lt; or = 1Mo "/>
    <s v="US Gas Phy       ANR SW Pool             19-21May01      USD/MM"/>
    <n v="1500"/>
    <m/>
    <x v="0"/>
    <x v="10"/>
    <x v="0"/>
    <n v="4.03"/>
    <s v="kwapisze"/>
    <s v="JWILLI13"/>
    <s v="ENA-IM Mid Central South"/>
    <x v="7"/>
    <x v="5"/>
    <n v="797906"/>
    <d v="2001-05-19T21:00:00"/>
  </r>
  <r>
    <x v="0"/>
    <x v="1"/>
    <x v="0"/>
    <n v="31"/>
    <n v="775000"/>
    <n v="1266480"/>
    <d v="2001-05-18T09:21:47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6"/>
    <s v="MICGUIDO"/>
    <s v="MJONES2"/>
    <s v="UK - ECTRIC - Crude D-Brent"/>
    <x v="1"/>
    <x v="4"/>
    <s v="VA6314.1"/>
    <d v="2001-07-01T00:00:00"/>
  </r>
  <r>
    <x v="1"/>
    <x v="3"/>
    <x v="0"/>
    <n v="13"/>
    <n v="260000"/>
    <n v="1266481"/>
    <d v="2001-05-18T09:21:53"/>
    <s v="Aquila Risk Management Corporation"/>
    <x v="0"/>
    <x v="0"/>
    <x v="0"/>
    <x v="3"/>
    <s v="US Gas Fin Swap"/>
    <s v="US Gas Daily     HHub                    19-31May01      USD/MM"/>
    <n v="20000"/>
    <m/>
    <x v="0"/>
    <x v="10"/>
    <x v="0"/>
    <n v="4.1449999999999996"/>
    <s v="AQUILA1029"/>
    <s v="PKEAVEY"/>
    <s v="G-DAILY-EST"/>
    <x v="1"/>
    <x v="5"/>
    <s v="VA6318.1"/>
    <d v="2001-05-19T21:00:00"/>
  </r>
  <r>
    <x v="1"/>
    <x v="3"/>
    <x v="1"/>
    <n v="3"/>
    <n v="15000"/>
    <n v="1266482"/>
    <d v="2001-05-18T09:21:54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ADM38449"/>
    <s v="JWILLI13"/>
    <s v="ENA - IM Mkt Central MICH"/>
    <x v="7"/>
    <x v="5"/>
    <n v="797907"/>
    <d v="2001-05-19T21:00:00"/>
  </r>
  <r>
    <x v="1"/>
    <x v="3"/>
    <x v="1"/>
    <n v="3"/>
    <n v="75000"/>
    <n v="1266483"/>
    <d v="2001-05-18T09:21:54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WILSHUSEN"/>
    <s v="ARING"/>
    <s v="ENA-IM NE GULF1"/>
    <x v="7"/>
    <x v="5"/>
    <n v="797908"/>
    <d v="2001-05-19T21:00:00"/>
  </r>
  <r>
    <x v="1"/>
    <x v="3"/>
    <x v="1"/>
    <n v="3"/>
    <n v="6015"/>
    <n v="1266484"/>
    <d v="2001-05-18T09:21:57"/>
    <s v="Aquila Energy Marketing Corporation"/>
    <x v="0"/>
    <x v="0"/>
    <x v="0"/>
    <x v="3"/>
    <s v="US Gas Phy Fwd Firm non-TX &lt; or = 1Mo "/>
    <s v="US Gas Phy       NGPL Midcont            19-21May01      USD/MM"/>
    <n v="2005"/>
    <m/>
    <x v="0"/>
    <x v="10"/>
    <x v="0"/>
    <n v="3.98"/>
    <s v="TROYKELLY"/>
    <s v="JWILLI13"/>
    <s v="ENA-IM Mid Central South"/>
    <x v="7"/>
    <x v="5"/>
    <n v="797909"/>
    <d v="2001-05-19T21:00:00"/>
  </r>
  <r>
    <x v="1"/>
    <x v="3"/>
    <x v="1"/>
    <n v="3"/>
    <n v="15000"/>
    <n v="1266485"/>
    <d v="2001-05-18T09:22:05"/>
    <s v="Tenaska Marketing Ventures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TMVWTC01"/>
    <s v="RGAY"/>
    <s v="ENA - IM West"/>
    <x v="7"/>
    <x v="5"/>
    <n v="797910"/>
    <d v="2001-05-19T21:00:00"/>
  </r>
  <r>
    <x v="1"/>
    <x v="3"/>
    <x v="1"/>
    <n v="3"/>
    <n v="30000"/>
    <n v="1266486"/>
    <d v="2001-05-18T09:22:07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911"/>
    <d v="2001-05-19T21:00:00"/>
  </r>
  <r>
    <x v="1"/>
    <x v="3"/>
    <x v="1"/>
    <n v="3"/>
    <n v="30000"/>
    <n v="1266488"/>
    <d v="2001-05-18T09:22:12"/>
    <s v="Coral Energy Resources, L.P.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550000000000004"/>
    <s v="ericgraffp"/>
    <s v="JHODGE2"/>
    <s v="ENA-IM ME TCO"/>
    <x v="7"/>
    <x v="5"/>
    <n v="797912"/>
    <d v="2001-05-19T21:00:00"/>
  </r>
  <r>
    <x v="1"/>
    <x v="3"/>
    <x v="1"/>
    <n v="3"/>
    <n v="7500"/>
    <n v="1266489"/>
    <d v="2001-05-18T09:22:14"/>
    <s v="Duke Energy Trading and Marketing, L.L.C."/>
    <x v="0"/>
    <x v="0"/>
    <x v="0"/>
    <x v="3"/>
    <s v="US Gas Phy Fwd Firm non-TX &lt; or = 1Mo "/>
    <s v="US Gas Phy       Dom SP TT               19-21May01      USD/MM"/>
    <n v="2500"/>
    <m/>
    <x v="0"/>
    <x v="10"/>
    <x v="0"/>
    <n v="4.3899999999999997"/>
    <s v="JRHEARNE"/>
    <s v="SHENDRI"/>
    <s v="ENA-IM ME CNG"/>
    <x v="7"/>
    <x v="5"/>
    <n v="797913"/>
    <d v="2001-05-19T21:00:00"/>
  </r>
  <r>
    <x v="1"/>
    <x v="3"/>
    <x v="1"/>
    <n v="3"/>
    <n v="15000"/>
    <n v="1266490"/>
    <d v="2001-05-18T09:22:16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50000000000001"/>
    <s v="ADM90884"/>
    <s v="JWILLI13"/>
    <s v="ENA-IM Mid Central South"/>
    <x v="7"/>
    <x v="5"/>
    <n v="797914"/>
    <d v="2001-05-19T21:00:00"/>
  </r>
  <r>
    <x v="1"/>
    <x v="1"/>
    <x v="0"/>
    <n v="1"/>
    <n v="50000"/>
    <n v="1266491"/>
    <d v="2001-05-18T09:22:1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N587JK00"/>
    <s v="GWHALLE"/>
    <s v="WTI-GW-NXC2"/>
    <x v="1"/>
    <x v="5"/>
    <s v="VA6319.1"/>
    <d v="2001-06-01T00:00:00"/>
  </r>
  <r>
    <x v="1"/>
    <x v="3"/>
    <x v="1"/>
    <n v="3"/>
    <n v="15000"/>
    <n v="1266493"/>
    <d v="2001-05-18T09:22:22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9"/>
    <s v="aepes202"/>
    <s v="SPEREIR"/>
    <s v="ENA-IM NE GULF3"/>
    <x v="7"/>
    <x v="5"/>
    <n v="797915"/>
    <d v="2001-05-19T21:00:00"/>
  </r>
  <r>
    <x v="1"/>
    <x v="3"/>
    <x v="1"/>
    <n v="3"/>
    <n v="15000"/>
    <n v="1266494"/>
    <d v="2001-05-18T09:22:25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999999999999996"/>
    <s v="aepes202"/>
    <s v="SPEREIR"/>
    <s v="ENA-IM NE GULF3"/>
    <x v="7"/>
    <x v="5"/>
    <n v="797916"/>
    <d v="2001-05-19T21:00:00"/>
  </r>
  <r>
    <x v="1"/>
    <x v="3"/>
    <x v="1"/>
    <n v="3"/>
    <n v="15000"/>
    <n v="1266495"/>
    <d v="2001-05-18T09:22:30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1100000000000003"/>
    <s v="aepes202"/>
    <s v="SPEREIR"/>
    <s v="ENA-IM NE GULF3"/>
    <x v="7"/>
    <x v="5"/>
    <n v="797917"/>
    <d v="2001-05-19T21:00:00"/>
  </r>
  <r>
    <x v="1"/>
    <x v="3"/>
    <x v="1"/>
    <n v="3"/>
    <n v="15000"/>
    <n v="1266496"/>
    <d v="2001-05-18T09:22:31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5"/>
    <s v="mikekeen"/>
    <s v="TKUYKEN"/>
    <s v="ENA - IM West"/>
    <x v="7"/>
    <x v="5"/>
    <n v="797918"/>
    <d v="2001-05-19T21:00:00"/>
  </r>
  <r>
    <x v="1"/>
    <x v="3"/>
    <x v="1"/>
    <n v="3"/>
    <n v="8040"/>
    <n v="1266497"/>
    <d v="2001-05-18T09:22:32"/>
    <s v="TXU Energy Trading Company"/>
    <x v="0"/>
    <x v="0"/>
    <x v="0"/>
    <x v="3"/>
    <s v="US Gas Phy Fwd Firm non-TX &lt; or = 1Mo "/>
    <s v="US Gas Phy       TETCO M3                19-21May01      USD/MM"/>
    <n v="2680"/>
    <m/>
    <x v="0"/>
    <x v="10"/>
    <x v="0"/>
    <n v="4.49"/>
    <s v="txuetclj"/>
    <s v="VPIMENOV"/>
    <s v="ENA-IM ME NEW YORK"/>
    <x v="7"/>
    <x v="5"/>
    <n v="797919"/>
    <d v="2001-05-19T21:00:00"/>
  </r>
  <r>
    <x v="1"/>
    <x v="3"/>
    <x v="0"/>
    <n v="13"/>
    <n v="130000"/>
    <n v="1266498"/>
    <d v="2001-05-18T09:22:34"/>
    <s v="Texaco Natural Gas Inc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WARNERTODD"/>
    <s v="PKEAVEY"/>
    <s v="G-DAILY-EST"/>
    <x v="1"/>
    <x v="5"/>
    <s v="VA6322.1"/>
    <d v="2001-05-19T21:00:00"/>
  </r>
  <r>
    <x v="1"/>
    <x v="1"/>
    <x v="0"/>
    <n v="1"/>
    <n v="5000"/>
    <n v="1266499"/>
    <d v="2001-05-18T09:22:39"/>
    <s v="Hess Energy Trading Company LLC"/>
    <x v="0"/>
    <x v="0"/>
    <x v="0"/>
    <x v="1"/>
    <s v="US Crude WTI Fin Swap "/>
    <s v="US WTI Swap      Nymex LD                Jun01           USD/bl/m"/>
    <n v="5000"/>
    <m/>
    <x v="0"/>
    <x v="8"/>
    <x v="0"/>
    <n v="29.36"/>
    <s v="DREWCHESS"/>
    <s v="GWHALLE"/>
    <s v="WTI-GW-NXC1"/>
    <x v="1"/>
    <x v="5"/>
    <s v="VA6323.1"/>
    <d v="2001-06-01T00:00:00"/>
  </r>
  <r>
    <x v="1"/>
    <x v="3"/>
    <x v="0"/>
    <n v="31"/>
    <n v="155000"/>
    <n v="1266500"/>
    <d v="2001-05-18T09:22:41"/>
    <s v="Mirant Americas Energy Marketing, L.P."/>
    <x v="0"/>
    <x v="0"/>
    <x v="0"/>
    <x v="3"/>
    <s v="US Gas Fin Swap"/>
    <s v="US Gas Swap      Nymex                   Jul01           USD/MM"/>
    <m/>
    <n v="5000"/>
    <x v="0"/>
    <x v="10"/>
    <x v="0"/>
    <n v="4.2575000000000003"/>
    <s v="ctm00001"/>
    <s v="JARNOLD"/>
    <s v="NG-Price"/>
    <x v="1"/>
    <x v="5"/>
    <s v="VA6324.1"/>
    <d v="2001-07-01T21:00:00"/>
  </r>
  <r>
    <x v="1"/>
    <x v="3"/>
    <x v="0"/>
    <n v="13"/>
    <n v="130000"/>
    <n v="1266502"/>
    <d v="2001-05-18T09:22:42"/>
    <s v="Cornerstone Propane, L.P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kaadmire"/>
    <s v="PKEAVEY"/>
    <s v="G-DAILY-EST"/>
    <x v="1"/>
    <x v="5"/>
    <s v="VA6325.1"/>
    <d v="2001-05-19T21:00:00"/>
  </r>
  <r>
    <x v="1"/>
    <x v="3"/>
    <x v="1"/>
    <n v="3"/>
    <n v="30000"/>
    <n v="1266503"/>
    <d v="2001-05-18T09:22:43"/>
    <s v="Dynegy Marketing and Trade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499999999999996"/>
    <s v="NMENEN01"/>
    <s v="JHODGE2"/>
    <s v="ENA-IM ME TCO"/>
    <x v="7"/>
    <x v="5"/>
    <n v="797920"/>
    <d v="2001-05-19T21:00:00"/>
  </r>
  <r>
    <x v="1"/>
    <x v="3"/>
    <x v="1"/>
    <n v="3"/>
    <n v="75000"/>
    <n v="1266504"/>
    <d v="2001-05-18T09:22:44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aepes215"/>
    <s v="ARING"/>
    <s v="ENA-IM NE GULF1"/>
    <x v="7"/>
    <x v="5"/>
    <n v="797922"/>
    <d v="2001-05-19T21:00:00"/>
  </r>
  <r>
    <x v="1"/>
    <x v="3"/>
    <x v="1"/>
    <n v="3"/>
    <n v="10800"/>
    <n v="1266505"/>
    <d v="2001-05-18T09:22:45"/>
    <s v="Axia Energy, LP"/>
    <x v="0"/>
    <x v="0"/>
    <x v="0"/>
    <x v="3"/>
    <s v="US Gas Phy Fwd Firm non-TX &lt; or = 1Mo "/>
    <s v="US Gas Phy       NGPL Midcont            19-21May01      USD/MM"/>
    <n v="3600"/>
    <m/>
    <x v="0"/>
    <x v="10"/>
    <x v="0"/>
    <n v="3.97"/>
    <s v="kwapisze"/>
    <s v="JWILLI13"/>
    <s v="ENA-IM Mid Central South"/>
    <x v="7"/>
    <x v="5"/>
    <n v="797921"/>
    <d v="2001-05-19T21:00:00"/>
  </r>
  <r>
    <x v="1"/>
    <x v="3"/>
    <x v="0"/>
    <n v="31"/>
    <n v="77500"/>
    <n v="1266506"/>
    <d v="2001-05-18T09:22:46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4.2575000000000003"/>
    <s v="kdiamond"/>
    <s v="JARNOLD"/>
    <s v="NG-Price"/>
    <x v="1"/>
    <x v="5"/>
    <s v="VA6326.1"/>
    <d v="2001-07-01T21:00:00"/>
  </r>
  <r>
    <x v="1"/>
    <x v="3"/>
    <x v="1"/>
    <n v="3"/>
    <n v="15000"/>
    <n v="1266508"/>
    <d v="2001-05-18T09:22:49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499999999999996"/>
    <s v="jwalker1"/>
    <s v="JHODGE2"/>
    <s v="ENA-IM ME TCO"/>
    <x v="7"/>
    <x v="5"/>
    <n v="797923"/>
    <d v="2001-05-19T21:00:00"/>
  </r>
  <r>
    <x v="1"/>
    <x v="3"/>
    <x v="0"/>
    <n v="13"/>
    <n v="65000"/>
    <n v="1266509"/>
    <d v="2001-05-18T09:22:53"/>
    <s v="AEP Energy Services, Inc."/>
    <x v="0"/>
    <x v="0"/>
    <x v="0"/>
    <x v="3"/>
    <s v="US Gas Fin Swap"/>
    <s v="US Gas Daily     HHub                    19-31May01      USD/MM"/>
    <m/>
    <n v="5000"/>
    <x v="0"/>
    <x v="10"/>
    <x v="0"/>
    <n v="4.1500000000000004"/>
    <s v="aepes222"/>
    <s v="PKEAVEY"/>
    <s v="G-DAILY-EST"/>
    <x v="1"/>
    <x v="5"/>
    <s v="VA6327.1"/>
    <d v="2001-05-19T21:00:00"/>
  </r>
  <r>
    <x v="1"/>
    <x v="3"/>
    <x v="1"/>
    <n v="3"/>
    <n v="4500"/>
    <n v="1266510"/>
    <d v="2001-05-18T09:22:53"/>
    <s v="Calpine Energy Services, L.P."/>
    <x v="0"/>
    <x v="0"/>
    <x v="0"/>
    <x v="3"/>
    <s v="US Gas Phy Fwd Firm non-TX &lt; or = 1Mo "/>
    <s v="US Gas Phy       EPNG SoCal Topk         19-21May01      USD/MM"/>
    <m/>
    <n v="1500"/>
    <x v="0"/>
    <x v="10"/>
    <x v="0"/>
    <n v="11.425000000000001"/>
    <s v="LREICHEL02"/>
    <s v="JTHOLT"/>
    <s v="ENA - IM West"/>
    <x v="7"/>
    <x v="5"/>
    <n v="797924"/>
    <d v="2001-05-19T21:00:00"/>
  </r>
  <r>
    <x v="1"/>
    <x v="3"/>
    <x v="1"/>
    <n v="3"/>
    <n v="15000"/>
    <n v="1266511"/>
    <d v="2001-05-18T09:22:54"/>
    <s v="Astra Power, LLC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"/>
    <s v="ceweyman"/>
    <s v="MLENHAR"/>
    <s v="ENA - IM West"/>
    <x v="7"/>
    <x v="5"/>
    <n v="797925"/>
    <d v="2001-05-19T21:00:00"/>
  </r>
  <r>
    <x v="1"/>
    <x v="3"/>
    <x v="1"/>
    <n v="3"/>
    <n v="30000"/>
    <n v="1266512"/>
    <d v="2001-05-18T09:22:55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mikepowers"/>
    <s v="SPEREIR"/>
    <s v="ENA-IM NE GULF2"/>
    <x v="7"/>
    <x v="5"/>
    <n v="797926"/>
    <d v="2001-05-19T21:00:00"/>
  </r>
  <r>
    <x v="1"/>
    <x v="3"/>
    <x v="1"/>
    <n v="3"/>
    <n v="75000"/>
    <n v="1266514"/>
    <d v="2001-05-18T09:22:56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"/>
    <s v="raganbond1"/>
    <s v="ARING"/>
    <s v="ENA-IM NE GULF1"/>
    <x v="7"/>
    <x v="5"/>
    <n v="797927"/>
    <d v="2001-05-19T21:00:00"/>
  </r>
  <r>
    <x v="1"/>
    <x v="3"/>
    <x v="1"/>
    <n v="3"/>
    <n v="15000"/>
    <n v="1266515"/>
    <d v="2001-05-18T09:23:00"/>
    <s v="Astra Power, LLC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"/>
    <s v="ceweyman"/>
    <s v="MLENHAR"/>
    <s v="ENA - IM West"/>
    <x v="7"/>
    <x v="5"/>
    <n v="797928"/>
    <d v="2001-05-19T21:00:00"/>
  </r>
  <r>
    <x v="1"/>
    <x v="3"/>
    <x v="0"/>
    <n v="151"/>
    <n v="755000"/>
    <n v="1266516"/>
    <d v="2001-05-18T09:23:05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aepes214"/>
    <s v="JARNOLD"/>
    <s v="NG-Price"/>
    <x v="1"/>
    <x v="5"/>
    <s v="VA6329.1"/>
    <d v="2001-11-01T00:00:00"/>
  </r>
  <r>
    <x v="0"/>
    <x v="2"/>
    <x v="1"/>
    <n v="365"/>
    <n v="1825"/>
    <n v="1266517"/>
    <d v="2001-05-18T09:23:07"/>
    <s v="Sempra Energy Europe Ltd"/>
    <x v="0"/>
    <x v="0"/>
    <x v="0"/>
    <x v="2"/>
    <s v="GER Power Phy Fwd Ffrm"/>
    <s v="GER Pwr Phy FF   Ger Grd WDPK HV         Jan-Dec02       EUR/MWh"/>
    <n v="5"/>
    <m/>
    <x v="0"/>
    <x v="2"/>
    <x v="2"/>
    <n v="31"/>
    <s v="elvispower"/>
    <s v="AMANCEBO"/>
    <s v="UK - ECTRL - Continental Power Book"/>
    <x v="3"/>
    <x v="3"/>
    <n v="104156.1"/>
    <d v="2002-01-01T00:00:00"/>
  </r>
  <r>
    <x v="1"/>
    <x v="3"/>
    <x v="1"/>
    <n v="3"/>
    <n v="11226"/>
    <n v="1266518"/>
    <d v="2001-05-18T09:23:08"/>
    <s v="PG&amp;E Energy Trading-Gas Corporation"/>
    <x v="0"/>
    <x v="0"/>
    <x v="0"/>
    <x v="3"/>
    <s v="US Gas Phy Fwd Firm non-TX &lt; or = 1Mo "/>
    <s v="US Gas Phy       ANR SW Pool             19-21May01      USD/MM"/>
    <m/>
    <n v="3742"/>
    <x v="0"/>
    <x v="10"/>
    <x v="0"/>
    <n v="4.04"/>
    <s v="perryperg"/>
    <s v="JWILLI13"/>
    <s v="ENA-IM Mid Central South"/>
    <x v="7"/>
    <x v="5"/>
    <n v="797929"/>
    <d v="2001-05-19T21:00:00"/>
  </r>
  <r>
    <x v="1"/>
    <x v="3"/>
    <x v="1"/>
    <n v="3"/>
    <n v="75000"/>
    <n v="1266519"/>
    <d v="2001-05-18T09:23:13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5"/>
    <s v="raganbond1"/>
    <s v="ARING"/>
    <s v="ENA-IM NE GULF1"/>
    <x v="7"/>
    <x v="5"/>
    <n v="797930"/>
    <d v="2001-05-19T21:00:00"/>
  </r>
  <r>
    <x v="1"/>
    <x v="3"/>
    <x v="1"/>
    <n v="3"/>
    <n v="4704"/>
    <n v="1266520"/>
    <d v="2001-05-18T09:23:14"/>
    <s v="TXU Energy Trading Company"/>
    <x v="0"/>
    <x v="0"/>
    <x v="0"/>
    <x v="3"/>
    <s v="US Gas Phy Fwd Firm non-TX &lt; or = 1Mo "/>
    <s v="US Gas Phy       TranscoZ6NNY            19-21May01      USD/MM"/>
    <n v="1568"/>
    <m/>
    <x v="0"/>
    <x v="10"/>
    <x v="0"/>
    <n v="4.4450000000000003"/>
    <s v="txuetclj"/>
    <s v="VPIMENOV"/>
    <s v="ENA-IM ME NEW YORK"/>
    <x v="7"/>
    <x v="5"/>
    <n v="797931"/>
    <d v="2001-05-19T21:00:00"/>
  </r>
  <r>
    <x v="1"/>
    <x v="3"/>
    <x v="1"/>
    <n v="3"/>
    <n v="15000"/>
    <n v="1266521"/>
    <d v="2001-05-18T09:23:16"/>
    <s v="Mitchell Gas Services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"/>
    <s v="ADM75252"/>
    <s v="JWILLI13"/>
    <s v="ENA-IM Mid Central South"/>
    <x v="7"/>
    <x v="5"/>
    <n v="797932"/>
    <d v="2001-05-19T21:00:00"/>
  </r>
  <r>
    <x v="1"/>
    <x v="3"/>
    <x v="1"/>
    <n v="3"/>
    <n v="15000"/>
    <n v="1266522"/>
    <d v="2001-05-18T09:23:17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250000000000004"/>
    <s v="TMVDEC02"/>
    <s v="JWILLI13"/>
    <s v="ENA-IM Mid Central South"/>
    <x v="7"/>
    <x v="5"/>
    <n v="797933"/>
    <d v="2001-05-19T21:00:00"/>
  </r>
  <r>
    <x v="1"/>
    <x v="3"/>
    <x v="1"/>
    <n v="3"/>
    <n v="15000"/>
    <n v="1266523"/>
    <d v="2001-05-18T09:23:2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JFuller99"/>
    <s v="JWILLI13"/>
    <s v="ENA - IM Mkt Central MICH"/>
    <x v="7"/>
    <x v="5"/>
    <n v="797934"/>
    <d v="2001-05-19T21:00:00"/>
  </r>
  <r>
    <x v="0"/>
    <x v="0"/>
    <x v="0"/>
    <n v="1"/>
    <n v="10"/>
    <n v="1266525"/>
    <d v="2001-05-18T09:23:21"/>
    <s v="Willowbridge Associates Inc"/>
    <x v="0"/>
    <x v="0"/>
    <x v="0"/>
    <x v="0"/>
    <s v="Nickel LME Registered Contract"/>
    <s v="Ni LME Reg.      Contract                3 Month         USD/mt-L"/>
    <m/>
    <n v="10"/>
    <x v="0"/>
    <x v="3"/>
    <x v="0"/>
    <n v="7245"/>
    <s v="ADM52993"/>
    <s v="ATURNER"/>
    <s v="Enron Metals Trading System"/>
    <x v="0"/>
    <x v="0"/>
    <n v="2138663"/>
    <m/>
  </r>
  <r>
    <x v="1"/>
    <x v="3"/>
    <x v="1"/>
    <n v="3"/>
    <n v="12762"/>
    <n v="1266526"/>
    <d v="2001-05-18T09:23:23"/>
    <s v="National Fuel Gas Distribution Corporation"/>
    <x v="0"/>
    <x v="0"/>
    <x v="0"/>
    <x v="3"/>
    <s v="US Gas Phy Fwd Firm non-TX &lt; or = 1Mo "/>
    <s v="US Gas Phy       TENN 500                19-21May01      USD/MM"/>
    <m/>
    <n v="4254"/>
    <x v="0"/>
    <x v="10"/>
    <x v="0"/>
    <n v="4.1100000000000003"/>
    <s v="NATIONAL4"/>
    <s v="SGOODEL"/>
    <s v="ENA-IM NE GULF3"/>
    <x v="7"/>
    <x v="5"/>
    <n v="797936"/>
    <d v="2001-05-19T21:00:00"/>
  </r>
  <r>
    <x v="0"/>
    <x v="3"/>
    <x v="0"/>
    <n v="214"/>
    <n v="1070000"/>
    <n v="1266527"/>
    <d v="2001-05-18T09:23:25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8"/>
    <s v="EPMELPteg"/>
    <s v="JMCKAY"/>
    <s v="FT-CAND-EGSC"/>
    <x v="1"/>
    <x v="7"/>
    <s v="VA6330.1"/>
    <d v="2002-04-01T00:00:00"/>
  </r>
  <r>
    <x v="1"/>
    <x v="3"/>
    <x v="1"/>
    <n v="3"/>
    <n v="15000"/>
    <n v="1266528"/>
    <d v="2001-05-18T09:23:35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rrm00001"/>
    <s v="VPIMENOV"/>
    <s v="ENA-IM ME NEW YORK"/>
    <x v="7"/>
    <x v="5"/>
    <n v="797937"/>
    <d v="2001-05-19T21:00:00"/>
  </r>
  <r>
    <x v="1"/>
    <x v="3"/>
    <x v="1"/>
    <n v="3"/>
    <n v="9000"/>
    <n v="1266530"/>
    <d v="2001-05-18T09:23:42"/>
    <s v="El Paso Merchant Energy, L.P."/>
    <x v="0"/>
    <x v="0"/>
    <x v="0"/>
    <x v="3"/>
    <s v="US Gas Phy Fwd Firm non-TX &lt; or = 1Mo "/>
    <s v="US Gas Phy       Transco St.65           19-21May01      USD/MM"/>
    <n v="3000"/>
    <m/>
    <x v="0"/>
    <x v="10"/>
    <x v="0"/>
    <n v="4.1950000000000003"/>
    <s v="EPMELPdg"/>
    <s v="ARING"/>
    <s v="ENA-IM NE GULF1"/>
    <x v="7"/>
    <x v="5"/>
    <n v="797938"/>
    <d v="2001-05-19T21:00:00"/>
  </r>
  <r>
    <x v="1"/>
    <x v="3"/>
    <x v="1"/>
    <n v="3"/>
    <n v="15000"/>
    <n v="1266531"/>
    <d v="2001-05-18T09:23:50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ADM38449"/>
    <s v="JWILLI13"/>
    <s v="ENA - IM Mkt Central MICH"/>
    <x v="7"/>
    <x v="5"/>
    <n v="797939"/>
    <d v="2001-05-19T21:00:00"/>
  </r>
  <r>
    <x v="1"/>
    <x v="3"/>
    <x v="1"/>
    <n v="3"/>
    <n v="15000"/>
    <n v="1266532"/>
    <d v="2001-05-18T09:23:51"/>
    <s v="NUI Energy Broker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"/>
    <s v="NUIEBJOP"/>
    <s v="VPIMENOV"/>
    <s v="ENA-IM ME NEW YORK"/>
    <x v="7"/>
    <x v="5"/>
    <n v="797940"/>
    <d v="2001-05-19T21:00:00"/>
  </r>
  <r>
    <x v="1"/>
    <x v="3"/>
    <x v="1"/>
    <n v="3"/>
    <n v="6600"/>
    <n v="1266533"/>
    <d v="2001-05-18T09:23:51"/>
    <s v="Colonial Energy Inc."/>
    <x v="0"/>
    <x v="0"/>
    <x v="0"/>
    <x v="3"/>
    <s v="US Gas Phy Fwd Firm non-TX &lt; or = 1Mo "/>
    <s v="US Gas Phy       Transco St.65           19-21May01      USD/MM"/>
    <n v="2200"/>
    <m/>
    <x v="0"/>
    <x v="10"/>
    <x v="0"/>
    <n v="4.1950000000000003"/>
    <s v="VABLAISE"/>
    <s v="ARING"/>
    <s v="ENA-IM NE GULF1"/>
    <x v="7"/>
    <x v="5"/>
    <n v="797941"/>
    <d v="2001-05-19T21:00:00"/>
  </r>
  <r>
    <x v="1"/>
    <x v="3"/>
    <x v="1"/>
    <n v="3"/>
    <n v="9000"/>
    <n v="1266534"/>
    <d v="2001-05-18T09:23:57"/>
    <s v="Duke Energy Trading and Marketing, L.L.C."/>
    <x v="0"/>
    <x v="0"/>
    <x v="0"/>
    <x v="3"/>
    <s v="US Gas Phy Fwd Firm non-TX &lt; or = 1Mo "/>
    <s v="US Gas Phy       NGPL LA Pool            19-21May01      USD/MM"/>
    <m/>
    <n v="3000"/>
    <x v="0"/>
    <x v="10"/>
    <x v="0"/>
    <n v="4.1100000000000003"/>
    <s v="LAURABATES"/>
    <s v="TDONOHO"/>
    <s v="ENA - IM Central Gulf"/>
    <x v="7"/>
    <x v="5"/>
    <n v="797943"/>
    <d v="2001-05-19T21:00:00"/>
  </r>
  <r>
    <x v="1"/>
    <x v="3"/>
    <x v="1"/>
    <n v="3"/>
    <n v="15000"/>
    <n v="1266535"/>
    <d v="2001-05-18T09:23:59"/>
    <s v="El Paso Merchant Energy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EPMELPwlh"/>
    <s v="VPIMENOV"/>
    <s v="ENA-IM ME NEW YORK"/>
    <x v="7"/>
    <x v="5"/>
    <n v="797944"/>
    <d v="2001-05-19T21:00:00"/>
  </r>
  <r>
    <x v="0"/>
    <x v="3"/>
    <x v="1"/>
    <n v="4"/>
    <n v="20000"/>
    <n v="1266536"/>
    <d v="2001-05-18T09:24:04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ADM00359"/>
    <s v="RWATT"/>
    <s v="EC-IM Canada West"/>
    <x v="7"/>
    <x v="7"/>
    <n v="797945"/>
    <d v="2001-05-18T21:00:00"/>
  </r>
  <r>
    <x v="1"/>
    <x v="3"/>
    <x v="1"/>
    <n v="3"/>
    <n v="15000"/>
    <n v="1266537"/>
    <d v="2001-05-18T09:24:05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scallender"/>
    <s v="TDONOHO"/>
    <s v="ENA - IM Central Gulf"/>
    <x v="7"/>
    <x v="5"/>
    <n v="797946"/>
    <d v="2001-05-19T21:00:00"/>
  </r>
  <r>
    <x v="1"/>
    <x v="3"/>
    <x v="1"/>
    <n v="3"/>
    <n v="15000"/>
    <n v="1266538"/>
    <d v="2001-05-18T09:24:10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ADM38449"/>
    <s v="JWILLI13"/>
    <s v="ENA - IM Mkt Central MICH"/>
    <x v="7"/>
    <x v="5"/>
    <n v="797947"/>
    <d v="2001-05-19T21:00:00"/>
  </r>
  <r>
    <x v="1"/>
    <x v="3"/>
    <x v="1"/>
    <n v="3"/>
    <n v="30000"/>
    <n v="1266539"/>
    <d v="2001-05-18T09:24:11"/>
    <s v="Anadarko Energy Services Company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ADM26674"/>
    <s v="ARING"/>
    <s v="ENA-IM NE GULF1"/>
    <x v="7"/>
    <x v="5"/>
    <n v="797948"/>
    <d v="2001-05-19T21:00:00"/>
  </r>
  <r>
    <x v="1"/>
    <x v="1"/>
    <x v="0"/>
    <n v="1"/>
    <n v="40000"/>
    <n v="1266540"/>
    <d v="2001-05-18T09:24:13"/>
    <s v="Hess Energy Trading Company LLC"/>
    <x v="0"/>
    <x v="0"/>
    <x v="0"/>
    <x v="1"/>
    <s v="US Crude WTI Fin Swap "/>
    <s v="US WTI Swap      Nymex PEN               Jun01           USD/bl/m"/>
    <n v="40000"/>
    <m/>
    <x v="0"/>
    <x v="8"/>
    <x v="0"/>
    <n v="29.36"/>
    <s v="N587JK00"/>
    <s v="GWHALLE"/>
    <s v="WTI-GW-NXC2"/>
    <x v="1"/>
    <x v="5"/>
    <s v="VA6333.1"/>
    <d v="2001-06-01T00:00:00"/>
  </r>
  <r>
    <x v="1"/>
    <x v="3"/>
    <x v="1"/>
    <n v="3"/>
    <n v="15000"/>
    <n v="1266541"/>
    <d v="2001-05-18T09:24:17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99999999999996"/>
    <s v="TMVDEC02"/>
    <s v="JWILLI13"/>
    <s v="ENA-IM Mid Central South"/>
    <x v="7"/>
    <x v="5"/>
    <n v="797949"/>
    <d v="2001-05-19T21:00:00"/>
  </r>
  <r>
    <x v="1"/>
    <x v="1"/>
    <x v="0"/>
    <n v="1"/>
    <n v="5000"/>
    <n v="1266542"/>
    <d v="2001-05-18T09:24:17"/>
    <s v="Hess Energy Trading Company LLC"/>
    <x v="0"/>
    <x v="0"/>
    <x v="0"/>
    <x v="1"/>
    <s v="US Crude WTI Fin Swap "/>
    <s v="US WTI Swap      Nymex PEN               Jun01           USD/bl/m"/>
    <n v="5000"/>
    <m/>
    <x v="0"/>
    <x v="8"/>
    <x v="0"/>
    <n v="29.36"/>
    <s v="rsrsrsrs"/>
    <s v="GWHALLE"/>
    <s v="WTI-GW-NXC2"/>
    <x v="1"/>
    <x v="5"/>
    <s v="VA6334.1"/>
    <d v="2001-06-01T00:00:00"/>
  </r>
  <r>
    <x v="1"/>
    <x v="3"/>
    <x v="1"/>
    <n v="3"/>
    <n v="15000"/>
    <n v="1266544"/>
    <d v="2001-05-18T09:24:19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449999999999999"/>
    <s v="ADM38449"/>
    <s v="JWILLI13"/>
    <s v="ENA-IM Mid Central South"/>
    <x v="7"/>
    <x v="5"/>
    <n v="797951"/>
    <d v="2001-05-19T21:00:00"/>
  </r>
  <r>
    <x v="1"/>
    <x v="3"/>
    <x v="1"/>
    <n v="3"/>
    <n v="15000"/>
    <n v="1266543"/>
    <d v="2001-05-18T09:24:19"/>
    <s v="Western Gas Resources,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JHTRAMEL"/>
    <s v="VPIMENOV"/>
    <s v="ENA-IM ME NEW YORK"/>
    <x v="7"/>
    <x v="5"/>
    <n v="797950"/>
    <d v="2001-05-19T21:00:00"/>
  </r>
  <r>
    <x v="1"/>
    <x v="1"/>
    <x v="0"/>
    <n v="1"/>
    <n v="50000"/>
    <n v="1266545"/>
    <d v="2001-05-18T09:24:2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DOMESTIC1"/>
    <s v="GWHALLE"/>
    <s v="WTI-GW-NXC2"/>
    <x v="1"/>
    <x v="5"/>
    <s v="VA6335.1"/>
    <d v="2001-07-01T00:00:00"/>
  </r>
  <r>
    <x v="1"/>
    <x v="3"/>
    <x v="1"/>
    <n v="3"/>
    <n v="15000"/>
    <n v="1266546"/>
    <d v="2001-05-18T09:24:22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7952"/>
    <d v="2001-05-19T21:00:00"/>
  </r>
  <r>
    <x v="1"/>
    <x v="3"/>
    <x v="0"/>
    <n v="123"/>
    <n v="615000"/>
    <n v="1266547"/>
    <d v="2001-05-18T09:24:24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0"/>
    <x v="0"/>
    <n v="-0.13500000000000001"/>
    <s v="ADM90884"/>
    <s v="ALEWIS"/>
    <s v="GD-CENTRAL"/>
    <x v="1"/>
    <x v="5"/>
    <s v="VA6336.1"/>
    <d v="2001-07-01T00:00:00"/>
  </r>
  <r>
    <x v="1"/>
    <x v="3"/>
    <x v="1"/>
    <n v="3"/>
    <n v="45000"/>
    <n v="1266548"/>
    <d v="2001-05-18T09:24:24"/>
    <s v="Axia Energy, LP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65"/>
    <s v="garrison"/>
    <s v="ARING"/>
    <s v="ENA-IM NE GULF1"/>
    <x v="7"/>
    <x v="5"/>
    <n v="797953"/>
    <d v="2001-05-19T21:00:00"/>
  </r>
  <r>
    <x v="1"/>
    <x v="1"/>
    <x v="0"/>
    <n v="1"/>
    <n v="25000"/>
    <n v="1266551"/>
    <d v="2001-05-18T09:24:42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"/>
    <s v="DREWCHESS"/>
    <s v="RFULLER"/>
    <s v="PHYOIL - Price"/>
    <x v="1"/>
    <x v="5"/>
    <s v="VA6338.1"/>
    <d v="2001-06-01T00:00:00"/>
  </r>
  <r>
    <x v="1"/>
    <x v="3"/>
    <x v="1"/>
    <n v="3"/>
    <n v="15000"/>
    <n v="1266552"/>
    <d v="2001-05-18T09:24:42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EPMELPwlh"/>
    <s v="VPIMENOV"/>
    <s v="ENA-IM ME NEW YORK"/>
    <x v="7"/>
    <x v="5"/>
    <n v="797954"/>
    <d v="2001-05-19T21:00:00"/>
  </r>
  <r>
    <x v="1"/>
    <x v="1"/>
    <x v="0"/>
    <n v="1"/>
    <n v="25000"/>
    <n v="1266553"/>
    <d v="2001-05-18T09:24:43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1"/>
    <s v="DOMESTIC1"/>
    <s v="RFULLER"/>
    <s v="PHYOIL - Price"/>
    <x v="1"/>
    <x v="5"/>
    <s v="VA6339.1"/>
    <d v="2001-06-01T00:00:00"/>
  </r>
  <r>
    <x v="1"/>
    <x v="3"/>
    <x v="0"/>
    <n v="30"/>
    <n v="75000"/>
    <n v="1266554"/>
    <d v="2001-05-18T09:24:51"/>
    <s v="Mirant Americas Energy Marketing, L.P."/>
    <x v="0"/>
    <x v="0"/>
    <x v="0"/>
    <x v="3"/>
    <s v="US Gas Fin Swap"/>
    <s v="US Gas Swap      Nymex                   Jun01           USD/MM"/>
    <m/>
    <n v="2500"/>
    <x v="0"/>
    <x v="10"/>
    <x v="0"/>
    <n v="4.1849999999999996"/>
    <s v="rkc00001"/>
    <s v="JARNOLD"/>
    <s v="NG-Price"/>
    <x v="1"/>
    <x v="5"/>
    <s v="VA6341.1"/>
    <d v="2001-06-01T21:00:00"/>
  </r>
  <r>
    <x v="1"/>
    <x v="3"/>
    <x v="1"/>
    <n v="3"/>
    <n v="3000"/>
    <n v="1266555"/>
    <d v="2001-05-18T09:24:53"/>
    <s v="Aquila Energy Marketing Corporation"/>
    <x v="0"/>
    <x v="0"/>
    <x v="0"/>
    <x v="3"/>
    <s v="US Gas Phy Fwd Firm non-TX &lt; or = 1Mo "/>
    <s v="US Gas Phy       Trunkline ELA           19-21May01      USD/MM"/>
    <m/>
    <n v="1000"/>
    <x v="0"/>
    <x v="10"/>
    <x v="0"/>
    <n v="4.05"/>
    <s v="JENNCLAYO"/>
    <s v="TDONOHO"/>
    <s v="ENA - IM Central Gulf"/>
    <x v="7"/>
    <x v="5"/>
    <n v="797955"/>
    <d v="2001-05-19T21:00:00"/>
  </r>
  <r>
    <x v="1"/>
    <x v="3"/>
    <x v="1"/>
    <n v="3"/>
    <n v="15000"/>
    <n v="1266557"/>
    <d v="2001-05-18T09:24:55"/>
    <s v="Coral Energy Resources, L.P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"/>
    <s v="schneider"/>
    <s v="JWILLI13"/>
    <s v="ENA-IM Mid Central South"/>
    <x v="7"/>
    <x v="5"/>
    <n v="797956"/>
    <d v="2001-05-19T21:00:00"/>
  </r>
  <r>
    <x v="1"/>
    <x v="2"/>
    <x v="0"/>
    <n v="5"/>
    <n v="250"/>
    <n v="1266556"/>
    <d v="2001-05-18T09:24:55"/>
    <s v="Coral Energy Holding L.P."/>
    <x v="0"/>
    <x v="0"/>
    <x v="0"/>
    <x v="2"/>
    <s v="US East Power Fin Swap"/>
    <s v="US Pwr Fin Swap  ISO NY Z-A Peak         21-25May01      USD/MWh"/>
    <n v="50"/>
    <m/>
    <x v="0"/>
    <x v="2"/>
    <x v="0"/>
    <n v="41.75"/>
    <s v="wsullivan5"/>
    <s v="GGUPTA"/>
    <s v="ST-New England"/>
    <x v="6"/>
    <x v="5"/>
    <n v="615305.1"/>
    <d v="2001-05-21T21:00:00"/>
  </r>
  <r>
    <x v="1"/>
    <x v="3"/>
    <x v="1"/>
    <n v="3"/>
    <n v="11538"/>
    <n v="1266558"/>
    <d v="2001-05-18T09:24:57"/>
    <s v="Reliant Energy Services, Inc."/>
    <x v="0"/>
    <x v="0"/>
    <x v="0"/>
    <x v="3"/>
    <s v="US Gas Phy Fwd Firm non-TX &lt; or = 1Mo "/>
    <s v="US Gas Phy       NGPL LA Pool            19-21May01      USD/MM"/>
    <n v="3846"/>
    <m/>
    <x v="0"/>
    <x v="10"/>
    <x v="0"/>
    <n v="4.1050000000000004"/>
    <s v="mikepowers"/>
    <s v="TDONOHO"/>
    <s v="ENA - IM Central Gulf"/>
    <x v="7"/>
    <x v="5"/>
    <n v="797957"/>
    <d v="2001-05-19T21:00:00"/>
  </r>
  <r>
    <x v="1"/>
    <x v="3"/>
    <x v="1"/>
    <n v="3"/>
    <n v="7500"/>
    <n v="1266560"/>
    <d v="2001-05-18T09:25:09"/>
    <s v="AEP Energy Services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4"/>
    <s v="aepes208"/>
    <s v="JWILLI13"/>
    <s v="ENA-IM Mid Central South"/>
    <x v="7"/>
    <x v="5"/>
    <n v="797958"/>
    <d v="2001-05-19T21:00:00"/>
  </r>
  <r>
    <x v="1"/>
    <x v="3"/>
    <x v="1"/>
    <n v="3"/>
    <n v="30000"/>
    <n v="1266561"/>
    <d v="2001-05-18T09:25:10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9"/>
    <s v="wayneellis"/>
    <s v="JTHOLT"/>
    <s v="ENA - IM West"/>
    <x v="7"/>
    <x v="5"/>
    <n v="797959"/>
    <d v="2001-05-19T21:00:00"/>
  </r>
  <r>
    <x v="1"/>
    <x v="2"/>
    <x v="1"/>
    <n v="30"/>
    <n v="1500"/>
    <n v="1266562"/>
    <d v="2001-05-18T09:25:13"/>
    <s v="Conectiv Energy Supply, Inc."/>
    <x v="0"/>
    <x v="0"/>
    <x v="0"/>
    <x v="2"/>
    <s v="US East Power Phy Fwd Firm"/>
    <s v="US Pwr Phy Firm  Cinergy Peak            Jun01           USD/MWh"/>
    <m/>
    <n v="50"/>
    <x v="0"/>
    <x v="2"/>
    <x v="0"/>
    <n v="59.9"/>
    <s v="jimmchugh1"/>
    <s v="CDORLAN"/>
    <s v="ST-ECAR"/>
    <x v="6"/>
    <x v="6"/>
    <n v="615306.1"/>
    <d v="2001-06-01T17:11:00"/>
  </r>
  <r>
    <x v="1"/>
    <x v="3"/>
    <x v="1"/>
    <n v="3"/>
    <n v="15000"/>
    <n v="1266563"/>
    <d v="2001-05-18T09:25:21"/>
    <s v="Duke Energy Trading and Marketing, L.L.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2"/>
    <s v="NAMHO123"/>
    <s v="SGOODEL"/>
    <s v="ENA-IM NE GULF3"/>
    <x v="7"/>
    <x v="5"/>
    <n v="797960"/>
    <d v="2001-05-19T21:00:00"/>
  </r>
  <r>
    <x v="1"/>
    <x v="3"/>
    <x v="1"/>
    <n v="3"/>
    <n v="75000"/>
    <n v="1266564"/>
    <d v="2001-05-18T09:25:23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"/>
    <s v="WILSHUSEN"/>
    <s v="ARING"/>
    <s v="ENA-IM NE GULF1"/>
    <x v="7"/>
    <x v="5"/>
    <n v="797961"/>
    <d v="2001-05-19T21:00:00"/>
  </r>
  <r>
    <x v="1"/>
    <x v="3"/>
    <x v="1"/>
    <n v="3"/>
    <n v="30000"/>
    <n v="1266565"/>
    <d v="2001-05-18T09:25:29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050000000000004"/>
    <s v="aepes201"/>
    <s v="TDONOHO"/>
    <s v="ENA - IM Central Gulf"/>
    <x v="7"/>
    <x v="5"/>
    <n v="797963"/>
    <d v="2001-05-19T21:00:00"/>
  </r>
  <r>
    <x v="1"/>
    <x v="3"/>
    <x v="1"/>
    <n v="3"/>
    <n v="12000"/>
    <n v="1266567"/>
    <d v="2001-05-18T09:25:32"/>
    <s v="EnergyUSA-TPC Corp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549999999999997"/>
    <s v="scallender"/>
    <s v="TDONOHO"/>
    <s v="ENA - IM Central Gulf"/>
    <x v="7"/>
    <x v="5"/>
    <n v="797964"/>
    <d v="2001-05-19T21:00:00"/>
  </r>
  <r>
    <x v="1"/>
    <x v="1"/>
    <x v="0"/>
    <n v="1"/>
    <n v="50000"/>
    <n v="1266566"/>
    <d v="2001-05-18T09:25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rsrsrsrs"/>
    <s v="GWHALLE"/>
    <s v="WTI-GW-NXC2"/>
    <x v="1"/>
    <x v="5"/>
    <s v="VA6344.1"/>
    <d v="2001-07-01T00:00:00"/>
  </r>
  <r>
    <x v="1"/>
    <x v="3"/>
    <x v="1"/>
    <n v="3"/>
    <n v="6597"/>
    <n v="1266568"/>
    <d v="2001-05-18T09:25:35"/>
    <s v="Hess Energy Services Company, LLC"/>
    <x v="0"/>
    <x v="0"/>
    <x v="0"/>
    <x v="3"/>
    <s v="US Gas Phy Fwd Firm non-TX &lt; or = 1Mo "/>
    <s v="US Gas Phy       ANR SE Gath             19-21May01      USD/MM"/>
    <m/>
    <n v="2199"/>
    <x v="0"/>
    <x v="10"/>
    <x v="0"/>
    <n v="4.12"/>
    <s v="timriordan"/>
    <s v="TDONOHO"/>
    <s v="ENA - IM Central Gulf"/>
    <x v="7"/>
    <x v="5"/>
    <n v="797967"/>
    <d v="2001-05-19T21:00:00"/>
  </r>
  <r>
    <x v="0"/>
    <x v="3"/>
    <x v="1"/>
    <n v="4"/>
    <n v="20000"/>
    <n v="1266570"/>
    <d v="2001-05-18T09:25:36"/>
    <s v="Sierra Pacific Power Compan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AUSTIN4874"/>
    <s v="RWATT"/>
    <s v="EC-IM Canada West"/>
    <x v="7"/>
    <x v="7"/>
    <n v="797966"/>
    <d v="2001-05-18T21:00:00"/>
  </r>
  <r>
    <x v="1"/>
    <x v="3"/>
    <x v="1"/>
    <n v="3"/>
    <n v="15000"/>
    <n v="1266569"/>
    <d v="2001-05-18T09:25:36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965"/>
    <d v="2001-05-19T21:00:00"/>
  </r>
  <r>
    <x v="1"/>
    <x v="3"/>
    <x v="1"/>
    <n v="3"/>
    <n v="30000"/>
    <n v="1266571"/>
    <d v="2001-05-18T09:25:39"/>
    <s v="BP Energy Company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Hallbrian1"/>
    <s v="JPARKS"/>
    <s v="HPLC - IM HPLC"/>
    <x v="7"/>
    <x v="8"/>
    <n v="797968"/>
    <d v="2001-05-19T21:00:00"/>
  </r>
  <r>
    <x v="1"/>
    <x v="3"/>
    <x v="1"/>
    <n v="3"/>
    <n v="30000"/>
    <n v="1266572"/>
    <d v="2001-05-18T09:25:47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"/>
    <s v="sstewart01"/>
    <s v="JWILLI13"/>
    <s v="ENA-IM Mid Central North"/>
    <x v="7"/>
    <x v="5"/>
    <n v="797969"/>
    <d v="2001-05-19T21:00:00"/>
  </r>
  <r>
    <x v="1"/>
    <x v="3"/>
    <x v="0"/>
    <n v="30"/>
    <n v="75000"/>
    <n v="1266574"/>
    <d v="2001-05-18T09:25:49"/>
    <s v="Sempra Energy Trading Corp."/>
    <x v="0"/>
    <x v="0"/>
    <x v="0"/>
    <x v="3"/>
    <s v="US Gas Fin Swap"/>
    <s v="US Gas Swap      Nymex                   Jun01           USD/MM"/>
    <m/>
    <n v="2500"/>
    <x v="0"/>
    <x v="10"/>
    <x v="0"/>
    <n v="4.1849999999999996"/>
    <s v="jh1825ps"/>
    <s v="JARNOLD"/>
    <s v="NG-Price"/>
    <x v="1"/>
    <x v="5"/>
    <s v="VA6345.1"/>
    <d v="2001-06-01T21:00:00"/>
  </r>
  <r>
    <x v="1"/>
    <x v="3"/>
    <x v="1"/>
    <n v="3"/>
    <n v="30000"/>
    <n v="1266576"/>
    <d v="2001-05-18T09:25:55"/>
    <s v="Coral Energy Resources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ccubbison"/>
    <s v="MLENHAR"/>
    <s v="ENA - IM West"/>
    <x v="7"/>
    <x v="5"/>
    <n v="797972"/>
    <d v="2001-05-19T21:00:00"/>
  </r>
  <r>
    <x v="1"/>
    <x v="3"/>
    <x v="1"/>
    <n v="3"/>
    <n v="15000"/>
    <n v="1266575"/>
    <d v="2001-05-18T09:25:55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ADM38449"/>
    <s v="JWILLI13"/>
    <s v="ENA - IM Mkt Central MICH"/>
    <x v="7"/>
    <x v="5"/>
    <n v="797970"/>
    <d v="2001-05-19T21:00:00"/>
  </r>
  <r>
    <x v="1"/>
    <x v="3"/>
    <x v="1"/>
    <n v="3"/>
    <n v="30000"/>
    <n v="1266577"/>
    <d v="2001-05-18T09:25:56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2300000000000004"/>
    <s v="aepes215"/>
    <s v="ARING"/>
    <s v="ENA-IM NE GULF1"/>
    <x v="7"/>
    <x v="5"/>
    <n v="797971"/>
    <d v="2001-05-19T21:00:00"/>
  </r>
  <r>
    <x v="1"/>
    <x v="3"/>
    <x v="1"/>
    <n v="3"/>
    <n v="4458"/>
    <n v="1266578"/>
    <d v="2001-05-18T09:25:57"/>
    <s v="AEP Energy Services, Inc."/>
    <x v="0"/>
    <x v="0"/>
    <x v="0"/>
    <x v="3"/>
    <s v="US Gas Phy Fwd Firm non-TX &lt; or = 1Mo "/>
    <s v="US Gas Phy       PEPL Pool               19-21May01      USD/MM"/>
    <n v="1486"/>
    <m/>
    <x v="0"/>
    <x v="10"/>
    <x v="0"/>
    <n v="4.0350000000000001"/>
    <s v="aepes208"/>
    <s v="JWILLI13"/>
    <s v="ENA-IM Mid Central South"/>
    <x v="7"/>
    <x v="5"/>
    <n v="797973"/>
    <d v="2001-05-19T21:00:00"/>
  </r>
  <r>
    <x v="1"/>
    <x v="3"/>
    <x v="1"/>
    <n v="3"/>
    <n v="7500"/>
    <n v="1266581"/>
    <d v="2001-05-18T09:25:59"/>
    <s v="Williams Energy Marketing &amp; Trading Company"/>
    <x v="0"/>
    <x v="0"/>
    <x v="0"/>
    <x v="3"/>
    <s v="US Gas Phy Fwd Firm non-TX &lt; or = 1Mo "/>
    <s v="US Gas Phy       Transco Z6 NY           19-21May01      USD/MM"/>
    <n v="2500"/>
    <m/>
    <x v="0"/>
    <x v="10"/>
    <x v="0"/>
    <n v="4.4800000000000004"/>
    <s v="darylbrown"/>
    <s v="VPIMENOV"/>
    <s v="ENA-IM ME NEW YORK"/>
    <x v="7"/>
    <x v="5"/>
    <n v="797975"/>
    <d v="2001-05-19T21:00:00"/>
  </r>
  <r>
    <x v="1"/>
    <x v="3"/>
    <x v="1"/>
    <n v="3"/>
    <n v="15000"/>
    <n v="1266580"/>
    <d v="2001-05-18T09:25:59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rrm00001"/>
    <s v="VPIMENOV"/>
    <s v="ENA-IM ME NEW YORK"/>
    <x v="7"/>
    <x v="5"/>
    <n v="797974"/>
    <d v="2001-05-19T21:00:00"/>
  </r>
  <r>
    <x v="1"/>
    <x v="1"/>
    <x v="0"/>
    <n v="1"/>
    <n v="50000"/>
    <n v="1266582"/>
    <d v="2001-05-18T09:26:0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N587JK00"/>
    <s v="GWHALLE"/>
    <s v="WTI-GW-NXC2"/>
    <x v="1"/>
    <x v="5"/>
    <s v="VA6347.1"/>
    <d v="2001-06-01T00:00:00"/>
  </r>
  <r>
    <x v="1"/>
    <x v="3"/>
    <x v="1"/>
    <n v="3"/>
    <n v="9000"/>
    <n v="1266583"/>
    <d v="2001-05-18T09:26:10"/>
    <s v="e prime, inc."/>
    <x v="0"/>
    <x v="0"/>
    <x v="0"/>
    <x v="3"/>
    <s v="US Gas Phy Fwd Firm non-TX &lt; or = 1Mo "/>
    <s v="US Gas Phy       PEPL Pool               19-21May01      USD/MM"/>
    <n v="3000"/>
    <m/>
    <x v="0"/>
    <x v="10"/>
    <x v="0"/>
    <n v="4.0350000000000001"/>
    <s v="EPRIME28"/>
    <s v="JWILLI13"/>
    <s v="ENA-IM Mid Central South"/>
    <x v="7"/>
    <x v="5"/>
    <n v="797976"/>
    <d v="2001-05-19T21:00:00"/>
  </r>
  <r>
    <x v="1"/>
    <x v="3"/>
    <x v="1"/>
    <n v="3"/>
    <n v="7500"/>
    <n v="1266584"/>
    <d v="2001-05-18T09:26:10"/>
    <s v="Duke Energy Trading and Marketing, L.L.C."/>
    <x v="0"/>
    <x v="0"/>
    <x v="0"/>
    <x v="3"/>
    <s v="US Gas Phy Fwd Firm non-TX &lt; or = 1Mo "/>
    <s v="US Gas Phy       Transco Z6 NY           19-21May01      USD/MM"/>
    <n v="2500"/>
    <m/>
    <x v="0"/>
    <x v="10"/>
    <x v="0"/>
    <n v="4.4800000000000004"/>
    <s v="KMZIOBER"/>
    <s v="VPIMENOV"/>
    <s v="ENA-IM ME NEW YORK"/>
    <x v="7"/>
    <x v="5"/>
    <n v="797977"/>
    <d v="2001-05-19T21:00:00"/>
  </r>
  <r>
    <x v="1"/>
    <x v="3"/>
    <x v="1"/>
    <n v="3"/>
    <n v="15000"/>
    <n v="1266585"/>
    <d v="2001-05-18T09:26:10"/>
    <s v="Dynegy Marketing and Trade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1100000000000003"/>
    <s v="MCGAUGHEY1"/>
    <s v="SGOODEL"/>
    <s v="ENA-IM NE GULF3"/>
    <x v="7"/>
    <x v="5"/>
    <n v="797978"/>
    <d v="2001-05-19T21:00:00"/>
  </r>
  <r>
    <x v="1"/>
    <x v="3"/>
    <x v="1"/>
    <n v="3"/>
    <n v="12000"/>
    <n v="1266586"/>
    <d v="2001-05-18T09:26:19"/>
    <s v="Marathon Oil Company"/>
    <x v="0"/>
    <x v="0"/>
    <x v="0"/>
    <x v="3"/>
    <s v="US Gas Phy Fwd Firm non-TX &lt; or = 1Mo "/>
    <s v="US Gas Phy       TGT Z-SL                19-21May01      USD/MM"/>
    <n v="4000"/>
    <m/>
    <x v="0"/>
    <x v="10"/>
    <x v="0"/>
    <n v="4.1349999999999998"/>
    <s v="TONYWITTE"/>
    <s v="SPEREIR"/>
    <s v="ENA-IM NE GULF2"/>
    <x v="7"/>
    <x v="5"/>
    <n v="797979"/>
    <d v="2001-05-19T21:00:00"/>
  </r>
  <r>
    <x v="1"/>
    <x v="4"/>
    <x v="0"/>
    <n v="1"/>
    <n v="15000"/>
    <n v="1266587"/>
    <d v="2001-05-18T09:26:22"/>
    <s v="Sempra Energy Trading Corp."/>
    <x v="0"/>
    <x v="0"/>
    <x v="0"/>
    <x v="4"/>
    <s v="US UNL Gasoline Fin Swap"/>
    <s v="US UNL Gasoline  Nymex NX2               Jun01           c/Gl-b"/>
    <m/>
    <n v="15000"/>
    <x v="0"/>
    <x v="11"/>
    <x v="0"/>
    <n v="104"/>
    <s v="semprakuo"/>
    <s v="AHAUSER"/>
    <s v="Blnd-Hu-Hdg"/>
    <x v="1"/>
    <x v="5"/>
    <s v="VA6350.1"/>
    <d v="2001-06-01T21:00:00"/>
  </r>
  <r>
    <x v="1"/>
    <x v="3"/>
    <x v="1"/>
    <n v="3"/>
    <n v="15000"/>
    <n v="1266588"/>
    <d v="2001-05-18T09:26:24"/>
    <s v="Reliant Energy Services,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jaelee14"/>
    <s v="VPIMENOV"/>
    <s v="ENA-IM ME NEW YORK"/>
    <x v="7"/>
    <x v="5"/>
    <n v="797981"/>
    <d v="2001-05-19T21:00:00"/>
  </r>
  <r>
    <x v="1"/>
    <x v="3"/>
    <x v="1"/>
    <n v="3"/>
    <n v="15000"/>
    <n v="1266589"/>
    <d v="2001-05-18T09:26:26"/>
    <s v="TotalFinaElf Gas &amp; Power North America, In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3"/>
    <s v="kiethbourg"/>
    <s v="TDONOHO"/>
    <s v="ENA - IM Central Gulf"/>
    <x v="7"/>
    <x v="5"/>
    <n v="797982"/>
    <d v="2001-05-19T21:00:00"/>
  </r>
  <r>
    <x v="1"/>
    <x v="3"/>
    <x v="1"/>
    <n v="3"/>
    <n v="2997"/>
    <n v="1266590"/>
    <d v="2001-05-18T09:26:31"/>
    <s v="TransCanada Energy Marketing USA, Inc."/>
    <x v="0"/>
    <x v="0"/>
    <x v="0"/>
    <x v="3"/>
    <s v="US Gas Phy Fwd Firm non-TX &lt; or = 1Mo "/>
    <s v="US Gas Phy       NGPL Midcont            19-21May01      USD/MM"/>
    <n v="999"/>
    <m/>
    <x v="0"/>
    <x v="10"/>
    <x v="0"/>
    <n v="3.9750000000000001"/>
    <s v="schwalbach"/>
    <s v="JWILLI13"/>
    <s v="ENA-IM Mid Central South"/>
    <x v="7"/>
    <x v="5"/>
    <n v="797983"/>
    <d v="2001-05-19T21:00:00"/>
  </r>
  <r>
    <x v="1"/>
    <x v="3"/>
    <x v="1"/>
    <n v="3"/>
    <n v="30000"/>
    <n v="1266591"/>
    <d v="2001-05-18T09:26:39"/>
    <s v="NUI Energy Broker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21"/>
    <s v="NUIEBJOP"/>
    <s v="ARING"/>
    <s v="ENA-IM NE GULF1"/>
    <x v="7"/>
    <x v="5"/>
    <n v="797984"/>
    <d v="2001-05-19T21:00:00"/>
  </r>
  <r>
    <x v="1"/>
    <x v="3"/>
    <x v="1"/>
    <n v="3"/>
    <n v="10611"/>
    <n v="1266592"/>
    <d v="2001-05-18T09:26:54"/>
    <s v="Aquila Energy Marketing Corporation"/>
    <x v="0"/>
    <x v="0"/>
    <x v="0"/>
    <x v="3"/>
    <s v="US Gas Phy Fwd Firm non-TX &lt; or = 1Mo "/>
    <s v="US Gas Phy       NGPL TxOkGCPool         19-21May01      USD/MM"/>
    <m/>
    <n v="3537"/>
    <x v="0"/>
    <x v="10"/>
    <x v="0"/>
    <n v="4.0650000000000004"/>
    <s v="TROYKELLY"/>
    <s v="TDONOHO"/>
    <s v="ENA - IM Central Gulf"/>
    <x v="7"/>
    <x v="5"/>
    <n v="797985"/>
    <d v="2001-05-19T21:00:00"/>
  </r>
  <r>
    <x v="1"/>
    <x v="3"/>
    <x v="1"/>
    <n v="3"/>
    <n v="1200"/>
    <n v="1266594"/>
    <d v="2001-05-18T09:27:12"/>
    <s v="AEP Energy Services, Inc."/>
    <x v="0"/>
    <x v="0"/>
    <x v="0"/>
    <x v="3"/>
    <s v="US Gas Phy Fwd Firm non-TX &lt; or = 1Mo "/>
    <s v="US Gas Phy       TENN 500                19-21May01      USD/MM"/>
    <m/>
    <n v="400"/>
    <x v="0"/>
    <x v="10"/>
    <x v="0"/>
    <n v="4.13"/>
    <s v="aepes202"/>
    <s v="SGOODEL"/>
    <s v="ENA-IM NE GULF3"/>
    <x v="7"/>
    <x v="5"/>
    <n v="797987"/>
    <d v="2001-05-19T21:00:00"/>
  </r>
  <r>
    <x v="1"/>
    <x v="3"/>
    <x v="1"/>
    <n v="3"/>
    <n v="6000"/>
    <n v="1266595"/>
    <d v="2001-05-18T09:27:15"/>
    <s v="NJR Energy Services Company"/>
    <x v="0"/>
    <x v="0"/>
    <x v="0"/>
    <x v="3"/>
    <s v="US Gas Phy Fwd Firm non-TX &lt; or = 1Mo "/>
    <s v="US Gas Phy       TranscoZ6NNY            19-21May01      USD/MM"/>
    <m/>
    <n v="2000"/>
    <x v="0"/>
    <x v="10"/>
    <x v="0"/>
    <n v="4.4550000000000001"/>
    <n v="19691994"/>
    <s v="VPIMENOV"/>
    <s v="ENA-IM ME NEW YORK"/>
    <x v="7"/>
    <x v="5"/>
    <n v="797988"/>
    <d v="2001-05-19T21:00:00"/>
  </r>
  <r>
    <x v="1"/>
    <x v="3"/>
    <x v="1"/>
    <n v="3"/>
    <n v="6900"/>
    <n v="1266596"/>
    <d v="2001-05-18T09:27:15"/>
    <s v="Hess Energy Services Company, LLC"/>
    <x v="0"/>
    <x v="0"/>
    <x v="0"/>
    <x v="3"/>
    <s v="US Gas Phy Fwd Firm non-TX &lt; or = 1Mo "/>
    <s v="US Gas Phy       TENN 500                19-21May01      USD/MM"/>
    <m/>
    <n v="2300"/>
    <x v="0"/>
    <x v="10"/>
    <x v="0"/>
    <n v="4.13"/>
    <s v="timriordan"/>
    <s v="SGOODEL"/>
    <s v="ENA-IM NE GULF3"/>
    <x v="7"/>
    <x v="5"/>
    <n v="797989"/>
    <d v="2001-05-19T21:00:00"/>
  </r>
  <r>
    <x v="1"/>
    <x v="3"/>
    <x v="1"/>
    <n v="3"/>
    <n v="15000"/>
    <n v="1266597"/>
    <d v="2001-05-18T09:27:17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5"/>
    <s v="mikekeen"/>
    <s v="TKUYKEN"/>
    <s v="ENA - IM West"/>
    <x v="7"/>
    <x v="5"/>
    <n v="797990"/>
    <d v="2001-05-19T21:00:00"/>
  </r>
  <r>
    <x v="1"/>
    <x v="3"/>
    <x v="0"/>
    <n v="30"/>
    <n v="150000"/>
    <n v="1266598"/>
    <d v="2001-05-18T09:27:22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NedCosman"/>
    <s v="JARNOLD"/>
    <s v="NG-Price"/>
    <x v="1"/>
    <x v="5"/>
    <s v="VA6352.1"/>
    <d v="2001-06-01T21:00:00"/>
  </r>
  <r>
    <x v="1"/>
    <x v="1"/>
    <x v="0"/>
    <n v="1"/>
    <n v="25000"/>
    <n v="1266599"/>
    <d v="2001-05-18T09:27:27"/>
    <s v="Sempra Energy Trading Corp."/>
    <x v="0"/>
    <x v="0"/>
    <x v="0"/>
    <x v="1"/>
    <s v="US Crude WTI Cal Spd Fin Swap"/>
    <s v="US WTI Cal Swap  Spread NX2              Jul-Aug 01      USD/bbl"/>
    <n v="25000"/>
    <m/>
    <x v="0"/>
    <x v="1"/>
    <x v="0"/>
    <n v="0.02"/>
    <s v="DOMESTIC2"/>
    <s v="RFULLER"/>
    <s v="PHYOIL - Price"/>
    <x v="1"/>
    <x v="5"/>
    <s v="VA6354.1"/>
    <d v="2001-07-01T00:00:00"/>
  </r>
  <r>
    <x v="0"/>
    <x v="3"/>
    <x v="1"/>
    <n v="4"/>
    <n v="40000"/>
    <n v="1266600"/>
    <d v="2001-05-18T09:27:46"/>
    <s v="Northstar Energy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SMITHJAY"/>
    <s v="RWATT"/>
    <s v="EC-IM Canada West"/>
    <x v="7"/>
    <x v="7"/>
    <n v="797992"/>
    <d v="2001-05-18T21:00:00"/>
  </r>
  <r>
    <x v="1"/>
    <x v="3"/>
    <x v="1"/>
    <n v="3"/>
    <n v="7500"/>
    <n v="1266601"/>
    <d v="2001-05-18T09:27:52"/>
    <s v="Sempra Energy Trading Corp."/>
    <x v="0"/>
    <x v="0"/>
    <x v="0"/>
    <x v="3"/>
    <s v="US Gas Phy Fwd Firm non-TX &lt; or = 1Mo "/>
    <s v="US Gas Phy       Dom SP TT               19-21May01      USD/MM"/>
    <n v="2500"/>
    <m/>
    <x v="0"/>
    <x v="10"/>
    <x v="0"/>
    <n v="4.375"/>
    <s v="gbricker"/>
    <s v="SHENDRI"/>
    <s v="ENA-IM ME CNG"/>
    <x v="7"/>
    <x v="5"/>
    <n v="797993"/>
    <d v="2001-05-19T21:00:00"/>
  </r>
  <r>
    <x v="1"/>
    <x v="3"/>
    <x v="1"/>
    <n v="3"/>
    <n v="15000"/>
    <n v="1266602"/>
    <d v="2001-05-18T09:27:53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250000000000004"/>
    <s v="TMVDEC02"/>
    <s v="JWILLI13"/>
    <s v="ENA-IM Mid Central South"/>
    <x v="7"/>
    <x v="5"/>
    <n v="797994"/>
    <d v="2001-05-19T21:00:00"/>
  </r>
  <r>
    <x v="1"/>
    <x v="3"/>
    <x v="0"/>
    <n v="365"/>
    <n v="1825000"/>
    <n v="1266604"/>
    <d v="2001-05-18T09:27:58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04"/>
    <s v="JARNOLD"/>
    <s v="NG-Price"/>
    <x v="1"/>
    <x v="5"/>
    <s v="VA6356.1"/>
    <d v="2002-01-01T21:00:00"/>
  </r>
  <r>
    <x v="1"/>
    <x v="2"/>
    <x v="1"/>
    <n v="4"/>
    <n v="200"/>
    <n v="1266606"/>
    <d v="2001-05-18T09:28:03"/>
    <s v="Ci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30.25"/>
    <s v="DaveWilson"/>
    <s v="CDORLAN"/>
    <s v="ST-ECAR"/>
    <x v="6"/>
    <x v="6"/>
    <n v="615308.1"/>
    <d v="2001-05-22T21:00:00"/>
  </r>
  <r>
    <x v="1"/>
    <x v="3"/>
    <x v="1"/>
    <n v="3"/>
    <n v="15000"/>
    <n v="1266607"/>
    <d v="2001-05-18T09:28:06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399999999999997"/>
    <s v="MIKETRADES"/>
    <s v="SGOODEL"/>
    <s v="ENA-IM NE GULF3"/>
    <x v="7"/>
    <x v="5"/>
    <n v="797995"/>
    <d v="2001-05-19T21:00:00"/>
  </r>
  <r>
    <x v="1"/>
    <x v="2"/>
    <x v="0"/>
    <n v="1"/>
    <n v="50"/>
    <n v="1266608"/>
    <d v="2001-05-18T09:28:15"/>
    <s v="PSEG Energy Resources &amp; Trade LLC"/>
    <x v="0"/>
    <x v="0"/>
    <x v="0"/>
    <x v="2"/>
    <s v="US East Power Fin Swap"/>
    <s v="US Pwr Fin Swap  ISO NY Z-A Peak         21May01         USD/MWh"/>
    <n v="50"/>
    <m/>
    <x v="0"/>
    <x v="2"/>
    <x v="0"/>
    <n v="41.25"/>
    <s v="depillo1"/>
    <s v="GGUPTA"/>
    <s v="ST-New England"/>
    <x v="6"/>
    <x v="5"/>
    <n v="615309.1"/>
    <d v="2001-05-21T21:00:00"/>
  </r>
  <r>
    <x v="1"/>
    <x v="2"/>
    <x v="0"/>
    <n v="5"/>
    <n v="250"/>
    <n v="1266609"/>
    <d v="2001-05-18T09:28:18"/>
    <s v="PSEG Energy Resources &amp; Trade LLC"/>
    <x v="0"/>
    <x v="0"/>
    <x v="0"/>
    <x v="2"/>
    <s v="US East Power Fin Swap"/>
    <s v="US Pwr Fin Swap  ISO NY Z-A Peak         21-25May01      USD/MWh"/>
    <n v="50"/>
    <m/>
    <x v="0"/>
    <x v="2"/>
    <x v="0"/>
    <n v="41.25"/>
    <s v="depillo1"/>
    <s v="GGUPTA"/>
    <s v="ST-New England"/>
    <x v="6"/>
    <x v="5"/>
    <n v="615310.1"/>
    <d v="2001-05-21T21:00:00"/>
  </r>
  <r>
    <x v="1"/>
    <x v="3"/>
    <x v="1"/>
    <n v="3"/>
    <n v="15000"/>
    <n v="1266610"/>
    <d v="2001-05-18T09:28:21"/>
    <s v="EnergyUSA-TPC Corp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49999999999997"/>
    <s v="scallender"/>
    <s v="TDONOHO"/>
    <s v="ENA - IM Central Gulf"/>
    <x v="7"/>
    <x v="5"/>
    <n v="797996"/>
    <d v="2001-05-19T21:00:00"/>
  </r>
  <r>
    <x v="1"/>
    <x v="3"/>
    <x v="1"/>
    <n v="3"/>
    <n v="15000"/>
    <n v="1266612"/>
    <d v="2001-05-18T09:28:26"/>
    <s v="EnergyUSA-TPC Corp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499999999999996"/>
    <s v="scallender"/>
    <s v="JWILLI13"/>
    <s v="ENA - IM Mkt Central MICH"/>
    <x v="7"/>
    <x v="5"/>
    <n v="797998"/>
    <d v="2001-05-19T21:00:00"/>
  </r>
  <r>
    <x v="1"/>
    <x v="3"/>
    <x v="1"/>
    <n v="3"/>
    <n v="15000"/>
    <n v="1266611"/>
    <d v="2001-05-18T09:28:26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RBartlow99"/>
    <s v="JWILLI13"/>
    <s v="ENA - IM Mkt Central MICH"/>
    <x v="7"/>
    <x v="5"/>
    <n v="797997"/>
    <d v="2001-05-19T21:00:00"/>
  </r>
  <r>
    <x v="0"/>
    <x v="0"/>
    <x v="0"/>
    <n v="1"/>
    <n v="10"/>
    <n v="1266613"/>
    <d v="2001-05-18T09:28:29"/>
    <s v="Sogemin Metals Ltd."/>
    <x v="0"/>
    <x v="0"/>
    <x v="0"/>
    <x v="0"/>
    <s v="Nickel LME Registered Contract"/>
    <s v="Ni LME Reg.      Contract                3 Month         USD/mt-L"/>
    <n v="10"/>
    <m/>
    <x v="0"/>
    <x v="3"/>
    <x v="0"/>
    <n v="7240"/>
    <s v="TRD11005"/>
    <s v="ATURNER"/>
    <s v="Enron Metals Trading System"/>
    <x v="0"/>
    <x v="0"/>
    <n v="2138674"/>
    <m/>
  </r>
  <r>
    <x v="1"/>
    <x v="3"/>
    <x v="1"/>
    <n v="3"/>
    <n v="3438"/>
    <n v="1266614"/>
    <d v="2001-05-18T09:28:31"/>
    <s v="AEP Energy Services, Inc."/>
    <x v="0"/>
    <x v="0"/>
    <x v="0"/>
    <x v="3"/>
    <s v="US Gas Phy Fwd Firm non-TX &lt; or = 1Mo "/>
    <s v="US Gas Phy       TENN 800                19-21May01      USD/MM"/>
    <n v="1146"/>
    <m/>
    <x v="0"/>
    <x v="10"/>
    <x v="0"/>
    <n v="4.12"/>
    <s v="aepes202"/>
    <s v="SGOODEL"/>
    <s v="ENA-IM NE GULF3"/>
    <x v="7"/>
    <x v="5"/>
    <n v="797999"/>
    <d v="2001-05-19T21:00:00"/>
  </r>
  <r>
    <x v="1"/>
    <x v="3"/>
    <x v="1"/>
    <n v="3"/>
    <n v="15000"/>
    <n v="1266615"/>
    <d v="2001-05-18T09:28:33"/>
    <s v="Colonial Energy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050000000000004"/>
    <s v="BRIANKELLY"/>
    <s v="SPEREIR"/>
    <s v="ENA-IM NE GULF3"/>
    <x v="7"/>
    <x v="5"/>
    <n v="798000"/>
    <d v="2001-05-19T21:00:00"/>
  </r>
  <r>
    <x v="1"/>
    <x v="3"/>
    <x v="1"/>
    <n v="3"/>
    <n v="15000"/>
    <n v="1266616"/>
    <d v="2001-05-18T09:28:35"/>
    <s v="Dynegy Marketing and Trade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MAXFIELD"/>
    <s v="JWILLI13"/>
    <s v="ENA - IM Mkt Central MICH"/>
    <x v="7"/>
    <x v="5"/>
    <n v="798002"/>
    <d v="2001-05-19T21:00:00"/>
  </r>
  <r>
    <x v="1"/>
    <x v="1"/>
    <x v="0"/>
    <n v="1"/>
    <n v="50000"/>
    <n v="1266618"/>
    <d v="2001-05-18T09:28:41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1"/>
    <x v="5"/>
    <s v="VA6360.1"/>
    <d v="2001-07-01T00:00:00"/>
  </r>
  <r>
    <x v="1"/>
    <x v="3"/>
    <x v="1"/>
    <n v="3"/>
    <n v="15000"/>
    <n v="1266619"/>
    <d v="2001-05-18T09:28:44"/>
    <s v="El Paso Merchant Energy, L.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050000000000004"/>
    <s v="EPMELPsj"/>
    <s v="SPEREIR"/>
    <s v="ENA-IM NE GULF3"/>
    <x v="7"/>
    <x v="5"/>
    <n v="798003"/>
    <d v="2001-05-19T21:00:00"/>
  </r>
  <r>
    <x v="0"/>
    <x v="3"/>
    <x v="1"/>
    <n v="92"/>
    <n v="2300000"/>
    <n v="1266620"/>
    <d v="2001-05-18T09:28:54"/>
    <s v="Morgan Stanley Capital Group, Inc."/>
    <x v="0"/>
    <x v="0"/>
    <x v="0"/>
    <x v="3"/>
    <s v="UK Gas Phy Fwd NBP"/>
    <s v="UK Gas Phy       NBP                     Jul-Sep01       p/th"/>
    <n v="25000"/>
    <m/>
    <x v="0"/>
    <x v="6"/>
    <x v="3"/>
    <n v="21.7"/>
    <s v="simon7660"/>
    <s v="AFAIRLE"/>
    <s v="Non Affiliate Gas Book"/>
    <x v="4"/>
    <x v="3"/>
    <n v="103713"/>
    <d v="2001-07-01T00:00:00"/>
  </r>
  <r>
    <x v="0"/>
    <x v="3"/>
    <x v="1"/>
    <n v="92"/>
    <n v="2300000"/>
    <n v="1266622"/>
    <d v="2001-05-18T09:28:58"/>
    <s v="Morgan Stanley Capital Group, Inc."/>
    <x v="0"/>
    <x v="0"/>
    <x v="0"/>
    <x v="3"/>
    <s v="UK Gas Phy Fwd NBP"/>
    <s v="UK Gas Phy       NBP                     Oct-Dec01       p/th"/>
    <n v="25000"/>
    <m/>
    <x v="0"/>
    <x v="6"/>
    <x v="3"/>
    <n v="24.75"/>
    <s v="simon7660"/>
    <s v="AFAIRLE"/>
    <s v="Non Affiliate Gas Book"/>
    <x v="4"/>
    <x v="3"/>
    <n v="103714"/>
    <d v="2001-10-01T00:00:00"/>
  </r>
  <r>
    <x v="1"/>
    <x v="3"/>
    <x v="0"/>
    <n v="13"/>
    <n v="130000"/>
    <n v="1266623"/>
    <d v="2001-05-18T09:28:59"/>
    <s v="Cinergy Marketing &amp; Trading, LLC"/>
    <x v="0"/>
    <x v="0"/>
    <x v="0"/>
    <x v="3"/>
    <s v="US Gas Fin Swap"/>
    <s v="US Gas Daily     TENN 800                19-31May01      USD/MM"/>
    <m/>
    <n v="10000"/>
    <x v="0"/>
    <x v="10"/>
    <x v="0"/>
    <n v="4.0925000000000002"/>
    <s v="BYASSEEL"/>
    <s v="SBRAWNE"/>
    <s v="FT-East"/>
    <x v="1"/>
    <x v="5"/>
    <s v="VA6362.1"/>
    <d v="2001-05-19T21:00:00"/>
  </r>
  <r>
    <x v="0"/>
    <x v="1"/>
    <x v="0"/>
    <n v="31"/>
    <n v="775000"/>
    <n v="1266624"/>
    <d v="2001-05-18T09:29:05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2"/>
    <s v="rsrsrsrs"/>
    <s v="MJONES2"/>
    <s v="UK - ECTRIC - Crude D-Brent"/>
    <x v="1"/>
    <x v="4"/>
    <s v="VA6363.1"/>
    <d v="2001-07-01T00:00:00"/>
  </r>
  <r>
    <x v="1"/>
    <x v="3"/>
    <x v="0"/>
    <n v="123"/>
    <n v="615000"/>
    <n v="1266625"/>
    <d v="2001-05-18T09:29:10"/>
    <s v="Aquila Risk Management Corporation"/>
    <x v="0"/>
    <x v="0"/>
    <x v="0"/>
    <x v="3"/>
    <s v="US Gas Fin BasisSwap"/>
    <s v="US Gas Basis     NNG Ventura             Jul-Oct01       USD/MM"/>
    <n v="5000"/>
    <m/>
    <x v="0"/>
    <x v="10"/>
    <x v="0"/>
    <n v="-8.5000000000000006E-2"/>
    <s v="AQUILA1003"/>
    <s v="ALEWIS"/>
    <s v="GD-CENTRAL"/>
    <x v="1"/>
    <x v="5"/>
    <s v="VA6364.1"/>
    <d v="2001-07-01T00:00:00"/>
  </r>
  <r>
    <x v="0"/>
    <x v="0"/>
    <x v="0"/>
    <n v="1"/>
    <n v="4"/>
    <n v="1266627"/>
    <d v="2001-05-18T09:29:21"/>
    <s v="Sogemin Metals Ltd."/>
    <x v="0"/>
    <x v="0"/>
    <x v="0"/>
    <x v="0"/>
    <s v="Copper LME Registered Contract"/>
    <s v="Cu LME Reg.      Contract                3 Month         USD/mt-L"/>
    <n v="4"/>
    <m/>
    <x v="0"/>
    <x v="0"/>
    <x v="0"/>
    <n v="1702"/>
    <s v="TRD11005"/>
    <s v="BMARCHAN"/>
    <s v="Enron Metals Trading System"/>
    <x v="0"/>
    <x v="0"/>
    <n v="2138679"/>
    <m/>
  </r>
  <r>
    <x v="1"/>
    <x v="3"/>
    <x v="1"/>
    <n v="3"/>
    <n v="5865"/>
    <n v="1266626"/>
    <d v="2001-05-18T09:29:21"/>
    <s v="AEP Energy Services, Inc."/>
    <x v="0"/>
    <x v="0"/>
    <x v="0"/>
    <x v="3"/>
    <s v="US Gas Phy Fwd Firm non-TX &lt; or = 1Mo "/>
    <s v="US Gas Phy       TETCO WLA               19-21May01      USD/MM"/>
    <m/>
    <n v="1955"/>
    <x v="0"/>
    <x v="10"/>
    <x v="0"/>
    <n v="4.12"/>
    <s v="aepes202"/>
    <s v="SPEREIR"/>
    <s v="ENA-IM NE GULF3"/>
    <x v="7"/>
    <x v="5"/>
    <n v="798004"/>
    <d v="2001-05-19T21:00:00"/>
  </r>
  <r>
    <x v="0"/>
    <x v="3"/>
    <x v="1"/>
    <n v="4"/>
    <n v="20000"/>
    <n v="1266628"/>
    <d v="2001-05-18T09:29:25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ADM00359"/>
    <s v="RWATT"/>
    <s v="EC-IM Canada West"/>
    <x v="7"/>
    <x v="7"/>
    <n v="798005"/>
    <d v="2001-05-18T21:00:00"/>
  </r>
  <r>
    <x v="1"/>
    <x v="3"/>
    <x v="1"/>
    <n v="3"/>
    <n v="26130"/>
    <n v="1266629"/>
    <d v="2001-05-18T09:29:30"/>
    <s v="Axia Energy, LP"/>
    <x v="0"/>
    <x v="0"/>
    <x v="0"/>
    <x v="3"/>
    <s v="US Gas Phy Fwd Firm non-TX &lt; or = 1Mo "/>
    <s v="US Gas Phy       HeHub                   19-21May01      USD/MM"/>
    <n v="8710"/>
    <m/>
    <x v="0"/>
    <x v="10"/>
    <x v="0"/>
    <n v="4.17"/>
    <s v="garrison"/>
    <s v="ARING"/>
    <s v="ENA-IM NE GULF1"/>
    <x v="7"/>
    <x v="5"/>
    <n v="798006"/>
    <d v="2001-05-19T21:00:00"/>
  </r>
  <r>
    <x v="1"/>
    <x v="3"/>
    <x v="1"/>
    <n v="3"/>
    <n v="24000"/>
    <n v="1266630"/>
    <d v="2001-05-18T09:29:32"/>
    <s v="Sempra Energy Trading Corp."/>
    <x v="0"/>
    <x v="0"/>
    <x v="0"/>
    <x v="3"/>
    <s v="US Gas Phy Fwd Firm non-TX &lt; or = 1Mo "/>
    <s v="US Gas Phy       Transco St.65           19-21May01      USD/MM"/>
    <n v="8000"/>
    <m/>
    <x v="0"/>
    <x v="10"/>
    <x v="0"/>
    <n v="4.1900000000000004"/>
    <s v="gbricker"/>
    <s v="ARING"/>
    <s v="ENA-IM NE GULF1"/>
    <x v="7"/>
    <x v="5"/>
    <n v="798007"/>
    <d v="2001-05-19T21:00:00"/>
  </r>
  <r>
    <x v="1"/>
    <x v="3"/>
    <x v="1"/>
    <n v="3"/>
    <n v="1500"/>
    <n v="1266632"/>
    <d v="2001-05-18T09:29:42"/>
    <s v="Sprague Energy Corp."/>
    <x v="0"/>
    <x v="0"/>
    <x v="0"/>
    <x v="3"/>
    <s v="US Gas Phy Fwd Firm non-TX &lt; or = 1Mo "/>
    <s v="US Gas Phy       Dom SP TT               19-21May01      USD/MM"/>
    <n v="500"/>
    <m/>
    <x v="0"/>
    <x v="10"/>
    <x v="0"/>
    <n v="4.3600000000000003"/>
    <s v="RICHARDCOC"/>
    <s v="SHENDRI"/>
    <s v="ENA-IM ME CNG"/>
    <x v="7"/>
    <x v="5"/>
    <n v="798009"/>
    <d v="2001-05-19T21:00:00"/>
  </r>
  <r>
    <x v="1"/>
    <x v="3"/>
    <x v="1"/>
    <n v="3"/>
    <n v="15000"/>
    <n v="1266634"/>
    <d v="2001-05-18T09:29:48"/>
    <s v="New Jersey Natural Gas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050000000000004"/>
    <n v="12867107"/>
    <s v="SPEREIR"/>
    <s v="ENA-IM NE GULF3"/>
    <x v="7"/>
    <x v="5"/>
    <n v="798010"/>
    <d v="2001-05-19T21:00:00"/>
  </r>
  <r>
    <x v="1"/>
    <x v="3"/>
    <x v="1"/>
    <n v="3"/>
    <n v="7008"/>
    <n v="1266636"/>
    <d v="2001-05-18T09:29:54"/>
    <s v="Coral Energy Resources, L.P."/>
    <x v="0"/>
    <x v="0"/>
    <x v="0"/>
    <x v="3"/>
    <s v="US Gas Phy Fwd Firm non-TX &lt; or = 1Mo "/>
    <s v="US Gas Phy       NGPL LA Pool            19-21May01      USD/MM"/>
    <n v="2336"/>
    <m/>
    <x v="0"/>
    <x v="10"/>
    <x v="0"/>
    <n v="4.1050000000000004"/>
    <s v="rjvandamp"/>
    <s v="TDONOHO"/>
    <s v="ENA - IM Central Gulf"/>
    <x v="7"/>
    <x v="5"/>
    <n v="798011"/>
    <d v="2001-05-19T21:00:00"/>
  </r>
  <r>
    <x v="1"/>
    <x v="3"/>
    <x v="1"/>
    <n v="3"/>
    <n v="10005"/>
    <n v="1266638"/>
    <d v="2001-05-18T09:30:02"/>
    <s v="Mirant Americas Energy Marketing, L.P."/>
    <x v="0"/>
    <x v="0"/>
    <x v="0"/>
    <x v="3"/>
    <s v="US Gas Phy Fwd Firm non-TX &lt; or = 1Mo "/>
    <s v="US Gas Phy       TETCO STX               19-21May01      USD/MM"/>
    <m/>
    <n v="3335"/>
    <x v="0"/>
    <x v="10"/>
    <x v="0"/>
    <n v="4.09"/>
    <s v="dnixon01"/>
    <s v="SPEREIR"/>
    <s v="ENA-IM NE GULF3"/>
    <x v="7"/>
    <x v="5"/>
    <n v="798012"/>
    <d v="2001-05-19T21:00:00"/>
  </r>
  <r>
    <x v="1"/>
    <x v="3"/>
    <x v="1"/>
    <n v="3"/>
    <n v="30000"/>
    <n v="1266639"/>
    <d v="2001-05-18T09:30:05"/>
    <s v="Dynegy Marketing and Trade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2"/>
    <s v="VALENCIA"/>
    <s v="JTHOLT"/>
    <s v="ENA - IM West"/>
    <x v="7"/>
    <x v="5"/>
    <n v="798013"/>
    <d v="2001-05-19T21:00:00"/>
  </r>
  <r>
    <x v="1"/>
    <x v="4"/>
    <x v="0"/>
    <n v="3"/>
    <n v="75000"/>
    <n v="1266640"/>
    <d v="2001-05-18T09:30:08"/>
    <s v="Cargill Energy, a division of Cargill, Incorporated"/>
    <x v="0"/>
    <x v="0"/>
    <x v="0"/>
    <x v="4"/>
    <s v="US HeatingOil2 Fin Spread"/>
    <s v="US HeatOil2 Swap GC Crack Spread         Q4 2001         USD/bl/m"/>
    <n v="25000"/>
    <m/>
    <x v="0"/>
    <x v="8"/>
    <x v="0"/>
    <n v="4.54"/>
    <s v="NICKSUMMS1"/>
    <s v="LMENA"/>
    <s v="HO"/>
    <x v="1"/>
    <x v="5"/>
    <s v="VA6369.1"/>
    <d v="2001-10-01T00:00:00"/>
  </r>
  <r>
    <x v="1"/>
    <x v="3"/>
    <x v="0"/>
    <n v="13"/>
    <n v="65000"/>
    <n v="1266642"/>
    <d v="2001-05-18T09:30:10"/>
    <s v="Dynegy Marketing and Trade"/>
    <x v="0"/>
    <x v="0"/>
    <x v="0"/>
    <x v="3"/>
    <s v="US Gas Fin Swap"/>
    <s v="US Gas Daily     SoCal                   19-31May01      USD/MM"/>
    <m/>
    <n v="5000"/>
    <x v="0"/>
    <x v="10"/>
    <x v="0"/>
    <n v="11.6"/>
    <s v="VALENCIA"/>
    <s v="MLENHAR"/>
    <s v="West-Perm"/>
    <x v="1"/>
    <x v="5"/>
    <s v="VA6370.1"/>
    <d v="2001-05-19T21:00:00"/>
  </r>
  <r>
    <x v="1"/>
    <x v="3"/>
    <x v="1"/>
    <n v="3"/>
    <n v="5730"/>
    <n v="1266641"/>
    <d v="2001-05-18T09:30:10"/>
    <s v="Noble Gas Marketing Inc."/>
    <x v="0"/>
    <x v="0"/>
    <x v="0"/>
    <x v="3"/>
    <s v="US Gas Phy Fwd Firm non-TX &lt; or = 1Mo "/>
    <s v="US Gas Phy       Consumers Pwr           19-21May01      USD/MM"/>
    <m/>
    <n v="1910"/>
    <x v="0"/>
    <x v="10"/>
    <x v="0"/>
    <n v="4.3499999999999996"/>
    <s v="bryangins"/>
    <s v="JWILLI13"/>
    <s v="ENA - IM Mkt Central MICH"/>
    <x v="7"/>
    <x v="5"/>
    <n v="798014"/>
    <d v="2001-05-19T21:00:00"/>
  </r>
  <r>
    <x v="1"/>
    <x v="3"/>
    <x v="0"/>
    <n v="30"/>
    <n v="120000"/>
    <n v="1266643"/>
    <d v="2001-05-18T09:30:12"/>
    <s v="Enron Energy Services, Inc."/>
    <x v="0"/>
    <x v="0"/>
    <x v="0"/>
    <x v="3"/>
    <s v="US Gas Fin BasisSwap"/>
    <s v="US Gas Basis     TCO Pool                Jun01           USD/MM"/>
    <n v="4000"/>
    <m/>
    <x v="0"/>
    <x v="10"/>
    <x v="0"/>
    <n v="0.20749999999999999"/>
    <s v="BARRYVAN"/>
    <s v="BMCKAY"/>
    <s v="FT-NY"/>
    <x v="1"/>
    <x v="5"/>
    <s v="VA6371.1"/>
    <d v="2001-06-01T21:00:00"/>
  </r>
  <r>
    <x v="1"/>
    <x v="3"/>
    <x v="1"/>
    <n v="3"/>
    <n v="15000"/>
    <n v="1266644"/>
    <d v="2001-05-18T09:30:15"/>
    <s v="Summit Natural Gas, LLP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ADM05645"/>
    <s v="VPIMENOV"/>
    <s v="ENA-IM ME NEW YORK"/>
    <x v="7"/>
    <x v="5"/>
    <n v="798018"/>
    <d v="2001-05-19T21:00:00"/>
  </r>
  <r>
    <x v="1"/>
    <x v="3"/>
    <x v="1"/>
    <n v="3"/>
    <n v="30000"/>
    <n v="1266645"/>
    <d v="2001-05-18T09:30:17"/>
    <s v="Coral Energy Resources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4.05"/>
    <s v="bbharleyp"/>
    <s v="JPARKS"/>
    <s v="HPLC - IM HPLC"/>
    <x v="7"/>
    <x v="8"/>
    <n v="798015"/>
    <d v="2001-05-19T21:00:00"/>
  </r>
  <r>
    <x v="1"/>
    <x v="3"/>
    <x v="1"/>
    <n v="3"/>
    <n v="15000"/>
    <n v="1266646"/>
    <d v="2001-05-18T09:30:21"/>
    <s v="Colonial Energy Inc."/>
    <x v="0"/>
    <x v="0"/>
    <x v="0"/>
    <x v="3"/>
    <s v="US Gas Phy Fwd Firm non-TX &lt; or = 1Mo "/>
    <s v="US Gas Phy       Transco St.65           19-21May01      USD/MM"/>
    <n v="5000"/>
    <m/>
    <x v="0"/>
    <x v="10"/>
    <x v="0"/>
    <n v="4.18"/>
    <s v="BRIANKELLY"/>
    <s v="ARING"/>
    <s v="ENA-IM NE GULF1"/>
    <x v="7"/>
    <x v="5"/>
    <n v="798016"/>
    <d v="2001-05-19T21:00:00"/>
  </r>
  <r>
    <x v="0"/>
    <x v="3"/>
    <x v="1"/>
    <n v="4"/>
    <n v="40000"/>
    <n v="1266647"/>
    <d v="2001-05-18T09:30:23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ngeerds01"/>
    <s v="RWATT"/>
    <s v="EC-IM Canada West"/>
    <x v="7"/>
    <x v="7"/>
    <n v="798017"/>
    <d v="2001-05-18T21:00:00"/>
  </r>
  <r>
    <x v="1"/>
    <x v="3"/>
    <x v="0"/>
    <n v="30"/>
    <n v="300000"/>
    <n v="1266649"/>
    <d v="2001-05-18T09:30:25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0"/>
    <x v="0"/>
    <n v="-0.105"/>
    <s v="ADM90884"/>
    <s v="ALEWIS"/>
    <s v="GD-CENTRAL"/>
    <x v="1"/>
    <x v="5"/>
    <s v="VA6372.1"/>
    <d v="2001-06-01T21:00:00"/>
  </r>
  <r>
    <x v="1"/>
    <x v="3"/>
    <x v="1"/>
    <n v="3"/>
    <n v="7308"/>
    <n v="1266648"/>
    <d v="2001-05-18T09:30:25"/>
    <s v="AEP Energy Services, Inc."/>
    <x v="0"/>
    <x v="0"/>
    <x v="0"/>
    <x v="3"/>
    <s v="US Gas Phy Fwd Firm non-TX &lt; or = 1Mo "/>
    <s v="US Gas Phy       TETCO ELA               19-21May01      USD/MM"/>
    <n v="2436"/>
    <m/>
    <x v="0"/>
    <x v="10"/>
    <x v="0"/>
    <n v="4.08"/>
    <s v="aepes202"/>
    <s v="SPEREIR"/>
    <s v="ENA-IM NE GULF3"/>
    <x v="7"/>
    <x v="5"/>
    <n v="798019"/>
    <d v="2001-05-19T21:00:00"/>
  </r>
  <r>
    <x v="1"/>
    <x v="3"/>
    <x v="0"/>
    <n v="30"/>
    <n v="450000"/>
    <n v="1266650"/>
    <d v="2001-05-18T09:30:30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1900000000000004"/>
    <s v="jh1825ps"/>
    <s v="JARNOLD"/>
    <s v="NG-Price"/>
    <x v="1"/>
    <x v="5"/>
    <s v="VA6373.1"/>
    <d v="2001-06-01T21:00:00"/>
  </r>
  <r>
    <x v="1"/>
    <x v="3"/>
    <x v="1"/>
    <n v="3"/>
    <n v="15000"/>
    <n v="1266651"/>
    <d v="2001-05-18T09:30:33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20"/>
    <d v="2001-05-19T21:00:00"/>
  </r>
  <r>
    <x v="1"/>
    <x v="3"/>
    <x v="1"/>
    <n v="3"/>
    <n v="15000"/>
    <n v="1266652"/>
    <d v="2001-05-18T09:30:42"/>
    <s v="Mirant Americas Energy Marketing, L.P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50000000000001"/>
    <s v="rrm00001"/>
    <s v="VPIMENOV"/>
    <s v="ENA-IM ME NEW YORK"/>
    <x v="7"/>
    <x v="5"/>
    <n v="798021"/>
    <d v="2001-05-19T21:00:00"/>
  </r>
  <r>
    <x v="1"/>
    <x v="3"/>
    <x v="1"/>
    <n v="3"/>
    <n v="15774"/>
    <n v="1266653"/>
    <d v="2001-05-18T09:30:45"/>
    <s v="Aquila Energy Marketing Corporation"/>
    <x v="0"/>
    <x v="0"/>
    <x v="0"/>
    <x v="3"/>
    <s v="US Gas Phy Fwd Firm non-TX &lt; or = 1Mo "/>
    <s v="US Gas Phy       NGPL LA Pool            19-21May01      USD/MM"/>
    <m/>
    <n v="5258"/>
    <x v="0"/>
    <x v="10"/>
    <x v="0"/>
    <n v="4.1150000000000002"/>
    <s v="JENNCLAYO"/>
    <s v="TDONOHO"/>
    <s v="ENA - IM Central Gulf"/>
    <x v="7"/>
    <x v="5"/>
    <n v="798022"/>
    <d v="2001-05-19T21:00:00"/>
  </r>
  <r>
    <x v="1"/>
    <x v="3"/>
    <x v="1"/>
    <n v="3"/>
    <n v="30000"/>
    <n v="1266654"/>
    <d v="2001-05-18T09:30:45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023"/>
    <d v="2001-05-19T21:00:00"/>
  </r>
  <r>
    <x v="1"/>
    <x v="3"/>
    <x v="1"/>
    <n v="3"/>
    <n v="15000"/>
    <n v="1266655"/>
    <d v="2001-05-18T09:30:52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"/>
    <s v="JENNCLAYO"/>
    <s v="SGOODEL"/>
    <s v="ENA-IM NE GULF3"/>
    <x v="7"/>
    <x v="5"/>
    <n v="798024"/>
    <d v="2001-05-19T21:00:00"/>
  </r>
  <r>
    <x v="0"/>
    <x v="0"/>
    <x v="0"/>
    <n v="1"/>
    <n v="20"/>
    <n v="1266656"/>
    <d v="2001-05-18T09:31:01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BARRYGERSH"/>
    <s v="BMARCHAN"/>
    <s v="Enron Metals Trading System"/>
    <x v="0"/>
    <x v="0"/>
    <n v="2138686"/>
    <m/>
  </r>
  <r>
    <x v="1"/>
    <x v="3"/>
    <x v="1"/>
    <n v="3"/>
    <n v="12000"/>
    <n v="1266657"/>
    <d v="2001-05-18T09:31:01"/>
    <s v="PanCanadian Energy Services Inc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599999999999996"/>
    <s v="pces5155"/>
    <s v="TDONOHO"/>
    <s v="ENA - IM Central Gulf"/>
    <x v="7"/>
    <x v="5"/>
    <n v="798025"/>
    <d v="2001-05-19T21:00:00"/>
  </r>
  <r>
    <x v="1"/>
    <x v="3"/>
    <x v="1"/>
    <n v="3"/>
    <n v="30000"/>
    <n v="1266658"/>
    <d v="2001-05-18T09:31:02"/>
    <s v="Western Gas Resour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3"/>
    <s v="JHTRAMEL"/>
    <s v="SPEREIR"/>
    <s v="ENA-IM NE GULF2"/>
    <x v="7"/>
    <x v="5"/>
    <n v="798026"/>
    <d v="2001-05-19T21:00:00"/>
  </r>
  <r>
    <x v="1"/>
    <x v="1"/>
    <x v="0"/>
    <n v="1"/>
    <n v="50000"/>
    <n v="1266659"/>
    <d v="2001-05-18T09:31:03"/>
    <s v="ConAgra Energy Services, Inc.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JALTILIO"/>
    <s v="GWHALLE"/>
    <s v="WTI-GW-NXC2"/>
    <x v="1"/>
    <x v="5"/>
    <s v="VA6374.1"/>
    <d v="2001-06-01T00:00:00"/>
  </r>
  <r>
    <x v="0"/>
    <x v="0"/>
    <x v="0"/>
    <n v="1"/>
    <n v="20"/>
    <n v="1266660"/>
    <d v="2001-05-18T09:31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SIMONEVANS"/>
    <s v="BMARCHAN"/>
    <s v="Enron Metals Trading System"/>
    <x v="0"/>
    <x v="0"/>
    <n v="2138688"/>
    <m/>
  </r>
  <r>
    <x v="1"/>
    <x v="3"/>
    <x v="1"/>
    <n v="3"/>
    <n v="4500"/>
    <n v="1266661"/>
    <d v="2001-05-18T09:31:24"/>
    <s v="Axia Energy, LP"/>
    <x v="0"/>
    <x v="0"/>
    <x v="0"/>
    <x v="3"/>
    <s v="US Gas Phy Fwd Firm non-TX &lt; or = 1Mo "/>
    <s v="US Gas Phy       ANR SE Trans            19-21May01      USD/MM"/>
    <m/>
    <n v="1500"/>
    <x v="0"/>
    <x v="10"/>
    <x v="0"/>
    <n v="4.1050000000000004"/>
    <s v="kwapisze"/>
    <s v="TDONOHO"/>
    <s v="ENA - IM Central Gulf"/>
    <x v="7"/>
    <x v="5"/>
    <n v="798028"/>
    <d v="2001-05-19T21:00:00"/>
  </r>
  <r>
    <x v="1"/>
    <x v="7"/>
    <x v="0"/>
    <n v="3"/>
    <n v="27600"/>
    <n v="1266664"/>
    <d v="2001-05-18T09:31:37"/>
    <s v="Aquila Energy Marketing Corporation"/>
    <x v="0"/>
    <x v="0"/>
    <x v="0"/>
    <x v="7"/>
    <s v="US Pipeline Capacity NNG (Firm)"/>
    <s v="US PLCapNNG Frm  Demarc29-Jnsvl R+C      19-21May01      USD/MM"/>
    <m/>
    <n v="9200"/>
    <x v="0"/>
    <x v="10"/>
    <x v="0"/>
    <n v="7.0000000000000007E-2"/>
    <s v="TROYBROE"/>
    <s v="JNIELSE"/>
    <s v="NONE"/>
    <x v="8"/>
    <x v="9"/>
    <n v="41001"/>
    <d v="2001-05-19T21:00:00"/>
  </r>
  <r>
    <x v="1"/>
    <x v="3"/>
    <x v="1"/>
    <n v="3"/>
    <n v="15000"/>
    <n v="1266665"/>
    <d v="2001-05-18T09:31:50"/>
    <s v="Reliant Energy Services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6"/>
    <s v="mikepowers"/>
    <s v="SGOODEL"/>
    <s v="ENA-IM NE GULF3"/>
    <x v="7"/>
    <x v="5"/>
    <n v="798029"/>
    <d v="2001-05-19T21:00:00"/>
  </r>
  <r>
    <x v="1"/>
    <x v="3"/>
    <x v="1"/>
    <n v="3"/>
    <n v="5730"/>
    <n v="1266667"/>
    <d v="2001-05-18T09:31:54"/>
    <s v="Duke Energy Trading and Marketing, L.L.C."/>
    <x v="0"/>
    <x v="0"/>
    <x v="0"/>
    <x v="3"/>
    <s v="US Gas Phy Fwd Firm non-TX &lt; or = 1Mo "/>
    <s v="US Gas Phy       HeHub                   19-21May01      USD/MM"/>
    <n v="1910"/>
    <m/>
    <x v="0"/>
    <x v="10"/>
    <x v="0"/>
    <n v="4.165"/>
    <s v="KFRIEDRICH"/>
    <s v="ARING"/>
    <s v="ENA-IM NE GULF1"/>
    <x v="7"/>
    <x v="5"/>
    <n v="798030"/>
    <d v="2001-05-19T21:00:00"/>
  </r>
  <r>
    <x v="1"/>
    <x v="1"/>
    <x v="0"/>
    <n v="1"/>
    <n v="50000"/>
    <n v="1266666"/>
    <d v="2001-05-18T09:31:54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crudebuyer"/>
    <s v="GWHALLE"/>
    <s v="WTI-GW-NXC2"/>
    <x v="1"/>
    <x v="5"/>
    <s v="VA6376.1"/>
    <d v="2001-06-01T00:00:00"/>
  </r>
  <r>
    <x v="1"/>
    <x v="3"/>
    <x v="1"/>
    <n v="3"/>
    <n v="15000"/>
    <n v="1266668"/>
    <d v="2001-05-18T09:32:05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32"/>
    <d v="2001-05-19T21:00:00"/>
  </r>
  <r>
    <x v="1"/>
    <x v="3"/>
    <x v="1"/>
    <n v="3"/>
    <n v="13500"/>
    <n v="1266669"/>
    <d v="2001-05-18T09:32:08"/>
    <s v="Prior Energy Corporation"/>
    <x v="0"/>
    <x v="0"/>
    <x v="0"/>
    <x v="3"/>
    <s v="US Gas Phy Fwd Firm non-TX &lt; or = 1Mo "/>
    <s v="US Gas Phy       FGT Z2                  19-21May01      USD/MM"/>
    <n v="4500"/>
    <m/>
    <x v="0"/>
    <x v="10"/>
    <x v="0"/>
    <n v="4.13"/>
    <s v="msbprior"/>
    <s v="ARING"/>
    <s v="ENA-IM NE GULF4"/>
    <x v="7"/>
    <x v="5"/>
    <n v="798033"/>
    <d v="2001-05-19T21:00:00"/>
  </r>
  <r>
    <x v="1"/>
    <x v="3"/>
    <x v="1"/>
    <n v="3"/>
    <n v="15000"/>
    <n v="1266670"/>
    <d v="2001-05-18T09:32:11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500000000000004"/>
    <s v="MCGAUGHEY1"/>
    <s v="SGOODEL"/>
    <s v="ENA-IM NE GULF3"/>
    <x v="7"/>
    <x v="5"/>
    <n v="798034"/>
    <d v="2001-05-19T21:00:00"/>
  </r>
  <r>
    <x v="1"/>
    <x v="3"/>
    <x v="1"/>
    <n v="3"/>
    <n v="7500"/>
    <n v="1266671"/>
    <d v="2001-05-18T09:32:12"/>
    <s v="NGTS LLC"/>
    <x v="0"/>
    <x v="0"/>
    <x v="0"/>
    <x v="3"/>
    <s v="US Gas Phy Fwd Firm non-TX &lt; or = 1Mo "/>
    <s v="US Gas Phy       EPNG Keystone           19-21May01      USD/MM"/>
    <n v="2500"/>
    <m/>
    <x v="0"/>
    <x v="10"/>
    <x v="0"/>
    <n v="3.9750000000000001"/>
    <s v="DARREN10"/>
    <s v="RGAY"/>
    <s v="ENA - IM West"/>
    <x v="7"/>
    <x v="5"/>
    <n v="798035"/>
    <d v="2001-05-19T21:00:00"/>
  </r>
  <r>
    <x v="1"/>
    <x v="3"/>
    <x v="1"/>
    <n v="3"/>
    <n v="69270"/>
    <n v="1266672"/>
    <d v="2001-05-18T09:32:17"/>
    <s v="AEP Energy Services, Inc."/>
    <x v="0"/>
    <x v="0"/>
    <x v="0"/>
    <x v="3"/>
    <s v="US Gas Phy Fwd Firm non-TX &lt; or = 1Mo "/>
    <s v="US Gas Phy       HeHub                   19-21May01      USD/MM"/>
    <n v="23090"/>
    <m/>
    <x v="0"/>
    <x v="10"/>
    <x v="0"/>
    <n v="4.165"/>
    <s v="aepes215"/>
    <s v="ARING"/>
    <s v="ENA-IM NE GULF1"/>
    <x v="7"/>
    <x v="5"/>
    <n v="798036"/>
    <d v="2001-05-19T21:00:00"/>
  </r>
  <r>
    <x v="1"/>
    <x v="3"/>
    <x v="0"/>
    <n v="30"/>
    <n v="150000"/>
    <n v="1266673"/>
    <d v="2001-05-18T09:32:21"/>
    <s v="El Paso Merchant Energy, L.P."/>
    <x v="0"/>
    <x v="0"/>
    <x v="0"/>
    <x v="3"/>
    <s v="US Gas Fin BasisSwap"/>
    <s v="US Gas Basis     NGI SoCal               Jun01           USD/MM"/>
    <n v="5000"/>
    <m/>
    <x v="0"/>
    <x v="10"/>
    <x v="0"/>
    <n v="7.25"/>
    <s v="EPMELPkac"/>
    <s v="KHOLST"/>
    <s v="FT-West"/>
    <x v="1"/>
    <x v="5"/>
    <s v="VA6377.1"/>
    <d v="2001-06-01T21:00:00"/>
  </r>
  <r>
    <x v="1"/>
    <x v="3"/>
    <x v="1"/>
    <n v="3"/>
    <n v="15000"/>
    <n v="1266674"/>
    <d v="2001-05-18T09:32:29"/>
    <s v="Western Gas Resources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2"/>
    <s v="JHTRAMEL"/>
    <s v="SGOODEL"/>
    <s v="ENA-IM NE GULF3"/>
    <x v="7"/>
    <x v="5"/>
    <n v="798037"/>
    <d v="2001-05-19T21:00:00"/>
  </r>
  <r>
    <x v="1"/>
    <x v="3"/>
    <x v="1"/>
    <n v="3"/>
    <n v="15000"/>
    <n v="1266676"/>
    <d v="2001-05-18T09:32:39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99999999999997"/>
    <s v="MCGAUGHEY1"/>
    <s v="SGOODEL"/>
    <s v="ENA-IM NE GULF3"/>
    <x v="7"/>
    <x v="5"/>
    <n v="798038"/>
    <d v="2001-05-19T21:00:00"/>
  </r>
  <r>
    <x v="1"/>
    <x v="3"/>
    <x v="1"/>
    <n v="3"/>
    <n v="9000"/>
    <n v="1266677"/>
    <d v="2001-05-18T09:32:40"/>
    <s v="Wisconsin Gas Company"/>
    <x v="0"/>
    <x v="0"/>
    <x v="0"/>
    <x v="3"/>
    <s v="US Gas Phy Fwd Firm non-TX &lt; or = 1Mo "/>
    <s v="US Gas Phy       Mich Con                19-21May01      USD/MM"/>
    <n v="3000"/>
    <m/>
    <x v="0"/>
    <x v="10"/>
    <x v="0"/>
    <n v="4.34"/>
    <s v="RBartlow99"/>
    <s v="JWILLI13"/>
    <s v="ENA - IM Mkt Central MICH"/>
    <x v="7"/>
    <x v="5"/>
    <n v="798039"/>
    <d v="2001-05-19T21:00:00"/>
  </r>
  <r>
    <x v="0"/>
    <x v="0"/>
    <x v="0"/>
    <n v="1"/>
    <n v="2"/>
    <n v="1266678"/>
    <d v="2001-05-18T09:32:4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04"/>
    <s v="marknunn1"/>
    <s v="BMARCHAN"/>
    <s v="Enron Metals Trading System"/>
    <x v="0"/>
    <x v="0"/>
    <n v="2138690"/>
    <m/>
  </r>
  <r>
    <x v="0"/>
    <x v="0"/>
    <x v="0"/>
    <n v="1"/>
    <n v="18"/>
    <n v="1266679"/>
    <d v="2001-05-18T09:32:51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04"/>
    <s v="frawley1"/>
    <s v="BMARCHAN"/>
    <s v="Enron Metals Trading System"/>
    <x v="0"/>
    <x v="0"/>
    <n v="2138692"/>
    <m/>
  </r>
  <r>
    <x v="1"/>
    <x v="3"/>
    <x v="1"/>
    <n v="3"/>
    <n v="15000"/>
    <n v="1266680"/>
    <d v="2001-05-18T09:32:52"/>
    <s v="Williams Energy Marketing &amp; Trading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550000000000001"/>
    <s v="darylbrown"/>
    <s v="VPIMENOV"/>
    <s v="ENA-IM ME NEW YORK"/>
    <x v="7"/>
    <x v="5"/>
    <n v="798040"/>
    <d v="2001-05-19T21:00:00"/>
  </r>
  <r>
    <x v="0"/>
    <x v="3"/>
    <x v="1"/>
    <n v="4"/>
    <n v="40000"/>
    <n v="1266681"/>
    <d v="2001-05-18T09:32:53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5"/>
    <s v="WESTGROUP"/>
    <s v="RWATT"/>
    <s v="EC-IM Canada West"/>
    <x v="7"/>
    <x v="7"/>
    <n v="798041"/>
    <d v="2001-05-18T21:00:00"/>
  </r>
  <r>
    <x v="1"/>
    <x v="3"/>
    <x v="1"/>
    <n v="3"/>
    <n v="34920"/>
    <n v="1266682"/>
    <d v="2001-05-18T09:32:55"/>
    <s v="Duke Energy Trading and Marketing, L.L.C."/>
    <x v="0"/>
    <x v="0"/>
    <x v="0"/>
    <x v="3"/>
    <s v="US Gas Phy Fwd Firm non-TX &lt; or = 1Mo "/>
    <s v="US Gas Phy       PG&amp;E CtyGte             19-21May01      USD/MM"/>
    <m/>
    <n v="11640"/>
    <x v="0"/>
    <x v="10"/>
    <x v="0"/>
    <n v="4.0999999999999996"/>
    <s v="HEATHERW"/>
    <s v="MLENHAR"/>
    <s v="ENA - IM West"/>
    <x v="7"/>
    <x v="5"/>
    <n v="798042"/>
    <d v="2001-05-19T21:00:00"/>
  </r>
  <r>
    <x v="1"/>
    <x v="3"/>
    <x v="0"/>
    <n v="31"/>
    <n v="155000"/>
    <n v="1266683"/>
    <d v="2001-05-18T09:32:57"/>
    <s v="Cinergy Marketing &amp; Trading, LLC"/>
    <x v="0"/>
    <x v="0"/>
    <x v="0"/>
    <x v="3"/>
    <s v="US Gas Fin BasisSwap"/>
    <s v="US Gas Basis     NGI SoCal               Oct01           USD/MM"/>
    <n v="5000"/>
    <m/>
    <x v="0"/>
    <x v="10"/>
    <x v="0"/>
    <n v="5.2"/>
    <s v="WHALENMIKE"/>
    <s v="KHOLST"/>
    <s v="FT-West"/>
    <x v="1"/>
    <x v="5"/>
    <s v="VA6378.1"/>
    <d v="2001-10-01T00:00:00"/>
  </r>
  <r>
    <x v="1"/>
    <x v="3"/>
    <x v="0"/>
    <n v="31"/>
    <n v="155000"/>
    <n v="1266684"/>
    <d v="2001-05-18T09:33:00"/>
    <s v="Dynegy Marketing and Trade"/>
    <x v="0"/>
    <x v="0"/>
    <x v="0"/>
    <x v="3"/>
    <s v="US Gas Fin BasisSwap"/>
    <s v="US Gas Basis     NGI SoCal               Jul01           USD/MM"/>
    <n v="5000"/>
    <m/>
    <x v="0"/>
    <x v="10"/>
    <x v="0"/>
    <n v="7.15"/>
    <s v="LESLIE01"/>
    <s v="KHOLST"/>
    <s v="FT-West"/>
    <x v="1"/>
    <x v="5"/>
    <s v="VA6379.1"/>
    <d v="2001-07-01T21:00:00"/>
  </r>
  <r>
    <x v="1"/>
    <x v="3"/>
    <x v="1"/>
    <n v="3"/>
    <n v="15000"/>
    <n v="1266687"/>
    <d v="2001-05-18T09:33:05"/>
    <s v="Summit Natural Gas, LLP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850000000000003"/>
    <s v="ADM05645"/>
    <s v="VPIMENOV"/>
    <s v="ENA-IM ME NEW YORK"/>
    <x v="7"/>
    <x v="5"/>
    <n v="798043"/>
    <d v="2001-05-19T21:00:00"/>
  </r>
  <r>
    <x v="1"/>
    <x v="3"/>
    <x v="1"/>
    <n v="3"/>
    <n v="15000"/>
    <n v="1266688"/>
    <d v="2001-05-18T09:33:0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aepes201"/>
    <s v="TDONOHO"/>
    <s v="ENA - IM Central Gulf"/>
    <x v="7"/>
    <x v="5"/>
    <n v="798044"/>
    <d v="2001-05-19T21:00:00"/>
  </r>
  <r>
    <x v="1"/>
    <x v="3"/>
    <x v="1"/>
    <n v="3"/>
    <n v="15000"/>
    <n v="1266689"/>
    <d v="2001-05-18T09:33:11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49999999999999"/>
    <s v="aepes201"/>
    <s v="TDONOHO"/>
    <s v="ENA - IM Central Gulf"/>
    <x v="7"/>
    <x v="5"/>
    <n v="798045"/>
    <d v="2001-05-19T21:00:00"/>
  </r>
  <r>
    <x v="1"/>
    <x v="3"/>
    <x v="0"/>
    <n v="30"/>
    <n v="150000"/>
    <n v="1266691"/>
    <d v="2001-05-18T09:33:15"/>
    <s v="BP Amoco Corporation"/>
    <x v="0"/>
    <x v="0"/>
    <x v="0"/>
    <x v="3"/>
    <s v="US Gas Fin BasisSwap"/>
    <s v="US Gas Basis     NGI SoCal               Jun01           USD/MM"/>
    <n v="5000"/>
    <m/>
    <x v="0"/>
    <x v="10"/>
    <x v="0"/>
    <n v="7.1"/>
    <s v="Quekchin"/>
    <s v="KHOLST"/>
    <s v="FT-West"/>
    <x v="1"/>
    <x v="5"/>
    <s v="VA6382.1"/>
    <d v="2001-06-01T21:00:00"/>
  </r>
  <r>
    <x v="1"/>
    <x v="3"/>
    <x v="1"/>
    <n v="3"/>
    <n v="15000"/>
    <n v="1266690"/>
    <d v="2001-05-18T09:33:15"/>
    <s v="Tenaska Marketing Ventures"/>
    <x v="0"/>
    <x v="0"/>
    <x v="0"/>
    <x v="3"/>
    <s v="US Gas Phy Fwd Firm TX &lt; or = 1Mo "/>
    <s v="US Gas Phy       Waha                    19-21May01      USD/MM"/>
    <m/>
    <n v="5000"/>
    <x v="0"/>
    <x v="10"/>
    <x v="0"/>
    <n v="4.0599999999999996"/>
    <s v="TMVWTC01"/>
    <s v="JPARKS"/>
    <s v="HPLC - IM HPLC"/>
    <x v="7"/>
    <x v="8"/>
    <n v="798046"/>
    <d v="2001-05-19T21:00:00"/>
  </r>
  <r>
    <x v="1"/>
    <x v="3"/>
    <x v="1"/>
    <n v="3"/>
    <n v="12000"/>
    <n v="1266693"/>
    <d v="2001-05-18T09:33:19"/>
    <s v="Hess Energy Services Company, LLC"/>
    <x v="0"/>
    <x v="0"/>
    <x v="0"/>
    <x v="3"/>
    <s v="US Gas Phy Fwd Firm non-TX &lt; or = 1Mo "/>
    <s v="US Gas Phy       HeHub                   19-21May01      USD/MM"/>
    <m/>
    <n v="4000"/>
    <x v="0"/>
    <x v="10"/>
    <x v="0"/>
    <n v="4.165"/>
    <s v="tomkurtz"/>
    <s v="ARING"/>
    <s v="ENA-IM NE GULF1"/>
    <x v="7"/>
    <x v="5"/>
    <n v="798048"/>
    <d v="2001-05-19T21:00:00"/>
  </r>
  <r>
    <x v="0"/>
    <x v="0"/>
    <x v="0"/>
    <n v="1"/>
    <n v="20"/>
    <n v="1266696"/>
    <d v="2001-05-18T09:33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johnmanfld"/>
    <s v="BMARCHAN"/>
    <s v="Enron Metals Trading System"/>
    <x v="0"/>
    <x v="0"/>
    <n v="2138697"/>
    <m/>
  </r>
  <r>
    <x v="0"/>
    <x v="0"/>
    <x v="0"/>
    <n v="1"/>
    <n v="50"/>
    <n v="1266699"/>
    <d v="2001-05-18T09:33:35"/>
    <s v="GNI Limited"/>
    <x v="0"/>
    <x v="0"/>
    <x v="0"/>
    <x v="0"/>
    <s v="Copper LME Registered Contract"/>
    <s v="Cu LME Reg.      Contract                15Aug01         USD/mt-L"/>
    <n v="50"/>
    <m/>
    <x v="0"/>
    <x v="0"/>
    <x v="0"/>
    <n v="1705.5"/>
    <s v="ADM59084"/>
    <s v="GRANKINE"/>
    <s v="Enron Metals Trading System"/>
    <x v="0"/>
    <x v="0"/>
    <n v="2138701"/>
    <d v="2001-08-15T15:32:00"/>
  </r>
  <r>
    <x v="0"/>
    <x v="0"/>
    <x v="0"/>
    <n v="1"/>
    <n v="50"/>
    <n v="1266698"/>
    <d v="2001-05-18T09:33:35"/>
    <s v="GNI Limited"/>
    <x v="0"/>
    <x v="0"/>
    <x v="0"/>
    <x v="0"/>
    <s v="Copper LME Registered Contract"/>
    <s v="Cu LME Reg.      Contract                18Jul01         USD/mt-L"/>
    <m/>
    <n v="50"/>
    <x v="0"/>
    <x v="0"/>
    <x v="0"/>
    <n v="1704.5"/>
    <s v="ADM59084"/>
    <s v="GRANKINE"/>
    <s v="Enron Metals Trading System"/>
    <x v="0"/>
    <x v="0"/>
    <n v="2138699"/>
    <d v="2001-07-18T15:32:00"/>
  </r>
  <r>
    <x v="1"/>
    <x v="3"/>
    <x v="1"/>
    <n v="3"/>
    <n v="15000"/>
    <n v="1266700"/>
    <d v="2001-05-18T09:33:36"/>
    <s v="Duke Energy Trading and Marketing, L.L.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800000000000004"/>
    <s v="KMZIOBER"/>
    <s v="VPIMENOV"/>
    <s v="ENA-IM ME NEW YORK"/>
    <x v="7"/>
    <x v="5"/>
    <n v="798050"/>
    <d v="2001-05-19T21:00:00"/>
  </r>
  <r>
    <x v="1"/>
    <x v="3"/>
    <x v="1"/>
    <n v="3"/>
    <n v="6000"/>
    <n v="1266701"/>
    <d v="2001-05-18T09:33:39"/>
    <s v="EnergyUSA-TPC Corp."/>
    <x v="0"/>
    <x v="0"/>
    <x v="0"/>
    <x v="3"/>
    <s v="US Gas Phy Fwd Firm non-TX &lt; or = 1Mo "/>
    <s v="US Gas Phy       Trunkline ELA           19-21May01      USD/MM"/>
    <n v="2000"/>
    <m/>
    <x v="0"/>
    <x v="10"/>
    <x v="0"/>
    <n v="4.0350000000000001"/>
    <s v="scallender"/>
    <s v="TDONOHO"/>
    <s v="ENA - IM Central Gulf"/>
    <x v="7"/>
    <x v="5"/>
    <n v="798051"/>
    <d v="2001-05-19T21:00:00"/>
  </r>
  <r>
    <x v="1"/>
    <x v="3"/>
    <x v="1"/>
    <n v="3"/>
    <n v="15000"/>
    <n v="1266703"/>
    <d v="2001-05-18T09:33:44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8052"/>
    <d v="2001-05-19T21:00:00"/>
  </r>
  <r>
    <x v="1"/>
    <x v="3"/>
    <x v="0"/>
    <n v="31"/>
    <n v="155000"/>
    <n v="1266704"/>
    <d v="2001-05-18T09:34:04"/>
    <s v="Dynegy Marketing and Trade"/>
    <x v="0"/>
    <x v="0"/>
    <x v="0"/>
    <x v="3"/>
    <s v="US Gas Fin BasisSwap"/>
    <s v="US Gas Basis     NGI SoCal               Aug01           USD/MM"/>
    <n v="5000"/>
    <m/>
    <x v="0"/>
    <x v="10"/>
    <x v="0"/>
    <n v="7"/>
    <s v="LESLIE01"/>
    <s v="KHOLST"/>
    <s v="FT-West"/>
    <x v="1"/>
    <x v="5"/>
    <s v="VA6385.1"/>
    <d v="2001-08-01T21:00:00"/>
  </r>
  <r>
    <x v="1"/>
    <x v="1"/>
    <x v="0"/>
    <n v="1"/>
    <n v="35000"/>
    <n v="1266705"/>
    <d v="2001-05-18T09:34:05"/>
    <s v="Hess Energy Trading Company LLC"/>
    <x v="0"/>
    <x v="0"/>
    <x v="0"/>
    <x v="1"/>
    <s v="US Crude WTI Fin Swap "/>
    <s v="US WTI Swap      Nymex PEN               Jun01           USD/bl/m"/>
    <n v="35000"/>
    <m/>
    <x v="0"/>
    <x v="8"/>
    <x v="0"/>
    <n v="29.36"/>
    <s v="N587JK00"/>
    <s v="GWHALLE"/>
    <s v="WTI-GW-NXC2"/>
    <x v="1"/>
    <x v="5"/>
    <s v="VA6386.1"/>
    <d v="2001-06-01T00:00:00"/>
  </r>
  <r>
    <x v="1"/>
    <x v="3"/>
    <x v="0"/>
    <n v="153"/>
    <n v="765000"/>
    <n v="1266706"/>
    <d v="2001-05-18T09:34:07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WHITEWATER"/>
    <s v="JARNOLD"/>
    <s v="NG-Price"/>
    <x v="1"/>
    <x v="5"/>
    <s v="VA6387.1"/>
    <d v="2001-06-01T00:00:00"/>
  </r>
  <r>
    <x v="0"/>
    <x v="0"/>
    <x v="0"/>
    <n v="1"/>
    <n v="11"/>
    <n v="1266707"/>
    <d v="2001-05-18T09:34:08"/>
    <s v="Manro Haydan Trading"/>
    <x v="0"/>
    <x v="0"/>
    <x v="0"/>
    <x v="0"/>
    <s v="Zinc LME Registered Contract"/>
    <s v="Zinc LME Reg.    Contract                3 Month         USD/mt-L"/>
    <m/>
    <n v="11"/>
    <x v="0"/>
    <x v="0"/>
    <x v="0"/>
    <n v="967"/>
    <s v="ADM51397"/>
    <s v="ATURNER"/>
    <s v="Enron Metals Trading System"/>
    <x v="0"/>
    <x v="0"/>
    <n v="2138705"/>
    <m/>
  </r>
  <r>
    <x v="1"/>
    <x v="3"/>
    <x v="0"/>
    <n v="30"/>
    <n v="300000"/>
    <n v="1266708"/>
    <d v="2001-05-18T09:34:12"/>
    <s v="BP Amoco Corporation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Lamoreal"/>
    <s v="JARNOLD"/>
    <s v="NG-Price"/>
    <x v="1"/>
    <x v="5"/>
    <s v="VA6388.1"/>
    <d v="2001-06-01T21:00:00"/>
  </r>
  <r>
    <x v="0"/>
    <x v="3"/>
    <x v="1"/>
    <n v="4"/>
    <n v="20000"/>
    <n v="1266710"/>
    <d v="2001-05-18T09:34:13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ADM84845"/>
    <s v="RWATT"/>
    <s v="EC-IM Canada West"/>
    <x v="7"/>
    <x v="7"/>
    <n v="798054"/>
    <d v="2001-05-18T21:00:00"/>
  </r>
  <r>
    <x v="1"/>
    <x v="3"/>
    <x v="1"/>
    <n v="3"/>
    <n v="15000"/>
    <n v="1266709"/>
    <d v="2001-05-18T09:34:13"/>
    <s v="Williams Energy Marketing &amp; Trading Company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darylbrown"/>
    <s v="VPIMENOV"/>
    <s v="ENA-IM ME NEW YORK"/>
    <x v="7"/>
    <x v="5"/>
    <n v="798053"/>
    <d v="2001-05-19T21:00:00"/>
  </r>
  <r>
    <x v="1"/>
    <x v="1"/>
    <x v="0"/>
    <n v="1"/>
    <n v="25000"/>
    <n v="1266712"/>
    <d v="2001-05-18T09:34:20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2"/>
    <s v="DOMESTIC1"/>
    <s v="RFULLER"/>
    <s v="PHYOIL - Price"/>
    <x v="1"/>
    <x v="5"/>
    <s v="VA6389.1"/>
    <d v="2001-06-01T00:00:00"/>
  </r>
  <r>
    <x v="1"/>
    <x v="1"/>
    <x v="0"/>
    <n v="1"/>
    <n v="15000"/>
    <n v="1266713"/>
    <d v="2001-05-18T09:34:21"/>
    <s v="Sempra Energy Trading Corp."/>
    <x v="0"/>
    <x v="0"/>
    <x v="0"/>
    <x v="1"/>
    <s v="US Crude WTI Fin Swap "/>
    <s v="US WTI Swap      Nymex PEN               Jun01           USD/bl/m"/>
    <n v="15000"/>
    <m/>
    <x v="0"/>
    <x v="8"/>
    <x v="0"/>
    <n v="29.36"/>
    <s v="semprakuo"/>
    <s v="GWHALLE"/>
    <s v="WTI-GW-NXC2"/>
    <x v="1"/>
    <x v="5"/>
    <s v="VA6390.1"/>
    <d v="2001-06-01T00:00:00"/>
  </r>
  <r>
    <x v="1"/>
    <x v="3"/>
    <x v="1"/>
    <n v="3"/>
    <n v="41454"/>
    <n v="1266715"/>
    <d v="2001-05-18T09:34:26"/>
    <s v="El Paso Merchant Energy, L.P."/>
    <x v="0"/>
    <x v="0"/>
    <x v="0"/>
    <x v="3"/>
    <s v="US Gas Phy Fwd Firm non-TX &lt; or = 1Mo "/>
    <s v="US Gas Phy       NGPL LA Pool            19-21May01      USD/MM"/>
    <n v="13818"/>
    <m/>
    <x v="0"/>
    <x v="10"/>
    <x v="0"/>
    <n v="4.1100000000000003"/>
    <s v="EPMELPmw"/>
    <s v="TDONOHO"/>
    <s v="ENA - IM Central Gulf"/>
    <x v="7"/>
    <x v="5"/>
    <n v="798056"/>
    <d v="2001-05-19T21:00:00"/>
  </r>
  <r>
    <x v="1"/>
    <x v="3"/>
    <x v="1"/>
    <n v="3"/>
    <n v="19107"/>
    <n v="1266716"/>
    <d v="2001-05-18T09:34:29"/>
    <s v="El Paso Merchant Energy, L.P."/>
    <x v="0"/>
    <x v="0"/>
    <x v="0"/>
    <x v="3"/>
    <s v="US Gas Phy Fwd Firm non-TX &lt; or = 1Mo "/>
    <s v="US Gas Phy       FGT Z2                  19-21May01      USD/MM"/>
    <m/>
    <n v="6369"/>
    <x v="0"/>
    <x v="10"/>
    <x v="0"/>
    <n v="4.13"/>
    <s v="EPMELPdg"/>
    <s v="ARING"/>
    <s v="ENA-IM NE GULF4"/>
    <x v="7"/>
    <x v="5"/>
    <n v="798057"/>
    <d v="2001-05-19T21:00:00"/>
  </r>
  <r>
    <x v="0"/>
    <x v="0"/>
    <x v="0"/>
    <n v="1"/>
    <n v="20"/>
    <n v="1266717"/>
    <d v="2001-05-18T09:34:45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07"/>
    <s v="frawley1"/>
    <s v="BMARCHAN"/>
    <s v="Enron Metals Trading System"/>
    <x v="0"/>
    <x v="0"/>
    <n v="2138709"/>
    <m/>
  </r>
  <r>
    <x v="1"/>
    <x v="3"/>
    <x v="1"/>
    <n v="3"/>
    <n v="1500"/>
    <n v="1266718"/>
    <d v="2001-05-18T09:34:50"/>
    <s v="Enron Energy Services, Inc."/>
    <x v="0"/>
    <x v="0"/>
    <x v="0"/>
    <x v="3"/>
    <s v="US Gas Phy Fwd Firm non-TX &lt; or = 1Mo "/>
    <s v="US Gas Phy       TENN 500                19-21May01      USD/MM"/>
    <n v="500"/>
    <m/>
    <x v="0"/>
    <x v="10"/>
    <x v="0"/>
    <n v="4.13"/>
    <s v="JIMBARKER"/>
    <s v="SGOODEL"/>
    <s v="ENA-IM NE GULF3"/>
    <x v="7"/>
    <x v="5"/>
    <n v="798058"/>
    <d v="2001-05-19T21:00:00"/>
  </r>
  <r>
    <x v="0"/>
    <x v="0"/>
    <x v="0"/>
    <n v="1"/>
    <n v="10"/>
    <n v="1266719"/>
    <d v="2001-05-18T09:34:55"/>
    <s v="Engelhard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ADM62411"/>
    <s v="ATURNER"/>
    <s v="Enron Metals Trading System"/>
    <x v="0"/>
    <x v="0"/>
    <n v="2138711"/>
    <m/>
  </r>
  <r>
    <x v="1"/>
    <x v="3"/>
    <x v="1"/>
    <n v="3"/>
    <n v="4200"/>
    <n v="1266720"/>
    <d v="2001-05-18T09:34:55"/>
    <s v="Western Gas Resources, Inc."/>
    <x v="0"/>
    <x v="0"/>
    <x v="0"/>
    <x v="3"/>
    <s v="US Gas Phy Fwd Firm non-TX &lt; or = 1Mo "/>
    <s v="US Gas Phy       TENN 800                19-21May01      USD/MM"/>
    <n v="1400"/>
    <m/>
    <x v="0"/>
    <x v="10"/>
    <x v="0"/>
    <n v="4.1100000000000003"/>
    <s v="JHTRAMEL"/>
    <s v="SGOODEL"/>
    <s v="ENA-IM NE GULF3"/>
    <x v="7"/>
    <x v="5"/>
    <n v="798059"/>
    <d v="2001-05-19T21:00:00"/>
  </r>
  <r>
    <x v="1"/>
    <x v="3"/>
    <x v="1"/>
    <n v="3"/>
    <n v="15000"/>
    <n v="1266721"/>
    <d v="2001-05-18T09:34:58"/>
    <s v="OGE Energy Resources,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schottbt"/>
    <s v="JWILLI13"/>
    <s v="ENA-IM Mid Central South"/>
    <x v="7"/>
    <x v="5"/>
    <n v="798060"/>
    <d v="2001-05-19T21:00:00"/>
  </r>
  <r>
    <x v="1"/>
    <x v="3"/>
    <x v="1"/>
    <n v="3"/>
    <n v="3000"/>
    <n v="1266722"/>
    <d v="2001-05-18T09:34:59"/>
    <s v="Hess Energy Services Company, LLC"/>
    <x v="0"/>
    <x v="0"/>
    <x v="0"/>
    <x v="3"/>
    <s v="US Gas Phy Fwd Firm non-TX &lt; or = 1Mo "/>
    <s v="US Gas Phy       COL Onshore             19-21May01      USD/MM"/>
    <m/>
    <n v="1000"/>
    <x v="0"/>
    <x v="10"/>
    <x v="0"/>
    <n v="4.13"/>
    <s v="tomkurtz"/>
    <s v="SPEREIR"/>
    <s v="ENA-IM NE GULF2"/>
    <x v="7"/>
    <x v="5"/>
    <n v="798061"/>
    <d v="2001-05-19T21:00:00"/>
  </r>
  <r>
    <x v="1"/>
    <x v="3"/>
    <x v="0"/>
    <n v="30"/>
    <n v="75000"/>
    <n v="1266723"/>
    <d v="2001-05-18T09:35:00"/>
    <s v="OGE Energy Resources, Inc."/>
    <x v="0"/>
    <x v="0"/>
    <x v="0"/>
    <x v="3"/>
    <s v="US Gas Fin Swap"/>
    <s v="US Gas Swap      Nymex                   Jun01           USD/MM"/>
    <m/>
    <n v="2500"/>
    <x v="0"/>
    <x v="10"/>
    <x v="0"/>
    <n v="4.2"/>
    <s v="kdiamond"/>
    <s v="JARNOLD"/>
    <s v="NG-Price"/>
    <x v="1"/>
    <x v="5"/>
    <s v="VA6393.1"/>
    <d v="2001-06-01T21:00:00"/>
  </r>
  <r>
    <x v="1"/>
    <x v="3"/>
    <x v="1"/>
    <n v="3"/>
    <n v="15000"/>
    <n v="1266726"/>
    <d v="2001-05-18T09:35:09"/>
    <s v="TransCanada Energy Marketing USA, Inc.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99999999999996"/>
    <s v="schwalbach"/>
    <s v="JWILLI13"/>
    <s v="ENA-IM Mid Central South"/>
    <x v="7"/>
    <x v="5"/>
    <n v="798063"/>
    <d v="2001-05-19T21:00:00"/>
  </r>
  <r>
    <x v="1"/>
    <x v="3"/>
    <x v="1"/>
    <n v="3"/>
    <n v="30000"/>
    <n v="1266724"/>
    <d v="2001-05-18T09:35:09"/>
    <s v="ONEOK Energy Marketing and Trading Company, L.P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349999999999998"/>
    <s v="KARPOIROT"/>
    <s v="ARING"/>
    <s v="ENA-IM NE GULF4"/>
    <x v="7"/>
    <x v="5"/>
    <n v="798062"/>
    <d v="2001-05-19T21:00:00"/>
  </r>
  <r>
    <x v="1"/>
    <x v="1"/>
    <x v="0"/>
    <n v="1"/>
    <n v="50000"/>
    <n v="1266725"/>
    <d v="2001-05-18T09:35:09"/>
    <s v="J. Aron &amp; Company"/>
    <x v="0"/>
    <x v="0"/>
    <x v="0"/>
    <x v="1"/>
    <s v="US Crude WTI Fin Swap "/>
    <s v="US WTI Swap      Nymex LD                Jun01           USD/bl/m"/>
    <n v="50000"/>
    <m/>
    <x v="0"/>
    <x v="8"/>
    <x v="0"/>
    <n v="29.32"/>
    <s v="eriksaaa"/>
    <s v="GWHALLE"/>
    <s v="WTI-GW-NXC1"/>
    <x v="1"/>
    <x v="5"/>
    <s v="VA6394.1"/>
    <d v="2001-06-01T00:00:00"/>
  </r>
  <r>
    <x v="1"/>
    <x v="3"/>
    <x v="1"/>
    <n v="3"/>
    <n v="6000"/>
    <n v="1266727"/>
    <d v="2001-05-18T09:35:10"/>
    <s v="AEP Energy Services, Inc."/>
    <x v="0"/>
    <x v="0"/>
    <x v="0"/>
    <x v="3"/>
    <s v="US Gas Phy Fwd Firm non-TX &lt; or = 1Mo "/>
    <s v="US Gas Phy       Trunkline ELA           19-21May01      USD/MM"/>
    <n v="2000"/>
    <m/>
    <x v="0"/>
    <x v="10"/>
    <x v="0"/>
    <n v="4.0350000000000001"/>
    <s v="aepes201"/>
    <s v="TDONOHO"/>
    <s v="ENA - IM Central Gulf"/>
    <x v="7"/>
    <x v="5"/>
    <n v="798064"/>
    <d v="2001-05-19T21:00:00"/>
  </r>
  <r>
    <x v="1"/>
    <x v="3"/>
    <x v="0"/>
    <n v="30"/>
    <n v="75000"/>
    <n v="1266728"/>
    <d v="2001-05-18T09:35:11"/>
    <s v="OGE Energy Resources, Inc."/>
    <x v="0"/>
    <x v="0"/>
    <x v="0"/>
    <x v="3"/>
    <s v="US Gas Fin Swap"/>
    <s v="US Gas Swap      Nymex                   Jun01           USD/MM"/>
    <m/>
    <n v="2500"/>
    <x v="0"/>
    <x v="10"/>
    <x v="0"/>
    <n v="4.2"/>
    <s v="kdiamond"/>
    <s v="JARNOLD"/>
    <s v="NG-Price"/>
    <x v="1"/>
    <x v="5"/>
    <s v="VA6395.1"/>
    <d v="2001-06-01T21:00:00"/>
  </r>
  <r>
    <x v="0"/>
    <x v="3"/>
    <x v="1"/>
    <n v="4"/>
    <n v="20000"/>
    <n v="1266730"/>
    <d v="2001-05-18T09:35:14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NORTHTRA"/>
    <s v="RWATT"/>
    <s v="EC-IM Canada West"/>
    <x v="7"/>
    <x v="7"/>
    <n v="798066"/>
    <d v="2001-05-18T21:00:00"/>
  </r>
  <r>
    <x v="1"/>
    <x v="3"/>
    <x v="1"/>
    <n v="3"/>
    <n v="15000"/>
    <n v="1266731"/>
    <d v="2001-05-18T09:35:16"/>
    <s v="TransCanada Gas Services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999999999999996"/>
    <s v="robmacinc"/>
    <s v="SPEREIR"/>
    <s v="ENA-IM NE GULF3"/>
    <x v="7"/>
    <x v="5"/>
    <n v="798067"/>
    <d v="2001-05-19T21:00:00"/>
  </r>
  <r>
    <x v="1"/>
    <x v="3"/>
    <x v="0"/>
    <n v="30"/>
    <n v="300000"/>
    <n v="1266734"/>
    <d v="2001-05-18T09:35:17"/>
    <s v="Aquila Risk Management Corporation"/>
    <x v="0"/>
    <x v="0"/>
    <x v="0"/>
    <x v="3"/>
    <s v="US Gas Fin BasisSwap"/>
    <s v="US Gas Basis     NNG Demarc              Jun01           USD/MM"/>
    <m/>
    <n v="10000"/>
    <x v="0"/>
    <x v="10"/>
    <x v="0"/>
    <n v="-0.1"/>
    <s v="AQUILA1080"/>
    <s v="ALEWIS"/>
    <s v="GD-CENTRAL"/>
    <x v="1"/>
    <x v="5"/>
    <s v="VA6396.1"/>
    <d v="2001-06-01T21:00:00"/>
  </r>
  <r>
    <x v="1"/>
    <x v="3"/>
    <x v="1"/>
    <n v="3"/>
    <n v="15000"/>
    <n v="1266735"/>
    <d v="2001-05-18T09:35:23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"/>
    <s v="vab12345"/>
    <s v="SGOODEL"/>
    <s v="ENA-IM NE GULF3"/>
    <x v="7"/>
    <x v="5"/>
    <n v="798068"/>
    <d v="2001-05-19T21:00:00"/>
  </r>
  <r>
    <x v="1"/>
    <x v="3"/>
    <x v="0"/>
    <n v="30"/>
    <n v="150000"/>
    <n v="1266737"/>
    <d v="2001-05-18T09:35:25"/>
    <s v="OGE Energy Resources, Inc."/>
    <x v="0"/>
    <x v="0"/>
    <x v="0"/>
    <x v="3"/>
    <s v="US Gas Fin Swap"/>
    <s v="US Gas Swap      Nymex                   Jun01           USD/MM"/>
    <m/>
    <n v="5000"/>
    <x v="0"/>
    <x v="10"/>
    <x v="0"/>
    <n v="4.2"/>
    <s v="kdiamond"/>
    <s v="JARNOLD"/>
    <s v="NG-Price"/>
    <x v="1"/>
    <x v="5"/>
    <s v="VA6399.1"/>
    <d v="2001-06-01T21:00:00"/>
  </r>
  <r>
    <x v="1"/>
    <x v="3"/>
    <x v="1"/>
    <n v="3"/>
    <n v="60000"/>
    <n v="1266736"/>
    <d v="2001-05-18T09:35:25"/>
    <s v="BGML - IM Bridgeline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5"/>
    <s v="raganbond1"/>
    <s v="ARING"/>
    <s v="ENA-IM NE GULF1"/>
    <x v="7"/>
    <x v="5"/>
    <n v="798069"/>
    <d v="2001-05-19T21:00:00"/>
  </r>
  <r>
    <x v="1"/>
    <x v="3"/>
    <x v="1"/>
    <n v="3"/>
    <n v="15000"/>
    <n v="1266738"/>
    <d v="2001-05-18T09:35:27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9"/>
    <s v="mikekeen"/>
    <s v="TKUYKEN"/>
    <s v="ENA - IM West"/>
    <x v="7"/>
    <x v="5"/>
    <n v="798070"/>
    <d v="2001-05-19T21:00:00"/>
  </r>
  <r>
    <x v="0"/>
    <x v="0"/>
    <x v="0"/>
    <n v="1"/>
    <n v="9"/>
    <n v="1266739"/>
    <d v="2001-05-18T09:35:32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706"/>
    <s v="JWALSH02"/>
    <s v="BMARCHAN"/>
    <s v="Enron Metals Trading System"/>
    <x v="0"/>
    <x v="0"/>
    <n v="2138716"/>
    <m/>
  </r>
  <r>
    <x v="1"/>
    <x v="3"/>
    <x v="1"/>
    <n v="3"/>
    <n v="15000"/>
    <n v="1266741"/>
    <d v="2001-05-18T09:35:32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49999999999997"/>
    <s v="TMVDEC02"/>
    <s v="JWILLI13"/>
    <s v="ENA-IM Mid Central South"/>
    <x v="7"/>
    <x v="5"/>
    <n v="798071"/>
    <d v="2001-05-19T21:00:00"/>
  </r>
  <r>
    <x v="1"/>
    <x v="1"/>
    <x v="0"/>
    <n v="1"/>
    <n v="50000"/>
    <n v="1266742"/>
    <d v="2001-05-18T09:35:3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N587JK00"/>
    <s v="GWHALLE"/>
    <s v="WTI-GW-NXC2"/>
    <x v="1"/>
    <x v="5"/>
    <s v="VA6400.1"/>
    <d v="2001-06-01T00:00:00"/>
  </r>
  <r>
    <x v="1"/>
    <x v="3"/>
    <x v="0"/>
    <n v="30"/>
    <n v="300000"/>
    <n v="1266740"/>
    <d v="2001-05-18T09:35:32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kamelcan"/>
    <s v="JARNOLD"/>
    <s v="NG-Price"/>
    <x v="1"/>
    <x v="5"/>
    <s v="VA6402.1"/>
    <d v="2001-06-01T21:00:00"/>
  </r>
  <r>
    <x v="1"/>
    <x v="3"/>
    <x v="0"/>
    <n v="30"/>
    <n v="300000"/>
    <n v="1266744"/>
    <d v="2001-05-18T09:35:36"/>
    <s v="Cargill Energy, a division of Cargill, Incorporated"/>
    <x v="0"/>
    <x v="0"/>
    <x v="0"/>
    <x v="3"/>
    <s v="US Gas Fin BasisSwap"/>
    <s v="US Gas Basis     ANR OK                  Jun01           USD/MM"/>
    <m/>
    <n v="10000"/>
    <x v="0"/>
    <x v="10"/>
    <x v="0"/>
    <n v="-0.115"/>
    <s v="ADM90884"/>
    <s v="ALEWIS"/>
    <s v="GD-CENTRAL"/>
    <x v="1"/>
    <x v="5"/>
    <s v="VA6403.1"/>
    <d v="2001-06-01T21:00:00"/>
  </r>
  <r>
    <x v="1"/>
    <x v="3"/>
    <x v="1"/>
    <n v="3"/>
    <n v="7500"/>
    <n v="1266745"/>
    <d v="2001-05-18T09:35:40"/>
    <s v="Reliant Energy Services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350000000000001"/>
    <s v="terwilson"/>
    <s v="JWILLI13"/>
    <s v="ENA-IM Mid Central South"/>
    <x v="7"/>
    <x v="5"/>
    <n v="798073"/>
    <d v="2001-05-19T21:00:00"/>
  </r>
  <r>
    <x v="1"/>
    <x v="3"/>
    <x v="1"/>
    <n v="3"/>
    <n v="30000"/>
    <n v="1266746"/>
    <d v="2001-05-18T09:35:41"/>
    <s v="Dynegy Marketing and Trade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449999999999996"/>
    <s v="TONYT003"/>
    <s v="SPEREIR"/>
    <s v="ENA-IM NE GULF2"/>
    <x v="7"/>
    <x v="5"/>
    <n v="798074"/>
    <d v="2001-05-19T21:00:00"/>
  </r>
  <r>
    <x v="1"/>
    <x v="1"/>
    <x v="0"/>
    <n v="1"/>
    <n v="50000"/>
    <n v="1266747"/>
    <d v="2001-05-18T09:35:42"/>
    <s v="J. Aron &amp; Company"/>
    <x v="0"/>
    <x v="0"/>
    <x v="0"/>
    <x v="1"/>
    <s v="US Crude WTI Fin Swap "/>
    <s v="US WTI Swap      Nymex LD                Jun01           USD/bl/m"/>
    <n v="50000"/>
    <m/>
    <x v="0"/>
    <x v="8"/>
    <x v="0"/>
    <n v="29.32"/>
    <s v="eriksaaa"/>
    <s v="GWHALLE"/>
    <s v="WTI-GW-NXC1"/>
    <x v="1"/>
    <x v="5"/>
    <s v="VA6404.1"/>
    <d v="2001-06-01T00:00:00"/>
  </r>
  <r>
    <x v="1"/>
    <x v="3"/>
    <x v="0"/>
    <n v="30"/>
    <n v="600000"/>
    <n v="1266748"/>
    <d v="2001-05-18T09:35:44"/>
    <s v="Duke Energy Trading and Marketing, L.L.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TODJANIA"/>
    <s v="PKEAVEY"/>
    <s v="G-DAILY-EST"/>
    <x v="1"/>
    <x v="5"/>
    <s v="VA6405.1"/>
    <d v="2001-06-01T21:00:00"/>
  </r>
  <r>
    <x v="1"/>
    <x v="3"/>
    <x v="1"/>
    <n v="3"/>
    <n v="15270"/>
    <n v="1266749"/>
    <d v="2001-05-18T09:35:46"/>
    <s v="EnergyUSA-TPC Corp."/>
    <x v="0"/>
    <x v="0"/>
    <x v="0"/>
    <x v="3"/>
    <s v="US Gas Phy Fwd Firm non-TX &lt; or = 1Mo "/>
    <s v="US Gas Phy       Consumers Pwr           19-21May01      USD/MM"/>
    <m/>
    <n v="5090"/>
    <x v="0"/>
    <x v="10"/>
    <x v="0"/>
    <n v="4.3499999999999996"/>
    <s v="scallender"/>
    <s v="JWILLI13"/>
    <s v="ENA - IM Mkt Central MICH"/>
    <x v="7"/>
    <x v="5"/>
    <n v="798075"/>
    <d v="2001-05-19T21:00:00"/>
  </r>
  <r>
    <x v="0"/>
    <x v="0"/>
    <x v="0"/>
    <n v="1"/>
    <n v="50"/>
    <n v="1266751"/>
    <d v="2001-05-18T09:35:48"/>
    <s v="Barclays Bank PLC"/>
    <x v="0"/>
    <x v="0"/>
    <x v="0"/>
    <x v="0"/>
    <s v="Copper LME Registered Contract"/>
    <s v="Cu LME Reg.      Contract                20Jun01         USD/mt-L"/>
    <m/>
    <n v="50"/>
    <x v="0"/>
    <x v="0"/>
    <x v="0"/>
    <n v="1696.25"/>
    <s v="jackmanp"/>
    <s v="GRANKINE"/>
    <s v="Enron Metals Trading System"/>
    <x v="0"/>
    <x v="0"/>
    <n v="2138718"/>
    <d v="2001-06-20T15:32:00"/>
  </r>
  <r>
    <x v="0"/>
    <x v="0"/>
    <x v="0"/>
    <n v="1"/>
    <n v="50"/>
    <n v="1266752"/>
    <d v="2001-05-18T09:35:48"/>
    <s v="Barclays Bank PLC"/>
    <x v="0"/>
    <x v="0"/>
    <x v="0"/>
    <x v="0"/>
    <s v="Copper LME Registered Contract"/>
    <s v="Cu LME Reg.      Contract                3 Month         USD/mt-L"/>
    <n v="50"/>
    <m/>
    <x v="0"/>
    <x v="0"/>
    <x v="0"/>
    <n v="1706.5"/>
    <s v="jackmanp"/>
    <s v="GRANKINE"/>
    <s v="Enron Metals Trading System"/>
    <x v="0"/>
    <x v="0"/>
    <n v="2138720"/>
    <m/>
  </r>
  <r>
    <x v="1"/>
    <x v="3"/>
    <x v="1"/>
    <n v="3"/>
    <n v="24474"/>
    <n v="1266755"/>
    <d v="2001-05-18T09:35:54"/>
    <s v="Aquila Energy Marketing Corporation"/>
    <x v="0"/>
    <x v="0"/>
    <x v="0"/>
    <x v="3"/>
    <s v="US Gas Phy Fwd Firm non-TX &lt; or = 1Mo "/>
    <s v="US Gas Phy       NNG Demarc              19-21May01      USD/MM"/>
    <m/>
    <n v="8158"/>
    <x v="0"/>
    <x v="10"/>
    <x v="0"/>
    <n v="4.0199999999999996"/>
    <s v="BIGDADDY"/>
    <s v="JWILLI13"/>
    <s v="ENA-IM Mid Central South"/>
    <x v="7"/>
    <x v="5"/>
    <n v="798077"/>
    <d v="2001-05-19T21:00:00"/>
  </r>
  <r>
    <x v="1"/>
    <x v="3"/>
    <x v="1"/>
    <n v="3"/>
    <n v="15000"/>
    <n v="1266754"/>
    <d v="2001-05-18T09:35:54"/>
    <s v="Aquila Energy Marketing Corporation"/>
    <x v="0"/>
    <x v="0"/>
    <x v="0"/>
    <x v="3"/>
    <s v="US Gas Phy Fwd Firm non-TX &lt; or = 1Mo "/>
    <s v="US Gas Phy       COL Onshore             19-21May01      USD/MM"/>
    <n v="5000"/>
    <m/>
    <x v="0"/>
    <x v="10"/>
    <x v="0"/>
    <n v="4.12"/>
    <s v="LANCEMCW"/>
    <s v="SPEREIR"/>
    <s v="ENA-IM NE GULF2"/>
    <x v="7"/>
    <x v="5"/>
    <n v="798076"/>
    <d v="2001-05-19T21:00:00"/>
  </r>
  <r>
    <x v="1"/>
    <x v="1"/>
    <x v="0"/>
    <n v="1"/>
    <n v="50000"/>
    <n v="1266756"/>
    <d v="2001-05-18T09:35:59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1"/>
    <x v="5"/>
    <s v="VA6407.1"/>
    <d v="2001-07-01T00:00:00"/>
  </r>
  <r>
    <x v="1"/>
    <x v="3"/>
    <x v="1"/>
    <n v="3"/>
    <n v="15000"/>
    <n v="1266758"/>
    <d v="2001-05-18T09:36:01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TROYKELLY"/>
    <s v="JWILLI13"/>
    <s v="ENA-IM Mid Central South"/>
    <x v="7"/>
    <x v="5"/>
    <n v="798078"/>
    <d v="2001-05-19T21:00:00"/>
  </r>
  <r>
    <x v="1"/>
    <x v="3"/>
    <x v="1"/>
    <n v="3"/>
    <n v="3483"/>
    <n v="1266759"/>
    <d v="2001-05-18T09:36:02"/>
    <s v="Dynegy Marketing and Trade"/>
    <x v="0"/>
    <x v="0"/>
    <x v="0"/>
    <x v="3"/>
    <s v="US Gas Phy Fwd Firm non-TX &lt; or = 1Mo "/>
    <s v="US Gas Phy       Dom SP TT               19-21May01      USD/MM"/>
    <m/>
    <n v="1161"/>
    <x v="0"/>
    <x v="10"/>
    <x v="0"/>
    <n v="4.3849999999999998"/>
    <s v="LITNER01"/>
    <s v="SHENDRI"/>
    <s v="ENA-IM ME CNG"/>
    <x v="7"/>
    <x v="5"/>
    <n v="798079"/>
    <d v="2001-05-19T21:00:00"/>
  </r>
  <r>
    <x v="0"/>
    <x v="0"/>
    <x v="0"/>
    <n v="1"/>
    <n v="1"/>
    <n v="1266760"/>
    <d v="2001-05-18T09:36:03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06"/>
    <s v="JWALSH02"/>
    <s v="BMARCHAN"/>
    <s v="Enron Metals Trading System"/>
    <x v="0"/>
    <x v="0"/>
    <n v="2138723"/>
    <m/>
  </r>
  <r>
    <x v="1"/>
    <x v="3"/>
    <x v="1"/>
    <n v="3"/>
    <n v="4500"/>
    <n v="1266761"/>
    <d v="2001-05-18T09:36:15"/>
    <s v="WPS Energy Services, Inc."/>
    <x v="0"/>
    <x v="0"/>
    <x v="0"/>
    <x v="3"/>
    <s v="US Gas Phy Fwd Firm non-TX &lt; or = 1Mo "/>
    <s v="US Gas Phy       Mich Con                19-21May01      USD/MM"/>
    <m/>
    <n v="1500"/>
    <x v="0"/>
    <x v="10"/>
    <x v="0"/>
    <n v="4.3550000000000004"/>
    <s v="TC2SHANDY"/>
    <s v="JWILLI13"/>
    <s v="ENA - IM Mkt Central MICH"/>
    <x v="7"/>
    <x v="5"/>
    <n v="798081"/>
    <d v="2001-05-19T21:00:00"/>
  </r>
  <r>
    <x v="1"/>
    <x v="3"/>
    <x v="1"/>
    <n v="3"/>
    <n v="999"/>
    <n v="1266763"/>
    <d v="2001-05-18T09:36:25"/>
    <s v="WPS Energy Services, Inc."/>
    <x v="0"/>
    <x v="0"/>
    <x v="0"/>
    <x v="3"/>
    <s v="US Gas Phy Fwd Firm non-TX &lt; or = 1Mo "/>
    <s v="US Gas Phy       Consumers Pwr           19-21May01      USD/MM"/>
    <n v="333"/>
    <m/>
    <x v="0"/>
    <x v="10"/>
    <x v="0"/>
    <n v="4.3499999999999996"/>
    <s v="TC2SHANDY"/>
    <s v="JWILLI13"/>
    <s v="ENA - IM Mkt Central MICH"/>
    <x v="7"/>
    <x v="5"/>
    <n v="798083"/>
    <d v="2001-05-19T21:00:00"/>
  </r>
  <r>
    <x v="1"/>
    <x v="3"/>
    <x v="1"/>
    <n v="3"/>
    <n v="12150"/>
    <n v="1266764"/>
    <d v="2001-05-18T09:36:26"/>
    <s v="Adams Resources Marketing, Ltd."/>
    <x v="0"/>
    <x v="0"/>
    <x v="0"/>
    <x v="3"/>
    <s v="US Gas Phy Fwd Firm non-TX &lt; or = 1Mo "/>
    <s v="US Gas Phy       TENN 500                19-21May01      USD/MM"/>
    <m/>
    <n v="4050"/>
    <x v="0"/>
    <x v="10"/>
    <x v="0"/>
    <n v="4.1399999999999997"/>
    <s v="brentcap"/>
    <s v="SGOODEL"/>
    <s v="ENA-IM NE GULF3"/>
    <x v="7"/>
    <x v="5"/>
    <n v="798084"/>
    <d v="2001-05-19T21:00:00"/>
  </r>
  <r>
    <x v="0"/>
    <x v="0"/>
    <x v="0"/>
    <n v="1"/>
    <n v="5"/>
    <n v="1266765"/>
    <d v="2001-05-18T09:36:29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PAULDODGE"/>
    <s v="BMARCHAN"/>
    <s v="Enron Metals Trading System"/>
    <x v="0"/>
    <x v="0"/>
    <n v="2138726"/>
    <m/>
  </r>
  <r>
    <x v="0"/>
    <x v="0"/>
    <x v="0"/>
    <n v="1"/>
    <n v="50"/>
    <n v="1266768"/>
    <d v="2001-05-18T09:36:31"/>
    <s v="Amalgamated Metal Trading Limited"/>
    <x v="0"/>
    <x v="0"/>
    <x v="0"/>
    <x v="0"/>
    <s v="Copper LME Registered Contract"/>
    <s v="Cu LME Reg.      Contract                3 Month         USD/mt-L"/>
    <n v="50"/>
    <m/>
    <x v="0"/>
    <x v="0"/>
    <x v="0"/>
    <n v="1706.5"/>
    <s v="bungeywj"/>
    <s v="GRANKINE"/>
    <s v="Enron Metals Trading System"/>
    <x v="0"/>
    <x v="0"/>
    <n v="2138730"/>
    <m/>
  </r>
  <r>
    <x v="0"/>
    <x v="0"/>
    <x v="0"/>
    <n v="1"/>
    <n v="50"/>
    <n v="1266767"/>
    <d v="2001-05-18T09:36:31"/>
    <s v="Amalgamated Metal Trading Limited"/>
    <x v="0"/>
    <x v="0"/>
    <x v="0"/>
    <x v="0"/>
    <s v="Copper LME Registered Contract"/>
    <s v="Cu LME Reg.      Contract                18Jul01         USD/mt-L"/>
    <m/>
    <n v="50"/>
    <x v="0"/>
    <x v="0"/>
    <x v="0"/>
    <n v="1705.5"/>
    <s v="bungeywj"/>
    <s v="GRANKINE"/>
    <s v="Enron Metals Trading System"/>
    <x v="0"/>
    <x v="0"/>
    <n v="2138728"/>
    <d v="2001-07-18T15:32:00"/>
  </r>
  <r>
    <x v="0"/>
    <x v="3"/>
    <x v="1"/>
    <n v="4"/>
    <n v="40000"/>
    <n v="1266769"/>
    <d v="2001-05-18T09:36:32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geerds01"/>
    <s v="RWATT"/>
    <s v="EC-IM Canada West"/>
    <x v="7"/>
    <x v="7"/>
    <n v="798085"/>
    <d v="2001-05-18T21:00:00"/>
  </r>
  <r>
    <x v="1"/>
    <x v="3"/>
    <x v="1"/>
    <n v="3"/>
    <n v="3000"/>
    <n v="1266770"/>
    <d v="2001-05-18T09:36:32"/>
    <s v="Petrocom Energy Group Limited"/>
    <x v="0"/>
    <x v="0"/>
    <x v="0"/>
    <x v="3"/>
    <s v="US Gas Phy Fwd Firm non-TX &lt; or = 1Mo "/>
    <s v="US Gas Phy       Transco St.65           19-21May01      USD/MM"/>
    <n v="1000"/>
    <m/>
    <x v="0"/>
    <x v="10"/>
    <x v="0"/>
    <n v="4.1749999999999998"/>
    <s v="dandukes"/>
    <s v="ARING"/>
    <s v="ENA-IM NE GULF1"/>
    <x v="7"/>
    <x v="5"/>
    <n v="798086"/>
    <d v="2001-05-19T21:00:00"/>
  </r>
  <r>
    <x v="0"/>
    <x v="3"/>
    <x v="1"/>
    <n v="4"/>
    <n v="40000"/>
    <n v="1266771"/>
    <d v="2001-05-18T09:36:37"/>
    <s v="AEC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rbrowne1"/>
    <s v="RWATT"/>
    <s v="EC-IM Canada West"/>
    <x v="7"/>
    <x v="7"/>
    <n v="798087"/>
    <d v="2001-05-18T21:00:00"/>
  </r>
  <r>
    <x v="1"/>
    <x v="3"/>
    <x v="1"/>
    <n v="3"/>
    <n v="2850"/>
    <n v="1266772"/>
    <d v="2001-05-18T09:36:38"/>
    <s v="Adams Resources Marketing, Ltd."/>
    <x v="0"/>
    <x v="0"/>
    <x v="0"/>
    <x v="3"/>
    <s v="US Gas Phy Fwd Firm non-TX &lt; or = 1Mo "/>
    <s v="US Gas Phy       TENN 500                19-21May01      USD/MM"/>
    <m/>
    <n v="950"/>
    <x v="0"/>
    <x v="10"/>
    <x v="0"/>
    <n v="4.1399999999999997"/>
    <s v="brentcap"/>
    <s v="SGOODEL"/>
    <s v="ENA-IM NE GULF3"/>
    <x v="7"/>
    <x v="5"/>
    <n v="798088"/>
    <d v="2001-05-19T21:00:00"/>
  </r>
  <r>
    <x v="1"/>
    <x v="3"/>
    <x v="1"/>
    <n v="3"/>
    <n v="75000"/>
    <n v="1266773"/>
    <d v="2001-05-18T09:36:39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"/>
    <s v="raganbond1"/>
    <s v="ARING"/>
    <s v="ENA-IM NE GULF1"/>
    <x v="7"/>
    <x v="5"/>
    <n v="798089"/>
    <d v="2001-05-19T21:00:00"/>
  </r>
  <r>
    <x v="1"/>
    <x v="3"/>
    <x v="0"/>
    <n v="13"/>
    <n v="325000"/>
    <n v="1266774"/>
    <d v="2001-05-18T09:36:49"/>
    <s v="Texaco Natural Gas Inc."/>
    <x v="0"/>
    <x v="0"/>
    <x v="0"/>
    <x v="3"/>
    <s v="US Gas Fin Swap"/>
    <s v="US Gas Daily     HHub                    19-31May01      USD/MM"/>
    <n v="25000"/>
    <m/>
    <x v="0"/>
    <x v="10"/>
    <x v="0"/>
    <n v="4.165"/>
    <s v="WARNERTODD"/>
    <s v="PKEAVEY"/>
    <s v="G-DAILY-EST"/>
    <x v="1"/>
    <x v="5"/>
    <s v="VA6409.1"/>
    <d v="2001-05-19T21:00:00"/>
  </r>
  <r>
    <x v="1"/>
    <x v="3"/>
    <x v="1"/>
    <n v="3"/>
    <n v="4017"/>
    <n v="1266775"/>
    <d v="2001-05-18T09:36:49"/>
    <s v="PanCanadian Energy Services Inc."/>
    <x v="0"/>
    <x v="0"/>
    <x v="0"/>
    <x v="3"/>
    <s v="US Gas Phy Fwd Firm non-TX &lt; or = 1Mo "/>
    <s v="US Gas Phy       Dom SP TT               19-21May01      USD/MM"/>
    <m/>
    <n v="1339"/>
    <x v="0"/>
    <x v="10"/>
    <x v="0"/>
    <n v="4.3849999999999998"/>
    <s v="pces5126"/>
    <s v="SHENDRI"/>
    <s v="ENA-IM ME CNG"/>
    <x v="7"/>
    <x v="5"/>
    <n v="798090"/>
    <d v="2001-05-19T21:00:00"/>
  </r>
  <r>
    <x v="1"/>
    <x v="3"/>
    <x v="1"/>
    <n v="3"/>
    <n v="3000"/>
    <n v="1266776"/>
    <d v="2001-05-18T09:36:57"/>
    <s v="Cinergy Marketing &amp; Trading, LLC"/>
    <x v="0"/>
    <x v="0"/>
    <x v="0"/>
    <x v="3"/>
    <s v="US Gas Phy Fwd Firm non-TX &lt; or = 1Mo "/>
    <s v="US Gas Phy       Trunkline ELA           19-21May01      USD/MM"/>
    <n v="1000"/>
    <m/>
    <x v="0"/>
    <x v="10"/>
    <x v="0"/>
    <n v="4.03"/>
    <s v="BYASSEEL"/>
    <s v="TDONOHO"/>
    <s v="ENA - IM Central Gulf"/>
    <x v="7"/>
    <x v="5"/>
    <n v="798091"/>
    <d v="2001-05-19T21:00:00"/>
  </r>
  <r>
    <x v="1"/>
    <x v="3"/>
    <x v="1"/>
    <n v="3"/>
    <n v="6000"/>
    <n v="1266777"/>
    <d v="2001-05-18T09:36:58"/>
    <s v="Wisconsin Gas Company"/>
    <x v="0"/>
    <x v="0"/>
    <x v="0"/>
    <x v="3"/>
    <s v="US Gas Phy Fwd Firm non-TX &lt; or = 1Mo "/>
    <s v="US Gas Phy       Mich Con                19-21May01      USD/MM"/>
    <n v="2000"/>
    <m/>
    <x v="0"/>
    <x v="10"/>
    <x v="0"/>
    <n v="4.3449999999999998"/>
    <s v="RBartlow99"/>
    <s v="JWILLI13"/>
    <s v="ENA - IM Mkt Central MICH"/>
    <x v="7"/>
    <x v="5"/>
    <n v="798092"/>
    <d v="2001-05-19T21:00:00"/>
  </r>
  <r>
    <x v="1"/>
    <x v="3"/>
    <x v="1"/>
    <n v="3"/>
    <n v="30000"/>
    <n v="1266778"/>
    <d v="2001-05-18T09:37:01"/>
    <s v="ONEOK Energy Marketing and Trading Company,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3"/>
    <s v="BRADCLAUSE"/>
    <s v="JPARKS"/>
    <s v="HPLC - IM HPLC"/>
    <x v="7"/>
    <x v="8"/>
    <n v="798093"/>
    <d v="2001-05-19T21:00:00"/>
  </r>
  <r>
    <x v="1"/>
    <x v="3"/>
    <x v="1"/>
    <n v="3"/>
    <n v="30000"/>
    <n v="1266780"/>
    <d v="2001-05-18T09:37:06"/>
    <s v="Williams Energy Marketing &amp; Trading Company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1349999999999998"/>
    <s v="duanelaw"/>
    <s v="SPEREIR"/>
    <s v="ENA-IM NE GULF2"/>
    <x v="7"/>
    <x v="5"/>
    <n v="798096"/>
    <d v="2001-05-19T21:00:00"/>
  </r>
  <r>
    <x v="1"/>
    <x v="3"/>
    <x v="1"/>
    <n v="3"/>
    <n v="30000"/>
    <n v="1266779"/>
    <d v="2001-05-18T09:37:06"/>
    <s v="ONEOK Energy Marketing and Trading Company,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5"/>
    <s v="BRADCLAUSE"/>
    <s v="JPARKS"/>
    <s v="HPLC - IM HPLC"/>
    <x v="7"/>
    <x v="8"/>
    <n v="798095"/>
    <d v="2001-05-19T21:00:00"/>
  </r>
  <r>
    <x v="1"/>
    <x v="3"/>
    <x v="1"/>
    <n v="3"/>
    <n v="15000"/>
    <n v="1266781"/>
    <d v="2001-05-18T09:37:09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97"/>
    <d v="2001-05-19T21:00:00"/>
  </r>
  <r>
    <x v="1"/>
    <x v="2"/>
    <x v="1"/>
    <n v="30"/>
    <n v="1500"/>
    <n v="1266782"/>
    <d v="2001-05-18T09:37:16"/>
    <s v="Cargill-Alliant, LLC"/>
    <x v="0"/>
    <x v="0"/>
    <x v="0"/>
    <x v="2"/>
    <s v="US East Power Phy Fwd Firm"/>
    <s v="US Pwr Phy Firm  Cinergy Peak            Sep01           USD/MWh"/>
    <m/>
    <n v="50"/>
    <x v="0"/>
    <x v="2"/>
    <x v="0"/>
    <n v="38.4"/>
    <s v="DANSOCCER"/>
    <s v="FSTURM"/>
    <s v="ST-ECAR"/>
    <x v="6"/>
    <x v="6"/>
    <n v="615334.1"/>
    <d v="2001-09-01T17:11:00"/>
  </r>
  <r>
    <x v="1"/>
    <x v="3"/>
    <x v="1"/>
    <n v="3"/>
    <n v="15000"/>
    <n v="1266783"/>
    <d v="2001-05-18T09:37:18"/>
    <s v="Anadarko Energy Services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ADM28225"/>
    <s v="JWILLI13"/>
    <s v="ENA-IM Mid Central South"/>
    <x v="7"/>
    <x v="5"/>
    <n v="798098"/>
    <d v="2001-05-19T21:00:00"/>
  </r>
  <r>
    <x v="1"/>
    <x v="3"/>
    <x v="1"/>
    <n v="3"/>
    <n v="3402"/>
    <n v="1266784"/>
    <d v="2001-05-18T09:37:25"/>
    <s v="Mirant Americas Energy Marketing, L.P."/>
    <x v="0"/>
    <x v="0"/>
    <x v="0"/>
    <x v="3"/>
    <s v="US Gas Phy Fwd Firm non-TX &lt; or = 1Mo "/>
    <s v="US Gas Phy       APC/ANR WillCo          19-21May01      USD/MM"/>
    <m/>
    <n v="1134"/>
    <x v="0"/>
    <x v="10"/>
    <x v="0"/>
    <n v="4.1749999999999998"/>
    <s v="dkt00001"/>
    <s v="PMIMS"/>
    <s v="ENA - IM MKT Central CG"/>
    <x v="7"/>
    <x v="5"/>
    <n v="798101"/>
    <d v="2001-05-19T21:00:00"/>
  </r>
  <r>
    <x v="1"/>
    <x v="3"/>
    <x v="0"/>
    <n v="30"/>
    <n v="1500000"/>
    <n v="1266785"/>
    <d v="2001-05-18T09:37:30"/>
    <s v="Cargill Energy, a division of Cargill, Incorporated"/>
    <x v="0"/>
    <x v="0"/>
    <x v="0"/>
    <x v="3"/>
    <s v="US Gas Fin BasisSwap"/>
    <s v="US Gas Basis     HHub                    Jun01           USD/MM"/>
    <m/>
    <n v="50000"/>
    <x v="0"/>
    <x v="10"/>
    <x v="0"/>
    <n v="-2.5000000000000001E-3"/>
    <s v="ADM90884"/>
    <s v="SBRAWNE"/>
    <s v="FT-East"/>
    <x v="1"/>
    <x v="5"/>
    <s v="VA6410.1"/>
    <d v="2001-06-01T21:00:00"/>
  </r>
  <r>
    <x v="1"/>
    <x v="3"/>
    <x v="1"/>
    <n v="3"/>
    <n v="15000"/>
    <n v="1266786"/>
    <d v="2001-05-18T09:37:33"/>
    <s v="Duke Energy Trading and Marketing, L.L.C."/>
    <x v="0"/>
    <x v="0"/>
    <x v="0"/>
    <x v="3"/>
    <s v="US Gas Phy Fwd Firm non-TX &lt; or = 1Mo "/>
    <s v="US Gas Phy       Chi Peoples             19-21May01      USD/MM"/>
    <n v="5000"/>
    <m/>
    <x v="0"/>
    <x v="10"/>
    <x v="0"/>
    <n v="4.1425000000000001"/>
    <s v="JBULRICH"/>
    <s v="PMIMS"/>
    <s v="ENA - IM MKT Central CG"/>
    <x v="7"/>
    <x v="5"/>
    <n v="798102"/>
    <d v="2001-05-19T21:00:00"/>
  </r>
  <r>
    <x v="1"/>
    <x v="3"/>
    <x v="0"/>
    <n v="151"/>
    <n v="755000"/>
    <n v="1266787"/>
    <d v="2001-05-18T09:37:35"/>
    <s v="Aquila Risk Management Corporation"/>
    <x v="0"/>
    <x v="0"/>
    <x v="0"/>
    <x v="3"/>
    <s v="US Gas Fin BasisSwap"/>
    <s v="US Gas Basis     Dom APP                 Nov01-Mar02     USD/MM"/>
    <m/>
    <n v="5000"/>
    <x v="0"/>
    <x v="10"/>
    <x v="0"/>
    <n v="0.45500000000000002"/>
    <s v="AQUILA1075"/>
    <s v="BMCKAY"/>
    <s v="FT-NY"/>
    <x v="1"/>
    <x v="5"/>
    <s v="VA6411.1"/>
    <d v="2001-11-01T00:00:00"/>
  </r>
  <r>
    <x v="1"/>
    <x v="3"/>
    <x v="0"/>
    <n v="151"/>
    <n v="755000"/>
    <n v="1266788"/>
    <d v="2001-05-18T09:37:37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JEFFAVERY"/>
    <s v="JARNOLD"/>
    <s v="NG-Price"/>
    <x v="1"/>
    <x v="5"/>
    <s v="VA6412.1"/>
    <d v="2001-11-01T00:00:00"/>
  </r>
  <r>
    <x v="1"/>
    <x v="3"/>
    <x v="0"/>
    <n v="151"/>
    <n v="755000"/>
    <n v="1266789"/>
    <d v="2001-05-18T09:37:48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jh1825ps"/>
    <s v="JARNOLD"/>
    <s v="NG-Price"/>
    <x v="1"/>
    <x v="5"/>
    <s v="VA6413.1"/>
    <d v="2001-11-01T00:00:00"/>
  </r>
  <r>
    <x v="1"/>
    <x v="1"/>
    <x v="0"/>
    <n v="1"/>
    <n v="25000"/>
    <n v="1266790"/>
    <d v="2001-05-18T09:37:58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REWCHESS"/>
    <s v="RFULLER"/>
    <s v="PHYOIL - Price"/>
    <x v="1"/>
    <x v="5"/>
    <s v="VA6414.1"/>
    <d v="2001-06-01T00:00:00"/>
  </r>
  <r>
    <x v="1"/>
    <x v="3"/>
    <x v="1"/>
    <n v="3"/>
    <n v="5562"/>
    <n v="1266791"/>
    <d v="2001-05-18T09:38:00"/>
    <s v="Adams Resources Marketing, Ltd."/>
    <x v="0"/>
    <x v="0"/>
    <x v="0"/>
    <x v="3"/>
    <s v="US Gas Phy Fwd Firm non-TX &lt; or = 1Mo "/>
    <s v="US Gas Phy       TETCO M3                19-21May01      USD/MM"/>
    <n v="1854"/>
    <m/>
    <x v="0"/>
    <x v="10"/>
    <x v="0"/>
    <n v="4.4800000000000004"/>
    <s v="MIKETRADES"/>
    <s v="VPIMENOV"/>
    <s v="ENA-IM ME NEW YORK"/>
    <x v="7"/>
    <x v="5"/>
    <n v="798103"/>
    <d v="2001-05-19T21:00:00"/>
  </r>
  <r>
    <x v="0"/>
    <x v="6"/>
    <x v="0"/>
    <n v="30"/>
    <n v="480"/>
    <n v="1266792"/>
    <d v="2001-05-18T09:38:01"/>
    <s v="Hess Energy Trading Company UK Limited as agents for Hess Energy Trading Company LLC"/>
    <x v="0"/>
    <x v="0"/>
    <x v="0"/>
    <x v="6"/>
    <s v="UK Tanker Freight Swap"/>
    <s v="Tkr Freight Swap BITR 7                  Jun01           WS/mt"/>
    <n v="16"/>
    <m/>
    <x v="0"/>
    <x v="17"/>
    <x v="0"/>
    <n v="147.5"/>
    <s v="stoyneee"/>
    <s v="AJAMES"/>
    <s v="UK-Tanker-Freight"/>
    <x v="1"/>
    <x v="10"/>
    <s v=" VA6932.1"/>
    <d v="2001-06-01T00:00:00"/>
  </r>
  <r>
    <x v="0"/>
    <x v="0"/>
    <x v="0"/>
    <n v="1"/>
    <n v="5"/>
    <n v="1266793"/>
    <d v="2001-05-18T09:38:02"/>
    <s v="Investec Bank (UK) Limited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ADM61366"/>
    <s v="BMARCHAN"/>
    <s v="Enron Metals Trading System"/>
    <x v="0"/>
    <x v="0"/>
    <n v="2138734"/>
    <m/>
  </r>
  <r>
    <x v="0"/>
    <x v="3"/>
    <x v="1"/>
    <n v="4"/>
    <n v="40000"/>
    <n v="1266795"/>
    <d v="2001-05-18T09:38:09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WESTGROUP"/>
    <s v="RWATT"/>
    <s v="EC-IM Canada West"/>
    <x v="7"/>
    <x v="7"/>
    <n v="798105"/>
    <d v="2001-05-18T21:00:00"/>
  </r>
  <r>
    <x v="1"/>
    <x v="3"/>
    <x v="1"/>
    <n v="3"/>
    <n v="399"/>
    <n v="1266794"/>
    <d v="2001-05-18T09:38:09"/>
    <s v="National Energy &amp; Trade, L.L.C."/>
    <x v="0"/>
    <x v="0"/>
    <x v="0"/>
    <x v="3"/>
    <s v="US Gas Phy Fwd Firm non-TX &lt; or = 1Mo "/>
    <s v="US Gas Phy       TENN Z-0                19-21May01      USD/MM"/>
    <n v="133"/>
    <m/>
    <x v="0"/>
    <x v="10"/>
    <x v="0"/>
    <n v="4.07"/>
    <s v="jtidwell"/>
    <s v="SGOODEL"/>
    <s v="ENA-IM NE GULF3"/>
    <x v="7"/>
    <x v="5"/>
    <n v="798104"/>
    <d v="2001-05-19T21:00:00"/>
  </r>
  <r>
    <x v="0"/>
    <x v="0"/>
    <x v="0"/>
    <n v="1"/>
    <n v="4"/>
    <n v="1266796"/>
    <d v="2001-05-18T09:38:13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07"/>
    <s v="marknunn1"/>
    <s v="BMARCHAN"/>
    <s v="Enron Metals Trading System"/>
    <x v="0"/>
    <x v="0"/>
    <n v="2138736"/>
    <m/>
  </r>
  <r>
    <x v="1"/>
    <x v="3"/>
    <x v="1"/>
    <n v="13"/>
    <n v="32500"/>
    <n v="1266797"/>
    <d v="2001-05-18T09:38:17"/>
    <s v="Duke Energy Trading and Marketing, L.L.C."/>
    <x v="0"/>
    <x v="0"/>
    <x v="0"/>
    <x v="3"/>
    <s v="US Gas Phy Fwd Firm non-TX &lt; or = 1Mo "/>
    <s v="US Gas Phy       NGPL TxOkGCPool         19-31May01      USD/MM"/>
    <n v="2500"/>
    <m/>
    <x v="0"/>
    <x v="10"/>
    <x v="0"/>
    <n v="4.0750000000000002"/>
    <s v="LAURABATES"/>
    <s v="TDONOHO"/>
    <s v="ENA - IM Central Gulf"/>
    <x v="7"/>
    <x v="5"/>
    <n v="798106"/>
    <d v="2001-05-19T21:00:00"/>
  </r>
  <r>
    <x v="1"/>
    <x v="3"/>
    <x v="1"/>
    <n v="3"/>
    <n v="30000"/>
    <n v="1266799"/>
    <d v="2001-05-18T09:38:17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JCARROLL"/>
    <s v="ARING"/>
    <s v="ENA-IM NE GULF1"/>
    <x v="7"/>
    <x v="5"/>
    <n v="798107"/>
    <d v="2001-05-19T21:00:00"/>
  </r>
  <r>
    <x v="0"/>
    <x v="0"/>
    <x v="0"/>
    <n v="1"/>
    <n v="16"/>
    <n v="1266800"/>
    <d v="2001-05-18T09:38:20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07"/>
    <s v="johnmanfld"/>
    <s v="BMARCHAN"/>
    <s v="Enron Metals Trading System"/>
    <x v="0"/>
    <x v="0"/>
    <n v="2138738"/>
    <m/>
  </r>
  <r>
    <x v="1"/>
    <x v="3"/>
    <x v="1"/>
    <n v="3"/>
    <n v="6321"/>
    <n v="1266801"/>
    <d v="2001-05-18T09:38:23"/>
    <s v="Virginia Power Energy Marketing, Inc."/>
    <x v="0"/>
    <x v="0"/>
    <x v="0"/>
    <x v="3"/>
    <s v="US Gas Phy Fwd Firm non-TX &lt; or = 1Mo "/>
    <s v="US Gas Phy       TETCO ELA               19-21May01      USD/MM"/>
    <n v="2107"/>
    <m/>
    <x v="0"/>
    <x v="10"/>
    <x v="0"/>
    <n v="4.0949999999999998"/>
    <s v="CECILPARK"/>
    <s v="SPEREIR"/>
    <s v="ENA-IM NE GULF3"/>
    <x v="7"/>
    <x v="5"/>
    <n v="798108"/>
    <d v="2001-05-19T21:00:00"/>
  </r>
  <r>
    <x v="1"/>
    <x v="3"/>
    <x v="1"/>
    <n v="3"/>
    <n v="21093"/>
    <n v="1266802"/>
    <d v="2001-05-18T09:38:26"/>
    <s v="El Paso Merchant Energy, L.P."/>
    <x v="0"/>
    <x v="0"/>
    <x v="0"/>
    <x v="3"/>
    <s v="US Gas Phy Fwd Firm TX &lt; or = 1Mo "/>
    <s v="US Gas Phy       Exxon Katy              19-21May01      USD/MM"/>
    <n v="7031"/>
    <m/>
    <x v="0"/>
    <x v="10"/>
    <x v="0"/>
    <n v="4.1150000000000002"/>
    <s v="EPMELPjpp"/>
    <s v="JPARKS"/>
    <s v="HPLC - IM HPLC"/>
    <x v="7"/>
    <x v="8"/>
    <n v="798109"/>
    <d v="2001-05-19T21:00:00"/>
  </r>
  <r>
    <x v="1"/>
    <x v="3"/>
    <x v="1"/>
    <n v="3"/>
    <n v="45000"/>
    <n v="1266803"/>
    <d v="2001-05-18T09:38:43"/>
    <s v="Anadarko Energy Services Company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7"/>
    <s v="ADM26674"/>
    <s v="ARING"/>
    <s v="ENA-IM NE GULF1"/>
    <x v="7"/>
    <x v="5"/>
    <n v="798110"/>
    <d v="2001-05-19T21:00:00"/>
  </r>
  <r>
    <x v="0"/>
    <x v="0"/>
    <x v="0"/>
    <n v="1"/>
    <n v="20"/>
    <n v="1266805"/>
    <d v="2001-05-18T09:38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stanleyf"/>
    <s v="BMARCHAN"/>
    <s v="Enron Metals Trading System"/>
    <x v="0"/>
    <x v="0"/>
    <n v="2138742"/>
    <m/>
  </r>
  <r>
    <x v="1"/>
    <x v="2"/>
    <x v="1"/>
    <n v="30"/>
    <n v="1500"/>
    <n v="1266806"/>
    <d v="2001-05-18T09:38:52"/>
    <s v="American Electric Power Service Corporation"/>
    <x v="0"/>
    <x v="0"/>
    <x v="0"/>
    <x v="2"/>
    <s v="US East Power Phy Fwd Firm"/>
    <s v="US Pwr Phy Firm  Entergy Peak            Sep01           USD/MWh"/>
    <m/>
    <n v="50"/>
    <x v="0"/>
    <x v="2"/>
    <x v="0"/>
    <n v="44.65"/>
    <s v="aepsvc137"/>
    <s v="KPRESTO"/>
    <s v="LT-SPP"/>
    <x v="6"/>
    <x v="6"/>
    <n v="615335.1"/>
    <d v="2001-09-01T14:16:00"/>
  </r>
  <r>
    <x v="1"/>
    <x v="3"/>
    <x v="1"/>
    <n v="3"/>
    <n v="11682"/>
    <n v="1266807"/>
    <d v="2001-05-18T09:38:52"/>
    <s v="TransCanada Gas Services Inc."/>
    <x v="0"/>
    <x v="0"/>
    <x v="0"/>
    <x v="3"/>
    <s v="US Gas Phy Fwd Firm non-TX &lt; or = 1Mo "/>
    <s v="US Gas Phy       Consumers Pwr           19-21May01      USD/MM"/>
    <n v="3894"/>
    <m/>
    <x v="0"/>
    <x v="10"/>
    <x v="0"/>
    <n v="4.3550000000000004"/>
    <s v="kollmaninc"/>
    <s v="JWILLI13"/>
    <s v="ENA - IM Mkt Central MICH"/>
    <x v="7"/>
    <x v="5"/>
    <n v="798111"/>
    <d v="2001-05-19T21:00:00"/>
  </r>
  <r>
    <x v="1"/>
    <x v="3"/>
    <x v="1"/>
    <n v="3"/>
    <n v="3000"/>
    <n v="1266808"/>
    <d v="2001-05-18T09:38:54"/>
    <s v="Adams Resources Marketing, Ltd."/>
    <x v="0"/>
    <x v="0"/>
    <x v="0"/>
    <x v="3"/>
    <s v="US Gas Phy Fwd Firm non-TX &lt; or = 1Mo "/>
    <s v="US Gas Phy       TCO Pool                19-21May01      USD/MM"/>
    <n v="1000"/>
    <m/>
    <x v="0"/>
    <x v="10"/>
    <x v="0"/>
    <n v="4.3449999999999998"/>
    <s v="MIKETRADES"/>
    <s v="JHODGE2"/>
    <s v="ENA-IM ME TCO"/>
    <x v="7"/>
    <x v="5"/>
    <n v="798112"/>
    <d v="2001-05-19T21:00:00"/>
  </r>
  <r>
    <x v="0"/>
    <x v="0"/>
    <x v="0"/>
    <n v="1"/>
    <n v="10"/>
    <n v="1266809"/>
    <d v="2001-05-18T09:38:56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51397"/>
    <s v="BMARCHAN"/>
    <s v="Enron Metals Trading System"/>
    <x v="0"/>
    <x v="0"/>
    <n v="2138744"/>
    <m/>
  </r>
  <r>
    <x v="1"/>
    <x v="3"/>
    <x v="1"/>
    <n v="3"/>
    <n v="2319"/>
    <n v="1266810"/>
    <d v="2001-05-18T09:39:01"/>
    <s v="Dynegy Marketing and Trade"/>
    <x v="0"/>
    <x v="0"/>
    <x v="0"/>
    <x v="3"/>
    <s v="US Gas Phy Fwd Firm non-TX &lt; or = 1Mo "/>
    <s v="US Gas Phy       Consumers Pwr           19-21May01      USD/MM"/>
    <n v="773"/>
    <m/>
    <x v="0"/>
    <x v="10"/>
    <x v="0"/>
    <n v="4.3550000000000004"/>
    <s v="MAXFIELD"/>
    <s v="JWILLI13"/>
    <s v="ENA - IM Mkt Central MICH"/>
    <x v="7"/>
    <x v="5"/>
    <n v="798114"/>
    <d v="2001-05-19T21:00:00"/>
  </r>
  <r>
    <x v="1"/>
    <x v="3"/>
    <x v="1"/>
    <n v="3"/>
    <n v="15000"/>
    <n v="1266811"/>
    <d v="2001-05-18T09:39:07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BIGDADDY"/>
    <s v="JWILLI13"/>
    <s v="ENA - IM Mkt Central MICH"/>
    <x v="7"/>
    <x v="5"/>
    <n v="798113"/>
    <d v="2001-05-19T21:00:00"/>
  </r>
  <r>
    <x v="1"/>
    <x v="3"/>
    <x v="1"/>
    <n v="3"/>
    <n v="6000"/>
    <n v="1266812"/>
    <d v="2001-05-18T09:39:18"/>
    <s v="Dynegy Marketing and Trade"/>
    <x v="0"/>
    <x v="0"/>
    <x v="0"/>
    <x v="3"/>
    <s v="US Gas Phy Fwd Firm non-TX &lt; or = 1Mo "/>
    <s v="US Gas Phy       Consumers Pwr           19-21May01      USD/MM"/>
    <n v="2000"/>
    <m/>
    <x v="0"/>
    <x v="10"/>
    <x v="0"/>
    <n v="4.3550000000000004"/>
    <s v="MAXFIELD"/>
    <s v="JWILLI13"/>
    <s v="ENA - IM Mkt Central MICH"/>
    <x v="7"/>
    <x v="5"/>
    <n v="798115"/>
    <d v="2001-05-19T21:00:00"/>
  </r>
  <r>
    <x v="0"/>
    <x v="0"/>
    <x v="0"/>
    <n v="1"/>
    <n v="10"/>
    <n v="1266813"/>
    <d v="2001-05-18T09:39:19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51397"/>
    <s v="BMARCHAN"/>
    <s v="Enron Metals Trading System"/>
    <x v="0"/>
    <x v="0"/>
    <n v="2138748"/>
    <m/>
  </r>
  <r>
    <x v="1"/>
    <x v="3"/>
    <x v="0"/>
    <n v="151"/>
    <n v="755000"/>
    <n v="1266814"/>
    <d v="2001-05-18T09:39:20"/>
    <s v="BP Amoco Corporation"/>
    <x v="0"/>
    <x v="0"/>
    <x v="0"/>
    <x v="3"/>
    <s v="US Gas Fin BasisSwap"/>
    <s v="US Gas Basis     NGI Malin               Nov01-Mar02     USD/MM"/>
    <m/>
    <n v="5000"/>
    <x v="0"/>
    <x v="10"/>
    <x v="0"/>
    <n v="3.05"/>
    <s v="Houtenda"/>
    <s v="FERMIS"/>
    <s v="FT - North West"/>
    <x v="1"/>
    <x v="5"/>
    <s v="VA6417.1"/>
    <d v="2001-11-01T00:00:00"/>
  </r>
  <r>
    <x v="0"/>
    <x v="3"/>
    <x v="0"/>
    <n v="151"/>
    <n v="755000"/>
    <n v="1266815"/>
    <d v="2001-05-18T09:39:22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0499999999999999"/>
    <s v="EPMELPteg"/>
    <s v="JMCKAY"/>
    <s v="FT-CAND-EGSC"/>
    <x v="1"/>
    <x v="7"/>
    <s v="VA6418.1"/>
    <d v="2001-11-01T00:00:00"/>
  </r>
  <r>
    <x v="1"/>
    <x v="3"/>
    <x v="0"/>
    <n v="151"/>
    <n v="377500"/>
    <n v="1266816"/>
    <d v="2001-05-18T09:39:25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"/>
    <s v="ADM26578"/>
    <s v="JARNOLD"/>
    <s v="NG-Price"/>
    <x v="1"/>
    <x v="5"/>
    <s v="VA6419.1"/>
    <d v="2001-11-01T00:00:00"/>
  </r>
  <r>
    <x v="1"/>
    <x v="2"/>
    <x v="1"/>
    <n v="4"/>
    <n v="200"/>
    <n v="1266817"/>
    <d v="2001-05-18T09:39:32"/>
    <s v="Cargill-Alliant, LLC"/>
    <x v="0"/>
    <x v="0"/>
    <x v="0"/>
    <x v="2"/>
    <s v="US East Power Phy Fwd Firm Unplan B"/>
    <s v="US Pwr Phy Unp B ERCOT Peak              22-25May01      USD/MWh"/>
    <m/>
    <n v="50"/>
    <x v="0"/>
    <x v="2"/>
    <x v="0"/>
    <n v="46.25"/>
    <s v="ROBWALKER"/>
    <s v="RBALLATO"/>
    <s v="ST-ERCOT"/>
    <x v="6"/>
    <x v="6"/>
    <n v="615336.1"/>
    <d v="2001-05-22T21:00:00"/>
  </r>
  <r>
    <x v="0"/>
    <x v="0"/>
    <x v="0"/>
    <n v="1"/>
    <n v="5"/>
    <n v="1266818"/>
    <d v="2001-05-18T09:39:33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NATHANDAY"/>
    <s v="BMARCHAN"/>
    <s v="Enron Metals Trading System"/>
    <x v="0"/>
    <x v="0"/>
    <n v="2138750"/>
    <m/>
  </r>
  <r>
    <x v="1"/>
    <x v="3"/>
    <x v="0"/>
    <n v="13"/>
    <n v="260000"/>
    <n v="1266819"/>
    <d v="2001-05-18T09:39:50"/>
    <s v="Dynegy Marketing and Trade"/>
    <x v="0"/>
    <x v="0"/>
    <x v="0"/>
    <x v="3"/>
    <s v="US Gas Fin Swap"/>
    <s v="US Gas Daily     HHub                    19-31May01      USD/MM"/>
    <n v="20000"/>
    <m/>
    <x v="0"/>
    <x v="10"/>
    <x v="0"/>
    <n v="4.16"/>
    <s v="SANDBERG"/>
    <s v="PKEAVEY"/>
    <s v="G-DAILY-EST"/>
    <x v="1"/>
    <x v="5"/>
    <s v="VA6420.1"/>
    <d v="2001-05-19T21:00:00"/>
  </r>
  <r>
    <x v="1"/>
    <x v="3"/>
    <x v="0"/>
    <n v="31"/>
    <n v="155000"/>
    <n v="1266820"/>
    <d v="2001-05-18T09:39:59"/>
    <s v="BP Amoco Corporation"/>
    <x v="0"/>
    <x v="0"/>
    <x v="0"/>
    <x v="3"/>
    <s v="US Gas Fin BasisSwap"/>
    <s v="US Gas Basis     NGI SoCal               Aug01           USD/MM"/>
    <m/>
    <n v="5000"/>
    <x v="0"/>
    <x v="10"/>
    <x v="0"/>
    <n v="7.1"/>
    <s v="Quekchin"/>
    <s v="KHOLST"/>
    <s v="FT-West"/>
    <x v="1"/>
    <x v="5"/>
    <s v="VA6421.1"/>
    <d v="2001-08-01T21:00:00"/>
  </r>
  <r>
    <x v="1"/>
    <x v="3"/>
    <x v="0"/>
    <n v="151"/>
    <n v="755000"/>
    <n v="1266821"/>
    <d v="2001-05-18T09:40:00"/>
    <s v="Cinergy Marketing &amp; Trading, LLC"/>
    <x v="0"/>
    <x v="0"/>
    <x v="0"/>
    <x v="3"/>
    <s v="US Gas Fin BasisSwap"/>
    <s v="US Gas Basis     NWPL RkyMtn             Nov01-Mar02     USD/MM"/>
    <n v="5000"/>
    <m/>
    <x v="0"/>
    <x v="10"/>
    <x v="0"/>
    <n v="-0.40500000000000003"/>
    <s v="WHALENMIKE"/>
    <s v="FERMIS"/>
    <s v="FT - North West"/>
    <x v="1"/>
    <x v="5"/>
    <s v="VA6422.1"/>
    <d v="2001-11-01T00:00:00"/>
  </r>
  <r>
    <x v="1"/>
    <x v="3"/>
    <x v="1"/>
    <n v="3"/>
    <n v="5001"/>
    <n v="1266822"/>
    <d v="2001-05-18T09:40:01"/>
    <s v="Virginia Power Energy Marketing, Inc."/>
    <x v="0"/>
    <x v="0"/>
    <x v="0"/>
    <x v="3"/>
    <s v="US Gas Phy Fwd Firm non-TX &lt; or = 1Mo "/>
    <s v="US Gas Phy       TENN 500                19-21May01      USD/MM"/>
    <n v="1667"/>
    <m/>
    <x v="0"/>
    <x v="10"/>
    <x v="0"/>
    <n v="4.12"/>
    <s v="SPJOHRDE"/>
    <s v="SGOODEL"/>
    <s v="ENA-IM NE GULF3"/>
    <x v="7"/>
    <x v="5"/>
    <n v="798117"/>
    <d v="2001-05-19T21:00:00"/>
  </r>
  <r>
    <x v="1"/>
    <x v="3"/>
    <x v="1"/>
    <n v="3"/>
    <n v="15000"/>
    <n v="1266823"/>
    <d v="2001-05-18T09:40:03"/>
    <s v="Reliant Energy Services, Inc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650000000000002"/>
    <s v="jtaylor1"/>
    <s v="JWILLI13"/>
    <s v="ENA - IM Mkt Central MICH"/>
    <x v="7"/>
    <x v="5"/>
    <n v="798118"/>
    <d v="2001-05-19T21:00:00"/>
  </r>
  <r>
    <x v="1"/>
    <x v="3"/>
    <x v="1"/>
    <n v="3"/>
    <n v="4500"/>
    <n v="1266824"/>
    <d v="2001-05-18T09:40:04"/>
    <s v="Pepco Gas Services, Inc."/>
    <x v="0"/>
    <x v="0"/>
    <x v="0"/>
    <x v="3"/>
    <s v="US Gas Phy Fwd Firm non-TX &lt; or = 1Mo "/>
    <s v="US Gas Phy       TranscoZ6NNY            19-21May01      USD/MM"/>
    <n v="1500"/>
    <m/>
    <x v="0"/>
    <x v="10"/>
    <x v="0"/>
    <n v="4.4450000000000003"/>
    <s v="jlukas00"/>
    <s v="VPIMENOV"/>
    <s v="ENA-IM ME NEW YORK"/>
    <x v="7"/>
    <x v="5"/>
    <n v="798119"/>
    <d v="2001-05-19T21:00:00"/>
  </r>
  <r>
    <x v="1"/>
    <x v="3"/>
    <x v="1"/>
    <n v="3"/>
    <n v="15000"/>
    <n v="1266825"/>
    <d v="2001-05-18T09:40:05"/>
    <s v="Summit Natural Gas, LLP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2"/>
    <s v="ADM05645"/>
    <s v="SGOODEL"/>
    <s v="ENA-IM NE GULF3"/>
    <x v="7"/>
    <x v="5"/>
    <n v="798120"/>
    <d v="2001-05-19T21:00:00"/>
  </r>
  <r>
    <x v="0"/>
    <x v="0"/>
    <x v="0"/>
    <n v="1"/>
    <n v="15"/>
    <n v="1266826"/>
    <d v="2001-05-18T09:40:06"/>
    <s v="Investec Bank (UK) Limited"/>
    <x v="0"/>
    <x v="0"/>
    <x v="0"/>
    <x v="0"/>
    <s v="Copper LME Registered Contract"/>
    <s v="Cu LME Reg.      Contract                3 Month         USD/mt-L"/>
    <n v="15"/>
    <m/>
    <x v="0"/>
    <x v="0"/>
    <x v="0"/>
    <n v="1706"/>
    <s v="ADM61366"/>
    <s v="BMARCHAN"/>
    <s v="Enron Metals Trading System"/>
    <x v="0"/>
    <x v="0"/>
    <n v="2138755"/>
    <m/>
  </r>
  <r>
    <x v="1"/>
    <x v="3"/>
    <x v="1"/>
    <n v="13"/>
    <n v="52000"/>
    <n v="1266827"/>
    <d v="2001-05-18T09:40:08"/>
    <s v="Axia Energy, LP"/>
    <x v="0"/>
    <x v="0"/>
    <x v="0"/>
    <x v="3"/>
    <s v="US Gas Phy Fwd Firm non-TX &lt; or = 1Mo "/>
    <s v="US Gas Phy       NGPL TxOkGCPool         19-31May01      USD/MM"/>
    <n v="4000"/>
    <m/>
    <x v="0"/>
    <x v="10"/>
    <x v="0"/>
    <n v="4.0599999999999996"/>
    <s v="kwapisze"/>
    <s v="TDONOHO"/>
    <s v="ENA - IM Central Gulf"/>
    <x v="7"/>
    <x v="5"/>
    <n v="798121"/>
    <d v="2001-05-19T21:00:00"/>
  </r>
  <r>
    <x v="1"/>
    <x v="3"/>
    <x v="0"/>
    <n v="31"/>
    <n v="155000"/>
    <n v="1266829"/>
    <d v="2001-05-18T09:40:09"/>
    <s v="Bank of America, National Association"/>
    <x v="0"/>
    <x v="0"/>
    <x v="0"/>
    <x v="3"/>
    <s v="US Gas Fin BasisSwap"/>
    <s v="US Gas Basis     NGI SoCal               Jul01           USD/MM"/>
    <m/>
    <n v="5000"/>
    <x v="0"/>
    <x v="10"/>
    <x v="0"/>
    <n v="7.15"/>
    <s v="damian41"/>
    <s v="KHOLST"/>
    <s v="FT-West"/>
    <x v="1"/>
    <x v="5"/>
    <s v="VA6424.1"/>
    <d v="2001-07-01T21:00:00"/>
  </r>
  <r>
    <x v="1"/>
    <x v="3"/>
    <x v="0"/>
    <n v="30"/>
    <n v="150000"/>
    <n v="1266831"/>
    <d v="2001-05-18T09:40:12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7.15"/>
    <s v="CAMTHOR02"/>
    <s v="KHOLST"/>
    <s v="FT-West"/>
    <x v="1"/>
    <x v="5"/>
    <s v="VA6425.1"/>
    <d v="2001-06-01T21:00:00"/>
  </r>
  <r>
    <x v="1"/>
    <x v="3"/>
    <x v="0"/>
    <n v="13"/>
    <n v="325000"/>
    <n v="1266832"/>
    <d v="2001-05-18T09:40:16"/>
    <s v="Firm Trading Bridgeline Gas Marketing"/>
    <x v="0"/>
    <x v="0"/>
    <x v="0"/>
    <x v="3"/>
    <s v="US Gas Fin Swap"/>
    <s v="US Gas Daily     HHub                    19-31May01      USD/MM"/>
    <n v="25000"/>
    <m/>
    <x v="0"/>
    <x v="10"/>
    <x v="0"/>
    <n v="4.1550000000000002"/>
    <s v="ADM18276"/>
    <s v="PKEAVEY"/>
    <s v="G-DAILY-EST"/>
    <x v="1"/>
    <x v="5"/>
    <s v="VA6426.1"/>
    <d v="2001-05-19T21:00:00"/>
  </r>
  <r>
    <x v="1"/>
    <x v="3"/>
    <x v="1"/>
    <n v="3"/>
    <n v="5001"/>
    <n v="1266833"/>
    <d v="2001-05-18T09:40:19"/>
    <s v="Virginia Power Energy Marketing, Inc."/>
    <x v="0"/>
    <x v="0"/>
    <x v="0"/>
    <x v="3"/>
    <s v="US Gas Phy Fwd Firm non-TX &lt; or = 1Mo "/>
    <s v="US Gas Phy       TENN 800                19-21May01      USD/MM"/>
    <n v="1667"/>
    <m/>
    <x v="0"/>
    <x v="10"/>
    <x v="0"/>
    <n v="4.1100000000000003"/>
    <s v="SPJOHRDE"/>
    <s v="SGOODEL"/>
    <s v="ENA-IM NE GULF3"/>
    <x v="7"/>
    <x v="5"/>
    <n v="798123"/>
    <d v="2001-05-19T21:00:00"/>
  </r>
  <r>
    <x v="0"/>
    <x v="0"/>
    <x v="0"/>
    <n v="1"/>
    <n v="4"/>
    <n v="1266837"/>
    <d v="2001-05-18T09:40:49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37"/>
    <s v="refmetal"/>
    <s v="BMARCHAN"/>
    <s v="Enron Metals Trading System"/>
    <x v="0"/>
    <x v="0"/>
    <n v="2138760"/>
    <m/>
  </r>
  <r>
    <x v="1"/>
    <x v="3"/>
    <x v="0"/>
    <n v="13"/>
    <n v="260000"/>
    <n v="1266836"/>
    <d v="2001-05-18T09:40:49"/>
    <s v="CMS Marketing, Services and Trading Company"/>
    <x v="0"/>
    <x v="0"/>
    <x v="0"/>
    <x v="3"/>
    <s v="US Gas Fin Swap"/>
    <s v="US Gas Daily     HHub                    19-31May01      USD/MM"/>
    <m/>
    <n v="20000"/>
    <x v="0"/>
    <x v="10"/>
    <x v="0"/>
    <n v="4.16"/>
    <s v="TSPURLIN"/>
    <s v="PKEAVEY"/>
    <s v="G-DAILY-EST"/>
    <x v="1"/>
    <x v="5"/>
    <s v="VA6429.1"/>
    <d v="2001-05-19T21:00:00"/>
  </r>
  <r>
    <x v="0"/>
    <x v="3"/>
    <x v="1"/>
    <n v="1"/>
    <n v="5000"/>
    <n v="1266835"/>
    <d v="2001-05-18T09:40:49"/>
    <s v="Tenaska Marketing Canada, a division of TMV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KJMTMC01"/>
    <s v="RWATT"/>
    <s v="EC-IM Canada West"/>
    <x v="7"/>
    <x v="7"/>
    <n v="798125"/>
    <d v="2001-05-18T21:00:00"/>
  </r>
  <r>
    <x v="1"/>
    <x v="3"/>
    <x v="1"/>
    <n v="3"/>
    <n v="15000"/>
    <n v="1266838"/>
    <d v="2001-05-18T09:40:51"/>
    <s v="Reliant Energy Services,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00000000000003"/>
    <s v="jtaylor1"/>
    <s v="JWILLI13"/>
    <s v="ENA - IM Mkt Central MICH"/>
    <x v="7"/>
    <x v="5"/>
    <n v="798127"/>
    <d v="2001-05-19T21:00:00"/>
  </r>
  <r>
    <x v="1"/>
    <x v="3"/>
    <x v="1"/>
    <n v="3"/>
    <n v="15000"/>
    <n v="1266839"/>
    <d v="2001-05-18T09:40:53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NedCosman"/>
    <s v="VPIMENOV"/>
    <s v="ENA-IM ME NEW YORK"/>
    <x v="7"/>
    <x v="5"/>
    <n v="798128"/>
    <d v="2001-05-19T21:00:00"/>
  </r>
  <r>
    <x v="1"/>
    <x v="3"/>
    <x v="1"/>
    <n v="3"/>
    <n v="15000"/>
    <n v="1266840"/>
    <d v="2001-05-18T09:41:06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100000000000003"/>
    <s v="vab12345"/>
    <s v="SGOODEL"/>
    <s v="ENA-IM NE GULF3"/>
    <x v="7"/>
    <x v="5"/>
    <n v="798129"/>
    <d v="2001-05-19T21:00:00"/>
  </r>
  <r>
    <x v="1"/>
    <x v="3"/>
    <x v="1"/>
    <n v="3"/>
    <n v="15000"/>
    <n v="1266841"/>
    <d v="2001-05-18T09:41:09"/>
    <s v="Nicor Gas Company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100000000000003"/>
    <s v="vab12345"/>
    <s v="SGOODEL"/>
    <s v="ENA-IM NE GULF3"/>
    <x v="7"/>
    <x v="5"/>
    <n v="798130"/>
    <d v="2001-05-19T21:00:00"/>
  </r>
  <r>
    <x v="1"/>
    <x v="3"/>
    <x v="1"/>
    <n v="3"/>
    <n v="15000"/>
    <n v="1266842"/>
    <d v="2001-05-18T09:41:15"/>
    <s v="El Paso Merchant Energy, L.P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2"/>
    <s v="EPMELPsj"/>
    <s v="SPEREIR"/>
    <s v="ENA-IM NE GULF3"/>
    <x v="7"/>
    <x v="5"/>
    <n v="798131"/>
    <d v="2001-05-19T21:00:00"/>
  </r>
  <r>
    <x v="1"/>
    <x v="3"/>
    <x v="1"/>
    <n v="3"/>
    <n v="14415"/>
    <n v="1266843"/>
    <d v="2001-05-18T09:41:17"/>
    <s v="Nexen Marketing"/>
    <x v="0"/>
    <x v="0"/>
    <x v="0"/>
    <x v="3"/>
    <s v="US Gas Phy Fwd Firm non-TX &lt; or = 1Mo "/>
    <s v="US Gas Phy       Consumers Pwr           19-21May01      USD/MM"/>
    <n v="4805"/>
    <m/>
    <x v="0"/>
    <x v="10"/>
    <x v="0"/>
    <n v="4.3600000000000003"/>
    <s v="DILLABOUGH"/>
    <s v="JWILLI13"/>
    <s v="ENA - IM Mkt Central MICH"/>
    <x v="7"/>
    <x v="5"/>
    <n v="798132"/>
    <d v="2001-05-19T21:00:00"/>
  </r>
  <r>
    <x v="1"/>
    <x v="3"/>
    <x v="1"/>
    <n v="3"/>
    <n v="15000"/>
    <n v="1266844"/>
    <d v="2001-05-18T09:41:23"/>
    <s v="Nexen Marketing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DILLABOUGH"/>
    <s v="JWILLI13"/>
    <s v="ENA - IM Mkt Central MICH"/>
    <x v="7"/>
    <x v="5"/>
    <n v="798133"/>
    <d v="2001-05-19T21:00:00"/>
  </r>
  <r>
    <x v="1"/>
    <x v="3"/>
    <x v="1"/>
    <n v="3"/>
    <n v="25419"/>
    <n v="1266845"/>
    <d v="2001-05-18T09:41:26"/>
    <s v="Nexen Marketing"/>
    <x v="0"/>
    <x v="0"/>
    <x v="0"/>
    <x v="3"/>
    <s v="US Gas Phy Fwd Firm non-TX &lt; or = 1Mo "/>
    <s v="US Gas Phy       Mich Con                19-21May01      USD/MM"/>
    <n v="8473"/>
    <m/>
    <x v="0"/>
    <x v="10"/>
    <x v="0"/>
    <n v="4.3550000000000004"/>
    <s v="DILLABOUGH"/>
    <s v="JWILLI13"/>
    <s v="ENA - IM Mkt Central MICH"/>
    <x v="7"/>
    <x v="5"/>
    <n v="798134"/>
    <d v="2001-05-19T21:00:00"/>
  </r>
  <r>
    <x v="1"/>
    <x v="2"/>
    <x v="1"/>
    <n v="2"/>
    <n v="60"/>
    <n v="1266846"/>
    <d v="2001-05-18T09:41:31"/>
    <s v="Northern California Power Agency"/>
    <x v="0"/>
    <x v="0"/>
    <x v="0"/>
    <x v="2"/>
    <s v="US West Power Phy Fwd Firm"/>
    <s v="US Pwr Phy Firm  COB N/S OffPk odd-lot   20-21May01      USD/MWh"/>
    <m/>
    <n v="30"/>
    <x v="0"/>
    <x v="2"/>
    <x v="0"/>
    <n v="210"/>
    <s v="ADM30236"/>
    <s v="DSCHOLT"/>
    <s v="ST-SW"/>
    <x v="6"/>
    <x v="6"/>
    <n v="615341.1"/>
    <d v="2001-05-20T21:00:00"/>
  </r>
  <r>
    <x v="1"/>
    <x v="3"/>
    <x v="1"/>
    <n v="3"/>
    <n v="5709"/>
    <n v="1266847"/>
    <d v="2001-05-18T09:41:39"/>
    <s v="Cinergy Marketing &amp; Trading, LLC"/>
    <x v="0"/>
    <x v="0"/>
    <x v="0"/>
    <x v="3"/>
    <s v="US Gas Phy Fwd Firm non-TX &lt; or = 1Mo "/>
    <s v="US Gas Phy       FGT Z2                  19-21May01      USD/MM"/>
    <m/>
    <n v="1903"/>
    <x v="0"/>
    <x v="10"/>
    <x v="0"/>
    <n v="4.1449999999999996"/>
    <s v="BYASSEEL"/>
    <s v="ARING"/>
    <s v="ENA-IM NE GULF4"/>
    <x v="7"/>
    <x v="5"/>
    <n v="798135"/>
    <d v="2001-05-19T21:00:00"/>
  </r>
  <r>
    <x v="1"/>
    <x v="3"/>
    <x v="1"/>
    <n v="3"/>
    <n v="30000"/>
    <n v="1266848"/>
    <d v="2001-05-18T09:41:43"/>
    <s v="El Paso Merchant Energy, L.P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2"/>
    <s v="EPMELPdg"/>
    <s v="SPEREIR"/>
    <s v="ENA-IM NE GULF2"/>
    <x v="7"/>
    <x v="5"/>
    <n v="798136"/>
    <d v="2001-05-19T21:00:00"/>
  </r>
  <r>
    <x v="1"/>
    <x v="3"/>
    <x v="1"/>
    <n v="3"/>
    <n v="30000"/>
    <n v="1266849"/>
    <d v="2001-05-18T09:41:51"/>
    <s v="Reliant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"/>
    <s v="kimnorman"/>
    <s v="SPEREIR"/>
    <s v="ENA-IM NE GULF2"/>
    <x v="7"/>
    <x v="5"/>
    <n v="798137"/>
    <d v="2001-05-19T21:00:00"/>
  </r>
  <r>
    <x v="1"/>
    <x v="1"/>
    <x v="0"/>
    <n v="1"/>
    <n v="50000"/>
    <n v="1266850"/>
    <d v="2001-05-18T09:41:5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DOMESTIC1"/>
    <s v="GWHALLE"/>
    <s v="WTI-GW-NXC2"/>
    <x v="1"/>
    <x v="5"/>
    <s v="VA6438.1"/>
    <d v="2001-06-01T00:00:00"/>
  </r>
  <r>
    <x v="1"/>
    <x v="3"/>
    <x v="1"/>
    <n v="3"/>
    <n v="4032"/>
    <n v="1266851"/>
    <d v="2001-05-18T09:41:52"/>
    <s v="Duke Energy Trading and Marketing, L.L.C."/>
    <x v="0"/>
    <x v="0"/>
    <x v="0"/>
    <x v="3"/>
    <s v="US Gas Phy Fwd Firm non-TX &lt; or = 1Mo "/>
    <s v="US Gas Phy       TCO Pool                19-21May01      USD/MM"/>
    <n v="1344"/>
    <m/>
    <x v="0"/>
    <x v="10"/>
    <x v="0"/>
    <n v="4.335"/>
    <s v="JRHEARNE"/>
    <s v="JHODGE2"/>
    <s v="ENA-IM ME TCO"/>
    <x v="7"/>
    <x v="5"/>
    <n v="798138"/>
    <d v="2001-05-19T21:00:00"/>
  </r>
  <r>
    <x v="0"/>
    <x v="3"/>
    <x v="1"/>
    <n v="4"/>
    <n v="40000"/>
    <n v="1266852"/>
    <d v="2001-05-18T09:41:54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NORTHTRA"/>
    <s v="RWATT"/>
    <s v="EC-IM Canada West"/>
    <x v="7"/>
    <x v="7"/>
    <n v="798139"/>
    <d v="2001-05-18T21:00:00"/>
  </r>
  <r>
    <x v="1"/>
    <x v="3"/>
    <x v="1"/>
    <n v="3"/>
    <n v="4539"/>
    <n v="1266853"/>
    <d v="2001-05-18T09:41:58"/>
    <s v="Mirant Americas Energy Marketing, L.P."/>
    <x v="0"/>
    <x v="0"/>
    <x v="0"/>
    <x v="3"/>
    <s v="US Gas Phy Fwd Firm non-TX &lt; or = 1Mo "/>
    <s v="US Gas Phy       Transco Z6 NY           19-21May01      USD/MM"/>
    <m/>
    <n v="1513"/>
    <x v="0"/>
    <x v="10"/>
    <x v="0"/>
    <n v="4.49"/>
    <s v="jkippels01"/>
    <s v="VPIMENOV"/>
    <s v="ENA-IM ME NEW YORK"/>
    <x v="7"/>
    <x v="5"/>
    <n v="798140"/>
    <d v="2001-05-19T21:00:00"/>
  </r>
  <r>
    <x v="1"/>
    <x v="3"/>
    <x v="1"/>
    <n v="3"/>
    <n v="7500"/>
    <n v="1266857"/>
    <d v="2001-05-18T09:42:09"/>
    <s v="Colonial Energy Inc."/>
    <x v="0"/>
    <x v="0"/>
    <x v="0"/>
    <x v="3"/>
    <s v="US Gas Phy Fwd Firm non-TX &lt; or = 1Mo "/>
    <s v="US Gas Phy       HeHub                   19-21May01      USD/MM"/>
    <n v="2500"/>
    <m/>
    <x v="0"/>
    <x v="10"/>
    <x v="0"/>
    <n v="4.165"/>
    <s v="BRIANKELLY"/>
    <s v="ARING"/>
    <s v="ENA-IM NE GULF1"/>
    <x v="7"/>
    <x v="5"/>
    <n v="798141"/>
    <d v="2001-05-19T21:00:00"/>
  </r>
  <r>
    <x v="1"/>
    <x v="3"/>
    <x v="1"/>
    <n v="3"/>
    <n v="15000"/>
    <n v="1266859"/>
    <d v="2001-05-18T09:42:17"/>
    <s v="Mirant Americas Energy Marketing, L.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99999999999996"/>
    <s v="wethering"/>
    <s v="SGOODEL"/>
    <s v="ENA-IM NE GULF3"/>
    <x v="7"/>
    <x v="5"/>
    <n v="798142"/>
    <d v="2001-05-19T21:00:00"/>
  </r>
  <r>
    <x v="0"/>
    <x v="3"/>
    <x v="1"/>
    <n v="30"/>
    <n v="150000"/>
    <n v="1266860"/>
    <d v="2001-05-18T09:42:20"/>
    <s v="Unocal Canada Limited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UGTC2424"/>
    <s v="MCOWAN"/>
    <s v="EC-IM Canada West"/>
    <x v="7"/>
    <x v="7"/>
    <n v="798143"/>
    <d v="2001-06-01T21:00:00"/>
  </r>
  <r>
    <x v="1"/>
    <x v="3"/>
    <x v="1"/>
    <n v="3"/>
    <n v="6000"/>
    <n v="1266861"/>
    <d v="2001-05-18T09:42:21"/>
    <s v="PG&amp;E Energy Trading-Gas Corporation"/>
    <x v="0"/>
    <x v="0"/>
    <x v="0"/>
    <x v="3"/>
    <s v="US Gas Phy Fwd Firm non-TX &lt; or = 1Mo "/>
    <s v="US Gas Phy       TCO Pool                19-21May01      USD/MM"/>
    <m/>
    <n v="2000"/>
    <x v="0"/>
    <x v="10"/>
    <x v="0"/>
    <n v="4.3650000000000002"/>
    <s v="NedCosman"/>
    <s v="JHODGE2"/>
    <s v="ENA-IM ME TCO"/>
    <x v="7"/>
    <x v="5"/>
    <n v="798144"/>
    <d v="2001-05-19T21:00:00"/>
  </r>
  <r>
    <x v="1"/>
    <x v="3"/>
    <x v="1"/>
    <n v="3"/>
    <n v="9000"/>
    <n v="1266862"/>
    <d v="2001-05-18T09:42:25"/>
    <s v="Dynegy Marketing and Trade"/>
    <x v="0"/>
    <x v="0"/>
    <x v="0"/>
    <x v="3"/>
    <s v="US Gas Phy Fwd Firm non-TX &lt; or = 1Mo "/>
    <s v="US Gas Phy       Consumers Pwr           19-21May01      USD/MM"/>
    <m/>
    <n v="3000"/>
    <x v="0"/>
    <x v="10"/>
    <x v="0"/>
    <n v="4.3550000000000004"/>
    <s v="MCCORMICK1"/>
    <s v="JWILLI13"/>
    <s v="ENA - IM Mkt Central MICH"/>
    <x v="7"/>
    <x v="5"/>
    <n v="798146"/>
    <d v="2001-05-19T21:00:00"/>
  </r>
  <r>
    <x v="1"/>
    <x v="3"/>
    <x v="0"/>
    <n v="151"/>
    <n v="377500"/>
    <n v="1266865"/>
    <d v="2001-05-18T09:42:36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"/>
    <s v="ADM26578"/>
    <s v="JARNOLD"/>
    <s v="NG-Price"/>
    <x v="1"/>
    <x v="5"/>
    <s v="VA6446.1"/>
    <d v="2001-11-01T00:00:00"/>
  </r>
  <r>
    <x v="1"/>
    <x v="3"/>
    <x v="1"/>
    <n v="3"/>
    <n v="8361"/>
    <n v="1266866"/>
    <d v="2001-05-18T09:42:40"/>
    <s v="Axia Energy, LP"/>
    <x v="0"/>
    <x v="0"/>
    <x v="0"/>
    <x v="3"/>
    <s v="US Gas Phy Fwd Firm non-TX &lt; or = 1Mo "/>
    <s v="US Gas Phy       NGPL LA Pool            19-21May01      USD/MM"/>
    <n v="2787"/>
    <m/>
    <x v="0"/>
    <x v="10"/>
    <x v="0"/>
    <n v="4.1050000000000004"/>
    <s v="kwapisze"/>
    <s v="TDONOHO"/>
    <s v="ENA - IM Central Gulf"/>
    <x v="7"/>
    <x v="5"/>
    <n v="798147"/>
    <d v="2001-05-19T21:00:00"/>
  </r>
  <r>
    <x v="1"/>
    <x v="3"/>
    <x v="1"/>
    <n v="3"/>
    <n v="15000"/>
    <n v="1266868"/>
    <d v="2001-05-18T09:42:47"/>
    <s v="Cook Inlet Energy Supply L.L.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1100000000000003"/>
    <s v="MIDCONT2"/>
    <s v="TDONOHO"/>
    <s v="ENA - IM Central Gulf"/>
    <x v="7"/>
    <x v="5"/>
    <n v="798148"/>
    <d v="2001-05-19T21:00:00"/>
  </r>
  <r>
    <x v="1"/>
    <x v="3"/>
    <x v="1"/>
    <n v="3"/>
    <n v="15000"/>
    <n v="1266869"/>
    <d v="2001-05-18T09:42:47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pces5155"/>
    <s v="SGOODEL"/>
    <s v="ENA-IM NE GULF3"/>
    <x v="7"/>
    <x v="5"/>
    <n v="798149"/>
    <d v="2001-05-19T21:00:00"/>
  </r>
  <r>
    <x v="1"/>
    <x v="3"/>
    <x v="0"/>
    <n v="30"/>
    <n v="150000"/>
    <n v="1266870"/>
    <d v="2001-05-18T09:42:48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6.3"/>
    <s v="AQUILA1001"/>
    <s v="KHOLST"/>
    <s v="FT-West"/>
    <x v="1"/>
    <x v="5"/>
    <s v="VA6449.1"/>
    <d v="2001-09-01T21:00:00"/>
  </r>
  <r>
    <x v="1"/>
    <x v="3"/>
    <x v="1"/>
    <n v="3"/>
    <n v="2250"/>
    <n v="1266871"/>
    <d v="2001-05-18T09:42:49"/>
    <s v="Reliant Energy Services, Inc."/>
    <x v="0"/>
    <x v="0"/>
    <x v="0"/>
    <x v="3"/>
    <s v="US Gas Phy Fwd Firm non-TX &lt; or = 1Mo "/>
    <s v="US Gas Phy       TENN 800                19-21May01      USD/MM"/>
    <m/>
    <n v="750"/>
    <x v="0"/>
    <x v="10"/>
    <x v="0"/>
    <n v="4.0999999999999996"/>
    <s v="mikepowers"/>
    <s v="SGOODEL"/>
    <s v="ENA-IM NE GULF3"/>
    <x v="7"/>
    <x v="5"/>
    <n v="798150"/>
    <d v="2001-05-19T21:00:00"/>
  </r>
  <r>
    <x v="1"/>
    <x v="1"/>
    <x v="0"/>
    <n v="1"/>
    <n v="10000"/>
    <n v="1266873"/>
    <d v="2001-05-18T09:43:08"/>
    <s v="Hess Energy Trading Company LLC"/>
    <x v="0"/>
    <x v="0"/>
    <x v="0"/>
    <x v="1"/>
    <s v="US Crude WTI Fin Swap "/>
    <s v="US WTI Swap      Nymex PEN               Jun01           USD/bl/m"/>
    <m/>
    <n v="10000"/>
    <x v="0"/>
    <x v="8"/>
    <x v="0"/>
    <n v="29.38"/>
    <s v="MICGUIDO"/>
    <s v="GWHALLE"/>
    <s v="WTI-GW-NXC2"/>
    <x v="1"/>
    <x v="5"/>
    <s v="VA6450.1"/>
    <d v="2001-06-01T00:00:00"/>
  </r>
  <r>
    <x v="1"/>
    <x v="3"/>
    <x v="1"/>
    <n v="3"/>
    <n v="3360"/>
    <n v="1266874"/>
    <d v="2001-05-18T09:43:10"/>
    <s v="Western Gas Resources, Inc."/>
    <x v="0"/>
    <x v="0"/>
    <x v="0"/>
    <x v="3"/>
    <s v="US Gas Phy Fwd Firm non-TX &lt; or = 1Mo "/>
    <s v="US Gas Phy       COL Onshore             19-21May01      USD/MM"/>
    <n v="1120"/>
    <m/>
    <x v="0"/>
    <x v="10"/>
    <x v="0"/>
    <n v="4.12"/>
    <s v="JHTRAMEL"/>
    <s v="SPEREIR"/>
    <s v="ENA-IM NE GULF2"/>
    <x v="7"/>
    <x v="5"/>
    <n v="798152"/>
    <d v="2001-05-19T21:00:00"/>
  </r>
  <r>
    <x v="1"/>
    <x v="3"/>
    <x v="0"/>
    <n v="31"/>
    <n v="155000"/>
    <n v="1266875"/>
    <d v="2001-05-18T09:43:12"/>
    <s v="BP Amoco Corporation"/>
    <x v="0"/>
    <x v="0"/>
    <x v="0"/>
    <x v="3"/>
    <s v="US Gas Fin BasisSwap"/>
    <s v="US Gas Basis     NGI SoCal               Aug01           USD/MM"/>
    <m/>
    <n v="5000"/>
    <x v="0"/>
    <x v="10"/>
    <x v="0"/>
    <n v="7.35"/>
    <s v="Quekchin"/>
    <s v="KHOLST"/>
    <s v="FT-West"/>
    <x v="1"/>
    <x v="5"/>
    <s v="VA6452.1"/>
    <d v="2001-08-01T21:00:00"/>
  </r>
  <r>
    <x v="0"/>
    <x v="3"/>
    <x v="0"/>
    <n v="123"/>
    <n v="615000"/>
    <n v="1266877"/>
    <d v="2001-05-18T09:43:14"/>
    <s v="Coral Energy Holding L.P."/>
    <x v="0"/>
    <x v="0"/>
    <x v="0"/>
    <x v="3"/>
    <s v="CAN Gas Fin BasSwap"/>
    <s v="CAN Gas Basis    AECO                    Jul-Oct01       USD/MM"/>
    <m/>
    <n v="5000"/>
    <x v="0"/>
    <x v="10"/>
    <x v="0"/>
    <n v="-0.36"/>
    <s v="kamelcan"/>
    <s v="JMCKAY"/>
    <s v="FT-CAND-EGSC"/>
    <x v="1"/>
    <x v="7"/>
    <s v="VA6454.1"/>
    <d v="2001-07-01T00:00:00"/>
  </r>
  <r>
    <x v="1"/>
    <x v="3"/>
    <x v="1"/>
    <n v="3"/>
    <n v="4170"/>
    <n v="1266876"/>
    <d v="2001-05-18T09:43:14"/>
    <s v="Noble Gas Marketing Inc."/>
    <x v="0"/>
    <x v="0"/>
    <x v="0"/>
    <x v="3"/>
    <s v="US Gas Phy Fwd Firm non-TX &lt; or = 1Mo "/>
    <s v="US Gas Phy       TENN 500                19-21May01      USD/MM"/>
    <m/>
    <n v="1390"/>
    <x v="0"/>
    <x v="10"/>
    <x v="0"/>
    <n v="4.1100000000000003"/>
    <s v="edgarsmith"/>
    <s v="SGOODEL"/>
    <s v="ENA-IM NE GULF3"/>
    <x v="7"/>
    <x v="5"/>
    <n v="798153"/>
    <d v="2001-05-19T21:00:00"/>
  </r>
  <r>
    <x v="1"/>
    <x v="3"/>
    <x v="0"/>
    <n v="31"/>
    <n v="155000"/>
    <n v="1266879"/>
    <d v="2001-05-18T09:43:26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7.4"/>
    <s v="ADM27493"/>
    <s v="KHOLST"/>
    <s v="FT-West"/>
    <x v="1"/>
    <x v="5"/>
    <s v="VA6457.1"/>
    <d v="2001-07-01T21:00:00"/>
  </r>
  <r>
    <x v="1"/>
    <x v="3"/>
    <x v="1"/>
    <n v="13"/>
    <n v="13819"/>
    <n v="1266880"/>
    <d v="2001-05-18T09:43:37"/>
    <s v="El Paso Merchant Energy, L.P."/>
    <x v="0"/>
    <x v="0"/>
    <x v="0"/>
    <x v="3"/>
    <s v="US Gas Phy Fwd Firm non-TX &lt; or = 1Mo "/>
    <s v="US Gas Phy       Dom SP TT               19-31May01      USD/MM"/>
    <m/>
    <n v="1063"/>
    <x v="0"/>
    <x v="10"/>
    <x v="0"/>
    <n v="4.43"/>
    <s v="EPMELPwlh"/>
    <s v="SHENDRI"/>
    <s v="ENA-IM ME CNG"/>
    <x v="7"/>
    <x v="5"/>
    <n v="798156"/>
    <d v="2001-05-19T21:00:00"/>
  </r>
  <r>
    <x v="1"/>
    <x v="3"/>
    <x v="1"/>
    <n v="3"/>
    <n v="10962"/>
    <n v="1266882"/>
    <d v="2001-05-18T09:43:44"/>
    <s v="Mirant Americas Energy Marketing, L.P."/>
    <x v="0"/>
    <x v="0"/>
    <x v="0"/>
    <x v="3"/>
    <s v="US Gas Phy Fwd Firm non-TX &lt; or = 1Mo "/>
    <s v="US Gas Phy       Harper                  19-21May01      USD/MM"/>
    <n v="3654"/>
    <m/>
    <x v="0"/>
    <x v="10"/>
    <x v="0"/>
    <n v="4.085"/>
    <s v="sstewart01"/>
    <s v="JWILLI13"/>
    <s v="ENA-IM Mid Central North"/>
    <x v="7"/>
    <x v="5"/>
    <n v="798157"/>
    <d v="2001-05-19T21:00:00"/>
  </r>
  <r>
    <x v="1"/>
    <x v="3"/>
    <x v="1"/>
    <n v="3"/>
    <n v="15000"/>
    <n v="1266883"/>
    <d v="2001-05-18T09:43:44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9"/>
    <s v="NedCosman"/>
    <s v="VPIMENOV"/>
    <s v="ENA-IM ME NEW YORK"/>
    <x v="7"/>
    <x v="5"/>
    <n v="798159"/>
    <d v="2001-05-19T21:00:00"/>
  </r>
  <r>
    <x v="0"/>
    <x v="0"/>
    <x v="0"/>
    <n v="1"/>
    <n v="20"/>
    <n v="1266885"/>
    <d v="2001-05-18T09:43:46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GLOVERJOHN"/>
    <s v="BMARCHAN"/>
    <s v="Enron Metals Trading System"/>
    <x v="0"/>
    <x v="0"/>
    <n v="2138784"/>
    <m/>
  </r>
  <r>
    <x v="1"/>
    <x v="3"/>
    <x v="1"/>
    <n v="3"/>
    <n v="7500"/>
    <n v="1266884"/>
    <d v="2001-05-18T09:43:46"/>
    <s v="Mirant Americas Energy Marketing, L.P."/>
    <x v="0"/>
    <x v="0"/>
    <x v="0"/>
    <x v="3"/>
    <s v="US Gas Phy Fwd Firm non-TX &lt; or = 1Mo "/>
    <s v="US Gas Phy       TENN Z-0                19-21May01      USD/MM"/>
    <n v="2500"/>
    <m/>
    <x v="0"/>
    <x v="10"/>
    <x v="0"/>
    <n v="4.07"/>
    <s v="dnixon01"/>
    <s v="SGOODEL"/>
    <s v="ENA-IM NE GULF3"/>
    <x v="7"/>
    <x v="5"/>
    <n v="798158"/>
    <d v="2001-05-19T21:00:00"/>
  </r>
  <r>
    <x v="1"/>
    <x v="3"/>
    <x v="1"/>
    <n v="3"/>
    <n v="15000"/>
    <n v="1266886"/>
    <d v="2001-05-18T09:43:50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trevorh1"/>
    <s v="JWILLI13"/>
    <s v="ENA - IM Mkt Central MICH"/>
    <x v="7"/>
    <x v="5"/>
    <n v="798160"/>
    <d v="2001-05-19T21:00:00"/>
  </r>
  <r>
    <x v="1"/>
    <x v="3"/>
    <x v="1"/>
    <n v="3"/>
    <n v="15000"/>
    <n v="1266887"/>
    <d v="2001-05-18T09:43:51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2"/>
    <s v="brentcap"/>
    <s v="SGOODEL"/>
    <s v="ENA-IM NE GULF3"/>
    <x v="7"/>
    <x v="5"/>
    <n v="798161"/>
    <d v="2001-05-19T21:00:00"/>
  </r>
  <r>
    <x v="0"/>
    <x v="4"/>
    <x v="0"/>
    <n v="30"/>
    <n v="150000"/>
    <n v="1266888"/>
    <d v="2001-05-18T09:43:5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1.25"/>
    <s v="christoph"/>
    <s v="CMAHONE"/>
    <s v="UK - ECTRIC - Lite Gasoil"/>
    <x v="1"/>
    <x v="4"/>
    <s v="VA6459.1"/>
    <d v="2001-06-01T00:00:00"/>
  </r>
  <r>
    <x v="1"/>
    <x v="3"/>
    <x v="1"/>
    <n v="3"/>
    <n v="30702"/>
    <n v="1266889"/>
    <d v="2001-05-18T09:44:03"/>
    <s v="USGT/Aquila, L.P."/>
    <x v="0"/>
    <x v="0"/>
    <x v="0"/>
    <x v="3"/>
    <s v="US Gas Phy Fwd Firm non-TX &lt; or = 1Mo "/>
    <s v="US Gas Phy       ANR SW Pool             19-21May01      USD/MM"/>
    <n v="10234"/>
    <m/>
    <x v="0"/>
    <x v="10"/>
    <x v="0"/>
    <n v="4.04"/>
    <s v="robsommerf"/>
    <s v="JWILLI13"/>
    <s v="ENA-IM Mid Central South"/>
    <x v="7"/>
    <x v="5"/>
    <n v="798163"/>
    <d v="2001-05-19T21:00:00"/>
  </r>
  <r>
    <x v="1"/>
    <x v="3"/>
    <x v="1"/>
    <n v="3"/>
    <n v="2268"/>
    <n v="1266890"/>
    <d v="2001-05-18T09:44:05"/>
    <s v="Mirant Americas Energy Marketing, L.P."/>
    <x v="0"/>
    <x v="0"/>
    <x v="0"/>
    <x v="3"/>
    <s v="US Gas Phy Fwd Firm non-TX &lt; or = 1Mo "/>
    <s v="US Gas Phy       Dom SP TT               19-21May01      USD/MM"/>
    <n v="756"/>
    <m/>
    <x v="0"/>
    <x v="10"/>
    <x v="0"/>
    <n v="4.3600000000000003"/>
    <s v="rrm00001"/>
    <s v="SHENDRI"/>
    <s v="ENA-IM ME CNG"/>
    <x v="7"/>
    <x v="5"/>
    <n v="798164"/>
    <d v="2001-05-19T21:00:00"/>
  </r>
  <r>
    <x v="1"/>
    <x v="2"/>
    <x v="1"/>
    <n v="31"/>
    <n v="775"/>
    <n v="1266891"/>
    <d v="2001-05-18T09:44:12"/>
    <s v="Calpine Energy Services, L.P."/>
    <x v="0"/>
    <x v="0"/>
    <x v="0"/>
    <x v="2"/>
    <s v="US West Power Phy Fwd Firm"/>
    <s v="US Pwr Phy Firm  PALVE Peak              Jul01           USD/MWh"/>
    <m/>
    <n v="25"/>
    <x v="0"/>
    <x v="2"/>
    <x v="0"/>
    <n v="410"/>
    <s v="WRUSSELL"/>
    <s v="MMOTLEY"/>
    <s v="ST-SW"/>
    <x v="6"/>
    <x v="6"/>
    <n v="615342.1"/>
    <d v="2001-07-01T21:00:00"/>
  </r>
  <r>
    <x v="1"/>
    <x v="2"/>
    <x v="1"/>
    <n v="30"/>
    <n v="750"/>
    <n v="1266892"/>
    <d v="2001-05-18T09:44:14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255"/>
    <s v="WRUSSELL"/>
    <s v="MMOTLEY"/>
    <s v="ST-SW"/>
    <x v="6"/>
    <x v="6"/>
    <n v="615343.1"/>
    <d v="2001-09-01T21:00:00"/>
  </r>
  <r>
    <x v="0"/>
    <x v="5"/>
    <x v="0"/>
    <n v="30"/>
    <n v="60000"/>
    <n v="1266893"/>
    <d v="2001-05-18T09:44:16"/>
    <s v="Vitol S.A."/>
    <x v="0"/>
    <x v="0"/>
    <x v="0"/>
    <x v="5"/>
    <s v="Propane CIF Fin Swap"/>
    <s v="Propane CIF Swap Argus ARA (lg)          Jun01           USD/mt"/>
    <n v="2000"/>
    <m/>
    <x v="0"/>
    <x v="7"/>
    <x v="0"/>
    <n v="276"/>
    <s v="splausch"/>
    <s v="TWALLAC"/>
    <s v="UK - European Propane"/>
    <x v="1"/>
    <x v="4"/>
    <s v="VA6460.1"/>
    <d v="2001-06-01T21:00:00"/>
  </r>
  <r>
    <x v="1"/>
    <x v="3"/>
    <x v="1"/>
    <n v="3"/>
    <n v="30000"/>
    <n v="1266894"/>
    <d v="2001-05-18T09:44:28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165"/>
    <d v="2001-05-19T21:00:00"/>
  </r>
  <r>
    <x v="1"/>
    <x v="3"/>
    <x v="1"/>
    <n v="3"/>
    <n v="30000"/>
    <n v="1266895"/>
    <d v="2001-05-18T09:44:31"/>
    <s v="Reliant Energy Services, Inc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25"/>
    <s v="mikepowers"/>
    <s v="JPARKS"/>
    <s v="HPLC - IM HPLC"/>
    <x v="7"/>
    <x v="8"/>
    <n v="798166"/>
    <d v="2001-05-19T21:00:00"/>
  </r>
  <r>
    <x v="0"/>
    <x v="0"/>
    <x v="0"/>
    <n v="1"/>
    <n v="5"/>
    <n v="1266897"/>
    <d v="2001-05-18T09:44:39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4"/>
    <s v="NATHANDAY"/>
    <s v="BMARCHAN"/>
    <s v="Enron Metals Trading System"/>
    <x v="0"/>
    <x v="0"/>
    <n v="2138795"/>
    <m/>
  </r>
  <r>
    <x v="1"/>
    <x v="3"/>
    <x v="1"/>
    <n v="3"/>
    <n v="10500"/>
    <n v="1266898"/>
    <d v="2001-05-18T09:44:39"/>
    <s v="Tenaska Marketing Ventures"/>
    <x v="0"/>
    <x v="0"/>
    <x v="0"/>
    <x v="3"/>
    <s v="US Gas Phy Fwd Firm non-TX &lt; or = 1Mo "/>
    <s v="US Gas Phy       ANR SE Trans            19-21May01      USD/MM"/>
    <m/>
    <n v="3500"/>
    <x v="0"/>
    <x v="10"/>
    <x v="0"/>
    <n v="4.1150000000000002"/>
    <s v="TMVTML01"/>
    <s v="TDONOHO"/>
    <s v="ENA - IM Central Gulf"/>
    <x v="7"/>
    <x v="5"/>
    <n v="798168"/>
    <d v="2001-05-19T21:00:00"/>
  </r>
  <r>
    <x v="1"/>
    <x v="3"/>
    <x v="1"/>
    <n v="3"/>
    <n v="15000"/>
    <n v="1266896"/>
    <d v="2001-05-18T09:44:39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3"/>
    <s v="MIKETRADES"/>
    <s v="SGOODEL"/>
    <s v="ENA-IM NE GULF3"/>
    <x v="7"/>
    <x v="5"/>
    <n v="798167"/>
    <d v="2001-05-19T21:00:00"/>
  </r>
  <r>
    <x v="1"/>
    <x v="3"/>
    <x v="1"/>
    <n v="3"/>
    <n v="75000"/>
    <n v="1266899"/>
    <d v="2001-05-18T09:44:44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65"/>
    <s v="aepes215"/>
    <s v="ARING"/>
    <s v="ENA-IM NE GULF1"/>
    <x v="7"/>
    <x v="5"/>
    <n v="798169"/>
    <d v="2001-05-19T21:00:00"/>
  </r>
  <r>
    <x v="1"/>
    <x v="3"/>
    <x v="1"/>
    <n v="3"/>
    <n v="15000"/>
    <n v="1266900"/>
    <d v="2001-05-18T09:44:56"/>
    <s v="EnergyUSA-TPC Cor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99999999999996"/>
    <s v="jgriffiths"/>
    <s v="SGOODEL"/>
    <s v="ENA-IM NE GULF3"/>
    <x v="7"/>
    <x v="5"/>
    <n v="798170"/>
    <d v="2001-05-19T21:00:00"/>
  </r>
  <r>
    <x v="1"/>
    <x v="3"/>
    <x v="1"/>
    <n v="3"/>
    <n v="9096"/>
    <n v="1266901"/>
    <d v="2001-05-18T09:45:02"/>
    <s v="PanCanadian Energy Services Inc."/>
    <x v="0"/>
    <x v="0"/>
    <x v="0"/>
    <x v="3"/>
    <s v="US Gas Phy Fwd Firm non-TX &lt; or = 1Mo "/>
    <s v="US Gas Phy       Dom SP TT               19-21May01      USD/MM"/>
    <m/>
    <n v="3032"/>
    <x v="0"/>
    <x v="10"/>
    <x v="0"/>
    <n v="4.3849999999999998"/>
    <s v="pces5126"/>
    <s v="SHENDRI"/>
    <s v="ENA-IM ME CNG"/>
    <x v="7"/>
    <x v="5"/>
    <n v="798171"/>
    <d v="2001-05-19T21:00:00"/>
  </r>
  <r>
    <x v="1"/>
    <x v="3"/>
    <x v="1"/>
    <n v="3"/>
    <n v="6870"/>
    <n v="1266902"/>
    <d v="2001-05-18T09:45:12"/>
    <s v="Duke Energy Trading and Marketing, L.L.C."/>
    <x v="0"/>
    <x v="0"/>
    <x v="0"/>
    <x v="3"/>
    <s v="US Gas Phy Fwd Firm non-TX &lt; or = 1Mo "/>
    <s v="US Gas Phy       PEPL Pool               19-21May01      USD/MM"/>
    <n v="2290"/>
    <m/>
    <x v="0"/>
    <x v="10"/>
    <x v="0"/>
    <n v="4.04"/>
    <s v="RHUGGINS"/>
    <s v="JWILLI13"/>
    <s v="ENA-IM Mid Central South"/>
    <x v="7"/>
    <x v="5"/>
    <n v="798172"/>
    <d v="2001-05-19T21:00:00"/>
  </r>
  <r>
    <x v="1"/>
    <x v="3"/>
    <x v="0"/>
    <n v="92"/>
    <n v="184000"/>
    <n v="1266903"/>
    <d v="2001-05-18T09:45:13"/>
    <s v="Enron Energy Services, Inc."/>
    <x v="0"/>
    <x v="0"/>
    <x v="0"/>
    <x v="3"/>
    <s v="US Gas Fin BasisSwap"/>
    <s v="US Gas Basis     TCO Pool                Jul-Sep01       USD/MM"/>
    <n v="2000"/>
    <m/>
    <x v="0"/>
    <x v="10"/>
    <x v="0"/>
    <n v="0.20499999999999999"/>
    <s v="BARRYVAN"/>
    <s v="BMCKAY"/>
    <s v="FT-NY"/>
    <x v="1"/>
    <x v="5"/>
    <s v="VA6461.1"/>
    <d v="2001-07-01T00:00:00"/>
  </r>
  <r>
    <x v="1"/>
    <x v="3"/>
    <x v="1"/>
    <n v="3"/>
    <n v="17250"/>
    <n v="1266904"/>
    <d v="2001-05-18T09:45:21"/>
    <s v="EnergyUSA-TPC Corp."/>
    <x v="0"/>
    <x v="0"/>
    <x v="0"/>
    <x v="3"/>
    <s v="US Gas Phy Fwd Firm non-TX &lt; or = 1Mo "/>
    <s v="US Gas Phy       TENN 800                19-21May01      USD/MM"/>
    <m/>
    <n v="5750"/>
    <x v="0"/>
    <x v="10"/>
    <x v="0"/>
    <n v="4.1100000000000003"/>
    <s v="jgriffiths"/>
    <s v="SGOODEL"/>
    <s v="ENA-IM NE GULF3"/>
    <x v="7"/>
    <x v="5"/>
    <n v="798173"/>
    <d v="2001-05-19T21:00:00"/>
  </r>
  <r>
    <x v="1"/>
    <x v="2"/>
    <x v="0"/>
    <n v="30"/>
    <n v="1500"/>
    <n v="1266905"/>
    <d v="2001-05-18T09:45:41"/>
    <s v="Aquila Risk Management Corporation"/>
    <x v="0"/>
    <x v="0"/>
    <x v="0"/>
    <x v="2"/>
    <s v="US East Power Fin Swap"/>
    <s v="US Pwr Fin Swap  ISO NY Z-A Peak         Jun01           USD/MWh"/>
    <m/>
    <n v="50"/>
    <x v="0"/>
    <x v="2"/>
    <x v="0"/>
    <n v="52.75"/>
    <s v="AQUILA1047"/>
    <s v="GGUPTA"/>
    <s v="LT-New England"/>
    <x v="6"/>
    <x v="5"/>
    <n v="615344.1"/>
    <d v="2001-06-01T00:00:00"/>
  </r>
  <r>
    <x v="1"/>
    <x v="3"/>
    <x v="1"/>
    <n v="3"/>
    <n v="60000"/>
    <n v="1266906"/>
    <d v="2001-05-18T09:45:53"/>
    <s v="Texla Energy Management Inc."/>
    <x v="0"/>
    <x v="0"/>
    <x v="0"/>
    <x v="3"/>
    <s v="US Gas Phy Fwd Firm non-TX &lt; or = 1Mo "/>
    <s v="US Gas Phy       HeHub                   19-21May01      USD/MM"/>
    <n v="20000"/>
    <m/>
    <x v="0"/>
    <x v="10"/>
    <x v="0"/>
    <n v="4.1550000000000002"/>
    <s v="WILSHUSEN"/>
    <s v="ARING"/>
    <s v="ENA-IM NE GULF1"/>
    <x v="7"/>
    <x v="5"/>
    <n v="798175"/>
    <d v="2001-05-19T21:00:00"/>
  </r>
  <r>
    <x v="1"/>
    <x v="1"/>
    <x v="0"/>
    <n v="1"/>
    <n v="40000"/>
    <n v="1266907"/>
    <d v="2001-05-18T09:45:56"/>
    <s v="Hess Energy Trading Company LLC"/>
    <x v="0"/>
    <x v="0"/>
    <x v="0"/>
    <x v="1"/>
    <s v="US Crude WTI Fin Swap "/>
    <s v="US WTI Swap      Nymex PEN               Jun01           USD/bl/m"/>
    <m/>
    <n v="40000"/>
    <x v="0"/>
    <x v="8"/>
    <x v="0"/>
    <n v="29.38"/>
    <s v="N587JK00"/>
    <s v="GWHALLE"/>
    <s v="WTI-GW-NXC2"/>
    <x v="1"/>
    <x v="5"/>
    <s v="VA6462.1"/>
    <d v="2001-06-01T00:00:00"/>
  </r>
  <r>
    <x v="1"/>
    <x v="3"/>
    <x v="1"/>
    <n v="3"/>
    <n v="3360"/>
    <n v="1266909"/>
    <d v="2001-05-18T09:45:59"/>
    <s v="Western Gas Resources, Inc."/>
    <x v="0"/>
    <x v="0"/>
    <x v="0"/>
    <x v="3"/>
    <s v="US Gas Phy Fwd Firm non-TX &lt; or = 1Mo "/>
    <s v="US Gas Phy       TENN Z-0                19-21May01      USD/MM"/>
    <n v="1120"/>
    <m/>
    <x v="0"/>
    <x v="10"/>
    <x v="0"/>
    <n v="4.05"/>
    <s v="JHTRAMEL"/>
    <s v="SGOODEL"/>
    <s v="ENA-IM NE GULF3"/>
    <x v="7"/>
    <x v="5"/>
    <n v="798176"/>
    <d v="2001-05-19T21:00:00"/>
  </r>
  <r>
    <x v="1"/>
    <x v="3"/>
    <x v="1"/>
    <n v="3"/>
    <n v="13776"/>
    <n v="1266910"/>
    <d v="2001-05-18T09:46:01"/>
    <s v="Duke Energy Trading and Marketing, L.L.C."/>
    <x v="0"/>
    <x v="0"/>
    <x v="0"/>
    <x v="3"/>
    <s v="US Gas Phy Fwd Firm non-TX &lt; or = 1Mo "/>
    <s v="US Gas Phy       Transco Z6 NY           19-21May01      USD/MM"/>
    <n v="4592"/>
    <m/>
    <x v="0"/>
    <x v="10"/>
    <x v="0"/>
    <n v="4.4800000000000004"/>
    <s v="KMZIOBER"/>
    <s v="VPIMENOV"/>
    <s v="ENA-IM ME NEW YORK"/>
    <x v="7"/>
    <x v="5"/>
    <n v="798177"/>
    <d v="2001-05-19T21:00:00"/>
  </r>
  <r>
    <x v="1"/>
    <x v="3"/>
    <x v="0"/>
    <n v="31"/>
    <n v="930"/>
    <n v="1266913"/>
    <d v="2001-05-18T09:46:03"/>
    <s v="Nexen Marketing"/>
    <x v="0"/>
    <x v="0"/>
    <x v="0"/>
    <x v="3"/>
    <s v="US Gas Fin Swap"/>
    <s v="US Gas Swap      Nymex                   Jul01           USD/MM-L"/>
    <m/>
    <n v="30"/>
    <x v="0"/>
    <x v="13"/>
    <x v="0"/>
    <n v="4.2725"/>
    <s v="wenarchukj"/>
    <s v="JARNOLD"/>
    <s v="NG-Price"/>
    <x v="1"/>
    <x v="5"/>
    <s v="VA6464.1"/>
    <d v="2001-07-01T21:00:00"/>
  </r>
  <r>
    <x v="1"/>
    <x v="3"/>
    <x v="0"/>
    <n v="30"/>
    <n v="150000"/>
    <n v="1266911"/>
    <d v="2001-05-18T09:46:03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65"/>
    <s v="Houtenda"/>
    <s v="MLENHAR"/>
    <s v="West-Perm"/>
    <x v="1"/>
    <x v="5"/>
    <s v="VA6465.1"/>
    <d v="2001-06-01T21:00:00"/>
  </r>
  <r>
    <x v="1"/>
    <x v="3"/>
    <x v="0"/>
    <n v="31"/>
    <n v="930"/>
    <n v="1266914"/>
    <d v="2001-05-18T09:46:03"/>
    <s v="Nexen Marketing"/>
    <x v="0"/>
    <x v="0"/>
    <x v="0"/>
    <x v="3"/>
    <s v="US Gas Fin Swap"/>
    <s v="US Gas Swap      Nymex                   Aug01           USD/MM-L"/>
    <n v="30"/>
    <m/>
    <x v="0"/>
    <x v="13"/>
    <x v="0"/>
    <n v="4.3494999999999999"/>
    <s v="wenarchukj"/>
    <s v="JARNOLD"/>
    <s v="NG-Price"/>
    <x v="1"/>
    <x v="5"/>
    <s v="VA6466.1"/>
    <d v="2001-08-01T21:00:00"/>
  </r>
  <r>
    <x v="1"/>
    <x v="3"/>
    <x v="0"/>
    <n v="30"/>
    <n v="600000"/>
    <n v="1266915"/>
    <d v="2001-05-18T09:46:05"/>
    <s v="OGE Energy Resources, Inc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mustang1"/>
    <s v="JARNOLD"/>
    <s v="NG-Price"/>
    <x v="1"/>
    <x v="5"/>
    <s v="VA6468.1"/>
    <d v="2001-06-01T21:00:00"/>
  </r>
  <r>
    <x v="1"/>
    <x v="3"/>
    <x v="0"/>
    <n v="92"/>
    <n v="460000"/>
    <n v="1266916"/>
    <d v="2001-05-18T09:46:07"/>
    <s v="Coral Energy Holding L.P."/>
    <x v="0"/>
    <x v="0"/>
    <x v="0"/>
    <x v="3"/>
    <s v="US Gas Fin BasisSwap"/>
    <s v="US Gas Basis     NGI SoBord PG&amp;E Top     Jul-Sep01       USD/MM"/>
    <m/>
    <n v="5000"/>
    <x v="0"/>
    <x v="10"/>
    <x v="0"/>
    <n v="4.1500000000000004"/>
    <s v="courtney"/>
    <s v="MLENHAR"/>
    <s v="West-Perm"/>
    <x v="1"/>
    <x v="5"/>
    <s v="VA6467.1"/>
    <d v="2001-07-01T21:00:00"/>
  </r>
  <r>
    <x v="0"/>
    <x v="6"/>
    <x v="0"/>
    <n v="31"/>
    <n v="496"/>
    <n v="1266917"/>
    <d v="2001-05-18T09:46:17"/>
    <s v="Hess Energy Trading Company UK Limited as agents for Hess Energy Trading Company LLC"/>
    <x v="0"/>
    <x v="0"/>
    <x v="0"/>
    <x v="6"/>
    <s v="UK Tanker Freight Swap"/>
    <s v="Tkr Freight Swap BITR 7                  Jul01           WS/mt"/>
    <n v="16"/>
    <m/>
    <x v="0"/>
    <x v="17"/>
    <x v="0"/>
    <n v="147.5"/>
    <s v="stoyneee"/>
    <s v="AJAMES"/>
    <s v="UK-Tanker-Freight"/>
    <x v="1"/>
    <x v="10"/>
    <s v=" VA6944.1"/>
    <d v="2001-07-01T00:00:00"/>
  </r>
  <r>
    <x v="1"/>
    <x v="3"/>
    <x v="1"/>
    <n v="30"/>
    <n v="75000"/>
    <n v="1266919"/>
    <d v="2001-05-18T09:46:23"/>
    <s v="Calpine Energy Services, L.P."/>
    <x v="0"/>
    <x v="0"/>
    <x v="0"/>
    <x v="3"/>
    <s v="US Gas Phy Index Firm non-TX &lt; or = 1Mo"/>
    <s v="US Gas Phy Index Iroquois Z2 NL1         Jun01           USD/MM"/>
    <m/>
    <n v="2500"/>
    <x v="0"/>
    <x v="10"/>
    <x v="0"/>
    <n v="0.32"/>
    <s v="KBENJAMIN1"/>
    <s v="SHENDRI"/>
    <s v="ENA-IM ME NEW ENGLAND"/>
    <x v="7"/>
    <x v="5"/>
    <s v="VA6469.1 / 798179"/>
    <d v="2001-06-01T21:00:00"/>
  </r>
  <r>
    <x v="1"/>
    <x v="3"/>
    <x v="1"/>
    <n v="30"/>
    <n v="75000"/>
    <n v="1266920"/>
    <d v="2001-05-18T09:46:24"/>
    <s v="Calpine Energy Services, L.P."/>
    <x v="0"/>
    <x v="0"/>
    <x v="0"/>
    <x v="3"/>
    <s v="US Gas Phy Index Firm non-TX &lt; or = 1Mo"/>
    <s v="US Gas Phy Index AlgonqinCG NL1          Jun01           USD/MM"/>
    <m/>
    <n v="2500"/>
    <x v="0"/>
    <x v="10"/>
    <x v="0"/>
    <n v="0.35499999999999998"/>
    <s v="GILMORE2"/>
    <s v="SHENDRI"/>
    <s v="ENA-IM ME NEW ENGLAND"/>
    <x v="7"/>
    <x v="5"/>
    <s v="VA6470.1 / 798180"/>
    <d v="2001-06-01T21:00:00"/>
  </r>
  <r>
    <x v="1"/>
    <x v="3"/>
    <x v="0"/>
    <n v="153"/>
    <n v="765000"/>
    <n v="1266921"/>
    <d v="2001-05-18T09:46:34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"/>
    <s v="steven12"/>
    <s v="JARNOLD"/>
    <s v="NG-Price"/>
    <x v="1"/>
    <x v="5"/>
    <s v="VA6471.1"/>
    <d v="2001-06-01T00:00:00"/>
  </r>
  <r>
    <x v="1"/>
    <x v="3"/>
    <x v="0"/>
    <n v="30"/>
    <n v="150000"/>
    <n v="1266922"/>
    <d v="2001-05-18T09:46:38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6499999999999999"/>
    <s v="GILMORE2"/>
    <s v="BMCKAY"/>
    <s v="FT-NY"/>
    <x v="1"/>
    <x v="5"/>
    <s v="VA6472.1"/>
    <d v="2001-06-01T21:00:00"/>
  </r>
  <r>
    <x v="1"/>
    <x v="3"/>
    <x v="0"/>
    <n v="30"/>
    <n v="150000"/>
    <n v="1266923"/>
    <d v="2001-05-18T09:46:41"/>
    <s v="Cinergy Marketing &amp; Trading, LLC"/>
    <x v="0"/>
    <x v="0"/>
    <x v="0"/>
    <x v="3"/>
    <s v="US Gas Fin BasisSwap"/>
    <s v="US Gas Basis     NGI SoCal               Jun01           USD/MM"/>
    <n v="5000"/>
    <m/>
    <x v="0"/>
    <x v="10"/>
    <x v="0"/>
    <n v="7.35"/>
    <s v="WHALENMIKE"/>
    <s v="KHOLST"/>
    <s v="FT-West"/>
    <x v="1"/>
    <x v="5"/>
    <s v="VA6473.1"/>
    <d v="2001-06-01T21:00:00"/>
  </r>
  <r>
    <x v="1"/>
    <x v="3"/>
    <x v="0"/>
    <n v="31"/>
    <n v="155000"/>
    <n v="1266924"/>
    <d v="2001-05-18T09:46:43"/>
    <s v="Cinergy Marketing &amp; Trading, LLC"/>
    <x v="0"/>
    <x v="0"/>
    <x v="0"/>
    <x v="3"/>
    <s v="US Gas Fin BasisSwap"/>
    <s v="US Gas Basis     NGI SoCal               Aug01           USD/MM"/>
    <n v="5000"/>
    <m/>
    <x v="0"/>
    <x v="10"/>
    <x v="0"/>
    <n v="7.3"/>
    <s v="WHALENMIKE"/>
    <s v="KHOLST"/>
    <s v="FT-West"/>
    <x v="1"/>
    <x v="5"/>
    <s v="VA6474.1"/>
    <d v="2001-08-01T21:00:00"/>
  </r>
  <r>
    <x v="1"/>
    <x v="3"/>
    <x v="0"/>
    <n v="30"/>
    <n v="150000"/>
    <n v="1266925"/>
    <d v="2001-05-18T09:46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0"/>
    <x v="0"/>
    <n v="6.35"/>
    <s v="WHALENMIKE"/>
    <s v="KHOLST"/>
    <s v="FT-West"/>
    <x v="1"/>
    <x v="5"/>
    <s v="VA6475.1"/>
    <d v="2001-09-01T21:00:00"/>
  </r>
  <r>
    <x v="1"/>
    <x v="3"/>
    <x v="0"/>
    <n v="31"/>
    <n v="15500"/>
    <n v="1266926"/>
    <d v="2001-05-18T09:46:55"/>
    <s v="Occidental Energy Marketing, Inc."/>
    <x v="0"/>
    <x v="0"/>
    <x v="0"/>
    <x v="3"/>
    <s v="US Gas Fin BasisSwap"/>
    <s v="US Gas Basis     NGI SoCal               Jul01           USD/MM"/>
    <n v="500"/>
    <m/>
    <x v="0"/>
    <x v="10"/>
    <x v="0"/>
    <n v="7.3"/>
    <s v="HawkinsD"/>
    <s v="KHOLST"/>
    <s v="FT-West"/>
    <x v="1"/>
    <x v="5"/>
    <s v="VA6477.1"/>
    <d v="2001-07-01T21:00:00"/>
  </r>
  <r>
    <x v="1"/>
    <x v="3"/>
    <x v="0"/>
    <n v="31"/>
    <n v="155000"/>
    <n v="1266927"/>
    <d v="2001-05-18T09:46:57"/>
    <s v="Western Gas Resources, Inc."/>
    <x v="0"/>
    <x v="0"/>
    <x v="0"/>
    <x v="3"/>
    <s v="US Gas Fin BasisSwap"/>
    <s v="US Gas Basis     HSC                     Jul01           USD/MM"/>
    <n v="5000"/>
    <m/>
    <x v="0"/>
    <x v="10"/>
    <x v="0"/>
    <n v="3.7499999999999999E-2"/>
    <s v="MHUGGINS"/>
    <s v="EBASS"/>
    <s v="FT-Texas"/>
    <x v="1"/>
    <x v="5"/>
    <s v="VA6478.1"/>
    <d v="2001-07-01T00:00:00"/>
  </r>
  <r>
    <x v="0"/>
    <x v="4"/>
    <x v="0"/>
    <n v="30"/>
    <n v="150000"/>
    <n v="1266928"/>
    <d v="2001-05-18T09:47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16"/>
    <x v="0"/>
    <n v="241.5"/>
    <s v="christoph"/>
    <s v="CMAHONE"/>
    <s v="UK - ECTRIC - Lite Gasoil"/>
    <x v="1"/>
    <x v="4"/>
    <s v="VA6479.1"/>
    <d v="2001-06-01T00:00:00"/>
  </r>
  <r>
    <x v="1"/>
    <x v="3"/>
    <x v="1"/>
    <n v="3"/>
    <n v="15000"/>
    <n v="1266929"/>
    <d v="2001-05-18T09:47:18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99999999999997"/>
    <s v="jgriffiths"/>
    <s v="SGOODEL"/>
    <s v="ENA-IM NE GULF3"/>
    <x v="7"/>
    <x v="5"/>
    <n v="798184"/>
    <d v="2001-05-19T21:00:00"/>
  </r>
  <r>
    <x v="1"/>
    <x v="3"/>
    <x v="1"/>
    <n v="3"/>
    <n v="7500"/>
    <n v="1266930"/>
    <d v="2001-05-18T09:47:19"/>
    <s v="Mirant Americas Energy Marketing, L.P."/>
    <x v="0"/>
    <x v="0"/>
    <x v="0"/>
    <x v="3"/>
    <s v="US Gas Phy Fwd Firm non-TX &lt; or = 1Mo "/>
    <s v="US Gas Phy       TENN Z-0                19-21May01      USD/MM"/>
    <n v="2500"/>
    <m/>
    <x v="0"/>
    <x v="10"/>
    <x v="0"/>
    <n v="4.04"/>
    <s v="dnixon01"/>
    <s v="SGOODEL"/>
    <s v="ENA-IM NE GULF3"/>
    <x v="7"/>
    <x v="5"/>
    <n v="798185"/>
    <d v="2001-05-19T21:00:00"/>
  </r>
  <r>
    <x v="1"/>
    <x v="1"/>
    <x v="0"/>
    <n v="1"/>
    <n v="25000"/>
    <n v="1266931"/>
    <d v="2001-05-18T09:47:20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36"/>
    <s v="rsrsrsrs"/>
    <s v="GWHALLE"/>
    <s v="WTI-GW-NXC2"/>
    <x v="1"/>
    <x v="5"/>
    <s v="VA6480.1"/>
    <d v="2001-06-01T00:00:00"/>
  </r>
  <r>
    <x v="1"/>
    <x v="1"/>
    <x v="0"/>
    <n v="1"/>
    <n v="50000"/>
    <n v="1266932"/>
    <d v="2001-05-18T09:47:24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DOMESTIC"/>
    <s v="GWHALLE"/>
    <s v="WTI-GW-NXC2"/>
    <x v="1"/>
    <x v="5"/>
    <s v="VA6481.1"/>
    <d v="2001-07-01T00:00:00"/>
  </r>
  <r>
    <x v="1"/>
    <x v="3"/>
    <x v="1"/>
    <n v="3"/>
    <n v="21639"/>
    <n v="1266933"/>
    <d v="2001-05-18T09:47:28"/>
    <s v="El Paso Merchant Energy, L.P."/>
    <x v="0"/>
    <x v="0"/>
    <x v="0"/>
    <x v="3"/>
    <s v="US Gas Phy Fwd Firm non-TX &lt; or = 1Mo "/>
    <s v="US Gas Phy       NGPL LA Pool            19-21May01      USD/MM"/>
    <n v="7213"/>
    <m/>
    <x v="0"/>
    <x v="10"/>
    <x v="0"/>
    <n v="4.1100000000000003"/>
    <s v="EPMELPmw"/>
    <s v="TDONOHO"/>
    <s v="ENA - IM Central Gulf"/>
    <x v="7"/>
    <x v="5"/>
    <n v="798186"/>
    <d v="2001-05-19T21:00:00"/>
  </r>
  <r>
    <x v="0"/>
    <x v="0"/>
    <x v="0"/>
    <n v="1"/>
    <n v="10"/>
    <n v="1266934"/>
    <d v="2001-05-18T09:47:33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BRUMSTEVE"/>
    <s v="ATURNER"/>
    <s v="Enron Metals Trading System"/>
    <x v="0"/>
    <x v="0"/>
    <n v="2138812"/>
    <m/>
  </r>
  <r>
    <x v="1"/>
    <x v="3"/>
    <x v="1"/>
    <n v="3"/>
    <n v="15000"/>
    <n v="1266935"/>
    <d v="2001-05-18T09:47:34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187"/>
    <d v="2001-05-19T21:00:00"/>
  </r>
  <r>
    <x v="1"/>
    <x v="3"/>
    <x v="1"/>
    <n v="3"/>
    <n v="15000"/>
    <n v="1266938"/>
    <d v="2001-05-18T09:47:45"/>
    <s v="EnergyUSA-TPC Corp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"/>
    <s v="jgriffiths"/>
    <s v="ARING"/>
    <s v="ENA-IM NE GULF1"/>
    <x v="7"/>
    <x v="5"/>
    <n v="798188"/>
    <d v="2001-05-19T21:00:00"/>
  </r>
  <r>
    <x v="1"/>
    <x v="3"/>
    <x v="1"/>
    <n v="3"/>
    <n v="7500"/>
    <n v="1266939"/>
    <d v="2001-05-18T09:47:50"/>
    <s v="Mirant Americas Energy Marketing, L.P."/>
    <x v="0"/>
    <x v="0"/>
    <x v="0"/>
    <x v="3"/>
    <s v="US Gas Phy Fwd Firm non-TX &lt; or = 1Mo "/>
    <s v="US Gas Phy       Transco Z6 NY           19-21May01      USD/MM"/>
    <m/>
    <n v="2500"/>
    <x v="0"/>
    <x v="10"/>
    <x v="0"/>
    <n v="4.49"/>
    <s v="jkippels01"/>
    <s v="VPIMENOV"/>
    <s v="ENA-IM ME NEW YORK"/>
    <x v="7"/>
    <x v="5"/>
    <n v="798189"/>
    <d v="2001-05-19T21:00:00"/>
  </r>
  <r>
    <x v="1"/>
    <x v="3"/>
    <x v="1"/>
    <n v="3"/>
    <n v="3774"/>
    <n v="1266940"/>
    <d v="2001-05-18T09:47:53"/>
    <s v="Midcoast Marketing, Inc."/>
    <x v="0"/>
    <x v="0"/>
    <x v="0"/>
    <x v="3"/>
    <s v="US Gas Phy Fwd Firm non-TX &lt; or = 1Mo "/>
    <s v="US Gas Phy       ANR SW Pool             19-21May01      USD/MM"/>
    <m/>
    <n v="1258"/>
    <x v="0"/>
    <x v="10"/>
    <x v="0"/>
    <n v="4.05"/>
    <s v="kimery00"/>
    <s v="JWILLI13"/>
    <s v="ENA-IM Mid Central South"/>
    <x v="7"/>
    <x v="5"/>
    <n v="798190"/>
    <d v="2001-05-19T21:00:00"/>
  </r>
  <r>
    <x v="1"/>
    <x v="3"/>
    <x v="0"/>
    <n v="13"/>
    <n v="130000"/>
    <n v="1266941"/>
    <d v="2001-05-18T09:48:11"/>
    <s v="Cinergy Marketing &amp; Trading, LLC"/>
    <x v="0"/>
    <x v="0"/>
    <x v="0"/>
    <x v="3"/>
    <s v="US Gas Fin Swap"/>
    <s v="US Gas Daily     HHub                    19-31May01      USD/MM"/>
    <m/>
    <n v="10000"/>
    <x v="0"/>
    <x v="10"/>
    <x v="0"/>
    <n v="4.17"/>
    <s v="BYASSEEL"/>
    <s v="PKEAVEY"/>
    <s v="G-DAILY-EST"/>
    <x v="1"/>
    <x v="5"/>
    <s v="VA6484.1"/>
    <d v="2001-05-19T21:00:00"/>
  </r>
  <r>
    <x v="1"/>
    <x v="3"/>
    <x v="1"/>
    <n v="3"/>
    <n v="30000"/>
    <n v="1266943"/>
    <d v="2001-05-18T09:48:18"/>
    <s v="Reliant Energy Services, Inc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349999999999998"/>
    <s v="mikepowers"/>
    <s v="ARING"/>
    <s v="ENA-IM NE GULF4"/>
    <x v="7"/>
    <x v="5"/>
    <n v="798193"/>
    <d v="2001-05-19T21:00:00"/>
  </r>
  <r>
    <x v="1"/>
    <x v="3"/>
    <x v="1"/>
    <n v="3"/>
    <n v="561"/>
    <n v="1266944"/>
    <d v="2001-05-18T09:48:21"/>
    <s v="Duke Energy Trading and Marketing, L.L.C."/>
    <x v="0"/>
    <x v="0"/>
    <x v="0"/>
    <x v="3"/>
    <s v="US Gas Phy Fwd Firm non-TX &lt; or = 1Mo "/>
    <s v="US Gas Phy       TranscoZ6NNY            19-21May01      USD/MM"/>
    <m/>
    <n v="187"/>
    <x v="0"/>
    <x v="10"/>
    <x v="0"/>
    <n v="4.45"/>
    <s v="KMZIOBER"/>
    <s v="VPIMENOV"/>
    <s v="ENA-IM ME NEW YORK"/>
    <x v="7"/>
    <x v="5"/>
    <n v="798194"/>
    <d v="2001-05-19T21:00:00"/>
  </r>
  <r>
    <x v="1"/>
    <x v="3"/>
    <x v="1"/>
    <n v="3"/>
    <n v="15000"/>
    <n v="1266945"/>
    <d v="2001-05-18T09:48:25"/>
    <s v="Adams Resources Marketing, Ltd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13"/>
    <s v="brentcap"/>
    <s v="SGOODEL"/>
    <s v="ENA-IM NE GULF3"/>
    <x v="7"/>
    <x v="5"/>
    <n v="798195"/>
    <d v="2001-05-19T21:00:00"/>
  </r>
  <r>
    <x v="1"/>
    <x v="3"/>
    <x v="1"/>
    <n v="3"/>
    <n v="11925"/>
    <n v="1266946"/>
    <d v="2001-05-18T09:48:34"/>
    <s v="Aquila Energy Marketing Corporation"/>
    <x v="0"/>
    <x v="0"/>
    <x v="0"/>
    <x v="3"/>
    <s v="US Gas Phy Fwd Firm non-TX &lt; or = 1Mo "/>
    <s v="US Gas Phy       Consumers Pwr           19-21May01      USD/MM"/>
    <n v="3975"/>
    <m/>
    <x v="0"/>
    <x v="10"/>
    <x v="0"/>
    <n v="4.34"/>
    <s v="BIGDADDY"/>
    <s v="JWILLI13"/>
    <s v="ENA - IM Mkt Central MICH"/>
    <x v="7"/>
    <x v="5"/>
    <n v="798196"/>
    <d v="2001-05-19T21:00:00"/>
  </r>
  <r>
    <x v="1"/>
    <x v="3"/>
    <x v="0"/>
    <n v="30"/>
    <n v="600000"/>
    <n v="1266947"/>
    <d v="2001-05-18T09:48:35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JOHNNELSON"/>
    <s v="JARNOLD"/>
    <s v="NG-Price"/>
    <x v="1"/>
    <x v="5"/>
    <s v="VA6485.1"/>
    <d v="2001-06-01T21:00:00"/>
  </r>
  <r>
    <x v="1"/>
    <x v="3"/>
    <x v="1"/>
    <n v="3"/>
    <n v="60000"/>
    <n v="1266948"/>
    <d v="2001-05-18T09:48:37"/>
    <s v="Cook Inlet Energy Supply L.L.C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"/>
    <s v="MIDCONT2"/>
    <s v="ARING"/>
    <s v="ENA-IM NE GULF1"/>
    <x v="7"/>
    <x v="5"/>
    <n v="798197"/>
    <d v="2001-05-19T21:00:00"/>
  </r>
  <r>
    <x v="0"/>
    <x v="0"/>
    <x v="0"/>
    <n v="1"/>
    <n v="10"/>
    <n v="1266950"/>
    <d v="2001-05-18T09:48:47"/>
    <s v="Engelhard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ADM62411"/>
    <s v="BMARCHAN"/>
    <s v="Enron Metals Trading System"/>
    <x v="0"/>
    <x v="0"/>
    <n v="2138814"/>
    <m/>
  </r>
  <r>
    <x v="1"/>
    <x v="3"/>
    <x v="1"/>
    <n v="3"/>
    <n v="15000"/>
    <n v="1266949"/>
    <d v="2001-05-18T09:48:47"/>
    <s v="Cook Inlet Energy Supply L.L.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5"/>
    <s v="MIDCONT2"/>
    <s v="ARING"/>
    <s v="ENA-IM NE GULF1"/>
    <x v="7"/>
    <x v="5"/>
    <n v="798198"/>
    <d v="2001-05-19T21:00:00"/>
  </r>
  <r>
    <x v="1"/>
    <x v="3"/>
    <x v="1"/>
    <n v="3"/>
    <n v="15000"/>
    <n v="1266951"/>
    <d v="2001-05-18T09:48:50"/>
    <s v="Aquila Energy Marketing Corporation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199999999999996"/>
    <s v="BIGDADDY"/>
    <s v="TDONOHO"/>
    <s v="ENA - IM Central Gulf"/>
    <x v="7"/>
    <x v="5"/>
    <n v="798199"/>
    <d v="2001-05-19T21:00:00"/>
  </r>
  <r>
    <x v="0"/>
    <x v="3"/>
    <x v="1"/>
    <n v="30"/>
    <n v="150000"/>
    <n v="1266952"/>
    <d v="2001-05-18T09:48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50000000000002"/>
    <s v="williamw"/>
    <s v="MCOWAN"/>
    <s v="EC-IM Canada West"/>
    <x v="7"/>
    <x v="7"/>
    <n v="798200"/>
    <d v="2001-06-01T21:00:00"/>
  </r>
  <r>
    <x v="1"/>
    <x v="3"/>
    <x v="1"/>
    <n v="3"/>
    <n v="11400"/>
    <n v="1266953"/>
    <d v="2001-05-18T09:48:54"/>
    <s v="Anadarko Energy Services Company"/>
    <x v="0"/>
    <x v="0"/>
    <x v="0"/>
    <x v="3"/>
    <s v="US Gas Phy Fwd Firm non-TX &lt; or = 1Mo "/>
    <s v="US Gas Phy       TETCO STX               19-21May01      USD/MM"/>
    <m/>
    <n v="3800"/>
    <x v="0"/>
    <x v="10"/>
    <x v="0"/>
    <n v="4.0750000000000002"/>
    <s v="ADM26674"/>
    <s v="SPEREIR"/>
    <s v="ENA-IM NE GULF3"/>
    <x v="7"/>
    <x v="5"/>
    <n v="798201"/>
    <d v="2001-05-19T21:00:00"/>
  </r>
  <r>
    <x v="1"/>
    <x v="3"/>
    <x v="1"/>
    <n v="3"/>
    <n v="60000"/>
    <n v="1266954"/>
    <d v="2001-05-18T09:48:58"/>
    <s v="Idacorp Energy Solutions, L.P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5"/>
    <s v="ADM48146"/>
    <s v="ARING"/>
    <s v="ENA-IM NE GULF1"/>
    <x v="7"/>
    <x v="5"/>
    <n v="798202"/>
    <d v="2001-05-19T21:00:00"/>
  </r>
  <r>
    <x v="1"/>
    <x v="3"/>
    <x v="0"/>
    <n v="30"/>
    <n v="450000"/>
    <n v="1266955"/>
    <d v="2001-05-18T09:48:59"/>
    <s v="OGE Energy Resources, Inc."/>
    <x v="0"/>
    <x v="0"/>
    <x v="0"/>
    <x v="3"/>
    <s v="US Gas Fin Swap"/>
    <s v="US Gas Swap      Nymex                   Jun01           USD/MM"/>
    <m/>
    <n v="15000"/>
    <x v="0"/>
    <x v="10"/>
    <x v="0"/>
    <n v="4.21"/>
    <s v="mustang1"/>
    <s v="JARNOLD"/>
    <s v="NG-Price"/>
    <x v="1"/>
    <x v="5"/>
    <s v="VA6486.1"/>
    <d v="2001-06-01T21:00:00"/>
  </r>
  <r>
    <x v="1"/>
    <x v="3"/>
    <x v="0"/>
    <n v="13"/>
    <n v="195000"/>
    <n v="1266956"/>
    <d v="2001-05-18T09:49:10"/>
    <s v="AEP Energy Services, Inc."/>
    <x v="0"/>
    <x v="0"/>
    <x v="0"/>
    <x v="3"/>
    <s v="US Gas Fin Swap"/>
    <s v="US Gas Daily     HHub                    19-31May01      USD/MM"/>
    <m/>
    <n v="15000"/>
    <x v="0"/>
    <x v="10"/>
    <x v="0"/>
    <n v="4.17"/>
    <s v="aepes222"/>
    <s v="PKEAVEY"/>
    <s v="G-DAILY-EST"/>
    <x v="1"/>
    <x v="5"/>
    <s v="VA6488.1"/>
    <d v="2001-05-19T21:00:00"/>
  </r>
  <r>
    <x v="1"/>
    <x v="1"/>
    <x v="0"/>
    <n v="1"/>
    <n v="50000"/>
    <n v="1266957"/>
    <d v="2001-05-18T09:49:10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JTREADWAY"/>
    <s v="GWHALLE"/>
    <s v="WTI-GW-NXC2"/>
    <x v="1"/>
    <x v="5"/>
    <s v="VA6487.1"/>
    <d v="2001-06-01T00:00:00"/>
  </r>
  <r>
    <x v="1"/>
    <x v="3"/>
    <x v="1"/>
    <n v="3"/>
    <n v="9000"/>
    <n v="1266958"/>
    <d v="2001-05-18T09:49:14"/>
    <s v="Midcoast Marketing, Inc."/>
    <x v="0"/>
    <x v="0"/>
    <x v="0"/>
    <x v="3"/>
    <s v="US Gas Phy Fwd Firm non-TX &lt; or = 1Mo "/>
    <s v="US Gas Phy       NGPL Midcont            19-21May01      USD/MM"/>
    <m/>
    <n v="3000"/>
    <x v="0"/>
    <x v="10"/>
    <x v="0"/>
    <n v="4"/>
    <s v="kimery00"/>
    <s v="JWILLI13"/>
    <s v="ENA-IM Mid Central South"/>
    <x v="7"/>
    <x v="5"/>
    <n v="798204"/>
    <d v="2001-05-19T21:00:00"/>
  </r>
  <r>
    <x v="1"/>
    <x v="3"/>
    <x v="0"/>
    <n v="30"/>
    <n v="150000"/>
    <n v="1266959"/>
    <d v="2001-05-18T09:49:15"/>
    <s v="Reliant Energy Services, Inc."/>
    <x v="0"/>
    <x v="0"/>
    <x v="0"/>
    <x v="3"/>
    <s v="US Gas Fin Swap"/>
    <s v="US Gas Swap      Nymex                   Jun01           USD/MM"/>
    <m/>
    <n v="5000"/>
    <x v="0"/>
    <x v="10"/>
    <x v="0"/>
    <n v="4.21"/>
    <s v="kurtgibson"/>
    <s v="JARNOLD"/>
    <s v="NG-Price"/>
    <x v="1"/>
    <x v="5"/>
    <s v="VA6490.1"/>
    <d v="2001-06-01T21:00:00"/>
  </r>
  <r>
    <x v="1"/>
    <x v="3"/>
    <x v="0"/>
    <n v="13"/>
    <n v="325000"/>
    <n v="1266961"/>
    <d v="2001-05-18T09:49:21"/>
    <s v="Aquila Risk Management Corporation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AQUILA1029"/>
    <s v="PKEAVEY"/>
    <s v="G-DAILY-EST"/>
    <x v="1"/>
    <x v="5"/>
    <s v="VA6491.1"/>
    <d v="2001-05-19T21:00:00"/>
  </r>
  <r>
    <x v="1"/>
    <x v="3"/>
    <x v="1"/>
    <n v="3"/>
    <n v="19500"/>
    <n v="1266962"/>
    <d v="2001-05-18T09:49:21"/>
    <s v="ONEOK Energy Marketing and Trading Company, L.P."/>
    <x v="0"/>
    <x v="0"/>
    <x v="0"/>
    <x v="3"/>
    <s v="US Gas Phy Fwd Firm non-TX &lt; or = 1Mo "/>
    <s v="US Gas Phy       NGPL TxOkGCPool         19-21May01      USD/MM"/>
    <m/>
    <n v="6500"/>
    <x v="0"/>
    <x v="10"/>
    <x v="0"/>
    <n v="4.07"/>
    <s v="KARPOIROT"/>
    <s v="TDONOHO"/>
    <s v="ENA - IM Central Gulf"/>
    <x v="7"/>
    <x v="5"/>
    <n v="798205"/>
    <d v="2001-05-19T21:00:00"/>
  </r>
  <r>
    <x v="0"/>
    <x v="0"/>
    <x v="0"/>
    <n v="1"/>
    <n v="1"/>
    <n v="1266963"/>
    <d v="2001-05-18T09:49:22"/>
    <s v="ABN AMRO Futures Limited"/>
    <x v="0"/>
    <x v="0"/>
    <x v="0"/>
    <x v="0"/>
    <s v="Aluminum LME Registered Contract"/>
    <s v="Al LME Reg.      Contract                3 Month         USD/mt-L"/>
    <m/>
    <n v="1"/>
    <x v="0"/>
    <x v="0"/>
    <x v="0"/>
    <n v="1537"/>
    <s v="JWALSH02"/>
    <s v="BMARCHAN"/>
    <s v="Enron Metals Trading System"/>
    <x v="0"/>
    <x v="0"/>
    <n v="2138816"/>
    <m/>
  </r>
  <r>
    <x v="1"/>
    <x v="3"/>
    <x v="1"/>
    <n v="3"/>
    <n v="30000"/>
    <n v="1266964"/>
    <d v="2001-05-18T09:49:23"/>
    <s v="Dynegy Marketing and Trad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99999999999997"/>
    <s v="MCGAUGHEY1"/>
    <s v="SPEREIR"/>
    <s v="ENA-IM NE GULF2"/>
    <x v="7"/>
    <x v="5"/>
    <n v="798206"/>
    <d v="2001-05-19T21:00:00"/>
  </r>
  <r>
    <x v="1"/>
    <x v="3"/>
    <x v="1"/>
    <n v="3"/>
    <n v="20241"/>
    <n v="1266965"/>
    <d v="2001-05-18T09:49:24"/>
    <s v="Dynegy Marketing and Trade"/>
    <x v="0"/>
    <x v="0"/>
    <x v="0"/>
    <x v="3"/>
    <s v="US Gas Phy Fwd Firm non-TX &lt; or = 1Mo "/>
    <s v="US Gas Phy       HeHub                   19-21May01      USD/MM"/>
    <m/>
    <n v="6747"/>
    <x v="0"/>
    <x v="10"/>
    <x v="0"/>
    <n v="4.1749999999999998"/>
    <s v="FMORGAN1"/>
    <s v="ARING"/>
    <s v="ENA-IM NE GULF1"/>
    <x v="7"/>
    <x v="5"/>
    <n v="798207"/>
    <d v="2001-05-19T21:00:00"/>
  </r>
  <r>
    <x v="1"/>
    <x v="3"/>
    <x v="0"/>
    <n v="365"/>
    <n v="1825000"/>
    <n v="1266966"/>
    <d v="2001-05-18T09:49:2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AQUILA1017"/>
    <s v="JARNOLD"/>
    <s v="NG-Price"/>
    <x v="1"/>
    <x v="5"/>
    <s v="VA6492.1"/>
    <d v="2002-01-01T21:00:00"/>
  </r>
  <r>
    <x v="1"/>
    <x v="3"/>
    <x v="1"/>
    <n v="3"/>
    <n v="15000"/>
    <n v="1266968"/>
    <d v="2001-05-18T09:49:27"/>
    <s v="Helmerich &amp; Payne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9"/>
    <s v="ADM99771"/>
    <s v="JWILLI13"/>
    <s v="ENA-IM Mid Central South"/>
    <x v="7"/>
    <x v="5"/>
    <n v="798209"/>
    <d v="2001-05-19T21:00:00"/>
  </r>
  <r>
    <x v="1"/>
    <x v="3"/>
    <x v="1"/>
    <n v="3"/>
    <n v="30000"/>
    <n v="1266967"/>
    <d v="2001-05-18T09:49:27"/>
    <s v="Coral Energy Resources, L.P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749999999999998"/>
    <s v="rjvandamp"/>
    <s v="ARING"/>
    <s v="ENA-IM NE GULF1"/>
    <x v="7"/>
    <x v="5"/>
    <n v="798208"/>
    <d v="2001-05-19T21:00:00"/>
  </r>
  <r>
    <x v="1"/>
    <x v="3"/>
    <x v="1"/>
    <n v="3"/>
    <n v="30000"/>
    <n v="1266969"/>
    <d v="2001-05-18T09:49:42"/>
    <s v="Unocal Energy Trad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3"/>
    <s v="UETINGAS01"/>
    <s v="TDONOHO"/>
    <s v="ENA - IM Central Gulf"/>
    <x v="7"/>
    <x v="5"/>
    <n v="798210"/>
    <d v="2001-05-19T21:00:00"/>
  </r>
  <r>
    <x v="1"/>
    <x v="3"/>
    <x v="1"/>
    <n v="3"/>
    <n v="14409"/>
    <n v="1266970"/>
    <d v="2001-05-18T09:49:44"/>
    <s v="Tenaska Marketing Ventures"/>
    <x v="0"/>
    <x v="0"/>
    <x v="0"/>
    <x v="3"/>
    <s v="US Gas Phy Fwd Firm non-TX &lt; or = 1Mo "/>
    <s v="US Gas Phy       ANR SW Pool             19-21May01      USD/MM"/>
    <n v="4803"/>
    <m/>
    <x v="0"/>
    <x v="10"/>
    <x v="0"/>
    <n v="4.0449999999999999"/>
    <s v="TMVTML01"/>
    <s v="JWILLI13"/>
    <s v="ENA-IM Mid Central South"/>
    <x v="7"/>
    <x v="5"/>
    <n v="798211"/>
    <d v="2001-05-19T21:00:00"/>
  </r>
  <r>
    <x v="1"/>
    <x v="3"/>
    <x v="0"/>
    <n v="365"/>
    <n v="1825000"/>
    <n v="1266971"/>
    <d v="2001-05-18T09:49:55"/>
    <s v="Enron Energy Services, Inc."/>
    <x v="0"/>
    <x v="0"/>
    <x v="0"/>
    <x v="3"/>
    <s v="US Gas Fin Swap"/>
    <s v="US Gas Swap      Nymex                   Jan-Dec02       USD/MM"/>
    <m/>
    <n v="5000"/>
    <x v="0"/>
    <x v="10"/>
    <x v="0"/>
    <n v="4.4050000000000002"/>
    <s v="ANDYMIGS"/>
    <s v="JARNOLD"/>
    <s v="NG-Price"/>
    <x v="1"/>
    <x v="5"/>
    <s v="VA6493.1"/>
    <d v="2002-01-01T21:00:00"/>
  </r>
  <r>
    <x v="0"/>
    <x v="3"/>
    <x v="1"/>
    <n v="4"/>
    <n v="40000"/>
    <n v="1266972"/>
    <d v="2001-05-18T09:50:06"/>
    <s v="Williams Energy Marketing &amp; Trading Company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jlagadin"/>
    <s v="RWATT"/>
    <s v="EC-IM Canada West"/>
    <x v="7"/>
    <x v="7"/>
    <n v="798215"/>
    <d v="2001-05-18T21:00:00"/>
  </r>
  <r>
    <x v="1"/>
    <x v="2"/>
    <x v="1"/>
    <n v="30"/>
    <n v="1500"/>
    <n v="1266973"/>
    <d v="2001-05-18T09:50:14"/>
    <s v="Williams Energy Marketing &amp; Trading Company"/>
    <x v="0"/>
    <x v="0"/>
    <x v="0"/>
    <x v="2"/>
    <s v="US East Power Phy Fwd Firm"/>
    <s v="US Pwr Phy Firm  Entergy Peak            Sep01           USD/MWh"/>
    <n v="50"/>
    <m/>
    <x v="0"/>
    <x v="2"/>
    <x v="0"/>
    <n v="45"/>
    <s v="jheinecke1"/>
    <s v="KPRESTO"/>
    <s v="LT-SPP"/>
    <x v="6"/>
    <x v="6"/>
    <n v="615355.1"/>
    <d v="2001-09-01T14:16:00"/>
  </r>
  <r>
    <x v="0"/>
    <x v="3"/>
    <x v="1"/>
    <n v="1"/>
    <n v="5000"/>
    <n v="1266974"/>
    <d v="2001-05-18T09:50:17"/>
    <s v="TransAlta Energy Marketing Corp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4"/>
    <s v="sharmafa"/>
    <s v="RWATT"/>
    <s v="EC-IM Canada West"/>
    <x v="7"/>
    <x v="7"/>
    <n v="798216"/>
    <d v="2001-05-18T21:00:00"/>
  </r>
  <r>
    <x v="1"/>
    <x v="3"/>
    <x v="1"/>
    <n v="3"/>
    <n v="15000"/>
    <n v="1266975"/>
    <d v="2001-05-18T09:50:23"/>
    <s v="AEP Energy Services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99999999999997"/>
    <s v="aepes202"/>
    <s v="SGOODEL"/>
    <s v="ENA-IM NE GULF3"/>
    <x v="7"/>
    <x v="5"/>
    <n v="798217"/>
    <d v="2001-05-19T21:00:00"/>
  </r>
  <r>
    <x v="1"/>
    <x v="1"/>
    <x v="0"/>
    <n v="1"/>
    <n v="50000"/>
    <n v="1266976"/>
    <d v="2001-05-18T09:50:24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DOMESTIC1"/>
    <s v="GWHALLE"/>
    <s v="WTI-GW-NXC2"/>
    <x v="1"/>
    <x v="5"/>
    <s v="VA6494.1"/>
    <d v="2001-06-01T00:00:00"/>
  </r>
  <r>
    <x v="1"/>
    <x v="3"/>
    <x v="1"/>
    <n v="3"/>
    <n v="30000"/>
    <n v="1266977"/>
    <d v="2001-05-18T09:50:32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500000000000004"/>
    <s v="kimnorman"/>
    <s v="SPEREIR"/>
    <s v="ENA-IM NE GULF2"/>
    <x v="7"/>
    <x v="5"/>
    <n v="798218"/>
    <d v="2001-05-19T21:00:00"/>
  </r>
  <r>
    <x v="1"/>
    <x v="3"/>
    <x v="1"/>
    <n v="3"/>
    <n v="15000"/>
    <n v="1266978"/>
    <d v="2001-05-18T09:50:35"/>
    <s v="Texaco Natural Gas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549999999999997"/>
    <s v="BILLBALSA"/>
    <s v="JWILLI13"/>
    <s v="ENA-IM Mid Central South"/>
    <x v="7"/>
    <x v="5"/>
    <n v="798219"/>
    <d v="2001-05-19T21:00:00"/>
  </r>
  <r>
    <x v="1"/>
    <x v="1"/>
    <x v="0"/>
    <n v="1"/>
    <n v="50000"/>
    <n v="1266979"/>
    <d v="2001-05-18T09:50:36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JALTILIO"/>
    <s v="GWHALLE"/>
    <s v="WTI-GW-NXC2"/>
    <x v="1"/>
    <x v="5"/>
    <s v="VA6495.1"/>
    <d v="2001-07-01T00:00:00"/>
  </r>
  <r>
    <x v="1"/>
    <x v="3"/>
    <x v="0"/>
    <n v="13"/>
    <n v="195000"/>
    <n v="1266980"/>
    <d v="2001-05-18T09:50:40"/>
    <s v="Texaco Natural Gas Inc."/>
    <x v="0"/>
    <x v="0"/>
    <x v="0"/>
    <x v="3"/>
    <s v="US Gas Fin Swap"/>
    <s v="US Gas Daily     HHub                    19-31May01      USD/MM"/>
    <n v="15000"/>
    <m/>
    <x v="0"/>
    <x v="10"/>
    <x v="0"/>
    <n v="4.1749999999999998"/>
    <s v="WARNERTODD"/>
    <s v="PKEAVEY"/>
    <s v="G-DAILY-EST"/>
    <x v="1"/>
    <x v="5"/>
    <s v="VA6496.1"/>
    <d v="2001-05-19T21:00:00"/>
  </r>
  <r>
    <x v="1"/>
    <x v="3"/>
    <x v="0"/>
    <n v="13"/>
    <n v="130000"/>
    <n v="1266981"/>
    <d v="2001-05-18T09:50:48"/>
    <s v="AEP Energy Services, Inc."/>
    <x v="0"/>
    <x v="0"/>
    <x v="0"/>
    <x v="3"/>
    <s v="US Gas Fin Swap"/>
    <s v="US Gas Daily     HHub                    19-31May01      USD/MM"/>
    <n v="10000"/>
    <m/>
    <x v="0"/>
    <x v="10"/>
    <x v="0"/>
    <n v="4.1749999999999998"/>
    <s v="aepes222"/>
    <s v="PKEAVEY"/>
    <s v="G-DAILY-EST"/>
    <x v="1"/>
    <x v="5"/>
    <s v="VA6497.1"/>
    <d v="2001-05-19T21:00:00"/>
  </r>
  <r>
    <x v="1"/>
    <x v="4"/>
    <x v="0"/>
    <n v="3"/>
    <n v="150000"/>
    <n v="1266983"/>
    <d v="2001-05-18T09:51:07"/>
    <s v="Bank of America, National Association"/>
    <x v="0"/>
    <x v="0"/>
    <x v="0"/>
    <x v="4"/>
    <s v="US Jet Kero Fin Spread"/>
    <s v="US Jet Kero Swap GC vs NYMEX HO          Q3 2001         c/Gl-b"/>
    <m/>
    <n v="50000"/>
    <x v="0"/>
    <x v="11"/>
    <x v="0"/>
    <n v="2.7"/>
    <s v="natricher"/>
    <s v="DLOOSLEY"/>
    <s v="KERO"/>
    <x v="1"/>
    <x v="5"/>
    <s v="VA6498.1"/>
    <d v="2001-07-01T00:00:00"/>
  </r>
  <r>
    <x v="1"/>
    <x v="3"/>
    <x v="1"/>
    <n v="3"/>
    <n v="30000"/>
    <n v="1266982"/>
    <d v="2001-05-18T09:51:07"/>
    <s v="El Paso Merchant Energy, L.P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6"/>
    <s v="EPMELPdg"/>
    <s v="ARING"/>
    <s v="ENA-IM NE GULF4"/>
    <x v="7"/>
    <x v="5"/>
    <n v="798221"/>
    <d v="2001-05-19T21:00:00"/>
  </r>
  <r>
    <x v="1"/>
    <x v="3"/>
    <x v="1"/>
    <n v="3"/>
    <n v="30000"/>
    <n v="1266984"/>
    <d v="2001-05-18T09:51:08"/>
    <s v="Coral Energy Resources, L.P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6"/>
    <s v="rjvandamp"/>
    <s v="SPEREIR"/>
    <s v="ENA-IM NE GULF2"/>
    <x v="7"/>
    <x v="5"/>
    <n v="798222"/>
    <d v="2001-05-19T21:00:00"/>
  </r>
  <r>
    <x v="1"/>
    <x v="3"/>
    <x v="1"/>
    <n v="3"/>
    <n v="15000"/>
    <n v="1266985"/>
    <d v="2001-05-18T09:51:08"/>
    <s v="Axia Energy, LP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3"/>
    <s v="stratton"/>
    <s v="SPEREIR"/>
    <s v="ENA-IM NE GULF3"/>
    <x v="7"/>
    <x v="5"/>
    <n v="798223"/>
    <d v="2001-05-19T21:00:00"/>
  </r>
  <r>
    <x v="0"/>
    <x v="3"/>
    <x v="0"/>
    <n v="151"/>
    <n v="755000"/>
    <n v="1266986"/>
    <d v="2001-05-18T09:51:09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6499.1"/>
    <d v="2001-11-01T00:00:00"/>
  </r>
  <r>
    <x v="1"/>
    <x v="3"/>
    <x v="1"/>
    <n v="30"/>
    <n v="75000"/>
    <n v="1266987"/>
    <d v="2001-05-18T09:51:13"/>
    <s v="Calpine Energy Services, L.P."/>
    <x v="0"/>
    <x v="0"/>
    <x v="0"/>
    <x v="3"/>
    <s v="US Gas Phy Index Firm non-TX &lt; or = 1Mo"/>
    <s v="US Gas Phy Index Iroquois Z2 NL1         Jun01           USD/MM"/>
    <m/>
    <n v="2500"/>
    <x v="0"/>
    <x v="10"/>
    <x v="0"/>
    <n v="0.34"/>
    <s v="KBENJAMIN1"/>
    <s v="SHENDRI"/>
    <s v="ENA-IM ME NEW ENGLAND"/>
    <x v="7"/>
    <x v="5"/>
    <s v="VA6500.1 / 798225"/>
    <d v="2001-06-01T21:00:00"/>
  </r>
  <r>
    <x v="1"/>
    <x v="3"/>
    <x v="1"/>
    <n v="30"/>
    <n v="75000"/>
    <n v="1266989"/>
    <d v="2001-05-18T09:51:16"/>
    <s v="Calpine Energy Services, L.P."/>
    <x v="0"/>
    <x v="0"/>
    <x v="0"/>
    <x v="3"/>
    <s v="US Gas Phy Index Firm non-TX &lt; or = 1Mo"/>
    <s v="US Gas Phy Index AlgonqinCG NL1          Jun01           USD/MM"/>
    <m/>
    <n v="2500"/>
    <x v="0"/>
    <x v="10"/>
    <x v="0"/>
    <n v="0.375"/>
    <s v="GILMORE2"/>
    <s v="SHENDRI"/>
    <s v="ENA-IM ME NEW ENGLAND"/>
    <x v="7"/>
    <x v="5"/>
    <s v="VA6501.1 / 798227"/>
    <d v="2001-06-01T21:00:00"/>
  </r>
  <r>
    <x v="1"/>
    <x v="3"/>
    <x v="0"/>
    <n v="30"/>
    <n v="150000"/>
    <n v="1266990"/>
    <d v="2001-05-18T09:51:28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6499999999999999"/>
    <s v="GILMORE2"/>
    <s v="BMCKAY"/>
    <s v="FT-NY"/>
    <x v="1"/>
    <x v="5"/>
    <s v="VA6503.1"/>
    <d v="2001-06-01T21:00:00"/>
  </r>
  <r>
    <x v="0"/>
    <x v="3"/>
    <x v="1"/>
    <n v="4"/>
    <n v="20000"/>
    <n v="1266991"/>
    <d v="2001-05-18T09:51:30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229"/>
    <d v="2001-05-18T21:00:00"/>
  </r>
  <r>
    <x v="1"/>
    <x v="3"/>
    <x v="1"/>
    <n v="3"/>
    <n v="30000"/>
    <n v="1266992"/>
    <d v="2001-05-18T09:51:32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230"/>
    <d v="2001-05-19T21:00:00"/>
  </r>
  <r>
    <x v="1"/>
    <x v="3"/>
    <x v="1"/>
    <n v="3"/>
    <n v="2634"/>
    <n v="1266993"/>
    <d v="2001-05-18T09:51:45"/>
    <s v="Dynegy Marketing and Trade"/>
    <x v="0"/>
    <x v="0"/>
    <x v="0"/>
    <x v="3"/>
    <s v="US Gas Phy Fwd Firm non-TX &lt; or = 1Mo "/>
    <s v="US Gas Phy       COL Onshore             19-21May01      USD/MM"/>
    <n v="878"/>
    <m/>
    <x v="0"/>
    <x v="10"/>
    <x v="0"/>
    <n v="4.12"/>
    <s v="TONYT003"/>
    <s v="SPEREIR"/>
    <s v="ENA-IM NE GULF2"/>
    <x v="7"/>
    <x v="5"/>
    <n v="798231"/>
    <d v="2001-05-19T21:00:00"/>
  </r>
  <r>
    <x v="0"/>
    <x v="3"/>
    <x v="1"/>
    <n v="4"/>
    <n v="40000"/>
    <n v="1266994"/>
    <d v="2001-05-18T09:51:47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ADM63703"/>
    <s v="RWATT"/>
    <s v="EC-IM Canada West"/>
    <x v="7"/>
    <x v="7"/>
    <n v="798232"/>
    <d v="2001-05-18T21:00:00"/>
  </r>
  <r>
    <x v="1"/>
    <x v="3"/>
    <x v="0"/>
    <n v="31"/>
    <n v="62000"/>
    <n v="1266995"/>
    <d v="2001-05-18T09:51:47"/>
    <s v="Enron Energy Services, Inc."/>
    <x v="0"/>
    <x v="0"/>
    <x v="0"/>
    <x v="3"/>
    <s v="US Gas Fin BasisSwap"/>
    <s v="US Gas Basis     TCO Pool                Oct01           USD/MM"/>
    <n v="2000"/>
    <m/>
    <x v="0"/>
    <x v="10"/>
    <x v="0"/>
    <n v="0.20749999999999999"/>
    <s v="BARRYVAN"/>
    <s v="BMCKAY"/>
    <s v="FT-NY"/>
    <x v="1"/>
    <x v="5"/>
    <s v="VA6504.1"/>
    <d v="2001-10-01T00:00:00"/>
  </r>
  <r>
    <x v="1"/>
    <x v="3"/>
    <x v="0"/>
    <n v="30"/>
    <n v="525000"/>
    <n v="1266996"/>
    <d v="2001-05-18T09:52:04"/>
    <s v="El Paso Merchant Energy, L.P."/>
    <x v="0"/>
    <x v="0"/>
    <x v="0"/>
    <x v="3"/>
    <s v="US Gas Fin Swap"/>
    <s v="US Gas Swap      Nymex                   Jun01           USD/MM"/>
    <n v="17500"/>
    <m/>
    <x v="0"/>
    <x v="10"/>
    <x v="0"/>
    <n v="4.2050000000000001"/>
    <s v="EPMELPjrc"/>
    <s v="JARNOLD"/>
    <s v="NG-Price"/>
    <x v="1"/>
    <x v="5"/>
    <s v="VA6505.1"/>
    <d v="2001-06-01T21:00:00"/>
  </r>
  <r>
    <x v="0"/>
    <x v="3"/>
    <x v="0"/>
    <n v="214"/>
    <n v="1070000"/>
    <n v="1266997"/>
    <d v="2001-05-18T09:52:05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75"/>
    <s v="EPMELPteg"/>
    <s v="JMCKAY"/>
    <s v="FT-CAND-EGSC"/>
    <x v="1"/>
    <x v="7"/>
    <s v="VA6506.1"/>
    <d v="2002-04-01T00:00:00"/>
  </r>
  <r>
    <x v="1"/>
    <x v="3"/>
    <x v="1"/>
    <n v="3"/>
    <n v="1350"/>
    <n v="1266998"/>
    <d v="2001-05-18T09:52:11"/>
    <s v="Texla Energy Management Inc."/>
    <x v="0"/>
    <x v="0"/>
    <x v="0"/>
    <x v="3"/>
    <s v="US Gas Phy Fwd Firm non-TX &lt; or = 1Mo "/>
    <s v="US Gas Phy       TETCO WLA               19-21May01      USD/MM"/>
    <n v="450"/>
    <m/>
    <x v="0"/>
    <x v="10"/>
    <x v="0"/>
    <n v="4.12"/>
    <s v="WILSHUSEN"/>
    <s v="SPEREIR"/>
    <s v="ENA-IM NE GULF3"/>
    <x v="7"/>
    <x v="5"/>
    <n v="798234"/>
    <d v="2001-05-19T21:00:00"/>
  </r>
  <r>
    <x v="1"/>
    <x v="3"/>
    <x v="1"/>
    <n v="3"/>
    <n v="15000"/>
    <n v="1267000"/>
    <d v="2001-05-18T09:52:13"/>
    <s v="Duke Energy Trading and Marketing, L.L.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650000000000004"/>
    <s v="RICKNEITZ"/>
    <s v="SPEREIR"/>
    <s v="ENA-IM NE GULF3"/>
    <x v="7"/>
    <x v="5"/>
    <n v="798235"/>
    <d v="2001-05-19T21:00:00"/>
  </r>
  <r>
    <x v="1"/>
    <x v="3"/>
    <x v="1"/>
    <n v="3"/>
    <n v="1569"/>
    <n v="1267001"/>
    <d v="2001-05-18T09:52:18"/>
    <s v="Reliant Energy Services, Inc."/>
    <x v="0"/>
    <x v="0"/>
    <x v="0"/>
    <x v="3"/>
    <s v="US Gas Phy Fwd Firm non-TX &lt; or = 1Mo "/>
    <s v="US Gas Phy       TENN 800                19-21May01      USD/MM"/>
    <m/>
    <n v="523"/>
    <x v="0"/>
    <x v="10"/>
    <x v="0"/>
    <n v="4.16"/>
    <s v="mikepowers"/>
    <s v="SGOODEL"/>
    <s v="ENA-IM NE GULF3"/>
    <x v="7"/>
    <x v="5"/>
    <n v="798236"/>
    <d v="2001-05-19T21:00:00"/>
  </r>
  <r>
    <x v="1"/>
    <x v="3"/>
    <x v="0"/>
    <n v="153"/>
    <n v="765000"/>
    <n v="1267003"/>
    <d v="2001-05-18T09:52:19"/>
    <s v="Aquila Risk Management Corporation"/>
    <x v="0"/>
    <x v="0"/>
    <x v="0"/>
    <x v="3"/>
    <s v="US Gas Fin Swap"/>
    <s v="US Gas Swap      Nymex                   Jun-Oct01       USD/MM"/>
    <m/>
    <n v="5000"/>
    <x v="0"/>
    <x v="10"/>
    <x v="0"/>
    <n v="4.335"/>
    <s v="AQUILA1000"/>
    <s v="JARNOLD"/>
    <s v="NG-Price"/>
    <x v="1"/>
    <x v="5"/>
    <s v="VA6507.1"/>
    <d v="2001-06-01T00:00:00"/>
  </r>
  <r>
    <x v="1"/>
    <x v="3"/>
    <x v="0"/>
    <n v="13"/>
    <n v="325000"/>
    <n v="1267004"/>
    <d v="2001-05-18T09:52:20"/>
    <s v="Dynegy Marketing and Trade"/>
    <x v="0"/>
    <x v="0"/>
    <x v="0"/>
    <x v="3"/>
    <s v="US Gas Fin Swap"/>
    <s v="US Gas Daily     HHub                    19-31May01      USD/MM"/>
    <n v="25000"/>
    <m/>
    <x v="0"/>
    <x v="10"/>
    <x v="0"/>
    <n v="4.165"/>
    <s v="SANDBERG"/>
    <s v="PKEAVEY"/>
    <s v="G-DAILY-EST"/>
    <x v="1"/>
    <x v="5"/>
    <s v="VA6509.1"/>
    <d v="2001-05-19T21:00:00"/>
  </r>
  <r>
    <x v="1"/>
    <x v="3"/>
    <x v="1"/>
    <n v="3"/>
    <n v="14955"/>
    <n v="1267006"/>
    <d v="2001-05-18T09:52:24"/>
    <s v="Axia Energy, LP"/>
    <x v="0"/>
    <x v="0"/>
    <x v="0"/>
    <x v="3"/>
    <s v="US Gas Phy Fwd Firm non-TX &lt; or = 1Mo "/>
    <s v="US Gas Phy       TETCO ELA               19-21May01      USD/MM"/>
    <m/>
    <n v="4985"/>
    <x v="0"/>
    <x v="10"/>
    <x v="0"/>
    <n v="4.1150000000000002"/>
    <s v="stratton"/>
    <s v="SPEREIR"/>
    <s v="ENA-IM NE GULF3"/>
    <x v="7"/>
    <x v="5"/>
    <n v="798237"/>
    <d v="2001-05-19T21:00:00"/>
  </r>
  <r>
    <x v="1"/>
    <x v="3"/>
    <x v="0"/>
    <n v="30"/>
    <n v="150000"/>
    <n v="1267007"/>
    <d v="2001-05-18T09:52:26"/>
    <s v="Reliant Energy Services, Inc.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kurtgibson"/>
    <s v="JARNOLD"/>
    <s v="NG-Price"/>
    <x v="1"/>
    <x v="5"/>
    <s v="VA6510.1"/>
    <d v="2001-06-01T21:00:00"/>
  </r>
  <r>
    <x v="1"/>
    <x v="3"/>
    <x v="1"/>
    <n v="3"/>
    <n v="9000"/>
    <n v="1267008"/>
    <d v="2001-05-18T09:52:26"/>
    <s v="Texaco Natural Gas Inc."/>
    <x v="0"/>
    <x v="0"/>
    <x v="0"/>
    <x v="3"/>
    <s v="US Gas Phy Fwd Firm non-TX &lt; or = 1Mo "/>
    <s v="US Gas Phy       PEPL Pool               19-21May01      USD/MM"/>
    <m/>
    <n v="3000"/>
    <x v="0"/>
    <x v="10"/>
    <x v="0"/>
    <n v="4.0650000000000004"/>
    <s v="BILLBALSA"/>
    <s v="JWILLI13"/>
    <s v="ENA-IM Mid Central South"/>
    <x v="7"/>
    <x v="5"/>
    <n v="798238"/>
    <d v="2001-05-19T21:00:00"/>
  </r>
  <r>
    <x v="0"/>
    <x v="0"/>
    <x v="0"/>
    <n v="1"/>
    <n v="20"/>
    <n v="1267009"/>
    <d v="2001-05-18T09:52:32"/>
    <s v="Anglojam Investments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50248"/>
    <s v="BMARCHAN"/>
    <s v="Enron Metals Trading System"/>
    <x v="0"/>
    <x v="0"/>
    <n v="2138820"/>
    <m/>
  </r>
  <r>
    <x v="0"/>
    <x v="3"/>
    <x v="1"/>
    <n v="4"/>
    <n v="32000"/>
    <n v="1267011"/>
    <d v="2001-05-18T09:52:48"/>
    <s v="Texaco Canada Petroleum  Inc."/>
    <x v="0"/>
    <x v="0"/>
    <x v="0"/>
    <x v="3"/>
    <s v="CAN Gas Phy Fwd Firm West &lt; or = 1Mo"/>
    <s v="CAN Gas Phy      NIT                     18-21May01      CAD/GJ"/>
    <m/>
    <n v="8000"/>
    <x v="0"/>
    <x v="14"/>
    <x v="4"/>
    <n v="5.43"/>
    <s v="SANTUCCI1"/>
    <s v="RWATT"/>
    <s v="EC-IM Canada West"/>
    <x v="7"/>
    <x v="7"/>
    <n v="798240"/>
    <d v="2001-05-18T21:00:00"/>
  </r>
  <r>
    <x v="1"/>
    <x v="3"/>
    <x v="0"/>
    <n v="30"/>
    <n v="150000"/>
    <n v="1267012"/>
    <d v="2001-05-18T09:52:50"/>
    <s v="Coral Energy Holding L.P."/>
    <x v="0"/>
    <x v="0"/>
    <x v="0"/>
    <x v="3"/>
    <s v="US Gas Fin Swap"/>
    <s v="US Gas Daily     Transco Z6 NY           Jun01           USD/MM"/>
    <m/>
    <n v="5000"/>
    <x v="0"/>
    <x v="10"/>
    <x v="0"/>
    <n v="4.6550000000000002"/>
    <s v="kenirwin"/>
    <s v="VPIMENOV"/>
    <s v="EAST-NEW YORK"/>
    <x v="1"/>
    <x v="5"/>
    <s v="VA6511.1"/>
    <d v="2001-06-01T21:00:00"/>
  </r>
  <r>
    <x v="1"/>
    <x v="3"/>
    <x v="1"/>
    <n v="3"/>
    <n v="9000"/>
    <n v="1267013"/>
    <d v="2001-05-18T09:52:50"/>
    <s v="Occidental Energy Marketing, Inc."/>
    <x v="0"/>
    <x v="0"/>
    <x v="0"/>
    <x v="3"/>
    <s v="US Gas Phy Fwd Firm non-TX &lt; or = 1Mo "/>
    <s v="US Gas Phy       NGPL LA Pool            19-21May01      USD/MM"/>
    <n v="3000"/>
    <m/>
    <x v="0"/>
    <x v="10"/>
    <x v="0"/>
    <n v="4.125"/>
    <s v="smallfitz"/>
    <s v="TDONOHO"/>
    <s v="ENA - IM Central Gulf"/>
    <x v="7"/>
    <x v="5"/>
    <n v="798241"/>
    <d v="2001-05-19T21:00:00"/>
  </r>
  <r>
    <x v="1"/>
    <x v="3"/>
    <x v="1"/>
    <n v="3"/>
    <n v="54000"/>
    <n v="1267015"/>
    <d v="2001-05-18T09:52:56"/>
    <s v="Anadarko Energy Services Company"/>
    <x v="0"/>
    <x v="0"/>
    <x v="0"/>
    <x v="3"/>
    <s v="US Gas Phy Fwd Firm non-TX &lt; or = 1Mo "/>
    <s v="US Gas Phy       HeHub                   19-21May01      USD/MM"/>
    <n v="18000"/>
    <m/>
    <x v="0"/>
    <x v="10"/>
    <x v="0"/>
    <n v="4.17"/>
    <s v="ADM26674"/>
    <s v="ARING"/>
    <s v="ENA-IM NE GULF1"/>
    <x v="7"/>
    <x v="5"/>
    <n v="798242"/>
    <d v="2001-05-19T21:00:00"/>
  </r>
  <r>
    <x v="1"/>
    <x v="3"/>
    <x v="1"/>
    <n v="3"/>
    <n v="23400"/>
    <n v="1267016"/>
    <d v="2001-05-18T09:52:58"/>
    <s v="Unocal Energy Trading, Inc."/>
    <x v="0"/>
    <x v="0"/>
    <x v="0"/>
    <x v="3"/>
    <s v="US Gas Phy Fwd Firm non-TX &lt; or = 1Mo "/>
    <s v="US Gas Phy       ANR SE Trans            19-21May01      USD/MM"/>
    <n v="7800"/>
    <m/>
    <x v="0"/>
    <x v="10"/>
    <x v="0"/>
    <n v="4.13"/>
    <s v="UETINGAS01"/>
    <s v="TDONOHO"/>
    <s v="ENA - IM Central Gulf"/>
    <x v="7"/>
    <x v="5"/>
    <n v="798243"/>
    <d v="2001-05-19T21:00:00"/>
  </r>
  <r>
    <x v="0"/>
    <x v="0"/>
    <x v="0"/>
    <n v="1"/>
    <n v="15"/>
    <n v="1267018"/>
    <d v="2001-05-18T09:53:00"/>
    <s v="Gerald Metals Inc."/>
    <x v="0"/>
    <x v="0"/>
    <x v="0"/>
    <x v="0"/>
    <s v="Copper LME Registered Contract"/>
    <s v="Cu LME Reg.      Contract                3 Month         USD/mt-L"/>
    <n v="15"/>
    <m/>
    <x v="0"/>
    <x v="0"/>
    <x v="0"/>
    <n v="1705"/>
    <s v="GLOVERJOHN"/>
    <s v="BMARCHAN"/>
    <s v="Enron Metals Trading System"/>
    <x v="0"/>
    <x v="0"/>
    <n v="2138826"/>
    <m/>
  </r>
  <r>
    <x v="1"/>
    <x v="3"/>
    <x v="0"/>
    <n v="151"/>
    <n v="377500"/>
    <n v="1267017"/>
    <d v="2001-05-18T09:53:00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050000000000001"/>
    <s v="ADM26578"/>
    <s v="JARNOLD"/>
    <s v="NG-Price"/>
    <x v="1"/>
    <x v="5"/>
    <s v="VA6514.1"/>
    <d v="2001-11-01T00:00:00"/>
  </r>
  <r>
    <x v="1"/>
    <x v="3"/>
    <x v="0"/>
    <n v="365"/>
    <n v="182500"/>
    <n v="1267019"/>
    <d v="2001-05-18T09:53:00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050000000000002"/>
    <s v="kdiamond"/>
    <s v="JARNOLD"/>
    <s v="NG-Price"/>
    <x v="1"/>
    <x v="5"/>
    <s v="VA6513.1"/>
    <d v="2002-01-01T21:00:00"/>
  </r>
  <r>
    <x v="1"/>
    <x v="3"/>
    <x v="0"/>
    <n v="31"/>
    <n v="77500"/>
    <n v="1267020"/>
    <d v="2001-05-18T09:53:03"/>
    <s v="Mirant Americas Energy Marketing, L.P."/>
    <x v="0"/>
    <x v="0"/>
    <x v="0"/>
    <x v="3"/>
    <s v="US Gas Fin Swap"/>
    <s v="US Gas Swap      Nymex                   Aug01           USD/MM"/>
    <m/>
    <n v="2500"/>
    <x v="0"/>
    <x v="10"/>
    <x v="0"/>
    <n v="4.3550000000000004"/>
    <s v="ctm00001"/>
    <s v="JARNOLD"/>
    <s v="NG-Price"/>
    <x v="1"/>
    <x v="5"/>
    <s v="VA6515.1"/>
    <d v="2001-08-01T21:00:00"/>
  </r>
  <r>
    <x v="1"/>
    <x v="3"/>
    <x v="0"/>
    <n v="13"/>
    <n v="325000"/>
    <n v="1267023"/>
    <d v="2001-05-18T09:53:04"/>
    <s v="Aquila Risk Management Corporation"/>
    <x v="0"/>
    <x v="0"/>
    <x v="0"/>
    <x v="3"/>
    <s v="US Gas Fin Swap"/>
    <s v="US Gas Daily     HHub                    19-31May01      USD/MM"/>
    <m/>
    <n v="25000"/>
    <x v="0"/>
    <x v="10"/>
    <x v="0"/>
    <n v="4.17"/>
    <s v="AQUILA1029"/>
    <s v="PKEAVEY"/>
    <s v="G-DAILY-EST"/>
    <x v="1"/>
    <x v="5"/>
    <s v="VA6516.1"/>
    <d v="2001-05-19T21:00:00"/>
  </r>
  <r>
    <x v="0"/>
    <x v="0"/>
    <x v="0"/>
    <n v="1"/>
    <n v="15"/>
    <n v="1267024"/>
    <d v="2001-05-18T09:53:11"/>
    <s v="Anglojam Investments Limited"/>
    <x v="0"/>
    <x v="0"/>
    <x v="0"/>
    <x v="0"/>
    <s v="Copper LME Registered Contract"/>
    <s v="Cu LME Reg.      Contract                3 Month         USD/mt-L"/>
    <m/>
    <n v="15"/>
    <x v="0"/>
    <x v="0"/>
    <x v="0"/>
    <n v="1706"/>
    <s v="ADM50248"/>
    <s v="BMARCHAN"/>
    <s v="Enron Metals Trading System"/>
    <x v="0"/>
    <x v="0"/>
    <n v="2138828"/>
    <m/>
  </r>
  <r>
    <x v="1"/>
    <x v="3"/>
    <x v="1"/>
    <n v="3"/>
    <n v="4227"/>
    <n v="1267025"/>
    <d v="2001-05-18T09:53:17"/>
    <s v="Aquila Energy Marketing Corporation"/>
    <x v="0"/>
    <x v="0"/>
    <x v="0"/>
    <x v="3"/>
    <s v="US Gas Phy Fwd Firm non-TX &lt; or = 1Mo "/>
    <s v="US Gas Phy       NGPL NICOR              19-21May01      USD/MM"/>
    <n v="1409"/>
    <m/>
    <x v="0"/>
    <x v="10"/>
    <x v="0"/>
    <n v="4.17"/>
    <s v="benharner"/>
    <s v="PMIMS"/>
    <s v="ENA - IM MKT Central CG"/>
    <x v="7"/>
    <x v="5"/>
    <n v="798244"/>
    <d v="2001-05-19T21:00:00"/>
  </r>
  <r>
    <x v="0"/>
    <x v="0"/>
    <x v="0"/>
    <n v="1"/>
    <n v="10"/>
    <n v="1267026"/>
    <d v="2001-05-18T09:53:18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704"/>
    <s v="TRD11003"/>
    <s v="BMARCHAN"/>
    <s v="Enron Metals Trading System"/>
    <x v="0"/>
    <x v="0"/>
    <n v="2138830"/>
    <m/>
  </r>
  <r>
    <x v="1"/>
    <x v="3"/>
    <x v="0"/>
    <n v="30"/>
    <n v="225000"/>
    <n v="1267027"/>
    <d v="2001-05-18T09:53:18"/>
    <s v="Sempra Energy Trading Corp."/>
    <x v="0"/>
    <x v="0"/>
    <x v="0"/>
    <x v="3"/>
    <s v="US Gas Fin Swap"/>
    <s v="US Gas Swap      Nymex                   Jun01           USD/MM"/>
    <m/>
    <n v="7500"/>
    <x v="0"/>
    <x v="10"/>
    <x v="0"/>
    <n v="4.2050000000000001"/>
    <s v="jh1825ps"/>
    <s v="JARNOLD"/>
    <s v="NG-Price"/>
    <x v="1"/>
    <x v="5"/>
    <s v="VA6517.1"/>
    <d v="2001-06-01T21:00:00"/>
  </r>
  <r>
    <x v="1"/>
    <x v="3"/>
    <x v="1"/>
    <n v="3"/>
    <n v="1983"/>
    <n v="1267029"/>
    <d v="2001-05-18T09:53:35"/>
    <s v="AEP Energy Services, Inc."/>
    <x v="0"/>
    <x v="0"/>
    <x v="0"/>
    <x v="3"/>
    <s v="US Gas Phy Fwd Firm non-TX &lt; or = 1Mo "/>
    <s v="US Gas Phy       NGPL NICOR              19-21May01      USD/MM"/>
    <m/>
    <n v="661"/>
    <x v="0"/>
    <x v="10"/>
    <x v="0"/>
    <n v="4.2074999999999996"/>
    <s v="aepes208"/>
    <s v="PMIMS"/>
    <s v="ENA - IM MKT Central CG"/>
    <x v="7"/>
    <x v="5"/>
    <n v="798245"/>
    <d v="2001-05-19T21:00:00"/>
  </r>
  <r>
    <x v="0"/>
    <x v="3"/>
    <x v="1"/>
    <n v="4"/>
    <n v="20000"/>
    <n v="1267030"/>
    <d v="2001-05-18T09:53:43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49999999999998"/>
    <s v="ADM00359"/>
    <s v="RWATT"/>
    <s v="EC-IM Canada West"/>
    <x v="7"/>
    <x v="7"/>
    <n v="798246"/>
    <d v="2001-05-18T21:00:00"/>
  </r>
  <r>
    <x v="1"/>
    <x v="3"/>
    <x v="1"/>
    <n v="3"/>
    <n v="1251"/>
    <n v="1267031"/>
    <d v="2001-05-18T09:53:46"/>
    <s v="Texla Energy Management Inc."/>
    <x v="0"/>
    <x v="0"/>
    <x v="0"/>
    <x v="3"/>
    <s v="US Gas Phy Fwd Firm non-TX &lt; or = 1Mo "/>
    <s v="US Gas Phy       TENN 800                19-21May01      USD/MM"/>
    <n v="417"/>
    <m/>
    <x v="0"/>
    <x v="10"/>
    <x v="0"/>
    <n v="4.13"/>
    <s v="WILSHUSEN"/>
    <s v="SGOODEL"/>
    <s v="ENA-IM NE GULF3"/>
    <x v="7"/>
    <x v="5"/>
    <n v="798247"/>
    <d v="2001-05-19T21:00:00"/>
  </r>
  <r>
    <x v="0"/>
    <x v="3"/>
    <x v="1"/>
    <n v="4"/>
    <n v="20000"/>
    <n v="1267032"/>
    <d v="2001-05-18T09:54:01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49999999999998"/>
    <s v="NORTHTRA"/>
    <s v="RWATT"/>
    <s v="EC-IM Canada West"/>
    <x v="7"/>
    <x v="7"/>
    <n v="798248"/>
    <d v="2001-05-18T21:00:00"/>
  </r>
  <r>
    <x v="1"/>
    <x v="3"/>
    <x v="1"/>
    <n v="3"/>
    <n v="30000"/>
    <n v="1267033"/>
    <d v="2001-05-18T09:54:03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JCARROLL"/>
    <s v="ARING"/>
    <s v="ENA-IM NE GULF1"/>
    <x v="7"/>
    <x v="5"/>
    <n v="798249"/>
    <d v="2001-05-19T21:00:00"/>
  </r>
  <r>
    <x v="1"/>
    <x v="1"/>
    <x v="1"/>
    <n v="31"/>
    <n v="93000"/>
    <n v="1267034"/>
    <d v="2001-05-18T09:54:08"/>
    <s v="ConAgra Energy Services, Inc."/>
    <x v="0"/>
    <x v="0"/>
    <x v="0"/>
    <x v="1"/>
    <s v="US Crude WTI Phy Index"/>
    <s v="US WTI Index     Calendar                Jul01           USD/bl/d"/>
    <n v="3000"/>
    <m/>
    <x v="0"/>
    <x v="18"/>
    <x v="0"/>
    <n v="0.15"/>
    <s v="JALTILIO"/>
    <s v="RFULLER"/>
    <s v="Phyoil-Index"/>
    <x v="1"/>
    <x v="11"/>
    <s v="VA6518.1"/>
    <d v="2001-07-01T21:00:00"/>
  </r>
  <r>
    <x v="1"/>
    <x v="3"/>
    <x v="1"/>
    <n v="3"/>
    <n v="26100"/>
    <n v="1267035"/>
    <d v="2001-05-18T09:54:28"/>
    <s v="Tenaska Marketing Ventures"/>
    <x v="0"/>
    <x v="0"/>
    <x v="0"/>
    <x v="3"/>
    <s v="US Gas Phy Fwd Firm non-TX &lt; or = 1Mo "/>
    <s v="US Gas Phy       ANR SE Trans            19-21May01      USD/MM"/>
    <m/>
    <n v="8700"/>
    <x v="0"/>
    <x v="10"/>
    <x v="0"/>
    <n v="4.13"/>
    <s v="TMVTML01"/>
    <s v="TDONOHO"/>
    <s v="ENA - IM Central Gulf"/>
    <x v="7"/>
    <x v="5"/>
    <n v="798250"/>
    <d v="2001-05-19T21:00:00"/>
  </r>
  <r>
    <x v="0"/>
    <x v="6"/>
    <x v="0"/>
    <n v="31"/>
    <n v="496"/>
    <n v="1267037"/>
    <d v="2001-05-18T09:55:07"/>
    <s v="Hess Energy Trading Company UK Limited as agents for Hess Energy Trading Company LLC"/>
    <x v="0"/>
    <x v="0"/>
    <x v="0"/>
    <x v="6"/>
    <s v="UK Tanker Freight Swap"/>
    <s v="Tkr Freight Swap BITR 7                  May01           WS/mt"/>
    <n v="16"/>
    <m/>
    <x v="0"/>
    <x v="17"/>
    <x v="0"/>
    <n v="145"/>
    <s v="stoyneee"/>
    <s v="AJAMES"/>
    <s v="UK-Tanker-Freight"/>
    <x v="1"/>
    <x v="10"/>
    <s v=" VA6923.1"/>
    <d v="2001-05-01T00:00:00"/>
  </r>
  <r>
    <x v="1"/>
    <x v="3"/>
    <x v="1"/>
    <n v="3"/>
    <n v="30000"/>
    <n v="1267038"/>
    <d v="2001-05-18T09:55:10"/>
    <s v="BGML - IM Bridgeline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raganbond1"/>
    <s v="ARING"/>
    <s v="ENA-IM NE GULF1"/>
    <x v="7"/>
    <x v="5"/>
    <n v="798252"/>
    <d v="2001-05-19T21:00:00"/>
  </r>
  <r>
    <x v="1"/>
    <x v="3"/>
    <x v="1"/>
    <n v="3"/>
    <n v="3900"/>
    <n v="1267039"/>
    <d v="2001-05-18T09:55:12"/>
    <s v="MidAmerican Energy Company"/>
    <x v="0"/>
    <x v="0"/>
    <x v="0"/>
    <x v="3"/>
    <s v="US Gas Phy Fwd Firm non-TX &lt; or = 1Mo "/>
    <s v="US Gas Phy       ANR SE Trans            19-21May01      USD/MM"/>
    <m/>
    <n v="1300"/>
    <x v="0"/>
    <x v="10"/>
    <x v="0"/>
    <n v="4.1349999999999998"/>
    <s v="KREMERTODD"/>
    <s v="TDONOHO"/>
    <s v="ENA - IM Central Gulf"/>
    <x v="7"/>
    <x v="5"/>
    <n v="798253"/>
    <d v="2001-05-19T21:00:00"/>
  </r>
  <r>
    <x v="1"/>
    <x v="3"/>
    <x v="1"/>
    <n v="3"/>
    <n v="19500"/>
    <n v="1267040"/>
    <d v="2001-05-18T09:55:13"/>
    <s v="Dynegy Marketing and Trade"/>
    <x v="0"/>
    <x v="0"/>
    <x v="0"/>
    <x v="3"/>
    <s v="US Gas Phy Fwd Firm non-TX &lt; or = 1Mo "/>
    <s v="US Gas Phy       ANR SE Trans            19-21May01      USD/MM"/>
    <n v="6500"/>
    <m/>
    <x v="0"/>
    <x v="10"/>
    <x v="0"/>
    <n v="4.1349999999999998"/>
    <s v="ZUBEL001"/>
    <s v="TDONOHO"/>
    <s v="ENA - IM Central Gulf"/>
    <x v="7"/>
    <x v="5"/>
    <n v="798254"/>
    <d v="2001-05-19T21:00:00"/>
  </r>
  <r>
    <x v="1"/>
    <x v="2"/>
    <x v="1"/>
    <n v="62"/>
    <n v="3100"/>
    <n v="1267041"/>
    <d v="2001-05-18T09:55:15"/>
    <s v="El Paso Merchant Energy, L.P."/>
    <x v="0"/>
    <x v="0"/>
    <x v="0"/>
    <x v="2"/>
    <s v="US East Power Phy Fwd Firm"/>
    <s v="US Pwr Phy Firm  Entergy Peak            Jul-Aug02       USD/MWh"/>
    <m/>
    <n v="50"/>
    <x v="0"/>
    <x v="2"/>
    <x v="0"/>
    <n v="76"/>
    <s v="PowerGLW"/>
    <s v="KPRESTO"/>
    <s v="LT-SPP"/>
    <x v="6"/>
    <x v="6"/>
    <n v="615366.1"/>
    <d v="2002-07-01T14:16:00"/>
  </r>
  <r>
    <x v="1"/>
    <x v="3"/>
    <x v="1"/>
    <n v="3"/>
    <n v="7500"/>
    <n v="1267042"/>
    <d v="2001-05-18T09:55:17"/>
    <s v="Duke Energy Trading and Marketing, L.L.C."/>
    <x v="0"/>
    <x v="0"/>
    <x v="0"/>
    <x v="3"/>
    <s v="US Gas Phy Fwd Firm non-TX &lt; or = 1Mo "/>
    <s v="US Gas Phy       TCO Pool                19-21May01      USD/MM"/>
    <n v="2500"/>
    <m/>
    <x v="0"/>
    <x v="10"/>
    <x v="0"/>
    <n v="4.335"/>
    <s v="JRHEARNE"/>
    <s v="JHODGE2"/>
    <s v="ENA-IM ME TCO"/>
    <x v="7"/>
    <x v="5"/>
    <n v="798255"/>
    <d v="2001-05-19T21:00:00"/>
  </r>
  <r>
    <x v="0"/>
    <x v="8"/>
    <x v="1"/>
    <n v="31"/>
    <n v="620"/>
    <n v="1267043"/>
    <d v="2001-05-18T09:55:21"/>
    <s v="Mitsubishi Corporation (UK) Plc"/>
    <x v="0"/>
    <x v="0"/>
    <x v="0"/>
    <x v="8"/>
    <s v="European Alum Phy Index Rdam"/>
    <s v="Eur Al Phy Index Whs Rdm Wst Ing         Jul01           USD/mt-L"/>
    <n v="20"/>
    <m/>
    <x v="0"/>
    <x v="19"/>
    <x v="0"/>
    <n v="32"/>
    <s v="ADM95951"/>
    <s v="SUPOT"/>
    <s v="Enron Metals Trading System"/>
    <x v="0"/>
    <x v="12"/>
    <s v="Aluminium"/>
    <d v="2001-07-01T00:00:00"/>
  </r>
  <r>
    <x v="1"/>
    <x v="3"/>
    <x v="1"/>
    <n v="3"/>
    <n v="15000"/>
    <n v="1267044"/>
    <d v="2001-05-18T09:55:22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500000000000004"/>
    <s v="jgriffiths"/>
    <s v="SGOODEL"/>
    <s v="ENA-IM NE GULF3"/>
    <x v="7"/>
    <x v="5"/>
    <n v="798256"/>
    <d v="2001-05-19T21:00:00"/>
  </r>
  <r>
    <x v="0"/>
    <x v="1"/>
    <x v="0"/>
    <n v="31"/>
    <n v="775000"/>
    <n v="1267045"/>
    <d v="2001-05-18T09:55:32"/>
    <s v="Sempra Energy Trading Corp."/>
    <x v="0"/>
    <x v="0"/>
    <x v="0"/>
    <x v="1"/>
    <s v="UK IPE Brent Swap "/>
    <s v="UK Brent Swap    IPE PEN                 Jul01           USD/bbl"/>
    <m/>
    <n v="25000"/>
    <x v="0"/>
    <x v="9"/>
    <x v="0"/>
    <n v="28.91"/>
    <s v="DOMESTIC"/>
    <s v="MJONES2"/>
    <s v="UK - ECTRIC - Crude D-Brent"/>
    <x v="1"/>
    <x v="4"/>
    <s v="VA6520.1"/>
    <d v="2001-07-01T00:00:00"/>
  </r>
  <r>
    <x v="1"/>
    <x v="3"/>
    <x v="0"/>
    <n v="151"/>
    <n v="377500"/>
    <n v="1267046"/>
    <d v="2001-05-18T09:55:41"/>
    <s v="Dynegy Marketing and Trade"/>
    <x v="0"/>
    <x v="0"/>
    <x v="0"/>
    <x v="3"/>
    <s v="US Gas Fin Swap"/>
    <s v="US Gas Swap      Nymex                   Nov01-Mar02     USD/MM"/>
    <n v="2500"/>
    <m/>
    <x v="0"/>
    <x v="10"/>
    <x v="0"/>
    <n v="4.6950000000000003"/>
    <s v="JPASTORE"/>
    <s v="JARNOLD"/>
    <s v="NG-Price"/>
    <x v="1"/>
    <x v="5"/>
    <s v="VA6522.1"/>
    <d v="2001-11-01T00:00:00"/>
  </r>
  <r>
    <x v="1"/>
    <x v="3"/>
    <x v="1"/>
    <n v="3"/>
    <n v="30000"/>
    <n v="1267047"/>
    <d v="2001-05-18T09:55:42"/>
    <s v="Texla Energy Management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WILSHUSEN"/>
    <s v="ARING"/>
    <s v="ENA-IM NE GULF1"/>
    <x v="7"/>
    <x v="5"/>
    <n v="798257"/>
    <d v="2001-05-19T21:00:00"/>
  </r>
  <r>
    <x v="1"/>
    <x v="3"/>
    <x v="1"/>
    <n v="3"/>
    <n v="15000"/>
    <n v="1267048"/>
    <d v="2001-05-18T09:55:49"/>
    <s v="Texaco Natural Gas Inc."/>
    <x v="0"/>
    <x v="0"/>
    <x v="0"/>
    <x v="3"/>
    <s v="US Gas Phy Fwd Firm non-TX &lt; or = 1Mo "/>
    <s v="US Gas Phy       COL Onshore             19-21May01      USD/MM"/>
    <m/>
    <n v="5000"/>
    <x v="0"/>
    <x v="10"/>
    <x v="0"/>
    <n v="4.1349999999999998"/>
    <s v="STEPHENSJE"/>
    <s v="SPEREIR"/>
    <s v="ENA-IM NE GULF2"/>
    <x v="7"/>
    <x v="5"/>
    <n v="798258"/>
    <d v="2001-05-19T21:00:00"/>
  </r>
  <r>
    <x v="1"/>
    <x v="3"/>
    <x v="1"/>
    <n v="3"/>
    <n v="4500"/>
    <n v="1267049"/>
    <d v="2001-05-18T09:55:52"/>
    <s v="TransCanada Gas Services Inc."/>
    <x v="0"/>
    <x v="0"/>
    <x v="0"/>
    <x v="3"/>
    <s v="US Gas Phy Fwd Firm non-TX &lt; or = 1Mo "/>
    <s v="US Gas Phy       TETCO ELA               19-21May01      USD/MM"/>
    <m/>
    <n v="1500"/>
    <x v="0"/>
    <x v="10"/>
    <x v="0"/>
    <n v="4.12"/>
    <s v="robmacinc"/>
    <s v="SPEREIR"/>
    <s v="ENA-IM NE GULF3"/>
    <x v="7"/>
    <x v="5"/>
    <n v="798259"/>
    <d v="2001-05-19T21:00:00"/>
  </r>
  <r>
    <x v="1"/>
    <x v="3"/>
    <x v="1"/>
    <n v="3"/>
    <n v="6000"/>
    <n v="1267051"/>
    <d v="2001-05-18T09:56:10"/>
    <s v="NJR Energy Services Company"/>
    <x v="0"/>
    <x v="0"/>
    <x v="0"/>
    <x v="3"/>
    <s v="US Gas Phy Fwd Firm non-TX &lt; or = 1Mo "/>
    <s v="US Gas Phy       Transco Z6 NY           19-21May01      USD/MM"/>
    <n v="2000"/>
    <m/>
    <x v="0"/>
    <x v="10"/>
    <x v="0"/>
    <n v="4.47"/>
    <n v="19691994"/>
    <s v="VPIMENOV"/>
    <s v="ENA-IM ME NEW YORK"/>
    <x v="7"/>
    <x v="5"/>
    <n v="798260"/>
    <d v="2001-05-19T21:00:00"/>
  </r>
  <r>
    <x v="1"/>
    <x v="3"/>
    <x v="0"/>
    <n v="30"/>
    <n v="150000"/>
    <n v="1267052"/>
    <d v="2001-05-18T09:56:15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2"/>
    <s v="AQUILA1074"/>
    <s v="JARNOLD"/>
    <s v="NG-Price"/>
    <x v="1"/>
    <x v="5"/>
    <s v="VA6524.1"/>
    <d v="2001-06-01T21:00:00"/>
  </r>
  <r>
    <x v="1"/>
    <x v="3"/>
    <x v="1"/>
    <n v="3"/>
    <n v="18900"/>
    <n v="1267053"/>
    <d v="2001-05-18T09:56:16"/>
    <s v="MidAmerican Energy Company"/>
    <x v="0"/>
    <x v="0"/>
    <x v="0"/>
    <x v="3"/>
    <s v="US Gas Phy Fwd Firm non-TX &lt; or = 1Mo "/>
    <s v="US Gas Phy       ANR SE Trans            19-21May01      USD/MM"/>
    <n v="6300"/>
    <m/>
    <x v="0"/>
    <x v="10"/>
    <x v="0"/>
    <n v="4.13"/>
    <s v="KREMERTODD"/>
    <s v="TDONOHO"/>
    <s v="ENA - IM Central Gulf"/>
    <x v="7"/>
    <x v="5"/>
    <n v="798261"/>
    <d v="2001-05-19T21:00:00"/>
  </r>
  <r>
    <x v="1"/>
    <x v="3"/>
    <x v="0"/>
    <n v="30"/>
    <n v="450000"/>
    <n v="1267054"/>
    <d v="2001-05-18T09:56:19"/>
    <s v="Sempra Energy Trading Corp."/>
    <x v="0"/>
    <x v="0"/>
    <x v="0"/>
    <x v="3"/>
    <s v="US Gas Fin Swap"/>
    <s v="US Gas Swap      Nymex                   Jun01           USD/MM"/>
    <n v="15000"/>
    <m/>
    <x v="0"/>
    <x v="10"/>
    <x v="0"/>
    <n v="4.2"/>
    <s v="petverma"/>
    <s v="JARNOLD"/>
    <s v="NG-Price"/>
    <x v="1"/>
    <x v="5"/>
    <s v="VA6525.1"/>
    <d v="2001-06-01T21:00:00"/>
  </r>
  <r>
    <x v="1"/>
    <x v="3"/>
    <x v="0"/>
    <n v="13"/>
    <n v="130000"/>
    <n v="1267055"/>
    <d v="2001-05-18T09:56:28"/>
    <s v="EnergyUSA-TPC Corp."/>
    <x v="0"/>
    <x v="0"/>
    <x v="0"/>
    <x v="3"/>
    <s v="US Gas Fin Swap"/>
    <s v="US Gas Daily     COL Onshore             19-31May01      USD/MM"/>
    <n v="10000"/>
    <m/>
    <x v="0"/>
    <x v="10"/>
    <x v="0"/>
    <n v="4.1425000000000001"/>
    <s v="gfischer"/>
    <s v="SBRAWNE"/>
    <s v="FT-East"/>
    <x v="1"/>
    <x v="5"/>
    <s v="VA6526.1"/>
    <d v="2001-05-19T21:00:00"/>
  </r>
  <r>
    <x v="0"/>
    <x v="3"/>
    <x v="1"/>
    <n v="4"/>
    <n v="40000"/>
    <n v="1267056"/>
    <d v="2001-05-18T09:56:34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ngeerds01"/>
    <s v="RWATT"/>
    <s v="EC-IM Canada West"/>
    <x v="7"/>
    <x v="7"/>
    <n v="798262"/>
    <d v="2001-05-18T21:00:00"/>
  </r>
  <r>
    <x v="1"/>
    <x v="3"/>
    <x v="0"/>
    <n v="365"/>
    <n v="1825000"/>
    <n v="1267057"/>
    <d v="2001-05-18T09:56:43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QUILA1004"/>
    <s v="JARNOLD"/>
    <s v="NG-Price"/>
    <x v="1"/>
    <x v="5"/>
    <s v="VA6527.1"/>
    <d v="2002-01-01T21:00:00"/>
  </r>
  <r>
    <x v="1"/>
    <x v="3"/>
    <x v="1"/>
    <n v="3"/>
    <n v="25011"/>
    <n v="1267058"/>
    <d v="2001-05-18T09:56:43"/>
    <s v="Tenaska Marketing Ventures"/>
    <x v="0"/>
    <x v="0"/>
    <x v="0"/>
    <x v="3"/>
    <s v="US Gas Phy Fwd Firm non-TX &lt; or = 1Mo "/>
    <s v="US Gas Phy       PEPL Pool               19-21May01      USD/MM"/>
    <n v="8337"/>
    <m/>
    <x v="0"/>
    <x v="10"/>
    <x v="0"/>
    <n v="4.0599999999999996"/>
    <s v="TMVDEC02"/>
    <s v="JWILLI13"/>
    <s v="ENA-IM Mid Central South"/>
    <x v="7"/>
    <x v="5"/>
    <n v="798264"/>
    <d v="2001-05-19T21:00:00"/>
  </r>
  <r>
    <x v="1"/>
    <x v="3"/>
    <x v="0"/>
    <n v="30"/>
    <n v="150000"/>
    <n v="1267059"/>
    <d v="2001-05-18T09:57:03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950000000000003"/>
    <s v="AQUILA1074"/>
    <s v="JARNOLD"/>
    <s v="NG-Price"/>
    <x v="1"/>
    <x v="5"/>
    <s v="VA6528.1"/>
    <d v="2001-06-01T21:00:00"/>
  </r>
  <r>
    <x v="1"/>
    <x v="3"/>
    <x v="1"/>
    <n v="3"/>
    <n v="15000"/>
    <n v="1267060"/>
    <d v="2001-05-18T09:57:04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"/>
    <s v="MCGAUGHEY1"/>
    <s v="SGOODEL"/>
    <s v="ENA-IM NE GULF3"/>
    <x v="7"/>
    <x v="5"/>
    <n v="798266"/>
    <d v="2001-05-19T21:00:00"/>
  </r>
  <r>
    <x v="1"/>
    <x v="3"/>
    <x v="0"/>
    <n v="30"/>
    <n v="75000"/>
    <n v="1267061"/>
    <d v="2001-05-18T09:57:08"/>
    <s v="OGE Energy Resources, Inc.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kdiamond"/>
    <s v="JARNOLD"/>
    <s v="NG-Price"/>
    <x v="1"/>
    <x v="5"/>
    <s v="VA6530.1"/>
    <d v="2001-06-01T21:00:00"/>
  </r>
  <r>
    <x v="1"/>
    <x v="3"/>
    <x v="1"/>
    <n v="3"/>
    <n v="15000"/>
    <n v="1267062"/>
    <d v="2001-05-18T09:57:09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"/>
    <s v="MCGAUGHEY1"/>
    <s v="SGOODEL"/>
    <s v="ENA-IM NE GULF3"/>
    <x v="7"/>
    <x v="5"/>
    <n v="798267"/>
    <d v="2001-05-19T21:00:00"/>
  </r>
  <r>
    <x v="1"/>
    <x v="3"/>
    <x v="0"/>
    <n v="365"/>
    <n v="1825000"/>
    <n v="1267063"/>
    <d v="2001-05-18T09:57:11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AQUILA1004"/>
    <s v="JARNOLD"/>
    <s v="NG-Price"/>
    <x v="1"/>
    <x v="5"/>
    <s v="VA6529.1"/>
    <d v="2002-01-01T21:00:00"/>
  </r>
  <r>
    <x v="1"/>
    <x v="3"/>
    <x v="1"/>
    <n v="13"/>
    <n v="30004"/>
    <n v="1267064"/>
    <d v="2001-05-18T09:57:16"/>
    <s v="Summit Natural Gas, LLP"/>
    <x v="0"/>
    <x v="0"/>
    <x v="0"/>
    <x v="3"/>
    <s v="US Gas Phy Fwd Firm non-TX &lt; or = 1Mo "/>
    <s v="US Gas Phy       TENN 800                19-31May01      USD/MM"/>
    <m/>
    <n v="2308"/>
    <x v="0"/>
    <x v="10"/>
    <x v="0"/>
    <n v="4.09"/>
    <s v="ADM05645"/>
    <s v="SGOODEL"/>
    <s v="ENA-IM NE GULF3"/>
    <x v="7"/>
    <x v="5"/>
    <n v="798268"/>
    <d v="2001-05-19T21:00:00"/>
  </r>
  <r>
    <x v="0"/>
    <x v="0"/>
    <x v="0"/>
    <n v="1"/>
    <n v="10"/>
    <n v="1267066"/>
    <d v="2001-05-18T09:57:21"/>
    <s v="GNI Limited"/>
    <x v="0"/>
    <x v="0"/>
    <x v="0"/>
    <x v="0"/>
    <s v="Copper LME Registered Contract"/>
    <s v="Cu LME Reg.      Contract                3 Month         USD/mt-L"/>
    <n v="10"/>
    <m/>
    <x v="0"/>
    <x v="0"/>
    <x v="0"/>
    <n v="1704"/>
    <s v="ADM59084"/>
    <s v="BMARCHAN"/>
    <s v="Enron Metals Trading System"/>
    <x v="0"/>
    <x v="0"/>
    <n v="2138836"/>
    <m/>
  </r>
  <r>
    <x v="1"/>
    <x v="3"/>
    <x v="0"/>
    <n v="365"/>
    <n v="1825000"/>
    <n v="1267067"/>
    <d v="2001-05-18T09:57:24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AQUILA1004"/>
    <s v="JARNOLD"/>
    <s v="NG-Price"/>
    <x v="1"/>
    <x v="5"/>
    <s v="VA6532.1"/>
    <d v="2002-01-01T21:00:00"/>
  </r>
  <r>
    <x v="1"/>
    <x v="3"/>
    <x v="0"/>
    <n v="13"/>
    <n v="260000"/>
    <n v="1267068"/>
    <d v="2001-05-18T09:57:29"/>
    <s v="CMS Marketing, Services and Trading Company"/>
    <x v="0"/>
    <x v="0"/>
    <x v="0"/>
    <x v="3"/>
    <s v="US Gas Fin Swap"/>
    <s v="US Gas Daily     HHub                    19-31May01      USD/MM"/>
    <n v="20000"/>
    <m/>
    <x v="0"/>
    <x v="10"/>
    <x v="0"/>
    <n v="4.16"/>
    <s v="CHADDMOORE"/>
    <s v="PKEAVEY"/>
    <s v="G-DAILY-EST"/>
    <x v="1"/>
    <x v="5"/>
    <s v="VA6533.1"/>
    <d v="2001-05-19T21:00:00"/>
  </r>
  <r>
    <x v="1"/>
    <x v="2"/>
    <x v="1"/>
    <n v="30"/>
    <n v="1500"/>
    <n v="1267069"/>
    <d v="2001-05-18T09:57:30"/>
    <s v="Mirant Americas Energy Marketing, L.P."/>
    <x v="0"/>
    <x v="0"/>
    <x v="0"/>
    <x v="2"/>
    <s v="US East Power Phy Fwd Firm"/>
    <s v="US Pwr Phy Firm  Cinergy OffPk           Jun01           USD/MWh"/>
    <n v="50"/>
    <m/>
    <x v="0"/>
    <x v="2"/>
    <x v="0"/>
    <n v="22"/>
    <s v="ericmooney"/>
    <s v="FSTURM"/>
    <s v="EPMI-Midwest"/>
    <x v="6"/>
    <x v="6"/>
    <n v="615369.1"/>
    <d v="2001-06-01T21:00:00"/>
  </r>
  <r>
    <x v="1"/>
    <x v="3"/>
    <x v="0"/>
    <n v="30"/>
    <n v="375000"/>
    <n v="1267070"/>
    <d v="2001-05-18T09:57:32"/>
    <s v="AEP Energy Services, Inc.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epes214"/>
    <s v="JARNOLD"/>
    <s v="NG-Price"/>
    <x v="1"/>
    <x v="5"/>
    <s v="VA6534.1"/>
    <d v="2001-06-01T21:00:00"/>
  </r>
  <r>
    <x v="1"/>
    <x v="3"/>
    <x v="1"/>
    <n v="3"/>
    <n v="15000"/>
    <n v="1267071"/>
    <d v="2001-05-18T09:57:38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270"/>
    <d v="2001-05-19T21:00:00"/>
  </r>
  <r>
    <x v="1"/>
    <x v="3"/>
    <x v="0"/>
    <n v="30"/>
    <n v="150000"/>
    <n v="1267072"/>
    <d v="2001-05-18T09:57:40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900000000000004"/>
    <s v="AQUILA1074"/>
    <s v="JARNOLD"/>
    <s v="NG-Price"/>
    <x v="1"/>
    <x v="5"/>
    <s v="VA6535.1"/>
    <d v="2001-06-01T21:00:00"/>
  </r>
  <r>
    <x v="1"/>
    <x v="3"/>
    <x v="1"/>
    <n v="3"/>
    <n v="15000"/>
    <n v="1267073"/>
    <d v="2001-05-18T09:57:43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2"/>
    <s v="MCGAUGHEY1"/>
    <s v="SGOODEL"/>
    <s v="ENA-IM NE GULF3"/>
    <x v="7"/>
    <x v="5"/>
    <n v="798271"/>
    <d v="2001-05-19T21:00:00"/>
  </r>
  <r>
    <x v="1"/>
    <x v="1"/>
    <x v="0"/>
    <n v="1"/>
    <n v="25000"/>
    <n v="1267075"/>
    <d v="2001-05-18T09:57:44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REWCHESS"/>
    <s v="RFULLER"/>
    <s v="PHYOIL - Price"/>
    <x v="1"/>
    <x v="5"/>
    <s v="VA6536.1"/>
    <d v="2001-06-01T00:00:00"/>
  </r>
  <r>
    <x v="1"/>
    <x v="3"/>
    <x v="1"/>
    <n v="3"/>
    <n v="1548"/>
    <n v="1267074"/>
    <d v="2001-05-18T09:57:44"/>
    <s v="Williams Energy Marketing &amp; Trading Company"/>
    <x v="0"/>
    <x v="0"/>
    <x v="0"/>
    <x v="3"/>
    <s v="US Gas Phy Fwd Firm non-TX &lt; or = 1Mo "/>
    <s v="US Gas Phy       HeHub                   19-21May01      USD/MM"/>
    <m/>
    <n v="516"/>
    <x v="0"/>
    <x v="10"/>
    <x v="0"/>
    <n v="4.165"/>
    <s v="duanelaw"/>
    <s v="ARING"/>
    <s v="ENA-IM NE GULF1"/>
    <x v="7"/>
    <x v="5"/>
    <n v="798272"/>
    <d v="2001-05-19T21:00:00"/>
  </r>
  <r>
    <x v="1"/>
    <x v="3"/>
    <x v="0"/>
    <n v="30"/>
    <n v="75000"/>
    <n v="1267076"/>
    <d v="2001-05-18T09:57:48"/>
    <s v="OGE Energy Resources, Inc."/>
    <x v="0"/>
    <x v="0"/>
    <x v="0"/>
    <x v="3"/>
    <s v="US Gas Fin Swap"/>
    <s v="US Gas Swap      Nymex                   Jun01           USD/MM"/>
    <n v="2500"/>
    <m/>
    <x v="0"/>
    <x v="10"/>
    <x v="0"/>
    <n v="4.1900000000000004"/>
    <s v="kdiamond"/>
    <s v="JARNOLD"/>
    <s v="NG-Price"/>
    <x v="1"/>
    <x v="5"/>
    <s v="VA6537.1"/>
    <d v="2001-06-01T21:00:00"/>
  </r>
  <r>
    <x v="1"/>
    <x v="2"/>
    <x v="1"/>
    <n v="30"/>
    <n v="1500"/>
    <n v="1267077"/>
    <d v="2001-05-18T09:57:57"/>
    <s v="PG&amp;E Energy Trading - Power, L.P."/>
    <x v="0"/>
    <x v="0"/>
    <x v="0"/>
    <x v="2"/>
    <s v="US East Power Phy Fwd Firm"/>
    <s v="US Pwr Phy Firm  Entergy Peak            Sep02           USD/MWh"/>
    <m/>
    <n v="50"/>
    <x v="0"/>
    <x v="2"/>
    <x v="0"/>
    <n v="36.75"/>
    <s v="jpellegrin"/>
    <s v="KPRESTO"/>
    <s v="EPMI-Southeast"/>
    <x v="6"/>
    <x v="6"/>
    <n v="615371.1"/>
    <d v="2002-09-01T21:00:00"/>
  </r>
  <r>
    <x v="1"/>
    <x v="3"/>
    <x v="1"/>
    <n v="3"/>
    <n v="7500"/>
    <n v="1267078"/>
    <d v="2001-05-18T09:58:00"/>
    <s v="EnergyUSA-TPC Corp."/>
    <x v="0"/>
    <x v="0"/>
    <x v="0"/>
    <x v="3"/>
    <s v="US Gas Phy Fwd Firm non-TX &lt; or = 1Mo "/>
    <s v="US Gas Phy       ANR SE Trans            19-21May01      USD/MM"/>
    <n v="2500"/>
    <m/>
    <x v="0"/>
    <x v="10"/>
    <x v="0"/>
    <n v="4.13"/>
    <s v="scallender"/>
    <s v="TDONOHO"/>
    <s v="ENA - IM Central Gulf"/>
    <x v="7"/>
    <x v="5"/>
    <n v="798273"/>
    <d v="2001-05-19T21:00:00"/>
  </r>
  <r>
    <x v="1"/>
    <x v="3"/>
    <x v="1"/>
    <n v="3"/>
    <n v="6000"/>
    <n v="1267079"/>
    <d v="2001-05-18T09:58:01"/>
    <s v="Dynegy Marketing and Trade"/>
    <x v="0"/>
    <x v="0"/>
    <x v="0"/>
    <x v="3"/>
    <s v="US Gas Phy Fwd Firm non-TX &lt; or = 1Mo "/>
    <s v="US Gas Phy       NGPL Midcont            19-21May01      USD/MM"/>
    <m/>
    <n v="2000"/>
    <x v="0"/>
    <x v="10"/>
    <x v="0"/>
    <n v="4.03"/>
    <s v="SCHRIMSHER"/>
    <s v="JWILLI13"/>
    <s v="ENA-IM Mid Central South"/>
    <x v="7"/>
    <x v="5"/>
    <n v="798274"/>
    <d v="2001-05-19T21:00:00"/>
  </r>
  <r>
    <x v="1"/>
    <x v="3"/>
    <x v="1"/>
    <n v="3"/>
    <n v="15000"/>
    <n v="1267080"/>
    <d v="2001-05-18T09:58:02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7"/>
    <n v="12867107"/>
    <s v="SPEREIR"/>
    <s v="ENA-IM NE GULF3"/>
    <x v="7"/>
    <x v="5"/>
    <n v="798275"/>
    <d v="2001-05-19T21:00:00"/>
  </r>
  <r>
    <x v="1"/>
    <x v="3"/>
    <x v="1"/>
    <n v="3"/>
    <n v="8379"/>
    <n v="1267081"/>
    <d v="2001-05-18T09:58:05"/>
    <s v="Duke Energy Trading and Marketing, L.L.C."/>
    <x v="0"/>
    <x v="0"/>
    <x v="0"/>
    <x v="3"/>
    <s v="US Gas Phy Fwd Firm non-TX &lt; or = 1Mo "/>
    <s v="US Gas Phy       TETCO M3                19-21May01      USD/MM"/>
    <n v="2793"/>
    <m/>
    <x v="0"/>
    <x v="10"/>
    <x v="0"/>
    <n v="4.51"/>
    <s v="KMZIOBER"/>
    <s v="VPIMENOV"/>
    <s v="ENA-IM ME NEW YORK"/>
    <x v="7"/>
    <x v="5"/>
    <n v="798276"/>
    <d v="2001-05-19T21:00:00"/>
  </r>
  <r>
    <x v="1"/>
    <x v="3"/>
    <x v="1"/>
    <n v="3"/>
    <n v="3000"/>
    <n v="1267082"/>
    <d v="2001-05-18T09:58:09"/>
    <s v="AEP Energy Services, Inc."/>
    <x v="0"/>
    <x v="0"/>
    <x v="0"/>
    <x v="3"/>
    <s v="US Gas Phy Fwd Firm non-TX &lt; or = 1Mo "/>
    <s v="US Gas Phy       Trunkline ELA           19-21May01      USD/MM"/>
    <n v="1000"/>
    <m/>
    <x v="0"/>
    <x v="10"/>
    <x v="0"/>
    <n v="4"/>
    <s v="aepes201"/>
    <s v="TDONOHO"/>
    <s v="ENA - IM Central Gulf"/>
    <x v="7"/>
    <x v="5"/>
    <n v="798277"/>
    <d v="2001-05-19T21:00:00"/>
  </r>
  <r>
    <x v="1"/>
    <x v="3"/>
    <x v="1"/>
    <n v="3"/>
    <n v="30000"/>
    <n v="1267083"/>
    <d v="2001-05-18T09:58:15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500000000000004"/>
    <s v="kimnorman"/>
    <s v="SPEREIR"/>
    <s v="ENA-IM NE GULF2"/>
    <x v="7"/>
    <x v="5"/>
    <n v="798278"/>
    <d v="2001-05-19T21:00:00"/>
  </r>
  <r>
    <x v="1"/>
    <x v="3"/>
    <x v="1"/>
    <n v="3"/>
    <n v="15000"/>
    <n v="1267085"/>
    <d v="2001-05-18T09:58:21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280"/>
    <d v="2001-05-19T21:00:00"/>
  </r>
  <r>
    <x v="1"/>
    <x v="3"/>
    <x v="1"/>
    <n v="3"/>
    <n v="10500"/>
    <n v="1267084"/>
    <d v="2001-05-18T09:58:21"/>
    <s v="Dynegy Marketing and Trade"/>
    <x v="0"/>
    <x v="0"/>
    <x v="0"/>
    <x v="3"/>
    <s v="US Gas Phy Fwd Firm non-TX &lt; or = 1Mo "/>
    <s v="US Gas Phy       TranscoZ6NNY            19-21May01      USD/MM"/>
    <m/>
    <n v="3500"/>
    <x v="0"/>
    <x v="10"/>
    <x v="0"/>
    <n v="4.45"/>
    <s v="KINZY123"/>
    <s v="VPIMENOV"/>
    <s v="ENA-IM ME NEW YORK"/>
    <x v="7"/>
    <x v="5"/>
    <n v="798279"/>
    <d v="2001-05-19T21:00:00"/>
  </r>
  <r>
    <x v="1"/>
    <x v="3"/>
    <x v="1"/>
    <n v="3"/>
    <n v="12000"/>
    <n v="1267086"/>
    <d v="2001-05-18T09:58:26"/>
    <s v="Dynegy Marketing and Trade"/>
    <x v="0"/>
    <x v="0"/>
    <x v="0"/>
    <x v="3"/>
    <s v="US Gas Phy Fwd Firm non-TX &lt; or = 1Mo "/>
    <s v="US Gas Phy       NGPL LA Pool            19-21May01      USD/MM"/>
    <n v="4000"/>
    <m/>
    <x v="0"/>
    <x v="10"/>
    <x v="0"/>
    <n v="4.13"/>
    <s v="ZUBEL001"/>
    <s v="TDONOHO"/>
    <s v="ENA - IM Central Gulf"/>
    <x v="7"/>
    <x v="5"/>
    <n v="798281"/>
    <d v="2001-05-19T21:00:00"/>
  </r>
  <r>
    <x v="1"/>
    <x v="3"/>
    <x v="1"/>
    <n v="3"/>
    <n v="3300"/>
    <n v="1267087"/>
    <d v="2001-05-18T09:58:32"/>
    <s v="Conoco Inc."/>
    <x v="0"/>
    <x v="0"/>
    <x v="0"/>
    <x v="3"/>
    <s v="US Gas Phy Fwd Firm non-TX &lt; or = 1Mo "/>
    <s v="US Gas Phy       Trunkline ELA           19-21May01      USD/MM"/>
    <m/>
    <n v="1100"/>
    <x v="0"/>
    <x v="10"/>
    <x v="0"/>
    <n v="4"/>
    <s v="terryl00"/>
    <s v="TDONOHO"/>
    <s v="ENA - IM Central Gulf"/>
    <x v="7"/>
    <x v="5"/>
    <n v="798282"/>
    <d v="2001-05-19T21:00:00"/>
  </r>
  <r>
    <x v="0"/>
    <x v="0"/>
    <x v="0"/>
    <n v="1"/>
    <n v="10"/>
    <n v="1267088"/>
    <d v="2001-05-18T09:58:51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nilshah"/>
    <s v="ATURNER"/>
    <s v="Enron Metals Trading System"/>
    <x v="0"/>
    <x v="0"/>
    <n v="2138838"/>
    <m/>
  </r>
  <r>
    <x v="1"/>
    <x v="3"/>
    <x v="1"/>
    <n v="3"/>
    <n v="45000"/>
    <n v="1267089"/>
    <d v="2001-05-18T09:59:14"/>
    <s v="Idacorp Energy Solutions, L.P."/>
    <x v="0"/>
    <x v="0"/>
    <x v="0"/>
    <x v="3"/>
    <s v="US Gas Phy Fwd Firm non-TX &lt; or = 1Mo "/>
    <s v="US Gas Phy       HeHub                   19-21May01      USD/MM"/>
    <m/>
    <n v="15000"/>
    <x v="0"/>
    <x v="10"/>
    <x v="0"/>
    <n v="4.165"/>
    <s v="ADM48146"/>
    <s v="ARING"/>
    <s v="ENA-IM NE GULF1"/>
    <x v="7"/>
    <x v="5"/>
    <n v="798283"/>
    <d v="2001-05-19T21:00:00"/>
  </r>
  <r>
    <x v="1"/>
    <x v="1"/>
    <x v="0"/>
    <n v="1"/>
    <n v="50000"/>
    <n v="1267090"/>
    <d v="2001-05-18T09:59:1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DOMESTIC1"/>
    <s v="GWHALLE"/>
    <s v="WTI-GW-NXC2"/>
    <x v="1"/>
    <x v="5"/>
    <s v="VA6538.1"/>
    <d v="2001-07-01T00:00:00"/>
  </r>
  <r>
    <x v="1"/>
    <x v="3"/>
    <x v="1"/>
    <n v="3"/>
    <n v="6000"/>
    <n v="1267091"/>
    <d v="2001-05-18T09:59:22"/>
    <s v="Wisconsin Power And Light Company"/>
    <x v="0"/>
    <x v="0"/>
    <x v="0"/>
    <x v="3"/>
    <s v="US Gas Phy Fwd Firm non-TX &lt; or = 1Mo "/>
    <s v="US Gas Phy       ANR SE Trans            19-21May01      USD/MM"/>
    <n v="2000"/>
    <m/>
    <x v="0"/>
    <x v="10"/>
    <x v="0"/>
    <n v="4.13"/>
    <s v="wpla08239"/>
    <s v="TDONOHO"/>
    <s v="ENA - IM Central Gulf"/>
    <x v="7"/>
    <x v="5"/>
    <n v="798284"/>
    <d v="2001-05-19T21:00:00"/>
  </r>
  <r>
    <x v="1"/>
    <x v="1"/>
    <x v="0"/>
    <n v="1"/>
    <n v="50000"/>
    <n v="1267092"/>
    <d v="2001-05-18T09:59:3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2"/>
    <s v="rsrsrsrs"/>
    <s v="GWHALLE"/>
    <s v="WTI-GW-NXC2"/>
    <x v="1"/>
    <x v="5"/>
    <s v="VA6540.1"/>
    <d v="2001-06-01T00:00:00"/>
  </r>
  <r>
    <x v="1"/>
    <x v="3"/>
    <x v="1"/>
    <n v="3"/>
    <n v="11595"/>
    <n v="1267093"/>
    <d v="2001-05-18T09:59:39"/>
    <s v="PanCanadian Energy Services Inc."/>
    <x v="0"/>
    <x v="0"/>
    <x v="0"/>
    <x v="3"/>
    <s v="US Gas Phy Fwd Firm non-TX &lt; or = 1Mo "/>
    <s v="US Gas Phy       TENN 500                19-21May01      USD/MM"/>
    <m/>
    <n v="3865"/>
    <x v="0"/>
    <x v="10"/>
    <x v="0"/>
    <n v="4.12"/>
    <s v="pces5155"/>
    <s v="SGOODEL"/>
    <s v="ENA-IM NE GULF3"/>
    <x v="7"/>
    <x v="5"/>
    <n v="798286"/>
    <d v="2001-05-19T21:00:00"/>
  </r>
  <r>
    <x v="0"/>
    <x v="0"/>
    <x v="0"/>
    <n v="1"/>
    <n v="20"/>
    <n v="1267094"/>
    <d v="2001-05-18T10:00:01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GLOVERJOHN"/>
    <s v="BMARCHAN"/>
    <s v="Enron Metals Trading System"/>
    <x v="0"/>
    <x v="0"/>
    <n v="2138842"/>
    <m/>
  </r>
  <r>
    <x v="1"/>
    <x v="1"/>
    <x v="0"/>
    <n v="1"/>
    <n v="50000"/>
    <n v="1267095"/>
    <d v="2001-05-18T10:00:04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JTREADWAY"/>
    <s v="GWHALLE"/>
    <s v="WTI-GW-NXC2"/>
    <x v="1"/>
    <x v="5"/>
    <s v="VA6541.1"/>
    <d v="2001-06-01T00:00:00"/>
  </r>
  <r>
    <x v="1"/>
    <x v="3"/>
    <x v="1"/>
    <n v="3"/>
    <n v="6315"/>
    <n v="1267096"/>
    <d v="2001-05-18T10:00:08"/>
    <s v="Summit Natural Gas, LLP"/>
    <x v="0"/>
    <x v="0"/>
    <x v="0"/>
    <x v="3"/>
    <s v="US Gas Phy Fwd Firm non-TX &lt; or = 1Mo "/>
    <s v="US Gas Phy       ANR SE Gath             19-21May01      USD/MM"/>
    <n v="2105"/>
    <m/>
    <x v="0"/>
    <x v="10"/>
    <x v="0"/>
    <n v="4.1100000000000003"/>
    <s v="CREEKLEA"/>
    <s v="TDONOHO"/>
    <s v="ENA - IM Central Gulf"/>
    <x v="7"/>
    <x v="5"/>
    <n v="798287"/>
    <d v="2001-05-19T21:00:00"/>
  </r>
  <r>
    <x v="0"/>
    <x v="3"/>
    <x v="1"/>
    <n v="4"/>
    <n v="40000"/>
    <n v="1267097"/>
    <d v="2001-05-18T10:00:09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craigwest"/>
    <s v="RWATT"/>
    <s v="EC-IM Canada West"/>
    <x v="7"/>
    <x v="7"/>
    <n v="798288"/>
    <d v="2001-05-18T21:00:00"/>
  </r>
  <r>
    <x v="0"/>
    <x v="0"/>
    <x v="0"/>
    <n v="1"/>
    <n v="5"/>
    <n v="1267098"/>
    <d v="2001-05-18T10:00:15"/>
    <s v="Amalgamated Metal Trading Limited"/>
    <x v="0"/>
    <x v="0"/>
    <x v="0"/>
    <x v="0"/>
    <s v="Aluminum LME Registered Contract"/>
    <s v="Al LME Reg.      Contract                3 Month         USD/mt-L"/>
    <m/>
    <n v="5"/>
    <x v="0"/>
    <x v="0"/>
    <x v="0"/>
    <n v="1537"/>
    <s v="flight123"/>
    <s v="BMARCHAN"/>
    <s v="Enron Metals Trading System"/>
    <x v="0"/>
    <x v="0"/>
    <n v="2138844"/>
    <m/>
  </r>
  <r>
    <x v="0"/>
    <x v="0"/>
    <x v="0"/>
    <n v="1"/>
    <n v="20"/>
    <n v="1267099"/>
    <d v="2001-05-18T10:00:20"/>
    <s v="Amalgamated Metal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flight123"/>
    <s v="BMARCHAN"/>
    <s v="Enron Metals Trading System"/>
    <x v="0"/>
    <x v="0"/>
    <n v="2138846"/>
    <m/>
  </r>
  <r>
    <x v="0"/>
    <x v="0"/>
    <x v="0"/>
    <n v="1"/>
    <n v="5"/>
    <n v="1267100"/>
    <d v="2001-05-18T10:00:30"/>
    <s v="Prudential Bache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03"/>
    <s v="ANDYMARSH"/>
    <s v="BMARCHAN"/>
    <s v="Enron Metals Trading System"/>
    <x v="0"/>
    <x v="0"/>
    <n v="2138848"/>
    <m/>
  </r>
  <r>
    <x v="0"/>
    <x v="0"/>
    <x v="0"/>
    <n v="1"/>
    <n v="20"/>
    <n v="1267101"/>
    <d v="2001-05-18T10:00:41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NDYMARSH"/>
    <s v="BMARCHAN"/>
    <s v="Enron Metals Trading System"/>
    <x v="0"/>
    <x v="0"/>
    <n v="2138850"/>
    <m/>
  </r>
  <r>
    <x v="0"/>
    <x v="0"/>
    <x v="0"/>
    <n v="1"/>
    <n v="20"/>
    <n v="1267102"/>
    <d v="2001-05-18T10:00:5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HART1201"/>
    <s v="BMARCHAN"/>
    <s v="Enron Metals Trading System"/>
    <x v="0"/>
    <x v="0"/>
    <n v="2138852"/>
    <m/>
  </r>
  <r>
    <x v="1"/>
    <x v="1"/>
    <x v="0"/>
    <n v="1"/>
    <n v="50000"/>
    <n v="1267103"/>
    <d v="2001-05-18T10:01:0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rsrsrsrs"/>
    <s v="GWHALLE"/>
    <s v="WTI-GW-NXC2"/>
    <x v="1"/>
    <x v="5"/>
    <s v="VA6543.1"/>
    <d v="2001-06-01T00:00:00"/>
  </r>
  <r>
    <x v="0"/>
    <x v="0"/>
    <x v="0"/>
    <n v="1"/>
    <n v="20"/>
    <n v="1267104"/>
    <d v="2001-05-18T10:01:07"/>
    <s v="Triland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06610"/>
    <s v="BMARCHAN"/>
    <s v="Enron Metals Trading System"/>
    <x v="0"/>
    <x v="0"/>
    <n v="2138854"/>
    <m/>
  </r>
  <r>
    <x v="1"/>
    <x v="3"/>
    <x v="1"/>
    <n v="3"/>
    <n v="39000"/>
    <n v="1267105"/>
    <d v="2001-05-18T10:01:08"/>
    <s v="Aquila Energy Marketing Corporation"/>
    <x v="0"/>
    <x v="0"/>
    <x v="0"/>
    <x v="3"/>
    <s v="US Gas Phy Fwd Firm non-TX &lt; or = 1Mo "/>
    <s v="US Gas Phy       NGPL LA Pool            19-21May01      USD/MM"/>
    <n v="13000"/>
    <m/>
    <x v="0"/>
    <x v="10"/>
    <x v="0"/>
    <n v="4.13"/>
    <s v="BIGDADDY"/>
    <s v="TDONOHO"/>
    <s v="ENA - IM Central Gulf"/>
    <x v="7"/>
    <x v="5"/>
    <n v="798289"/>
    <d v="2001-05-19T21:00:00"/>
  </r>
  <r>
    <x v="0"/>
    <x v="3"/>
    <x v="1"/>
    <n v="4"/>
    <n v="40000"/>
    <n v="1267106"/>
    <d v="2001-05-18T10:01:10"/>
    <s v="AEC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rbrowne1"/>
    <s v="RWATT"/>
    <s v="EC-IM Canada West"/>
    <x v="7"/>
    <x v="7"/>
    <n v="798290"/>
    <d v="2001-05-18T21:00:00"/>
  </r>
  <r>
    <x v="1"/>
    <x v="1"/>
    <x v="1"/>
    <n v="30"/>
    <n v="90000"/>
    <n v="1267107"/>
    <d v="2001-05-18T10:01:11"/>
    <s v="Coastal States Trading Inc."/>
    <x v="0"/>
    <x v="0"/>
    <x v="0"/>
    <x v="1"/>
    <s v="US Crude WTI Phy Index"/>
    <s v="US WTI Index     KOCH P+                 Jun01           USD/bl/d"/>
    <n v="3000"/>
    <m/>
    <x v="0"/>
    <x v="18"/>
    <x v="0"/>
    <n v="2.72"/>
    <s v="ADM04460"/>
    <s v="RFULLER"/>
    <s v="Phyoil-Index"/>
    <x v="1"/>
    <x v="11"/>
    <s v="VA6544.1"/>
    <d v="2001-06-01T21:00:00"/>
  </r>
  <r>
    <x v="0"/>
    <x v="0"/>
    <x v="0"/>
    <n v="1"/>
    <n v="20"/>
    <n v="1267108"/>
    <d v="2001-05-18T10:01:1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08839"/>
    <s v="BMARCHAN"/>
    <s v="Enron Metals Trading System"/>
    <x v="0"/>
    <x v="0"/>
    <n v="2138856"/>
    <m/>
  </r>
  <r>
    <x v="0"/>
    <x v="0"/>
    <x v="0"/>
    <n v="1"/>
    <n v="10"/>
    <n v="1267110"/>
    <d v="2001-05-18T10:01:33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51397"/>
    <s v="BMARCHAN"/>
    <s v="Enron Metals Trading System"/>
    <x v="0"/>
    <x v="0"/>
    <n v="2138860"/>
    <m/>
  </r>
  <r>
    <x v="1"/>
    <x v="3"/>
    <x v="1"/>
    <n v="3"/>
    <n v="1800"/>
    <n v="1267113"/>
    <d v="2001-05-18T10:01:41"/>
    <s v="Cross Timbers Energy Services, Inc."/>
    <x v="0"/>
    <x v="0"/>
    <x v="0"/>
    <x v="3"/>
    <s v="US Gas Phy Fwd Firm non-TX &lt; or = 1Mo "/>
    <s v="US Gas Phy       NGPL Midcont            19-21May01      USD/MM"/>
    <n v="600"/>
    <m/>
    <x v="0"/>
    <x v="10"/>
    <x v="0"/>
    <n v="4.0250000000000004"/>
    <s v="redwood1"/>
    <s v="JWILLI13"/>
    <s v="ENA-IM Mid Central South"/>
    <x v="7"/>
    <x v="5"/>
    <n v="798291"/>
    <d v="2001-05-19T21:00:00"/>
  </r>
  <r>
    <x v="1"/>
    <x v="2"/>
    <x v="1"/>
    <n v="30"/>
    <n v="1500"/>
    <n v="1267114"/>
    <d v="2001-05-18T10:01:47"/>
    <s v="Aquila Energy Marketing Corporation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CHRYARROW"/>
    <s v="JQUENET"/>
    <s v="LT-PJM"/>
    <x v="6"/>
    <x v="6"/>
    <n v="615396.1"/>
    <d v="2001-06-01T14:12:00"/>
  </r>
  <r>
    <x v="1"/>
    <x v="3"/>
    <x v="1"/>
    <n v="3"/>
    <n v="30000"/>
    <n v="1267115"/>
    <d v="2001-05-18T10:01:48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550000000000002"/>
    <s v="BRADCLAUSE"/>
    <s v="JPARKS"/>
    <s v="HPLC - IM HPLC"/>
    <x v="7"/>
    <x v="8"/>
    <n v="798292"/>
    <d v="2001-05-19T21:00:00"/>
  </r>
  <r>
    <x v="1"/>
    <x v="3"/>
    <x v="1"/>
    <n v="3"/>
    <n v="30000"/>
    <n v="1267116"/>
    <d v="2001-05-18T10:01:52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6"/>
    <s v="BRADCLAUSE"/>
    <s v="JPARKS"/>
    <s v="HPLC - IM HPLC"/>
    <x v="7"/>
    <x v="8"/>
    <n v="798293"/>
    <d v="2001-05-19T21:00:00"/>
  </r>
  <r>
    <x v="0"/>
    <x v="0"/>
    <x v="0"/>
    <n v="1"/>
    <n v="10"/>
    <n v="1267117"/>
    <d v="2001-05-18T10:01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ADM51397"/>
    <s v="BMARCHAN"/>
    <s v="Enron Metals Trading System"/>
    <x v="0"/>
    <x v="0"/>
    <n v="2138863"/>
    <m/>
  </r>
  <r>
    <x v="0"/>
    <x v="0"/>
    <x v="0"/>
    <n v="1"/>
    <n v="2"/>
    <n v="1267118"/>
    <d v="2001-05-18T10:02:07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39"/>
    <s v="refmetal"/>
    <s v="BMARCHAN"/>
    <s v="Enron Metals Trading System"/>
    <x v="0"/>
    <x v="0"/>
    <n v="2138867"/>
    <m/>
  </r>
  <r>
    <x v="1"/>
    <x v="3"/>
    <x v="1"/>
    <n v="3"/>
    <n v="23100"/>
    <n v="1267119"/>
    <d v="2001-05-18T10:02:08"/>
    <s v="TransCanada Energy Marketing USA, Inc."/>
    <x v="0"/>
    <x v="0"/>
    <x v="0"/>
    <x v="3"/>
    <s v="US Gas Phy Fwd Firm non-TX &lt; or = 1Mo "/>
    <s v="US Gas Phy       NGPL NICOR              19-21May01      USD/MM"/>
    <n v="7700"/>
    <m/>
    <x v="0"/>
    <x v="10"/>
    <x v="0"/>
    <n v="4.17"/>
    <s v="cscharton"/>
    <s v="PMIMS"/>
    <s v="ENA - IM MKT Central CG"/>
    <x v="7"/>
    <x v="5"/>
    <n v="798294"/>
    <d v="2001-05-19T21:00:00"/>
  </r>
  <r>
    <x v="1"/>
    <x v="3"/>
    <x v="1"/>
    <n v="3"/>
    <n v="13500"/>
    <n v="1267120"/>
    <d v="2001-05-18T10:02:13"/>
    <s v="ONEOK Energy Marketing and Trading Company, L.P."/>
    <x v="0"/>
    <x v="0"/>
    <x v="0"/>
    <x v="3"/>
    <s v="US Gas Phy Fwd Firm TX &lt; or = 1Mo "/>
    <s v="US Gas Phy       Exxon Katy              19-21May01      USD/MM"/>
    <m/>
    <n v="4500"/>
    <x v="0"/>
    <x v="10"/>
    <x v="0"/>
    <n v="4.17"/>
    <s v="BRADCLAUSE"/>
    <s v="JPARKS"/>
    <s v="HPLC - IM HPLC"/>
    <x v="7"/>
    <x v="8"/>
    <n v="798295"/>
    <d v="2001-05-19T21:00:00"/>
  </r>
  <r>
    <x v="1"/>
    <x v="3"/>
    <x v="1"/>
    <n v="3"/>
    <n v="6000"/>
    <n v="1267121"/>
    <d v="2001-05-18T10:02:31"/>
    <s v="Idacorp Energy Solutions, L.P."/>
    <x v="0"/>
    <x v="0"/>
    <x v="0"/>
    <x v="3"/>
    <s v="US Gas Phy Fwd Firm non-TX &lt; or = 1Mo "/>
    <s v="US Gas Phy       HeHub                   19-21May01      USD/MM"/>
    <m/>
    <n v="2000"/>
    <x v="0"/>
    <x v="10"/>
    <x v="0"/>
    <n v="4.17"/>
    <s v="ADM48146"/>
    <s v="ARING"/>
    <s v="ENA-IM NE GULF1"/>
    <x v="7"/>
    <x v="5"/>
    <n v="798296"/>
    <d v="2001-05-19T21:00:00"/>
  </r>
  <r>
    <x v="1"/>
    <x v="3"/>
    <x v="1"/>
    <n v="3"/>
    <n v="13197"/>
    <n v="1267122"/>
    <d v="2001-05-18T10:02:37"/>
    <s v="Aquila Energy Marketing Corporation"/>
    <x v="0"/>
    <x v="0"/>
    <x v="0"/>
    <x v="3"/>
    <s v="US Gas Phy Fwd Firm non-TX &lt; or = 1Mo "/>
    <s v="US Gas Phy       NGPL Midcont            19-21May01      USD/MM"/>
    <n v="4399"/>
    <m/>
    <x v="0"/>
    <x v="10"/>
    <x v="0"/>
    <n v="4.0250000000000004"/>
    <s v="TROYKELLY"/>
    <s v="JWILLI13"/>
    <s v="ENA-IM Mid Central South"/>
    <x v="7"/>
    <x v="5"/>
    <n v="798297"/>
    <d v="2001-05-19T21:00:00"/>
  </r>
  <r>
    <x v="0"/>
    <x v="0"/>
    <x v="0"/>
    <n v="1"/>
    <n v="18"/>
    <n v="1267123"/>
    <d v="2001-05-18T10:02:39"/>
    <s v="Societe Generale"/>
    <x v="0"/>
    <x v="0"/>
    <x v="0"/>
    <x v="0"/>
    <s v="Aluminum LME Registered Contract"/>
    <s v="Al LME Reg.      Contract                3 Month         USD/mt-L"/>
    <n v="18"/>
    <m/>
    <x v="0"/>
    <x v="0"/>
    <x v="0"/>
    <n v="1539"/>
    <s v="ADM74761"/>
    <s v="BMARCHAN"/>
    <s v="Enron Metals Trading System"/>
    <x v="0"/>
    <x v="0"/>
    <n v="2138875"/>
    <m/>
  </r>
  <r>
    <x v="1"/>
    <x v="3"/>
    <x v="0"/>
    <n v="30"/>
    <n v="300000"/>
    <n v="1267124"/>
    <d v="2001-05-18T10:02:42"/>
    <s v="Cargill Energy, a division of Cargill, Incorporated"/>
    <x v="0"/>
    <x v="0"/>
    <x v="0"/>
    <x v="3"/>
    <s v="US Gas Fin BasisSwap"/>
    <s v="US Gas Basis     ANR OK                  Jun01           USD/MM"/>
    <m/>
    <n v="10000"/>
    <x v="0"/>
    <x v="10"/>
    <x v="0"/>
    <n v="-0.115"/>
    <s v="ADM90884"/>
    <s v="ALEWIS"/>
    <s v="GD-CENTRAL"/>
    <x v="1"/>
    <x v="5"/>
    <s v="VA6545.1"/>
    <d v="2001-06-01T21:00:00"/>
  </r>
  <r>
    <x v="1"/>
    <x v="3"/>
    <x v="1"/>
    <n v="30"/>
    <n v="75000"/>
    <n v="1267125"/>
    <d v="2001-05-18T10:02:47"/>
    <s v="Calpine Energy Services, L.P."/>
    <x v="0"/>
    <x v="0"/>
    <x v="0"/>
    <x v="3"/>
    <s v="US Gas Phy Index Firm non-TX &lt; or = 1Mo"/>
    <s v="US Gas Phy Index TENN Dracut NL1         Jun01           USD/MM"/>
    <m/>
    <n v="2500"/>
    <x v="0"/>
    <x v="10"/>
    <x v="0"/>
    <n v="0.22"/>
    <s v="GILMORE2"/>
    <s v="SHENDRI"/>
    <s v="ENA-IM ME NEW ENGLAND"/>
    <x v="7"/>
    <x v="5"/>
    <s v="VA6546.1 / 798298"/>
    <d v="2001-06-01T21:00:00"/>
  </r>
  <r>
    <x v="1"/>
    <x v="3"/>
    <x v="0"/>
    <n v="30"/>
    <n v="3000"/>
    <n v="1267126"/>
    <d v="2001-05-18T10:03:01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47.1"/>
    <d v="2001-06-01T00:00:00"/>
  </r>
  <r>
    <x v="0"/>
    <x v="0"/>
    <x v="0"/>
    <n v="1"/>
    <n v="6"/>
    <n v="1267128"/>
    <d v="2001-05-18T10:03:06"/>
    <s v="GNI Limited"/>
    <x v="0"/>
    <x v="0"/>
    <x v="0"/>
    <x v="0"/>
    <s v="Zinc LME Registered Contract"/>
    <s v="Zinc LME Reg.    Contract                3 Month         USD/mt-L"/>
    <m/>
    <n v="6"/>
    <x v="0"/>
    <x v="0"/>
    <x v="0"/>
    <n v="967"/>
    <s v="ADM59084"/>
    <s v="ATURNER"/>
    <s v="Enron Metals Trading System"/>
    <x v="0"/>
    <x v="0"/>
    <n v="2138880"/>
    <m/>
  </r>
  <r>
    <x v="1"/>
    <x v="3"/>
    <x v="1"/>
    <n v="3"/>
    <n v="28800"/>
    <n v="1267129"/>
    <d v="2001-05-18T10:03:09"/>
    <s v="Cinergy Marketing &amp; Trading, LLC"/>
    <x v="0"/>
    <x v="0"/>
    <x v="0"/>
    <x v="3"/>
    <s v="US Gas Phy Fwd Firm non-TX &lt; or = 1Mo "/>
    <s v="US Gas Phy       Transco St.65           19-21May01      USD/MM"/>
    <n v="9600"/>
    <m/>
    <x v="0"/>
    <x v="10"/>
    <x v="0"/>
    <n v="4.165"/>
    <s v="BYASSEEL"/>
    <s v="ARING"/>
    <s v="ENA-IM NE GULF1"/>
    <x v="7"/>
    <x v="5"/>
    <n v="798300"/>
    <d v="2001-05-19T21:00:00"/>
  </r>
  <r>
    <x v="1"/>
    <x v="3"/>
    <x v="0"/>
    <n v="30"/>
    <n v="3000"/>
    <n v="1267130"/>
    <d v="2001-05-18T10:03:10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49.1"/>
    <d v="2001-06-01T00:00:00"/>
  </r>
  <r>
    <x v="1"/>
    <x v="3"/>
    <x v="1"/>
    <n v="3"/>
    <n v="26709"/>
    <n v="1267132"/>
    <d v="2001-05-18T10:03:13"/>
    <s v="EnergyUSA-TPC Corp."/>
    <x v="0"/>
    <x v="0"/>
    <x v="0"/>
    <x v="3"/>
    <s v="US Gas Phy Fwd Firm non-TX &lt; or = 1Mo "/>
    <s v="US Gas Phy       TGT Z-SL                19-21May01      USD/MM"/>
    <n v="8903"/>
    <m/>
    <x v="0"/>
    <x v="10"/>
    <x v="0"/>
    <n v="4.1449999999999996"/>
    <s v="gfischer"/>
    <s v="SPEREIR"/>
    <s v="ENA-IM NE GULF2"/>
    <x v="7"/>
    <x v="5"/>
    <n v="798301"/>
    <d v="2001-05-19T21:00:00"/>
  </r>
  <r>
    <x v="1"/>
    <x v="3"/>
    <x v="0"/>
    <n v="30"/>
    <n v="3000"/>
    <n v="1267133"/>
    <d v="2001-05-18T10:03:19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51.1"/>
    <d v="2001-06-01T00:00:00"/>
  </r>
  <r>
    <x v="1"/>
    <x v="3"/>
    <x v="1"/>
    <n v="3"/>
    <n v="15000"/>
    <n v="1267135"/>
    <d v="2001-05-18T10:03:24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2"/>
    <s v="jaelee14"/>
    <s v="SPEREIR"/>
    <s v="ENA-IM NE GULF3"/>
    <x v="7"/>
    <x v="5"/>
    <n v="798302"/>
    <d v="2001-05-19T21:00:00"/>
  </r>
  <r>
    <x v="0"/>
    <x v="3"/>
    <x v="1"/>
    <n v="90"/>
    <n v="2250000"/>
    <n v="1267137"/>
    <d v="2001-05-18T10:03:26"/>
    <s v="Morgan Stanley Capital Group, Inc."/>
    <x v="0"/>
    <x v="0"/>
    <x v="0"/>
    <x v="3"/>
    <s v="UK Gas Phy Fwd NBP"/>
    <s v="UK Gas Phy       NBP                     Jan-Mar02       p/th"/>
    <n v="25000"/>
    <m/>
    <x v="0"/>
    <x v="6"/>
    <x v="3"/>
    <n v="26.45"/>
    <s v="simon7660"/>
    <s v="AFAIRLE"/>
    <s v="Non Affiliate Gas Book"/>
    <x v="4"/>
    <x v="3"/>
    <n v="103721"/>
    <d v="2002-01-01T00:00:00"/>
  </r>
  <r>
    <x v="1"/>
    <x v="2"/>
    <x v="1"/>
    <n v="30"/>
    <n v="1500"/>
    <n v="1267136"/>
    <d v="2001-05-18T10:03:26"/>
    <s v="Mirant Americas Energy Marketing, L.P."/>
    <x v="0"/>
    <x v="0"/>
    <x v="0"/>
    <x v="2"/>
    <s v="US East Power Phy Fwd Firm"/>
    <s v="US Pwr Phy Firm  Entergy Peak            Jun02           USD/MWh"/>
    <m/>
    <n v="50"/>
    <x v="0"/>
    <x v="2"/>
    <x v="0"/>
    <n v="57"/>
    <s v="kevinmil"/>
    <s v="KPRESTO"/>
    <s v="EPMI-Southeast"/>
    <x v="6"/>
    <x v="6"/>
    <n v="615397.1"/>
    <d v="2002-06-01T21:00:00"/>
  </r>
  <r>
    <x v="1"/>
    <x v="3"/>
    <x v="0"/>
    <n v="30"/>
    <n v="3000"/>
    <n v="1267138"/>
    <d v="2001-05-18T10:03:30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53.1"/>
    <d v="2001-06-01T00:00:00"/>
  </r>
  <r>
    <x v="1"/>
    <x v="3"/>
    <x v="1"/>
    <n v="3"/>
    <n v="15000"/>
    <n v="1267141"/>
    <d v="2001-05-18T10:03:40"/>
    <s v="Conectiv Energy Supply, Inc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65"/>
    <s v="marissa2"/>
    <s v="ARING"/>
    <s v="ENA-IM NE GULF1"/>
    <x v="7"/>
    <x v="5"/>
    <n v="798303"/>
    <d v="2001-05-19T21:00:00"/>
  </r>
  <r>
    <x v="1"/>
    <x v="3"/>
    <x v="1"/>
    <n v="3"/>
    <n v="30000"/>
    <n v="1267142"/>
    <d v="2001-05-18T10:03:41"/>
    <s v="Reliant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399999999999997"/>
    <s v="mikepowers"/>
    <s v="TDONOHO"/>
    <s v="ENA - IM Central Gulf"/>
    <x v="7"/>
    <x v="5"/>
    <n v="798304"/>
    <d v="2001-05-19T21:00:00"/>
  </r>
  <r>
    <x v="0"/>
    <x v="0"/>
    <x v="0"/>
    <n v="1"/>
    <n v="5"/>
    <n v="1267143"/>
    <d v="2001-05-18T10:03:56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NATHANDAY"/>
    <s v="BMARCHAN"/>
    <s v="Enron Metals Trading System"/>
    <x v="0"/>
    <x v="0"/>
    <n v="2138888"/>
    <m/>
  </r>
  <r>
    <x v="1"/>
    <x v="4"/>
    <x v="0"/>
    <n v="1"/>
    <n v="15000"/>
    <n v="1267144"/>
    <d v="2001-05-18T10:03:56"/>
    <s v="Morgan Stanley Capital Group, Inc."/>
    <x v="0"/>
    <x v="0"/>
    <x v="0"/>
    <x v="4"/>
    <s v="US UNL Gasoline Fin Swap"/>
    <s v="US UNL Gasoline  Nymex NX2               Jun01           c/Gl-b"/>
    <m/>
    <n v="15000"/>
    <x v="0"/>
    <x v="11"/>
    <x v="0"/>
    <n v="104.1"/>
    <s v="eglasgow"/>
    <s v="AHAUSER"/>
    <s v="Blnd-Hu-Hdg"/>
    <x v="1"/>
    <x v="5"/>
    <s v="VA6557.1"/>
    <d v="2001-06-01T21:00:00"/>
  </r>
  <r>
    <x v="1"/>
    <x v="2"/>
    <x v="1"/>
    <n v="1"/>
    <n v="25"/>
    <n v="1267145"/>
    <d v="2001-05-18T10:04:08"/>
    <s v="Northern California Power Agency"/>
    <x v="0"/>
    <x v="0"/>
    <x v="0"/>
    <x v="2"/>
    <s v="US West Power Phy Fwd Firm"/>
    <s v="US Pwr Phy Firm  COB N/S Peak            21May01         USD/MWh"/>
    <m/>
    <n v="25"/>
    <x v="0"/>
    <x v="2"/>
    <x v="0"/>
    <n v="340"/>
    <s v="ADM30236"/>
    <s v="DSCHOLT"/>
    <s v="ST-NW"/>
    <x v="6"/>
    <x v="6"/>
    <n v="615398.1"/>
    <d v="2001-05-21T21:00:00"/>
  </r>
  <r>
    <x v="1"/>
    <x v="3"/>
    <x v="1"/>
    <n v="3"/>
    <n v="30000"/>
    <n v="1267146"/>
    <d v="2001-05-18T10:04:13"/>
    <s v="Conectiv Energy Supply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marissa2"/>
    <s v="ARING"/>
    <s v="ENA-IM NE GULF1"/>
    <x v="7"/>
    <x v="5"/>
    <n v="798305"/>
    <d v="2001-05-19T21:00:00"/>
  </r>
  <r>
    <x v="0"/>
    <x v="0"/>
    <x v="0"/>
    <n v="1"/>
    <n v="5"/>
    <n v="1267147"/>
    <d v="2001-05-18T10:04:17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ADM51397"/>
    <s v="BMARCHAN"/>
    <s v="Enron Metals Trading System"/>
    <x v="0"/>
    <x v="0"/>
    <n v="2138890"/>
    <m/>
  </r>
  <r>
    <x v="1"/>
    <x v="3"/>
    <x v="1"/>
    <n v="3"/>
    <n v="7500"/>
    <n v="1267148"/>
    <d v="2001-05-18T10:04:18"/>
    <s v="Wisconsin Power And Light Company"/>
    <x v="0"/>
    <x v="0"/>
    <x v="0"/>
    <x v="3"/>
    <s v="US Gas Phy Fwd Firm non-TX &lt; or = 1Mo "/>
    <s v="US Gas Phy       APC/ANR WillCo          19-21May01      USD/MM"/>
    <m/>
    <n v="2500"/>
    <x v="0"/>
    <x v="10"/>
    <x v="0"/>
    <n v="4.1100000000000003"/>
    <s v="wpla08239"/>
    <s v="PMIMS"/>
    <s v="ENA - IM MKT Central CG"/>
    <x v="7"/>
    <x v="5"/>
    <n v="798306"/>
    <d v="2001-05-19T21:00:00"/>
  </r>
  <r>
    <x v="0"/>
    <x v="3"/>
    <x v="1"/>
    <n v="92"/>
    <n v="2300000"/>
    <n v="1267149"/>
    <d v="2001-05-18T10:04:24"/>
    <s v="Agip (UK) Limited"/>
    <x v="0"/>
    <x v="0"/>
    <x v="0"/>
    <x v="3"/>
    <s v="UK Gas Phy Fwd NBP"/>
    <s v="UK Gas Phy       NBP                     Oct-Dec01       p/th"/>
    <n v="25000"/>
    <m/>
    <x v="0"/>
    <x v="6"/>
    <x v="3"/>
    <n v="24.75"/>
    <s v="ADM42088"/>
    <s v="AFAIRLE"/>
    <s v="Non Affiliate Gas Book"/>
    <x v="4"/>
    <x v="3"/>
    <n v="103723"/>
    <d v="2001-10-01T00:00:00"/>
  </r>
  <r>
    <x v="1"/>
    <x v="4"/>
    <x v="0"/>
    <n v="1"/>
    <n v="15000"/>
    <n v="1267150"/>
    <d v="2001-05-18T10:04:39"/>
    <s v="Morgan Stanley Capital Group, Inc."/>
    <x v="0"/>
    <x v="0"/>
    <x v="0"/>
    <x v="4"/>
    <s v="US UNL Gasoline Fin Swap"/>
    <s v="US UNL Gasoline  Nymex NX2               Jun01           c/Gl-b"/>
    <m/>
    <n v="15000"/>
    <x v="0"/>
    <x v="11"/>
    <x v="0"/>
    <n v="104.1"/>
    <s v="eglasgow"/>
    <s v="AHAUSER"/>
    <s v="Blnd-Hu-Hdg"/>
    <x v="1"/>
    <x v="5"/>
    <s v="VA6559.1"/>
    <d v="2001-06-01T21:00:00"/>
  </r>
  <r>
    <x v="1"/>
    <x v="3"/>
    <x v="1"/>
    <n v="3"/>
    <n v="15000"/>
    <n v="1267151"/>
    <d v="2001-05-18T10:04:40"/>
    <s v="Dynegy Marketing and Trade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99999999999997"/>
    <s v="ZUBEL001"/>
    <s v="TDONOHO"/>
    <s v="ENA - IM Central Gulf"/>
    <x v="7"/>
    <x v="5"/>
    <n v="798307"/>
    <d v="2001-05-19T21:00:00"/>
  </r>
  <r>
    <x v="1"/>
    <x v="3"/>
    <x v="1"/>
    <n v="3"/>
    <n v="6000"/>
    <n v="1267152"/>
    <d v="2001-05-18T10:04:44"/>
    <s v="Mirant Americas Energy Marketing, L.P."/>
    <x v="0"/>
    <x v="0"/>
    <x v="0"/>
    <x v="3"/>
    <s v="US Gas Phy Fwd Firm non-TX &lt; or = 1Mo "/>
    <s v="US Gas Phy       TENN 800                19-21May01      USD/MM"/>
    <m/>
    <n v="2000"/>
    <x v="0"/>
    <x v="10"/>
    <x v="0"/>
    <n v="4.13"/>
    <s v="wethering"/>
    <s v="SGOODEL"/>
    <s v="ENA-IM NE GULF3"/>
    <x v="7"/>
    <x v="5"/>
    <n v="798308"/>
    <d v="2001-05-19T21:00:00"/>
  </r>
  <r>
    <x v="1"/>
    <x v="3"/>
    <x v="1"/>
    <n v="3"/>
    <n v="15000"/>
    <n v="1267153"/>
    <d v="2001-05-18T10:04:45"/>
    <s v="Aquila Energy Marketing Corporation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99999999999997"/>
    <s v="BIGDADDY"/>
    <s v="TDONOHO"/>
    <s v="ENA - IM Central Gulf"/>
    <x v="7"/>
    <x v="5"/>
    <n v="798309"/>
    <d v="2001-05-19T21:00:00"/>
  </r>
  <r>
    <x v="1"/>
    <x v="3"/>
    <x v="0"/>
    <n v="30"/>
    <n v="300000"/>
    <n v="1267154"/>
    <d v="2001-05-18T10:04:50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aepes220"/>
    <s v="JARNOLD"/>
    <s v="NG-Price"/>
    <x v="1"/>
    <x v="5"/>
    <s v="VA6560.1"/>
    <d v="2001-06-01T21:00:00"/>
  </r>
  <r>
    <x v="1"/>
    <x v="3"/>
    <x v="0"/>
    <n v="30"/>
    <n v="3000"/>
    <n v="1267156"/>
    <d v="2001-05-18T10:05:17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63.1"/>
    <d v="2001-06-01T00:00:00"/>
  </r>
  <r>
    <x v="1"/>
    <x v="3"/>
    <x v="1"/>
    <n v="3"/>
    <n v="15000"/>
    <n v="1267158"/>
    <d v="2001-05-18T10:05:21"/>
    <s v="Dynegy Marketing and Trade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2"/>
    <s v="MCGAUGHEY1"/>
    <s v="SPEREIR"/>
    <s v="ENA-IM NE GULF3"/>
    <x v="7"/>
    <x v="5"/>
    <n v="798310"/>
    <d v="2001-05-19T21:00:00"/>
  </r>
  <r>
    <x v="1"/>
    <x v="3"/>
    <x v="0"/>
    <n v="30"/>
    <n v="3000"/>
    <n v="1267159"/>
    <d v="2001-05-18T10:05:26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65.1"/>
    <d v="2001-06-01T00:00:00"/>
  </r>
  <r>
    <x v="0"/>
    <x v="3"/>
    <x v="1"/>
    <n v="4"/>
    <n v="40000"/>
    <n v="1267162"/>
    <d v="2001-05-18T10:05:50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geerds01"/>
    <s v="RWATT"/>
    <s v="EC-IM Canada West"/>
    <x v="7"/>
    <x v="7"/>
    <n v="798311"/>
    <d v="2001-05-18T21:00:00"/>
  </r>
  <r>
    <x v="1"/>
    <x v="1"/>
    <x v="0"/>
    <n v="1"/>
    <n v="50000"/>
    <n v="1267165"/>
    <d v="2001-05-18T10:06:09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DOMESTIC1"/>
    <s v="GWHALLE"/>
    <s v="WTI-GW-NXC2"/>
    <x v="1"/>
    <x v="5"/>
    <s v="VA6570.1"/>
    <d v="2001-06-01T00:00:00"/>
  </r>
  <r>
    <x v="0"/>
    <x v="0"/>
    <x v="0"/>
    <n v="1"/>
    <n v="10"/>
    <n v="1267166"/>
    <d v="2001-05-18T10:06:16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flight123"/>
    <s v="BMARCHAN"/>
    <s v="Enron Metals Trading System"/>
    <x v="0"/>
    <x v="0"/>
    <n v="2138896"/>
    <m/>
  </r>
  <r>
    <x v="1"/>
    <x v="3"/>
    <x v="0"/>
    <n v="31"/>
    <n v="155000"/>
    <n v="1267167"/>
    <d v="2001-05-18T10:07:00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5"/>
    <s v="shanelee"/>
    <s v="BMCKAY"/>
    <s v="FT-NY"/>
    <x v="1"/>
    <x v="5"/>
    <s v="VA6571.1"/>
    <d v="2001-10-01T00:00:00"/>
  </r>
  <r>
    <x v="1"/>
    <x v="2"/>
    <x v="1"/>
    <n v="30"/>
    <n v="1500"/>
    <n v="1267168"/>
    <d v="2001-05-18T10:07:14"/>
    <s v="Duke Energy Trading and Marketing, L.L.C."/>
    <x v="0"/>
    <x v="0"/>
    <x v="0"/>
    <x v="2"/>
    <s v="US East Power Phy Fwd Firm"/>
    <s v="US Pwr Phy Firm  Entergy Peak            Jun01           USD/MWh"/>
    <n v="50"/>
    <m/>
    <x v="0"/>
    <x v="2"/>
    <x v="0"/>
    <n v="67.25"/>
    <s v="CONLEYRA"/>
    <s v="MCARSON2"/>
    <s v="LT-SPP"/>
    <x v="6"/>
    <x v="6"/>
    <n v="615404.1"/>
    <d v="2001-06-01T14:16:00"/>
  </r>
  <r>
    <x v="0"/>
    <x v="0"/>
    <x v="0"/>
    <n v="1"/>
    <n v="20"/>
    <n v="1267169"/>
    <d v="2001-05-18T10:07:24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jimboland"/>
    <s v="BMARCHAN"/>
    <s v="Enron Metals Trading System"/>
    <x v="0"/>
    <x v="0"/>
    <n v="2138898"/>
    <m/>
  </r>
  <r>
    <x v="0"/>
    <x v="0"/>
    <x v="0"/>
    <n v="1"/>
    <n v="10"/>
    <n v="1267170"/>
    <d v="2001-05-18T10:07:4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baileyap"/>
    <s v="BMARCHAN"/>
    <s v="Enron Metals Trading System"/>
    <x v="0"/>
    <x v="0"/>
    <n v="2138900"/>
    <m/>
  </r>
  <r>
    <x v="1"/>
    <x v="3"/>
    <x v="1"/>
    <n v="3"/>
    <n v="15000"/>
    <n v="1267171"/>
    <d v="2001-05-18T10:07:52"/>
    <s v="Unocal Energy Trading, Inc.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"/>
    <s v="UETINGAS01"/>
    <s v="TDONOHO"/>
    <s v="ENA - IM Central Gulf"/>
    <x v="7"/>
    <x v="5"/>
    <n v="798312"/>
    <d v="2001-05-19T21:00:00"/>
  </r>
  <r>
    <x v="1"/>
    <x v="3"/>
    <x v="1"/>
    <n v="3"/>
    <n v="6225"/>
    <n v="1267172"/>
    <d v="2001-05-18T10:07:54"/>
    <s v="NJR Energy Services Company"/>
    <x v="0"/>
    <x v="0"/>
    <x v="0"/>
    <x v="3"/>
    <s v="US Gas Phy Fwd Firm non-TX &lt; or = 1Mo "/>
    <s v="US Gas Phy       TETCO WLA               19-21May01      USD/MM"/>
    <n v="2075"/>
    <m/>
    <x v="0"/>
    <x v="10"/>
    <x v="0"/>
    <n v="4.1100000000000003"/>
    <n v="19691994"/>
    <s v="SPEREIR"/>
    <s v="ENA-IM NE GULF3"/>
    <x v="7"/>
    <x v="5"/>
    <n v="798313"/>
    <d v="2001-05-19T21:00:00"/>
  </r>
  <r>
    <x v="1"/>
    <x v="3"/>
    <x v="1"/>
    <n v="3"/>
    <n v="3000"/>
    <n v="1267173"/>
    <d v="2001-05-18T10:08:06"/>
    <s v="Reliant Energy Services, Inc."/>
    <x v="0"/>
    <x v="0"/>
    <x v="0"/>
    <x v="3"/>
    <s v="US Gas Phy Fwd Firm non-TX &lt; or = 1Mo "/>
    <s v="US Gas Phy       NGPL LA Pool            19-21May01      USD/MM"/>
    <m/>
    <n v="1000"/>
    <x v="0"/>
    <x v="10"/>
    <x v="0"/>
    <n v="4.1399999999999997"/>
    <s v="mikepowers"/>
    <s v="TDONOHO"/>
    <s v="ENA - IM Central Gulf"/>
    <x v="7"/>
    <x v="5"/>
    <n v="798315"/>
    <d v="2001-05-19T21:00:00"/>
  </r>
  <r>
    <x v="1"/>
    <x v="3"/>
    <x v="1"/>
    <n v="3"/>
    <n v="5712"/>
    <n v="1267174"/>
    <d v="2001-05-18T10:08:06"/>
    <s v="NJR Energy Services Company"/>
    <x v="0"/>
    <x v="0"/>
    <x v="0"/>
    <x v="3"/>
    <s v="US Gas Phy Fwd Firm non-TX &lt; or = 1Mo "/>
    <s v="US Gas Phy       Transco Z6 NY           19-21May01      USD/MM"/>
    <m/>
    <n v="1904"/>
    <x v="0"/>
    <x v="10"/>
    <x v="0"/>
    <n v="4.4824999999999999"/>
    <n v="19691994"/>
    <s v="VPIMENOV"/>
    <s v="ENA-IM ME NEW YORK"/>
    <x v="7"/>
    <x v="5"/>
    <n v="798314"/>
    <d v="2001-05-19T21:00:00"/>
  </r>
  <r>
    <x v="1"/>
    <x v="3"/>
    <x v="1"/>
    <n v="3"/>
    <n v="7200"/>
    <n v="1267175"/>
    <d v="2001-05-18T10:08:21"/>
    <s v="Mirant Americas Energy Marketing, L.P."/>
    <x v="0"/>
    <x v="0"/>
    <x v="0"/>
    <x v="3"/>
    <s v="US Gas Phy Fwd Firm non-TX &lt; or = 1Mo "/>
    <s v="US Gas Phy       TENN 500                19-21May01      USD/MM"/>
    <n v="2400"/>
    <m/>
    <x v="0"/>
    <x v="10"/>
    <x v="0"/>
    <n v="4.09"/>
    <s v="wethering"/>
    <s v="SGOODEL"/>
    <s v="ENA-IM NE GULF3"/>
    <x v="7"/>
    <x v="5"/>
    <n v="798316"/>
    <d v="2001-05-19T21:00:00"/>
  </r>
  <r>
    <x v="1"/>
    <x v="3"/>
    <x v="1"/>
    <n v="3"/>
    <n v="7062"/>
    <n v="1267176"/>
    <d v="2001-05-18T10:08:38"/>
    <s v="Dynegy Marketing and Trade"/>
    <x v="0"/>
    <x v="0"/>
    <x v="0"/>
    <x v="3"/>
    <s v="US Gas Phy Fwd Firm non-TX &lt; or = 1Mo "/>
    <s v="US Gas Phy       TGT Z-SL                19-21May01      USD/MM"/>
    <n v="2354"/>
    <m/>
    <x v="0"/>
    <x v="10"/>
    <x v="0"/>
    <n v="4.1349999999999998"/>
    <s v="FMORGAN1"/>
    <s v="SPEREIR"/>
    <s v="ENA-IM NE GULF2"/>
    <x v="7"/>
    <x v="5"/>
    <n v="798317"/>
    <d v="2001-05-19T21:00:00"/>
  </r>
  <r>
    <x v="1"/>
    <x v="3"/>
    <x v="1"/>
    <n v="3"/>
    <n v="2700"/>
    <n v="1267177"/>
    <d v="2001-05-18T10:08:51"/>
    <s v="Dynegy Marketing and Trade"/>
    <x v="0"/>
    <x v="0"/>
    <x v="0"/>
    <x v="3"/>
    <s v="US Gas Phy Fwd Firm non-TX &lt; or = 1Mo "/>
    <s v="US Gas Phy       Trunkline ELA           19-21May01      USD/MM"/>
    <m/>
    <n v="900"/>
    <x v="0"/>
    <x v="10"/>
    <x v="0"/>
    <n v="3.9950000000000001"/>
    <s v="MAXFIELD"/>
    <s v="TDONOHO"/>
    <s v="ENA - IM Central Gulf"/>
    <x v="7"/>
    <x v="5"/>
    <n v="798319"/>
    <d v="2001-05-19T21:00:00"/>
  </r>
  <r>
    <x v="0"/>
    <x v="0"/>
    <x v="0"/>
    <n v="1"/>
    <n v="20"/>
    <n v="1267178"/>
    <d v="2001-05-18T10:08:53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83162"/>
    <s v="BMARCHAN"/>
    <s v="Enron Metals Trading System"/>
    <x v="0"/>
    <x v="0"/>
    <n v="2138905"/>
    <m/>
  </r>
  <r>
    <x v="0"/>
    <x v="1"/>
    <x v="0"/>
    <n v="31"/>
    <n v="775000"/>
    <n v="1267180"/>
    <d v="2001-05-18T10:09:20"/>
    <s v="Sempra Energy Trading Corp."/>
    <x v="0"/>
    <x v="0"/>
    <x v="0"/>
    <x v="1"/>
    <s v="UK IPE Brent Swap "/>
    <s v="UK Brent Swap    IPE PEN                 Jul01           USD/bbl"/>
    <n v="25000"/>
    <m/>
    <x v="0"/>
    <x v="9"/>
    <x v="0"/>
    <n v="28.84"/>
    <s v="DOMESTIC"/>
    <s v="MJONES2"/>
    <s v="UK - ECTRIC - Crude D-Brent"/>
    <x v="1"/>
    <x v="4"/>
    <s v="VA6574.1"/>
    <d v="2001-07-01T00:00:00"/>
  </r>
  <r>
    <x v="0"/>
    <x v="3"/>
    <x v="1"/>
    <n v="30"/>
    <n v="150000"/>
    <n v="1267181"/>
    <d v="2001-05-18T10:09:32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"/>
    <s v="williamw"/>
    <s v="MCOWAN"/>
    <s v="EC-IM Canada West"/>
    <x v="7"/>
    <x v="7"/>
    <n v="798321"/>
    <d v="2001-06-01T21:00:00"/>
  </r>
  <r>
    <x v="0"/>
    <x v="0"/>
    <x v="0"/>
    <n v="1"/>
    <n v="20"/>
    <n v="1267182"/>
    <d v="2001-05-18T10:09:37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GLOVERJOHN"/>
    <s v="BMARCHAN"/>
    <s v="Enron Metals Trading System"/>
    <x v="0"/>
    <x v="0"/>
    <n v="2138907"/>
    <m/>
  </r>
  <r>
    <x v="1"/>
    <x v="3"/>
    <x v="1"/>
    <n v="3"/>
    <n v="15000"/>
    <n v="1267183"/>
    <d v="2001-05-18T10:09:44"/>
    <s v="Reliant Energy Services,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mikepowers"/>
    <s v="SGOODEL"/>
    <s v="ENA-IM NE GULF3"/>
    <x v="7"/>
    <x v="5"/>
    <n v="798322"/>
    <d v="2001-05-19T21:00:00"/>
  </r>
  <r>
    <x v="1"/>
    <x v="3"/>
    <x v="0"/>
    <n v="30"/>
    <n v="600000"/>
    <n v="1267184"/>
    <d v="2001-05-18T10:09:48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EPMELPjrc"/>
    <s v="JARNOLD"/>
    <s v="NG-Price"/>
    <x v="1"/>
    <x v="5"/>
    <s v="VA6575.1"/>
    <d v="2001-06-01T21:00:00"/>
  </r>
  <r>
    <x v="1"/>
    <x v="3"/>
    <x v="1"/>
    <n v="3"/>
    <n v="15000"/>
    <n v="1267186"/>
    <d v="2001-05-18T10:10:07"/>
    <s v="BP Energy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3"/>
    <s v="LONGERLL"/>
    <s v="SPEREIR"/>
    <s v="ENA-IM NE GULF3"/>
    <x v="7"/>
    <x v="5"/>
    <n v="798323"/>
    <d v="2001-05-19T21:00:00"/>
  </r>
  <r>
    <x v="0"/>
    <x v="3"/>
    <x v="1"/>
    <n v="30"/>
    <n v="150000"/>
    <n v="1267187"/>
    <d v="2001-05-18T10:10:08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5949999999999998"/>
    <s v="SANTUCCI1"/>
    <s v="MCOWAN"/>
    <s v="EC-IM Canada West"/>
    <x v="7"/>
    <x v="7"/>
    <n v="798324"/>
    <d v="2001-06-01T21:00:00"/>
  </r>
  <r>
    <x v="1"/>
    <x v="3"/>
    <x v="0"/>
    <n v="13"/>
    <n v="260000"/>
    <n v="1267192"/>
    <d v="2001-05-18T10:11:07"/>
    <s v="Dynegy Marketing and Trade"/>
    <x v="0"/>
    <x v="0"/>
    <x v="0"/>
    <x v="3"/>
    <s v="US Gas Fin Swap"/>
    <s v="US Gas Daily     HHub                    19-31May01      USD/MM"/>
    <m/>
    <n v="20000"/>
    <x v="0"/>
    <x v="10"/>
    <x v="0"/>
    <n v="4.165"/>
    <s v="SANDBERG"/>
    <s v="PKEAVEY"/>
    <s v="G-DAILY-EST"/>
    <x v="1"/>
    <x v="5"/>
    <s v="VA6579.1"/>
    <d v="2001-05-19T21:00:00"/>
  </r>
  <r>
    <x v="1"/>
    <x v="3"/>
    <x v="1"/>
    <n v="3"/>
    <n v="4500"/>
    <n v="1267193"/>
    <d v="2001-05-18T10:11:12"/>
    <s v="Dynegy Marketing and Trade"/>
    <x v="0"/>
    <x v="0"/>
    <x v="0"/>
    <x v="3"/>
    <s v="US Gas Phy Fwd Firm non-TX &lt; or = 1Mo "/>
    <s v="US Gas Phy       TGT Z-SL                19-21May01      USD/MM"/>
    <n v="1500"/>
    <m/>
    <x v="0"/>
    <x v="10"/>
    <x v="0"/>
    <n v="4.1349999999999998"/>
    <s v="FMORGAN1"/>
    <s v="SPEREIR"/>
    <s v="ENA-IM NE GULF2"/>
    <x v="7"/>
    <x v="5"/>
    <n v="798327"/>
    <d v="2001-05-19T21:00:00"/>
  </r>
  <r>
    <x v="0"/>
    <x v="3"/>
    <x v="1"/>
    <n v="90"/>
    <n v="2250000"/>
    <n v="1267194"/>
    <d v="2001-05-18T10:11:13"/>
    <s v="TotalFinaElf Gas and Power Limited"/>
    <x v="0"/>
    <x v="0"/>
    <x v="0"/>
    <x v="3"/>
    <s v="UK Gas Phy Fwd NBP"/>
    <s v="UK Gas Phy       NBP                     Jan-Mar02       p/th"/>
    <n v="25000"/>
    <m/>
    <x v="0"/>
    <x v="6"/>
    <x v="3"/>
    <n v="26.4"/>
    <s v="TOMEARL1"/>
    <s v="AFAIRLE"/>
    <s v="Non Affiliate Gas Book"/>
    <x v="4"/>
    <x v="3"/>
    <n v="103726"/>
    <d v="2002-01-01T00:00:00"/>
  </r>
  <r>
    <x v="1"/>
    <x v="3"/>
    <x v="1"/>
    <n v="3"/>
    <n v="15000"/>
    <n v="1267195"/>
    <d v="2001-05-18T10:11:24"/>
    <s v="Dynegy Marketing and Trade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100000000000003"/>
    <s v="MCGAUGHEY1"/>
    <s v="SPEREIR"/>
    <s v="ENA-IM NE GULF3"/>
    <x v="7"/>
    <x v="5"/>
    <n v="798328"/>
    <d v="2001-05-19T21:00:00"/>
  </r>
  <r>
    <x v="1"/>
    <x v="3"/>
    <x v="1"/>
    <n v="3"/>
    <n v="3000"/>
    <n v="1267196"/>
    <d v="2001-05-18T10:11:41"/>
    <s v="AEP Energy Services, Inc."/>
    <x v="0"/>
    <x v="0"/>
    <x v="0"/>
    <x v="3"/>
    <s v="US Gas Phy Fwd Firm non-TX &lt; or = 1Mo "/>
    <s v="US Gas Phy       NGPL LA Pool            19-21May01      USD/MM"/>
    <m/>
    <n v="1000"/>
    <x v="0"/>
    <x v="10"/>
    <x v="0"/>
    <n v="4.1449999999999996"/>
    <s v="aepes201"/>
    <s v="TDONOHO"/>
    <s v="ENA - IM Central Gulf"/>
    <x v="7"/>
    <x v="5"/>
    <n v="798329"/>
    <d v="2001-05-19T21:00:00"/>
  </r>
  <r>
    <x v="1"/>
    <x v="3"/>
    <x v="1"/>
    <n v="3"/>
    <n v="1500"/>
    <n v="1267197"/>
    <d v="2001-05-18T10:11:49"/>
    <s v="Reliant Energy Services, Inc."/>
    <x v="0"/>
    <x v="0"/>
    <x v="0"/>
    <x v="3"/>
    <s v="US Gas Phy Fwd Firm non-TX &lt; or = 1Mo "/>
    <s v="US Gas Phy       TENN 500                19-21May01      USD/MM"/>
    <m/>
    <n v="500"/>
    <x v="0"/>
    <x v="10"/>
    <x v="0"/>
    <n v="4.1100000000000003"/>
    <s v="mikepowers"/>
    <s v="SGOODEL"/>
    <s v="ENA-IM NE GULF3"/>
    <x v="7"/>
    <x v="5"/>
    <n v="798330"/>
    <d v="2001-05-19T21:00:00"/>
  </r>
  <r>
    <x v="0"/>
    <x v="0"/>
    <x v="0"/>
    <n v="1"/>
    <n v="20"/>
    <n v="1267198"/>
    <d v="2001-05-18T10:11:5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johnmanfld"/>
    <s v="BMARCHAN"/>
    <s v="Enron Metals Trading System"/>
    <x v="0"/>
    <x v="0"/>
    <n v="2138912"/>
    <m/>
  </r>
  <r>
    <x v="1"/>
    <x v="1"/>
    <x v="0"/>
    <n v="1"/>
    <n v="25000"/>
    <n v="1267199"/>
    <d v="2001-05-18T10:11:59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REWCHESS"/>
    <s v="RFULLER"/>
    <s v="PHYOIL - Price"/>
    <x v="1"/>
    <x v="5"/>
    <s v="VA6580.1"/>
    <d v="2001-06-01T00:00:00"/>
  </r>
  <r>
    <x v="1"/>
    <x v="3"/>
    <x v="1"/>
    <n v="3"/>
    <n v="2346"/>
    <n v="1267200"/>
    <d v="2001-05-18T10:12:12"/>
    <s v="Cross Timbers Energy Services, Inc."/>
    <x v="0"/>
    <x v="0"/>
    <x v="0"/>
    <x v="3"/>
    <s v="US Gas Phy Fwd Firm non-TX &lt; or = 1Mo "/>
    <s v="US Gas Phy       NGPL Midcont            19-21May01      USD/MM"/>
    <n v="782"/>
    <m/>
    <x v="0"/>
    <x v="10"/>
    <x v="0"/>
    <n v="4.03"/>
    <s v="redwood1"/>
    <s v="JWILLI13"/>
    <s v="ENA-IM Mid Central South"/>
    <x v="7"/>
    <x v="5"/>
    <n v="798331"/>
    <d v="2001-05-19T21:00:00"/>
  </r>
  <r>
    <x v="1"/>
    <x v="3"/>
    <x v="1"/>
    <n v="3"/>
    <n v="9000"/>
    <n v="1267201"/>
    <d v="2001-05-18T10:12:12"/>
    <s v="Reliant Energy Services, Inc."/>
    <x v="0"/>
    <x v="0"/>
    <x v="0"/>
    <x v="3"/>
    <s v="US Gas Phy Fwd Firm non-TX &lt; or = 1Mo "/>
    <s v="US Gas Phy       TGT Z-SL                19-21May01      USD/MM"/>
    <m/>
    <n v="3000"/>
    <x v="0"/>
    <x v="10"/>
    <x v="0"/>
    <n v="4.1500000000000004"/>
    <s v="kimnorman"/>
    <s v="SPEREIR"/>
    <s v="ENA-IM NE GULF2"/>
    <x v="7"/>
    <x v="5"/>
    <n v="798332"/>
    <d v="2001-05-19T21:00:00"/>
  </r>
  <r>
    <x v="0"/>
    <x v="0"/>
    <x v="0"/>
    <n v="1"/>
    <n v="10"/>
    <n v="1267202"/>
    <d v="2001-05-18T10:12:31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51397"/>
    <s v="BMARCHAN"/>
    <s v="Enron Metals Trading System"/>
    <x v="0"/>
    <x v="0"/>
    <n v="2138914"/>
    <m/>
  </r>
  <r>
    <x v="1"/>
    <x v="2"/>
    <x v="0"/>
    <n v="1"/>
    <n v="50"/>
    <n v="1267203"/>
    <d v="2001-05-18T10:12:34"/>
    <s v="Coral Energy Holding L.P."/>
    <x v="0"/>
    <x v="0"/>
    <x v="0"/>
    <x v="2"/>
    <s v="US East Power Fin Swap"/>
    <s v="US Pwr Fin Swap  ISO NY Z-A Peak         21May01         USD/MWh"/>
    <m/>
    <n v="50"/>
    <x v="0"/>
    <x v="2"/>
    <x v="0"/>
    <n v="40.75"/>
    <s v="jamesgtine"/>
    <s v="GGUPTA"/>
    <s v="ST-New England"/>
    <x v="6"/>
    <x v="5"/>
    <n v="615409.1"/>
    <d v="2001-05-21T21:00:00"/>
  </r>
  <r>
    <x v="1"/>
    <x v="3"/>
    <x v="1"/>
    <n v="13"/>
    <n v="65000"/>
    <n v="1267204"/>
    <d v="2001-05-18T10:12:37"/>
    <s v="Colonial Energy Inc."/>
    <x v="0"/>
    <x v="0"/>
    <x v="0"/>
    <x v="3"/>
    <s v="US Gas Phy Fwd Firm non-TX &lt; or = 1Mo "/>
    <s v="US Gas Phy       TENN 500                19-31May01      USD/MM"/>
    <m/>
    <n v="5000"/>
    <x v="0"/>
    <x v="10"/>
    <x v="0"/>
    <n v="4.085"/>
    <s v="CGILBERT"/>
    <s v="SGOODEL"/>
    <s v="ENA-IM NE GULF3"/>
    <x v="7"/>
    <x v="5"/>
    <n v="798334"/>
    <d v="2001-05-19T21:00:00"/>
  </r>
  <r>
    <x v="1"/>
    <x v="3"/>
    <x v="1"/>
    <n v="3"/>
    <n v="3000"/>
    <n v="1267206"/>
    <d v="2001-05-18T10:12:40"/>
    <s v="Cross Timbers Energy Services, Inc."/>
    <x v="0"/>
    <x v="0"/>
    <x v="0"/>
    <x v="3"/>
    <s v="US Gas Phy Fwd Firm non-TX &lt; or = 1Mo "/>
    <s v="US Gas Phy       NGPL Midcont            19-21May01      USD/MM"/>
    <n v="1000"/>
    <m/>
    <x v="0"/>
    <x v="10"/>
    <x v="0"/>
    <n v="4.03"/>
    <s v="redwood1"/>
    <s v="JWILLI13"/>
    <s v="ENA-IM Mid Central South"/>
    <x v="7"/>
    <x v="5"/>
    <n v="798333"/>
    <d v="2001-05-19T21:00:00"/>
  </r>
  <r>
    <x v="1"/>
    <x v="3"/>
    <x v="0"/>
    <n v="30"/>
    <n v="600000"/>
    <n v="1267207"/>
    <d v="2001-05-18T10:12:4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JORDAN01"/>
    <s v="JARNOLD"/>
    <s v="NG-Price"/>
    <x v="1"/>
    <x v="5"/>
    <s v="VA6586.1"/>
    <d v="2001-06-01T21:00:00"/>
  </r>
  <r>
    <x v="1"/>
    <x v="3"/>
    <x v="1"/>
    <n v="3"/>
    <n v="7500"/>
    <n v="1267208"/>
    <d v="2001-05-18T10:12:51"/>
    <s v="Duke Energy Trading and Marketing, L.L.C."/>
    <x v="0"/>
    <x v="0"/>
    <x v="0"/>
    <x v="3"/>
    <s v="US Gas Phy Fwd Firm non-TX &lt; or = 1Mo "/>
    <s v="US Gas Phy       TETCO STX               19-21May01      USD/MM"/>
    <n v="2500"/>
    <m/>
    <x v="0"/>
    <x v="10"/>
    <x v="0"/>
    <n v="4.05"/>
    <s v="RICKNEITZ"/>
    <s v="SPEREIR"/>
    <s v="ENA-IM NE GULF3"/>
    <x v="7"/>
    <x v="5"/>
    <n v="798335"/>
    <d v="2001-05-19T21:00:00"/>
  </r>
  <r>
    <x v="1"/>
    <x v="3"/>
    <x v="1"/>
    <n v="13"/>
    <n v="65000"/>
    <n v="1267209"/>
    <d v="2001-05-18T10:12:52"/>
    <s v="Colonial Energy Inc."/>
    <x v="0"/>
    <x v="0"/>
    <x v="0"/>
    <x v="3"/>
    <s v="US Gas Phy Fwd Firm non-TX &lt; or = 1Mo "/>
    <s v="US Gas Phy       TENN 800                19-31May01      USD/MM"/>
    <m/>
    <n v="5000"/>
    <x v="0"/>
    <x v="10"/>
    <x v="0"/>
    <n v="4.09"/>
    <s v="CGILBERT"/>
    <s v="SGOODEL"/>
    <s v="ENA-IM NE GULF3"/>
    <x v="7"/>
    <x v="5"/>
    <n v="798336"/>
    <d v="2001-05-19T21:00:00"/>
  </r>
  <r>
    <x v="1"/>
    <x v="2"/>
    <x v="1"/>
    <n v="3"/>
    <n v="150"/>
    <n v="1267211"/>
    <d v="2001-05-18T10:12:54"/>
    <s v="Williams Energy Marketing &amp; Trading Company"/>
    <x v="0"/>
    <x v="0"/>
    <x v="0"/>
    <x v="2"/>
    <s v="US East Power Phy Fwd Firm"/>
    <s v="US Pwr Phy Firm  NEPOOL Peak             29-31May01      USD/MWh"/>
    <n v="50"/>
    <m/>
    <x v="0"/>
    <x v="2"/>
    <x v="0"/>
    <n v="56.25"/>
    <s v="aforgion"/>
    <s v="PBRODER"/>
    <s v="ST-New England"/>
    <x v="6"/>
    <x v="6"/>
    <n v="615410.1"/>
    <d v="2001-05-29T21:00:00"/>
  </r>
  <r>
    <x v="0"/>
    <x v="0"/>
    <x v="0"/>
    <n v="1"/>
    <n v="10"/>
    <n v="1267212"/>
    <d v="2001-05-18T10:13:02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83160"/>
    <s v="BMARCHAN"/>
    <s v="Enron Metals Trading System"/>
    <x v="0"/>
    <x v="0"/>
    <n v="2138916"/>
    <m/>
  </r>
  <r>
    <x v="1"/>
    <x v="3"/>
    <x v="0"/>
    <n v="13"/>
    <n v="130000"/>
    <n v="1267213"/>
    <d v="2001-05-18T10:13:03"/>
    <s v="Aquila Risk Management Corporation"/>
    <x v="0"/>
    <x v="0"/>
    <x v="0"/>
    <x v="3"/>
    <s v="US Gas Fin Swap"/>
    <s v="US Gas Daily     EP SanJuan              19-31May01      USD/MM"/>
    <n v="10000"/>
    <m/>
    <x v="0"/>
    <x v="10"/>
    <x v="0"/>
    <n v="2.9049999999999998"/>
    <s v="AQUILA1001"/>
    <s v="TKUYKEN"/>
    <s v="West-SJ"/>
    <x v="1"/>
    <x v="5"/>
    <s v="VA6589.1"/>
    <d v="2001-05-19T21:00:00"/>
  </r>
  <r>
    <x v="1"/>
    <x v="3"/>
    <x v="0"/>
    <n v="31"/>
    <n v="155000"/>
    <n v="1267214"/>
    <d v="2001-05-18T10:13:04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7.3"/>
    <s v="AQUILA1012"/>
    <s v="KHOLST"/>
    <s v="FT-West"/>
    <x v="1"/>
    <x v="5"/>
    <s v="VA6590.1"/>
    <d v="2001-07-01T21:00:00"/>
  </r>
  <r>
    <x v="1"/>
    <x v="3"/>
    <x v="1"/>
    <n v="3"/>
    <n v="9000"/>
    <n v="1267215"/>
    <d v="2001-05-18T10:13:07"/>
    <s v="Dynegy Marketing and Trade"/>
    <x v="0"/>
    <x v="0"/>
    <x v="0"/>
    <x v="3"/>
    <s v="US Gas Phy Fwd Firm non-TX &lt; or = 1Mo "/>
    <s v="US Gas Phy       TENN 800                19-21May01      USD/MM"/>
    <n v="3000"/>
    <m/>
    <x v="0"/>
    <x v="10"/>
    <x v="0"/>
    <n v="4.09"/>
    <s v="MCGAUGHEY1"/>
    <s v="SGOODEL"/>
    <s v="ENA-IM NE GULF3"/>
    <x v="7"/>
    <x v="5"/>
    <n v="798337"/>
    <d v="2001-05-19T21:00:00"/>
  </r>
  <r>
    <x v="1"/>
    <x v="3"/>
    <x v="0"/>
    <n v="13"/>
    <n v="260000"/>
    <n v="1267216"/>
    <d v="2001-05-18T10:13:08"/>
    <s v="Aquila Risk Management Corporation"/>
    <x v="0"/>
    <x v="0"/>
    <x v="0"/>
    <x v="3"/>
    <s v="US Gas Fin Swap"/>
    <s v="US Gas Daily     HHub                    19-31May01      USD/MM"/>
    <m/>
    <n v="20000"/>
    <x v="0"/>
    <x v="10"/>
    <x v="0"/>
    <n v="4.17"/>
    <s v="AQUILA1029"/>
    <s v="PKEAVEY"/>
    <s v="G-DAILY-EST"/>
    <x v="1"/>
    <x v="5"/>
    <s v="VA6592.1"/>
    <d v="2001-05-19T21:00:00"/>
  </r>
  <r>
    <x v="1"/>
    <x v="2"/>
    <x v="1"/>
    <n v="30"/>
    <n v="1500"/>
    <n v="1267217"/>
    <d v="2001-05-18T10:13:18"/>
    <s v="Coral Power, L.L.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blacina1"/>
    <s v="JQUENET"/>
    <s v="LT-PJM"/>
    <x v="6"/>
    <x v="6"/>
    <n v="615411.1"/>
    <d v="2001-06-01T14:12:00"/>
  </r>
  <r>
    <x v="1"/>
    <x v="2"/>
    <x v="1"/>
    <n v="3"/>
    <n v="150"/>
    <n v="1267218"/>
    <d v="2001-05-18T10:13:19"/>
    <s v="Williams Energy Marketing &amp; Trading Company"/>
    <x v="0"/>
    <x v="0"/>
    <x v="0"/>
    <x v="2"/>
    <s v="US East Power Phy Fwd Firm"/>
    <s v="US Pwr Phy Firm  NEPOOL Peak             29-31May01      USD/MWh"/>
    <n v="50"/>
    <m/>
    <x v="0"/>
    <x v="2"/>
    <x v="0"/>
    <n v="56.25"/>
    <s v="aforgion"/>
    <s v="PBRODER"/>
    <s v="ST-New England"/>
    <x v="6"/>
    <x v="6"/>
    <n v="615412.1"/>
    <d v="2001-05-29T21:00:00"/>
  </r>
  <r>
    <x v="0"/>
    <x v="3"/>
    <x v="1"/>
    <n v="4"/>
    <n v="40000"/>
    <n v="1267219"/>
    <d v="2001-05-18T10:13:38"/>
    <s v="Texaco Canada Petroleum 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SANTUCCI1"/>
    <s v="RWATT"/>
    <s v="EC-IM Canada West"/>
    <x v="7"/>
    <x v="7"/>
    <n v="798338"/>
    <d v="2001-05-18T21:00:00"/>
  </r>
  <r>
    <x v="1"/>
    <x v="3"/>
    <x v="0"/>
    <n v="30"/>
    <n v="600000"/>
    <n v="1267221"/>
    <d v="2001-05-18T10:13:58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1"/>
    <s v="JORDAN01"/>
    <s v="JARNOLD"/>
    <s v="NG-Price"/>
    <x v="1"/>
    <x v="5"/>
    <s v="VA6594.1"/>
    <d v="2001-06-01T21:00:00"/>
  </r>
  <r>
    <x v="0"/>
    <x v="3"/>
    <x v="1"/>
    <n v="4"/>
    <n v="20000"/>
    <n v="1267223"/>
    <d v="2001-05-18T10:14:01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339"/>
    <d v="2001-05-18T21:00:00"/>
  </r>
  <r>
    <x v="1"/>
    <x v="2"/>
    <x v="1"/>
    <n v="4"/>
    <n v="200"/>
    <n v="1267222"/>
    <d v="2001-05-18T10:14:01"/>
    <s v="American Electric Power Service Corporation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aepsvc136"/>
    <s v="PBRODER"/>
    <s v="ST-New England"/>
    <x v="6"/>
    <x v="6"/>
    <n v="615413.1"/>
    <d v="2001-05-22T21:00:00"/>
  </r>
  <r>
    <x v="1"/>
    <x v="3"/>
    <x v="1"/>
    <n v="3"/>
    <n v="15000"/>
    <n v="1267225"/>
    <d v="2001-05-18T10:14:06"/>
    <s v="Mirant Americas Energy Marketing, L.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25"/>
    <s v="dnixon01"/>
    <s v="SPEREIR"/>
    <s v="ENA-IM NE GULF3"/>
    <x v="7"/>
    <x v="5"/>
    <n v="798340"/>
    <d v="2001-05-19T21:00:00"/>
  </r>
  <r>
    <x v="1"/>
    <x v="3"/>
    <x v="0"/>
    <n v="31"/>
    <n v="155000"/>
    <n v="1267226"/>
    <d v="2001-05-18T10:14:12"/>
    <s v="J. Aron &amp; Company"/>
    <x v="0"/>
    <x v="0"/>
    <x v="0"/>
    <x v="3"/>
    <s v="US Gas Fin BasisSwap"/>
    <s v="US Gas Basis     NGI SoCal               Jul01           USD/MM"/>
    <m/>
    <n v="5000"/>
    <x v="0"/>
    <x v="10"/>
    <x v="0"/>
    <n v="7.45"/>
    <s v="ritanagle"/>
    <s v="KHOLST"/>
    <s v="FT-West"/>
    <x v="1"/>
    <x v="5"/>
    <s v="VA6596.1"/>
    <d v="2001-07-01T21:00:00"/>
  </r>
  <r>
    <x v="1"/>
    <x v="3"/>
    <x v="0"/>
    <n v="30"/>
    <n v="150000"/>
    <n v="1267227"/>
    <d v="2001-05-18T10:14:21"/>
    <s v="Calpine Energy Services, L.P."/>
    <x v="0"/>
    <x v="0"/>
    <x v="0"/>
    <x v="3"/>
    <s v="US Gas Fin BasisSwap"/>
    <s v="US Gas Basis     NGI SoCal               Jun01           USD/MM"/>
    <n v="5000"/>
    <m/>
    <x v="0"/>
    <x v="10"/>
    <x v="0"/>
    <n v="7.45"/>
    <s v="CAMTHOR02"/>
    <s v="KHOLST"/>
    <s v="FT-West"/>
    <x v="1"/>
    <x v="5"/>
    <s v="VA6597.1"/>
    <d v="2001-06-01T21:00:00"/>
  </r>
  <r>
    <x v="0"/>
    <x v="3"/>
    <x v="1"/>
    <n v="4"/>
    <n v="40000"/>
    <n v="1267228"/>
    <d v="2001-05-18T10:14:25"/>
    <s v="Unocal Canada Limited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49999999999998"/>
    <s v="UGTC2424"/>
    <s v="RWATT"/>
    <s v="EC-IM Canada West"/>
    <x v="7"/>
    <x v="7"/>
    <n v="798341"/>
    <d v="2001-05-18T21:00:00"/>
  </r>
  <r>
    <x v="1"/>
    <x v="3"/>
    <x v="1"/>
    <n v="30"/>
    <n v="75000"/>
    <n v="1267229"/>
    <d v="2001-05-18T10:14:34"/>
    <s v="Calpine Energy Services, L.P."/>
    <x v="0"/>
    <x v="0"/>
    <x v="0"/>
    <x v="3"/>
    <s v="US Gas Phy Index Firm non-TX &lt; or = 1Mo"/>
    <s v="US Gas Phy Index TETCO M3 NL1            Jun01           USD/MM"/>
    <n v="2500"/>
    <m/>
    <x v="0"/>
    <x v="10"/>
    <x v="0"/>
    <n v="0.37"/>
    <s v="KBENJAMIN1"/>
    <s v="VPIMENOV"/>
    <s v="ENA-IM ME NEW YORK"/>
    <x v="7"/>
    <x v="5"/>
    <s v="VA6598.1 / 798343"/>
    <d v="2001-06-01T21:00:00"/>
  </r>
  <r>
    <x v="1"/>
    <x v="3"/>
    <x v="1"/>
    <n v="3"/>
    <n v="30000"/>
    <n v="1267230"/>
    <d v="2001-05-18T10:14:42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"/>
    <s v="aepes215"/>
    <s v="ARING"/>
    <s v="ENA-IM NE GULF1"/>
    <x v="7"/>
    <x v="5"/>
    <n v="798342"/>
    <d v="2001-05-19T21:00:00"/>
  </r>
  <r>
    <x v="1"/>
    <x v="3"/>
    <x v="1"/>
    <n v="3"/>
    <n v="30000"/>
    <n v="1267231"/>
    <d v="2001-05-18T10:14:46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aepes215"/>
    <s v="ARING"/>
    <s v="ENA-IM NE GULF1"/>
    <x v="7"/>
    <x v="5"/>
    <n v="798345"/>
    <d v="2001-05-19T21:00:00"/>
  </r>
  <r>
    <x v="1"/>
    <x v="3"/>
    <x v="0"/>
    <n v="30"/>
    <n v="300000"/>
    <n v="1267232"/>
    <d v="2001-05-18T10:14:5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petverma"/>
    <s v="JARNOLD"/>
    <s v="NG-Price"/>
    <x v="1"/>
    <x v="5"/>
    <s v="VA6600.1"/>
    <d v="2001-06-01T21:00:00"/>
  </r>
  <r>
    <x v="1"/>
    <x v="3"/>
    <x v="0"/>
    <n v="30"/>
    <n v="225000"/>
    <n v="1267233"/>
    <d v="2001-05-18T10:15:04"/>
    <s v="Conectiv Energy Supply, Inc."/>
    <x v="0"/>
    <x v="0"/>
    <x v="0"/>
    <x v="3"/>
    <s v="US Gas Fin Swap"/>
    <s v="US Gas Swap      Nymex                   Jun01           USD/MM"/>
    <n v="7500"/>
    <m/>
    <x v="0"/>
    <x v="10"/>
    <x v="0"/>
    <n v="4.2050000000000001"/>
    <s v="steven12"/>
    <s v="JARNOLD"/>
    <s v="NG-Price"/>
    <x v="1"/>
    <x v="5"/>
    <s v="VA6601.1"/>
    <d v="2001-06-01T21:00:00"/>
  </r>
  <r>
    <x v="1"/>
    <x v="2"/>
    <x v="1"/>
    <n v="31"/>
    <n v="775"/>
    <n v="1267234"/>
    <d v="2001-05-18T10:15:11"/>
    <s v="Idaho Power Company, dba IDACORP Energy"/>
    <x v="0"/>
    <x v="0"/>
    <x v="0"/>
    <x v="2"/>
    <s v="US West Power Phy Fwd Firm"/>
    <s v="US Pwr Phy Firm  PALVE OffPk             Aug01           USD/MWh"/>
    <m/>
    <n v="25"/>
    <x v="0"/>
    <x v="2"/>
    <x v="0"/>
    <n v="155"/>
    <s v="DCC68320"/>
    <s v="MDRISC3"/>
    <s v="ST-SW"/>
    <x v="6"/>
    <x v="6"/>
    <n v="615415.1"/>
    <d v="2001-08-01T21:00:00"/>
  </r>
  <r>
    <x v="1"/>
    <x v="2"/>
    <x v="1"/>
    <n v="31"/>
    <n v="775"/>
    <n v="1267235"/>
    <d v="2001-05-18T10:15:16"/>
    <s v="Idaho Power Company, dba IDACORP Energy"/>
    <x v="0"/>
    <x v="0"/>
    <x v="0"/>
    <x v="2"/>
    <s v="US West Power Phy Fwd Firm"/>
    <s v="US Pwr Phy Firm  PALVE OffPk             Jul01           USD/MWh"/>
    <m/>
    <n v="25"/>
    <x v="0"/>
    <x v="2"/>
    <x v="0"/>
    <n v="145"/>
    <s v="DCC68320"/>
    <s v="MDRISC3"/>
    <s v="ST-SW"/>
    <x v="6"/>
    <x v="6"/>
    <n v="615416.1"/>
    <d v="2001-07-01T21:00:00"/>
  </r>
  <r>
    <x v="1"/>
    <x v="2"/>
    <x v="1"/>
    <n v="30"/>
    <n v="750"/>
    <n v="1267236"/>
    <d v="2001-05-18T10:15:20"/>
    <s v="Idaho Power Company, dba IDACORP Energy"/>
    <x v="0"/>
    <x v="0"/>
    <x v="0"/>
    <x v="2"/>
    <s v="US West Power Phy Fwd Firm"/>
    <s v="US Pwr Phy Firm  PALVE OffPk             Sep01           USD/MWh"/>
    <m/>
    <n v="25"/>
    <x v="0"/>
    <x v="2"/>
    <x v="0"/>
    <n v="140"/>
    <s v="DCC68320"/>
    <s v="MDRISC3"/>
    <s v="ST-SW"/>
    <x v="6"/>
    <x v="6"/>
    <n v="615417.1"/>
    <d v="2001-09-01T21:00:00"/>
  </r>
  <r>
    <x v="0"/>
    <x v="3"/>
    <x v="1"/>
    <n v="30"/>
    <n v="150000"/>
    <n v="1267237"/>
    <d v="2001-05-18T10:15:33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SANTUCCI1"/>
    <s v="MCOWAN"/>
    <s v="EC-IM Canada West"/>
    <x v="7"/>
    <x v="7"/>
    <n v="798346"/>
    <d v="2001-06-01T21:00:00"/>
  </r>
  <r>
    <x v="0"/>
    <x v="0"/>
    <x v="0"/>
    <n v="1"/>
    <n v="20"/>
    <n v="1267238"/>
    <d v="2001-05-18T10:15:3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johnmanfld"/>
    <s v="BMARCHAN"/>
    <s v="Enron Metals Trading System"/>
    <x v="0"/>
    <x v="0"/>
    <n v="2138920"/>
    <m/>
  </r>
  <r>
    <x v="1"/>
    <x v="3"/>
    <x v="0"/>
    <n v="153"/>
    <n v="3060000"/>
    <n v="1267239"/>
    <d v="2001-05-18T10:15:53"/>
    <s v="El Paso Merchant Energy, L.P."/>
    <x v="0"/>
    <x v="0"/>
    <x v="0"/>
    <x v="3"/>
    <s v="US Gas Fin BasisSwap"/>
    <s v="US Gas Basis     NGPL TXOK               Jun-Oct01       USD/MM"/>
    <m/>
    <n v="20000"/>
    <x v="0"/>
    <x v="10"/>
    <x v="0"/>
    <n v="-7.7499999999999999E-2"/>
    <s v="EPMELPrss"/>
    <s v="KRUSCIT"/>
    <s v="Firm Trading Central"/>
    <x v="1"/>
    <x v="5"/>
    <s v="VA6602.1"/>
    <d v="2001-06-01T00:00:00"/>
  </r>
  <r>
    <x v="1"/>
    <x v="3"/>
    <x v="0"/>
    <n v="13"/>
    <n v="325000"/>
    <n v="1267240"/>
    <d v="2001-05-18T10:16:16"/>
    <s v="Firm Trading Bridgeline Gas Marketing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ADM18276"/>
    <s v="PKEAVEY"/>
    <s v="G-DAILY-EST"/>
    <x v="1"/>
    <x v="5"/>
    <s v="VA6603.1"/>
    <d v="2001-05-19T21:00:00"/>
  </r>
  <r>
    <x v="1"/>
    <x v="3"/>
    <x v="1"/>
    <n v="3"/>
    <n v="15000"/>
    <n v="1267241"/>
    <d v="2001-05-18T10:16:35"/>
    <s v="Colonial Energy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3"/>
    <s v="BRIANKELLY"/>
    <s v="SPEREIR"/>
    <s v="ENA-IM NE GULF3"/>
    <x v="7"/>
    <x v="5"/>
    <n v="798348"/>
    <d v="2001-05-19T21:00:00"/>
  </r>
  <r>
    <x v="0"/>
    <x v="0"/>
    <x v="0"/>
    <n v="1"/>
    <n v="20"/>
    <n v="1267242"/>
    <d v="2001-05-18T10:16:4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7"/>
    <s v="pornstar"/>
    <s v="BMARCHAN"/>
    <s v="Enron Metals Trading System"/>
    <x v="0"/>
    <x v="0"/>
    <n v="2138922"/>
    <m/>
  </r>
  <r>
    <x v="1"/>
    <x v="3"/>
    <x v="1"/>
    <n v="3"/>
    <n v="30000"/>
    <n v="1267243"/>
    <d v="2001-05-18T10:16:44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399999999999997"/>
    <s v="aepes215"/>
    <s v="SPEREIR"/>
    <s v="ENA-IM NE GULF2"/>
    <x v="7"/>
    <x v="5"/>
    <n v="798349"/>
    <d v="2001-05-19T21:00:00"/>
  </r>
  <r>
    <x v="1"/>
    <x v="3"/>
    <x v="0"/>
    <n v="30"/>
    <n v="150000"/>
    <n v="1267244"/>
    <d v="2001-05-18T10:16:45"/>
    <s v="El Paso Merchant Energy, L.P."/>
    <x v="0"/>
    <x v="0"/>
    <x v="0"/>
    <x v="3"/>
    <s v="US Gas Fin BasisSwap"/>
    <s v="US Gas Basis     NWPL RkyMtn             Sep01           USD/MM"/>
    <m/>
    <n v="5000"/>
    <x v="0"/>
    <x v="10"/>
    <x v="0"/>
    <n v="-1.3925000000000001"/>
    <s v="EPMELPbag"/>
    <s v="FERMIS"/>
    <s v="FT - North West"/>
    <x v="1"/>
    <x v="5"/>
    <s v="VA6604.1"/>
    <d v="2001-09-01T21:00:00"/>
  </r>
  <r>
    <x v="0"/>
    <x v="0"/>
    <x v="0"/>
    <n v="1"/>
    <n v="20"/>
    <n v="1267245"/>
    <d v="2001-05-18T10:17:02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SUMFAKAS"/>
    <s v="BMARCHAN"/>
    <s v="Enron Metals Trading System"/>
    <x v="0"/>
    <x v="0"/>
    <n v="2138924"/>
    <m/>
  </r>
  <r>
    <x v="0"/>
    <x v="3"/>
    <x v="1"/>
    <n v="4"/>
    <n v="40000"/>
    <n v="1267246"/>
    <d v="2001-05-18T10:17:09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NORTHTRA"/>
    <s v="RWATT"/>
    <s v="EC-IM Canada West"/>
    <x v="7"/>
    <x v="7"/>
    <n v="798351"/>
    <d v="2001-05-18T21:00:00"/>
  </r>
  <r>
    <x v="1"/>
    <x v="2"/>
    <x v="0"/>
    <n v="1"/>
    <n v="50"/>
    <n v="1267247"/>
    <d v="2001-05-18T10:17:25"/>
    <s v="Allegheny Energy Supply Company, LLC"/>
    <x v="0"/>
    <x v="0"/>
    <x v="0"/>
    <x v="2"/>
    <s v="US East Power Fin Swap"/>
    <s v="US Pwr Fin Swap  PJM W IntC HE13-23 EPT  18May01         USD/MWh"/>
    <n v="50"/>
    <m/>
    <x v="0"/>
    <x v="2"/>
    <x v="0"/>
    <n v="35"/>
    <s v="dhaes123"/>
    <s v="JSTEPENO"/>
    <s v="EPMI-HRLY-NE"/>
    <x v="6"/>
    <x v="5"/>
    <n v="615418.1"/>
    <d v="2001-05-18T21:00:00"/>
  </r>
  <r>
    <x v="1"/>
    <x v="3"/>
    <x v="0"/>
    <n v="151"/>
    <n v="377500"/>
    <n v="1267248"/>
    <d v="2001-05-18T10:17:26"/>
    <s v="OGE Energy Resources, Inc."/>
    <x v="0"/>
    <x v="0"/>
    <x v="0"/>
    <x v="3"/>
    <s v="US Gas Fin Swap"/>
    <s v="US Gas Swap      Nymex                   Nov01-Mar02     USD/MM"/>
    <m/>
    <n v="2500"/>
    <x v="0"/>
    <x v="10"/>
    <x v="0"/>
    <n v="4.7"/>
    <s v="kdiamond"/>
    <s v="JARNOLD"/>
    <s v="NG-Price"/>
    <x v="1"/>
    <x v="5"/>
    <s v="VA6605.1"/>
    <d v="2001-11-01T00:00:00"/>
  </r>
  <r>
    <x v="0"/>
    <x v="0"/>
    <x v="0"/>
    <n v="1"/>
    <n v="10"/>
    <n v="1267249"/>
    <d v="2001-05-18T10:17:28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SIMONEVANS"/>
    <s v="BMARCHAN"/>
    <s v="Enron Metals Trading System"/>
    <x v="0"/>
    <x v="0"/>
    <n v="2138926"/>
    <m/>
  </r>
  <r>
    <x v="0"/>
    <x v="4"/>
    <x v="0"/>
    <n v="30"/>
    <n v="150000"/>
    <n v="1267250"/>
    <d v="2001-05-18T10:17:4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0.75"/>
    <s v="christoph"/>
    <s v="CMAHONE"/>
    <s v="UK - ECTRIC - Lite Gasoil"/>
    <x v="1"/>
    <x v="4"/>
    <s v="VA6606.1"/>
    <d v="2001-06-01T00:00:00"/>
  </r>
  <r>
    <x v="1"/>
    <x v="3"/>
    <x v="1"/>
    <n v="3"/>
    <n v="32925"/>
    <n v="1267251"/>
    <d v="2001-05-18T10:17:48"/>
    <s v="Midland Cogeneration Venture Limited Partnership"/>
    <x v="0"/>
    <x v="0"/>
    <x v="0"/>
    <x v="3"/>
    <s v="US Gas Phy Fwd Firm non-TX &lt; or = 1Mo "/>
    <s v="US Gas Phy       Consumers Pwr           19-21May01      USD/MM"/>
    <m/>
    <n v="10975"/>
    <x v="0"/>
    <x v="10"/>
    <x v="0"/>
    <n v="4.3099999999999996"/>
    <s v="ADM26117"/>
    <s v="JWILLI13"/>
    <s v="ENA - IM Mkt Central MICH"/>
    <x v="7"/>
    <x v="5"/>
    <n v="798355"/>
    <d v="2001-05-19T21:00:00"/>
  </r>
  <r>
    <x v="0"/>
    <x v="3"/>
    <x v="1"/>
    <n v="4"/>
    <n v="40000"/>
    <n v="1267252"/>
    <d v="2001-05-18T10:18:00"/>
    <s v="Dynegy Canada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49999999999996"/>
    <s v="JIMMCGHEE"/>
    <s v="RWATT"/>
    <s v="EC-IM Canada West"/>
    <x v="7"/>
    <x v="7"/>
    <n v="798356"/>
    <d v="2001-05-18T21:00:00"/>
  </r>
  <r>
    <x v="0"/>
    <x v="0"/>
    <x v="0"/>
    <n v="1"/>
    <n v="20"/>
    <n v="1267253"/>
    <d v="2001-05-18T10:18:0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johnmanfld"/>
    <s v="BMARCHAN"/>
    <s v="Enron Metals Trading System"/>
    <x v="0"/>
    <x v="0"/>
    <n v="2138928"/>
    <m/>
  </r>
  <r>
    <x v="0"/>
    <x v="3"/>
    <x v="1"/>
    <n v="4"/>
    <n v="20000"/>
    <n v="1267255"/>
    <d v="2001-05-18T10:18:08"/>
    <s v="Northstar Energ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SMITHJAY"/>
    <s v="RWATT"/>
    <s v="EC-IM Canada West"/>
    <x v="7"/>
    <x v="7"/>
    <n v="798357"/>
    <d v="2001-05-18T21:00:00"/>
  </r>
  <r>
    <x v="1"/>
    <x v="2"/>
    <x v="0"/>
    <n v="1"/>
    <n v="50"/>
    <n v="1267254"/>
    <d v="2001-05-18T10:18:08"/>
    <s v="Allegheny Energy Supply Company, LLC"/>
    <x v="0"/>
    <x v="0"/>
    <x v="0"/>
    <x v="2"/>
    <s v="US East Power Fin Swap"/>
    <s v="US Pwr Fin Swap  PJM W IntC HE13-23 EPT  18May01         USD/MWh"/>
    <n v="50"/>
    <m/>
    <x v="0"/>
    <x v="2"/>
    <x v="0"/>
    <n v="34"/>
    <s v="dhaes123"/>
    <s v="JSTEPENO"/>
    <s v="EPMI-HRLY-NE"/>
    <x v="6"/>
    <x v="5"/>
    <n v="615419.1"/>
    <d v="2001-05-18T21:00:00"/>
  </r>
  <r>
    <x v="1"/>
    <x v="3"/>
    <x v="1"/>
    <n v="3"/>
    <n v="7500"/>
    <n v="1267256"/>
    <d v="2001-05-18T10:18:16"/>
    <s v="Aquila Energy Marketing Corporation"/>
    <x v="0"/>
    <x v="0"/>
    <x v="0"/>
    <x v="3"/>
    <s v="US Gas Phy Fwd Firm non-TX &lt; or = 1Mo "/>
    <s v="US Gas Phy       TENN 800                19-21May01      USD/MM"/>
    <m/>
    <n v="2500"/>
    <x v="0"/>
    <x v="10"/>
    <x v="0"/>
    <n v="4.09"/>
    <s v="JENNCLAYO"/>
    <s v="SGOODEL"/>
    <s v="ENA-IM NE GULF3"/>
    <x v="7"/>
    <x v="5"/>
    <n v="798358"/>
    <d v="2001-05-19T21:00:00"/>
  </r>
  <r>
    <x v="1"/>
    <x v="9"/>
    <x v="1"/>
    <e v="#N/A"/>
    <e v="#N/A"/>
    <n v="1267257"/>
    <d v="2001-05-18T10:18:17"/>
    <s v="Boise Cascade Corporation"/>
    <x v="3"/>
    <x v="2"/>
    <x v="1"/>
    <x v="9"/>
    <s v="US SYP Lumber Phy"/>
    <s v="US SYP Phy       2x8 #2 HOU Truck        18May01         USD/MBF"/>
    <m/>
    <n v="22"/>
    <x v="0"/>
    <x v="20"/>
    <x v="0"/>
    <n v="425"/>
    <s v="ADM81953"/>
    <s v="JJACOBS"/>
    <s v="Lumber-Spot"/>
    <x v="1"/>
    <x v="5"/>
    <s v=" "/>
    <d v="2001-05-18T21:00:00"/>
  </r>
  <r>
    <x v="1"/>
    <x v="3"/>
    <x v="1"/>
    <n v="3"/>
    <n v="30000"/>
    <n v="1267258"/>
    <d v="2001-05-18T10:18:26"/>
    <s v="Dynegy Marketing and Trade"/>
    <x v="0"/>
    <x v="0"/>
    <x v="0"/>
    <x v="3"/>
    <s v="US Gas Phy Fwd Firm non-TX &lt; or = 1Mo "/>
    <s v="US Gas Phy       TETCO M3                19-21May01      USD/MM"/>
    <m/>
    <n v="10000"/>
    <x v="0"/>
    <x v="10"/>
    <x v="0"/>
    <n v="4.5199999999999996"/>
    <s v="LITNER01"/>
    <s v="VPIMENOV"/>
    <s v="ENA-IM ME NEW YORK"/>
    <x v="7"/>
    <x v="5"/>
    <n v="798359"/>
    <d v="2001-05-19T21:00:00"/>
  </r>
  <r>
    <x v="0"/>
    <x v="3"/>
    <x v="1"/>
    <n v="4"/>
    <n v="20000"/>
    <n v="1267259"/>
    <d v="2001-05-18T10:18:35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ADM00359"/>
    <s v="RWATT"/>
    <s v="EC-IM Canada West"/>
    <x v="7"/>
    <x v="7"/>
    <n v="798360"/>
    <d v="2001-05-18T21:00:00"/>
  </r>
  <r>
    <x v="1"/>
    <x v="2"/>
    <x v="0"/>
    <n v="1"/>
    <n v="50"/>
    <n v="1267260"/>
    <d v="2001-05-18T10:18:36"/>
    <s v="DTE Energy Trading, Inc."/>
    <x v="0"/>
    <x v="0"/>
    <x v="0"/>
    <x v="2"/>
    <s v="US East Power Fin Swap"/>
    <s v="US Pwr Fin Swap  PJM W IntC HE13-23 EPT  18May01         USD/MWh"/>
    <m/>
    <n v="50"/>
    <x v="0"/>
    <x v="2"/>
    <x v="0"/>
    <n v="35"/>
    <s v="wieszczykr"/>
    <s v="JSTEPENO"/>
    <s v="EPMI-HRLY-NE"/>
    <x v="6"/>
    <x v="5"/>
    <n v="615420.1"/>
    <d v="2001-05-18T21:00:00"/>
  </r>
  <r>
    <x v="1"/>
    <x v="3"/>
    <x v="0"/>
    <n v="151"/>
    <n v="302000"/>
    <n v="1267261"/>
    <d v="2001-05-18T10:18:39"/>
    <s v="Enron Energy Services, Inc."/>
    <x v="0"/>
    <x v="0"/>
    <x v="0"/>
    <x v="3"/>
    <s v="US Gas Fin BasisSwap"/>
    <s v="US Gas Basis     TCO Pool                Nov01-Mar02     USD/MM"/>
    <n v="2000"/>
    <m/>
    <x v="0"/>
    <x v="10"/>
    <x v="0"/>
    <n v="0.26"/>
    <s v="BARRYVAN"/>
    <s v="BMCKAY"/>
    <s v="FT-NY"/>
    <x v="1"/>
    <x v="5"/>
    <s v="VA6608.1"/>
    <d v="2001-11-01T00:00:00"/>
  </r>
  <r>
    <x v="0"/>
    <x v="0"/>
    <x v="0"/>
    <n v="1"/>
    <n v="10"/>
    <n v="1267262"/>
    <d v="2001-05-18T10:18:40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9"/>
    <s v="slattery"/>
    <s v="BMARCHAN"/>
    <s v="Enron Metals Trading System"/>
    <x v="0"/>
    <x v="0"/>
    <n v="2138930"/>
    <m/>
  </r>
  <r>
    <x v="1"/>
    <x v="3"/>
    <x v="0"/>
    <n v="151"/>
    <n v="377500"/>
    <n v="1267263"/>
    <d v="2001-05-18T10:18:47"/>
    <s v="BNP Paribas"/>
    <x v="0"/>
    <x v="0"/>
    <x v="0"/>
    <x v="3"/>
    <s v="US Gas Fin Swap"/>
    <s v="US Gas Swap      Nymex                   Nov01-Mar02     USD/MM"/>
    <m/>
    <n v="2500"/>
    <x v="0"/>
    <x v="10"/>
    <x v="0"/>
    <n v="4.7"/>
    <s v="HEVREGAS1"/>
    <s v="JARNOLD"/>
    <s v="NG-Price"/>
    <x v="1"/>
    <x v="5"/>
    <s v="VA6610.1"/>
    <d v="2001-11-01T00:00:00"/>
  </r>
  <r>
    <x v="0"/>
    <x v="0"/>
    <x v="0"/>
    <n v="1"/>
    <n v="10"/>
    <n v="1267264"/>
    <d v="2001-05-18T10:18:52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09"/>
    <s v="TRD11003"/>
    <s v="BMARCHAN"/>
    <s v="Enron Metals Trading System"/>
    <x v="0"/>
    <x v="0"/>
    <n v="2138932"/>
    <m/>
  </r>
  <r>
    <x v="0"/>
    <x v="0"/>
    <x v="0"/>
    <n v="1"/>
    <n v="10"/>
    <n v="1267265"/>
    <d v="2001-05-18T10:19:09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TRD11003"/>
    <s v="BMARCHAN"/>
    <s v="Enron Metals Trading System"/>
    <x v="0"/>
    <x v="0"/>
    <n v="2138934"/>
    <m/>
  </r>
  <r>
    <x v="1"/>
    <x v="9"/>
    <x v="1"/>
    <e v="#N/A"/>
    <e v="#N/A"/>
    <n v="1267268"/>
    <d v="2001-05-18T10:19:12"/>
    <s v="Dixie Plywood &amp; Lumber Company of Houston"/>
    <x v="4"/>
    <x v="2"/>
    <x v="2"/>
    <x v="9"/>
    <s v="US SYP Lumber Phy"/>
    <s v="US SYP Phy       2x6 #2 HOU Truck        18May01         USD/MBF"/>
    <m/>
    <n v="66"/>
    <x v="0"/>
    <x v="20"/>
    <x v="0"/>
    <n v="428"/>
    <s v="ADM81953"/>
    <s v="JJACOBS"/>
    <s v="Lumber-Spot"/>
    <x v="1"/>
    <x v="5"/>
    <s v=" "/>
    <d v="2001-05-18T21:00:00"/>
  </r>
  <r>
    <x v="1"/>
    <x v="3"/>
    <x v="0"/>
    <n v="30"/>
    <n v="150000"/>
    <n v="1267267"/>
    <d v="2001-05-18T10:19:12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3"/>
    <s v="EPMELPkac"/>
    <s v="FERMIS"/>
    <s v="FT - North West"/>
    <x v="1"/>
    <x v="5"/>
    <s v="VA6611.1"/>
    <d v="2001-06-01T21:00:00"/>
  </r>
  <r>
    <x v="0"/>
    <x v="0"/>
    <x v="0"/>
    <n v="1"/>
    <n v="10"/>
    <n v="1267269"/>
    <d v="2001-05-18T10:19:1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BRUMSTEVE"/>
    <s v="BMARCHAN"/>
    <s v="Enron Metals Trading System"/>
    <x v="0"/>
    <x v="0"/>
    <n v="2138936"/>
    <m/>
  </r>
  <r>
    <x v="0"/>
    <x v="0"/>
    <x v="0"/>
    <n v="1"/>
    <n v="20"/>
    <n v="1267270"/>
    <d v="2001-05-18T10:19:22"/>
    <s v="Triland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ADM06610"/>
    <s v="BMARCHAN"/>
    <s v="Enron Metals Trading System"/>
    <x v="0"/>
    <x v="0"/>
    <n v="2138938"/>
    <m/>
  </r>
  <r>
    <x v="0"/>
    <x v="0"/>
    <x v="0"/>
    <n v="1"/>
    <n v="7"/>
    <n v="1267271"/>
    <d v="2001-05-18T10:19:27"/>
    <s v="Refco Overseas Ltd"/>
    <x v="0"/>
    <x v="0"/>
    <x v="0"/>
    <x v="0"/>
    <s v="Copper LME Registered Contract"/>
    <s v="Cu LME Reg.      Contract                3 Month         USD/mt-L"/>
    <n v="7"/>
    <m/>
    <x v="0"/>
    <x v="0"/>
    <x v="0"/>
    <n v="1709"/>
    <s v="marknunn1"/>
    <s v="BMARCHAN"/>
    <s v="Enron Metals Trading System"/>
    <x v="0"/>
    <x v="0"/>
    <n v="2138940"/>
    <m/>
  </r>
  <r>
    <x v="1"/>
    <x v="2"/>
    <x v="0"/>
    <n v="1"/>
    <n v="50"/>
    <n v="1267274"/>
    <d v="2001-05-18T10:19:33"/>
    <s v="Duke Energy Trading and Marketing, L.L.C."/>
    <x v="0"/>
    <x v="0"/>
    <x v="0"/>
    <x v="2"/>
    <s v="US East Power Fin Swap"/>
    <s v="US Pwr Fin Swap  PJM W IntC HE13-23 EPT  18May01         USD/MWh"/>
    <m/>
    <n v="50"/>
    <x v="0"/>
    <x v="2"/>
    <x v="0"/>
    <n v="35"/>
    <s v="GABRUCE1"/>
    <s v="JSTEPENO"/>
    <s v="EPMI-HRLY-NE"/>
    <x v="6"/>
    <x v="5"/>
    <n v="615421.1"/>
    <d v="2001-05-18T21:00:00"/>
  </r>
  <r>
    <x v="1"/>
    <x v="3"/>
    <x v="0"/>
    <n v="30"/>
    <n v="600000"/>
    <n v="1267275"/>
    <d v="2001-05-18T10:19:3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1"/>
    <s v="JPASTORE"/>
    <s v="JARNOLD"/>
    <s v="NG-Price"/>
    <x v="1"/>
    <x v="5"/>
    <s v="VA6614.1"/>
    <d v="2001-06-01T21:00:00"/>
  </r>
  <r>
    <x v="0"/>
    <x v="0"/>
    <x v="0"/>
    <n v="1"/>
    <n v="13"/>
    <n v="1267276"/>
    <d v="2001-05-18T10:19:38"/>
    <s v="GNI Limited"/>
    <x v="0"/>
    <x v="0"/>
    <x v="0"/>
    <x v="0"/>
    <s v="Copper LME Registered Contract"/>
    <s v="Cu LME Reg.      Contract                3 Month         USD/mt-L"/>
    <n v="13"/>
    <m/>
    <x v="0"/>
    <x v="0"/>
    <x v="0"/>
    <n v="1709"/>
    <s v="ADM59084"/>
    <s v="BMARCHAN"/>
    <s v="Enron Metals Trading System"/>
    <x v="0"/>
    <x v="0"/>
    <n v="2138942"/>
    <m/>
  </r>
  <r>
    <x v="1"/>
    <x v="1"/>
    <x v="0"/>
    <n v="1"/>
    <n v="50000"/>
    <n v="1267277"/>
    <d v="2001-05-18T10:19:5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rsrsrsrs"/>
    <s v="GWHALLE"/>
    <s v="WTI-GW-NXC2"/>
    <x v="1"/>
    <x v="5"/>
    <s v="VA6615.1"/>
    <d v="2001-06-01T00:00:00"/>
  </r>
  <r>
    <x v="0"/>
    <x v="0"/>
    <x v="0"/>
    <n v="1"/>
    <n v="10"/>
    <n v="1267278"/>
    <d v="2001-05-18T10:19:58"/>
    <s v="Birch Metals Company"/>
    <x v="0"/>
    <x v="0"/>
    <x v="0"/>
    <x v="0"/>
    <s v="Copper LME Registered Contract"/>
    <s v="Cu LME Reg.      Contract                18Jul01         USD/mt-L"/>
    <m/>
    <n v="10"/>
    <x v="0"/>
    <x v="0"/>
    <x v="0"/>
    <n v="1709"/>
    <s v="ADM42262"/>
    <s v="BMARCHAN"/>
    <s v="Enron Metals Trading System"/>
    <x v="0"/>
    <x v="0"/>
    <n v="2138944"/>
    <d v="2001-07-18T15:32:00"/>
  </r>
  <r>
    <x v="0"/>
    <x v="0"/>
    <x v="0"/>
    <n v="1"/>
    <n v="10"/>
    <n v="1267279"/>
    <d v="2001-05-18T10:20:07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jamesbuff"/>
    <s v="BMARCHAN"/>
    <s v="Enron Metals Trading System"/>
    <x v="0"/>
    <x v="0"/>
    <n v="2138946"/>
    <m/>
  </r>
  <r>
    <x v="1"/>
    <x v="3"/>
    <x v="0"/>
    <n v="30"/>
    <n v="150000"/>
    <n v="1267280"/>
    <d v="2001-05-18T10:20:13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7"/>
    <s v="Houtenda"/>
    <s v="MLENHAR"/>
    <s v="West-Perm"/>
    <x v="1"/>
    <x v="5"/>
    <s v="VA6636.1"/>
    <d v="2001-06-01T21:00:00"/>
  </r>
  <r>
    <x v="0"/>
    <x v="0"/>
    <x v="0"/>
    <n v="1"/>
    <n v="5"/>
    <n v="1267281"/>
    <d v="2001-05-18T10:20:22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9"/>
    <s v="ADM51397"/>
    <s v="BMARCHAN"/>
    <s v="Enron Metals Trading System"/>
    <x v="0"/>
    <x v="0"/>
    <n v="2138948"/>
    <m/>
  </r>
  <r>
    <x v="0"/>
    <x v="0"/>
    <x v="0"/>
    <n v="1"/>
    <n v="14"/>
    <n v="1267282"/>
    <d v="2001-05-18T10:20:24"/>
    <s v="Chase Manhattan International Limited"/>
    <x v="0"/>
    <x v="0"/>
    <x v="0"/>
    <x v="0"/>
    <s v="Zinc LME Registered Contract"/>
    <s v="Zinc LME Reg.    Contract                3 Month         USD/mt-L"/>
    <m/>
    <n v="14"/>
    <x v="0"/>
    <x v="0"/>
    <x v="0"/>
    <n v="967"/>
    <s v="holcombe"/>
    <s v="ATURNER"/>
    <s v="Enron Metals Trading System"/>
    <x v="0"/>
    <x v="0"/>
    <n v="2138950"/>
    <m/>
  </r>
  <r>
    <x v="1"/>
    <x v="3"/>
    <x v="0"/>
    <n v="13"/>
    <n v="325000"/>
    <n v="1267283"/>
    <d v="2001-05-18T10:20:38"/>
    <s v="Firm Trading Bridgeline Gas Marketing"/>
    <x v="0"/>
    <x v="0"/>
    <x v="0"/>
    <x v="3"/>
    <s v="US Gas Fin Swap"/>
    <s v="US Gas Daily     HHub                    19-31May01      USD/MM"/>
    <m/>
    <n v="25000"/>
    <x v="0"/>
    <x v="10"/>
    <x v="0"/>
    <n v="4.18"/>
    <s v="ADM18276"/>
    <s v="PKEAVEY"/>
    <s v="G-DAILY-EST"/>
    <x v="1"/>
    <x v="5"/>
    <s v="VA6638.1"/>
    <d v="2001-05-19T21:00:00"/>
  </r>
  <r>
    <x v="1"/>
    <x v="3"/>
    <x v="0"/>
    <n v="365"/>
    <n v="1825000"/>
    <n v="1267284"/>
    <d v="2001-05-18T10:20:50"/>
    <s v="Williams Energy Marketing &amp; Trading Company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dlposton"/>
    <s v="JARNOLD"/>
    <s v="NG-Price"/>
    <x v="1"/>
    <x v="5"/>
    <s v="VA6639.1"/>
    <d v="2002-01-01T21:00:00"/>
  </r>
  <r>
    <x v="0"/>
    <x v="0"/>
    <x v="0"/>
    <n v="1"/>
    <n v="20"/>
    <n v="1267285"/>
    <d v="2001-05-18T10:20:53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ADM83161"/>
    <s v="BMARCHAN"/>
    <s v="Enron Metals Trading System"/>
    <x v="0"/>
    <x v="0"/>
    <n v="2138952"/>
    <m/>
  </r>
  <r>
    <x v="0"/>
    <x v="0"/>
    <x v="0"/>
    <n v="1"/>
    <n v="15"/>
    <n v="1267286"/>
    <d v="2001-05-18T10:20:57"/>
    <s v="ADM Investor Services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10"/>
    <s v="PAULDODGE"/>
    <s v="BMARCHAN"/>
    <s v="Enron Metals Trading System"/>
    <x v="0"/>
    <x v="0"/>
    <n v="2138954"/>
    <m/>
  </r>
  <r>
    <x v="1"/>
    <x v="3"/>
    <x v="1"/>
    <n v="3"/>
    <n v="7500"/>
    <n v="1267287"/>
    <d v="2001-05-18T10:21:00"/>
    <s v="Duke Energy Trading and Marketing, L.L.C."/>
    <x v="0"/>
    <x v="0"/>
    <x v="0"/>
    <x v="3"/>
    <s v="US Gas Phy Fwd Firm non-TX &lt; or = 1Mo "/>
    <s v="US Gas Phy       TETCO STX               19-21May01      USD/MM"/>
    <n v="2500"/>
    <m/>
    <x v="0"/>
    <x v="10"/>
    <x v="0"/>
    <n v="4.04"/>
    <s v="RICKNEITZ"/>
    <s v="SPEREIR"/>
    <s v="ENA-IM NE GULF3"/>
    <x v="7"/>
    <x v="5"/>
    <n v="798364"/>
    <d v="2001-05-19T21:00:00"/>
  </r>
  <r>
    <x v="0"/>
    <x v="0"/>
    <x v="0"/>
    <n v="1"/>
    <n v="20"/>
    <n v="1267288"/>
    <d v="2001-05-18T10:21:0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johnmanfld"/>
    <s v="BMARCHAN"/>
    <s v="Enron Metals Trading System"/>
    <x v="0"/>
    <x v="0"/>
    <n v="2138956"/>
    <m/>
  </r>
  <r>
    <x v="1"/>
    <x v="3"/>
    <x v="1"/>
    <n v="153"/>
    <n v="1530000"/>
    <n v="1267289"/>
    <d v="2001-05-18T10:21:11"/>
    <s v="CoEnergy Trading Company"/>
    <x v="0"/>
    <x v="0"/>
    <x v="0"/>
    <x v="3"/>
    <s v="US Gas Phy Index Firm non-TX &gt;1Mo&lt;1Yr"/>
    <s v="US Gas Phy Index GD/M Mich Con           Jun-Oct01       USD/MM"/>
    <m/>
    <n v="10000"/>
    <x v="0"/>
    <x v="10"/>
    <x v="0"/>
    <n v="5.0000000000000001E-3"/>
    <s v="PANNONE12"/>
    <s v="EOLSMGR"/>
    <s v="ENA - IM Mkt Central MICH"/>
    <x v="7"/>
    <x v="5"/>
    <s v="VA6640.1 / 798367"/>
    <d v="2001-06-01T00:00:00"/>
  </r>
  <r>
    <x v="0"/>
    <x v="0"/>
    <x v="0"/>
    <n v="1"/>
    <n v="20"/>
    <n v="1267293"/>
    <d v="2001-05-18T10:21:2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PAULDODGE"/>
    <s v="BMARCHAN"/>
    <s v="Enron Metals Trading System"/>
    <x v="0"/>
    <x v="0"/>
    <n v="2138966"/>
    <m/>
  </r>
  <r>
    <x v="1"/>
    <x v="3"/>
    <x v="1"/>
    <n v="3"/>
    <n v="15000"/>
    <n v="1267292"/>
    <d v="2001-05-18T10:21:21"/>
    <s v="Midcoast Marketing,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500000000000004"/>
    <s v="STUDMFFN"/>
    <s v="SGOODEL"/>
    <s v="ENA-IM NE GULF3"/>
    <x v="7"/>
    <x v="5"/>
    <n v="798366"/>
    <d v="2001-05-19T21:00:00"/>
  </r>
  <r>
    <x v="0"/>
    <x v="0"/>
    <x v="0"/>
    <n v="1"/>
    <n v="20"/>
    <n v="1267294"/>
    <d v="2001-05-18T10:21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johnmanfld"/>
    <s v="BMARCHAN"/>
    <s v="Enron Metals Trading System"/>
    <x v="0"/>
    <x v="0"/>
    <n v="2138968"/>
    <m/>
  </r>
  <r>
    <x v="1"/>
    <x v="3"/>
    <x v="0"/>
    <n v="30"/>
    <n v="225000"/>
    <n v="1267295"/>
    <d v="2001-05-18T10:21:32"/>
    <s v="OGE Energy Resources, Inc."/>
    <x v="0"/>
    <x v="0"/>
    <x v="0"/>
    <x v="3"/>
    <s v="US Gas Fin Swap"/>
    <s v="US Gas Swap      Nymex                   Jun01           USD/MM"/>
    <m/>
    <n v="7500"/>
    <x v="0"/>
    <x v="10"/>
    <x v="0"/>
    <n v="4.2149999999999999"/>
    <s v="kdiamond"/>
    <s v="JARNOLD"/>
    <s v="NG-Price"/>
    <x v="1"/>
    <x v="5"/>
    <s v="VA6642.1"/>
    <d v="2001-06-01T21:00:00"/>
  </r>
  <r>
    <x v="0"/>
    <x v="0"/>
    <x v="0"/>
    <n v="1"/>
    <n v="20"/>
    <n v="1267296"/>
    <d v="2001-05-18T10:21:3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VANDESBO"/>
    <s v="BMARCHAN"/>
    <s v="Enron Metals Trading System"/>
    <x v="0"/>
    <x v="0"/>
    <n v="2138970"/>
    <m/>
  </r>
  <r>
    <x v="0"/>
    <x v="0"/>
    <x v="0"/>
    <n v="1"/>
    <n v="20"/>
    <n v="1267297"/>
    <d v="2001-05-18T10:21:3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ADM67150"/>
    <s v="BMARCHAN"/>
    <s v="Enron Metals Trading System"/>
    <x v="0"/>
    <x v="0"/>
    <n v="2138972"/>
    <m/>
  </r>
  <r>
    <x v="1"/>
    <x v="3"/>
    <x v="0"/>
    <n v="30"/>
    <n v="375000"/>
    <n v="1267298"/>
    <d v="2001-05-18T10:21:37"/>
    <s v="Engage Energy Canada L.P."/>
    <x v="0"/>
    <x v="0"/>
    <x v="0"/>
    <x v="3"/>
    <s v="US Gas Fin Swap"/>
    <s v="US Gas Swap      Nymex                   Jun01           USD/MM"/>
    <m/>
    <n v="12500"/>
    <x v="0"/>
    <x v="10"/>
    <x v="0"/>
    <n v="4.2149999999999999"/>
    <s v="ADM98493"/>
    <s v="JARNOLD"/>
    <s v="NG-Price"/>
    <x v="1"/>
    <x v="5"/>
    <s v="VA6643.1"/>
    <d v="2001-06-01T21:00:00"/>
  </r>
  <r>
    <x v="1"/>
    <x v="3"/>
    <x v="1"/>
    <n v="3"/>
    <n v="30000"/>
    <n v="1267299"/>
    <d v="2001-05-18T10:21:47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aepes215"/>
    <s v="ARING"/>
    <s v="ENA-IM NE GULF1"/>
    <x v="7"/>
    <x v="5"/>
    <n v="798371"/>
    <d v="2001-05-19T21:00:00"/>
  </r>
  <r>
    <x v="0"/>
    <x v="0"/>
    <x v="0"/>
    <n v="1"/>
    <n v="20"/>
    <n v="1267300"/>
    <d v="2001-05-18T10:21:50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67150"/>
    <s v="BMARCHAN"/>
    <s v="Enron Metals Trading System"/>
    <x v="0"/>
    <x v="0"/>
    <n v="2138974"/>
    <m/>
  </r>
  <r>
    <x v="0"/>
    <x v="3"/>
    <x v="1"/>
    <n v="4"/>
    <n v="40000"/>
    <n v="1267301"/>
    <d v="2001-05-18T10:21:55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ngeerds01"/>
    <s v="RWATT"/>
    <s v="EC-IM Canada West"/>
    <x v="7"/>
    <x v="7"/>
    <n v="798372"/>
    <d v="2001-05-18T21:00:00"/>
  </r>
  <r>
    <x v="0"/>
    <x v="0"/>
    <x v="0"/>
    <n v="1"/>
    <n v="20"/>
    <n v="1267302"/>
    <d v="2001-05-18T10:21:5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VANDESBO"/>
    <s v="BMARCHAN"/>
    <s v="Enron Metals Trading System"/>
    <x v="0"/>
    <x v="0"/>
    <n v="2138976"/>
    <m/>
  </r>
  <r>
    <x v="0"/>
    <x v="0"/>
    <x v="0"/>
    <n v="1"/>
    <n v="2"/>
    <n v="1267304"/>
    <d v="2001-05-18T10:22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11"/>
    <s v="marknunn1"/>
    <s v="BMARCHAN"/>
    <s v="Enron Metals Trading System"/>
    <x v="0"/>
    <x v="0"/>
    <n v="2138978"/>
    <m/>
  </r>
  <r>
    <x v="1"/>
    <x v="3"/>
    <x v="1"/>
    <n v="3"/>
    <n v="9000"/>
    <n v="1267303"/>
    <d v="2001-05-18T10:22:00"/>
    <s v="Texaco Natural Gas Inc."/>
    <x v="0"/>
    <x v="0"/>
    <x v="0"/>
    <x v="3"/>
    <s v="US Gas Phy Fwd Firm non-TX &lt; or = 1Mo "/>
    <s v="US Gas Phy       HeHub                   19-21May01      USD/MM"/>
    <m/>
    <n v="3000"/>
    <x v="0"/>
    <x v="10"/>
    <x v="0"/>
    <n v="4.1849999999999996"/>
    <s v="STEPHENSJE"/>
    <s v="ARING"/>
    <s v="ENA-IM NE GULF1"/>
    <x v="7"/>
    <x v="5"/>
    <n v="798373"/>
    <d v="2001-05-19T21:00:00"/>
  </r>
  <r>
    <x v="1"/>
    <x v="3"/>
    <x v="0"/>
    <n v="30"/>
    <n v="300000"/>
    <n v="1267305"/>
    <d v="2001-05-18T10:22:01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2"/>
    <s v="SHIMAITIS"/>
    <s v="JARNOLD"/>
    <s v="NG-Price"/>
    <x v="1"/>
    <x v="5"/>
    <s v="VA6644.1"/>
    <d v="2001-06-01T21:00:00"/>
  </r>
  <r>
    <x v="0"/>
    <x v="0"/>
    <x v="0"/>
    <n v="1"/>
    <n v="20"/>
    <n v="1267306"/>
    <d v="2001-05-18T10:22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3"/>
    <s v="VANDESBO"/>
    <s v="BMARCHAN"/>
    <s v="Enron Metals Trading System"/>
    <x v="0"/>
    <x v="0"/>
    <n v="2138980"/>
    <m/>
  </r>
  <r>
    <x v="0"/>
    <x v="0"/>
    <x v="0"/>
    <n v="1"/>
    <n v="4"/>
    <n v="1267307"/>
    <d v="2001-05-18T10:22:03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711"/>
    <s v="ADM59084"/>
    <s v="BMARCHAN"/>
    <s v="Enron Metals Trading System"/>
    <x v="0"/>
    <x v="0"/>
    <n v="2138982"/>
    <m/>
  </r>
  <r>
    <x v="1"/>
    <x v="3"/>
    <x v="1"/>
    <n v="3"/>
    <n v="15000"/>
    <n v="1267309"/>
    <d v="2001-05-18T10:22:06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449999999999996"/>
    <s v="pces5126"/>
    <s v="SPEREIR"/>
    <s v="ENA-IM NE GULF3"/>
    <x v="7"/>
    <x v="5"/>
    <n v="798375"/>
    <d v="2001-05-19T21:00:00"/>
  </r>
  <r>
    <x v="0"/>
    <x v="0"/>
    <x v="0"/>
    <n v="1"/>
    <n v="20"/>
    <n v="1267310"/>
    <d v="2001-05-18T10:22:0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8986"/>
    <m/>
  </r>
  <r>
    <x v="0"/>
    <x v="0"/>
    <x v="0"/>
    <n v="1"/>
    <n v="10"/>
    <n v="1267311"/>
    <d v="2001-05-18T10:22:21"/>
    <s v="Macquarie Bank Ltd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67150"/>
    <s v="BMARCHAN"/>
    <s v="Enron Metals Trading System"/>
    <x v="0"/>
    <x v="0"/>
    <n v="2138990"/>
    <m/>
  </r>
  <r>
    <x v="0"/>
    <x v="0"/>
    <x v="0"/>
    <n v="1"/>
    <n v="20"/>
    <n v="1267312"/>
    <d v="2001-05-18T10:22:2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HELLENEK"/>
    <s v="BMARCHAN"/>
    <s v="Enron Metals Trading System"/>
    <x v="0"/>
    <x v="0"/>
    <n v="2138988"/>
    <m/>
  </r>
  <r>
    <x v="0"/>
    <x v="0"/>
    <x v="0"/>
    <n v="1"/>
    <n v="20"/>
    <n v="1267313"/>
    <d v="2001-05-18T10:22:2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3"/>
    <s v="HELLENEK"/>
    <s v="BMARCHAN"/>
    <s v="Enron Metals Trading System"/>
    <x v="0"/>
    <x v="0"/>
    <n v="2138992"/>
    <m/>
  </r>
  <r>
    <x v="0"/>
    <x v="0"/>
    <x v="0"/>
    <n v="1"/>
    <n v="20"/>
    <n v="1267314"/>
    <d v="2001-05-18T10:22:2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8994"/>
    <m/>
  </r>
  <r>
    <x v="0"/>
    <x v="3"/>
    <x v="1"/>
    <n v="4"/>
    <n v="40000"/>
    <n v="1267315"/>
    <d v="2001-05-18T10:22:31"/>
    <s v="Mirant Americas Energy Marketing Canada, Ltd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4"/>
    <s v="ADM68959"/>
    <s v="RWATT"/>
    <s v="EC-IM Canada West"/>
    <x v="7"/>
    <x v="7"/>
    <n v="798376"/>
    <d v="2001-05-18T21:00:00"/>
  </r>
  <r>
    <x v="0"/>
    <x v="0"/>
    <x v="0"/>
    <n v="1"/>
    <n v="20"/>
    <n v="1267316"/>
    <d v="2001-05-18T10:22:3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8996"/>
    <m/>
  </r>
  <r>
    <x v="0"/>
    <x v="0"/>
    <x v="0"/>
    <n v="1"/>
    <n v="20"/>
    <n v="1267318"/>
    <d v="2001-05-18T10:22:3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HELLENEK"/>
    <s v="BMARCHAN"/>
    <s v="Enron Metals Trading System"/>
    <x v="0"/>
    <x v="0"/>
    <n v="2138998"/>
    <m/>
  </r>
  <r>
    <x v="1"/>
    <x v="3"/>
    <x v="0"/>
    <n v="30"/>
    <n v="300000"/>
    <n v="1267319"/>
    <d v="2001-05-18T10:22:42"/>
    <s v="Engage Energy Canada L.P."/>
    <x v="0"/>
    <x v="0"/>
    <x v="0"/>
    <x v="3"/>
    <s v="US Gas Fin Swap"/>
    <s v="US Gas Swap      Nymex                   Jun01           USD/MM"/>
    <m/>
    <n v="10000"/>
    <x v="0"/>
    <x v="10"/>
    <x v="0"/>
    <n v="4.22"/>
    <s v="ADM98493"/>
    <s v="JARNOLD"/>
    <s v="NG-Price"/>
    <x v="1"/>
    <x v="5"/>
    <s v="VA6646.1"/>
    <d v="2001-06-01T21:00:00"/>
  </r>
  <r>
    <x v="0"/>
    <x v="0"/>
    <x v="0"/>
    <n v="1"/>
    <n v="20"/>
    <n v="1267322"/>
    <d v="2001-05-18T10:22:4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00"/>
    <m/>
  </r>
  <r>
    <x v="0"/>
    <x v="0"/>
    <x v="0"/>
    <n v="1"/>
    <n v="2"/>
    <n v="1267323"/>
    <d v="2001-05-18T10:22:47"/>
    <s v="Refco Overseas Ltd"/>
    <x v="0"/>
    <x v="0"/>
    <x v="0"/>
    <x v="0"/>
    <s v="Nickel LME Registered Contract"/>
    <s v="Ni LME Reg.      Contract                3 Month         USD/mt-L"/>
    <m/>
    <n v="2"/>
    <x v="0"/>
    <x v="3"/>
    <x v="0"/>
    <n v="7265"/>
    <s v="marknunn1"/>
    <s v="ATURNER"/>
    <s v="Enron Metals Trading System"/>
    <x v="0"/>
    <x v="0"/>
    <n v="2139002"/>
    <m/>
  </r>
  <r>
    <x v="0"/>
    <x v="0"/>
    <x v="0"/>
    <n v="1"/>
    <n v="10"/>
    <n v="1267324"/>
    <d v="2001-05-18T10:22:48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ADM83160"/>
    <s v="BMARCHAN"/>
    <s v="Enron Metals Trading System"/>
    <x v="0"/>
    <x v="0"/>
    <n v="2139004"/>
    <m/>
  </r>
  <r>
    <x v="1"/>
    <x v="3"/>
    <x v="0"/>
    <n v="151"/>
    <n v="755000"/>
    <n v="1267325"/>
    <d v="2001-05-18T10:22:49"/>
    <s v="Glencore Ltd."/>
    <x v="0"/>
    <x v="0"/>
    <x v="0"/>
    <x v="3"/>
    <s v="US Gas Fin Swap"/>
    <s v="US Gas Swap      Nymex                   Nov01-Mar02     USD/MM"/>
    <m/>
    <n v="5000"/>
    <x v="0"/>
    <x v="10"/>
    <x v="0"/>
    <n v="4.71"/>
    <s v="ADM48210"/>
    <s v="JARNOLD"/>
    <s v="NG-Price"/>
    <x v="1"/>
    <x v="5"/>
    <s v="VA6647.1"/>
    <d v="2001-11-01T00:00:00"/>
  </r>
  <r>
    <x v="0"/>
    <x v="0"/>
    <x v="0"/>
    <n v="1"/>
    <n v="10"/>
    <n v="1267326"/>
    <d v="2001-05-18T10:22:50"/>
    <s v="Barclays Bank PLC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kayjason"/>
    <s v="BMARCHAN"/>
    <s v="Enron Metals Trading System"/>
    <x v="0"/>
    <x v="0"/>
    <n v="2139006"/>
    <m/>
  </r>
  <r>
    <x v="1"/>
    <x v="4"/>
    <x v="0"/>
    <n v="1"/>
    <n v="10000"/>
    <n v="1267327"/>
    <d v="2001-05-18T10:22:50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.05"/>
    <s v="pmjacobs"/>
    <s v="AHAUSER"/>
    <s v="Blnd-Hu-Hdg"/>
    <x v="1"/>
    <x v="5"/>
    <s v="VA6648.1"/>
    <d v="2001-07-01T21:00:00"/>
  </r>
  <r>
    <x v="0"/>
    <x v="3"/>
    <x v="1"/>
    <n v="4"/>
    <n v="40000"/>
    <n v="1267328"/>
    <d v="2001-05-18T10:22:54"/>
    <s v="Reliant Energy Services Canada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49999999999996"/>
    <s v="erdelsing"/>
    <s v="RWATT"/>
    <s v="EC-IM Canada West"/>
    <x v="7"/>
    <x v="7"/>
    <n v="798378"/>
    <d v="2001-05-18T21:00:00"/>
  </r>
  <r>
    <x v="0"/>
    <x v="0"/>
    <x v="0"/>
    <n v="1"/>
    <n v="2"/>
    <n v="1267329"/>
    <d v="2001-05-18T10:22:56"/>
    <s v="ABN AMRO Futures Limited"/>
    <x v="0"/>
    <x v="0"/>
    <x v="0"/>
    <x v="0"/>
    <s v="Aluminum LME Registered Contract"/>
    <s v="Al LME Reg.      Contract                3 Month         USD/mt-L"/>
    <m/>
    <n v="2"/>
    <x v="0"/>
    <x v="0"/>
    <x v="0"/>
    <n v="1545"/>
    <s v="ADM63233"/>
    <s v="BMARCHAN"/>
    <s v="Enron Metals Trading System"/>
    <x v="0"/>
    <x v="0"/>
    <n v="2139008"/>
    <m/>
  </r>
  <r>
    <x v="0"/>
    <x v="0"/>
    <x v="0"/>
    <n v="1"/>
    <n v="18"/>
    <n v="1267331"/>
    <d v="2001-05-18T10:23:01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45"/>
    <s v="stanleyf"/>
    <s v="BMARCHAN"/>
    <s v="Enron Metals Trading System"/>
    <x v="0"/>
    <x v="0"/>
    <n v="2139010"/>
    <m/>
  </r>
  <r>
    <x v="1"/>
    <x v="3"/>
    <x v="1"/>
    <n v="3"/>
    <n v="10458"/>
    <n v="1267330"/>
    <d v="2001-05-18T10:23:01"/>
    <s v="Mirant Americas Energy Marketing, L.P."/>
    <x v="0"/>
    <x v="0"/>
    <x v="0"/>
    <x v="3"/>
    <s v="US Gas Phy Fwd Firm non-TX &lt; or = 1Mo "/>
    <s v="US Gas Phy       TENN 500                19-21May01      USD/MM"/>
    <n v="3486"/>
    <m/>
    <x v="0"/>
    <x v="10"/>
    <x v="0"/>
    <n v="4.13"/>
    <s v="dnixon01"/>
    <s v="SGOODEL"/>
    <s v="ENA-IM NE GULF3"/>
    <x v="7"/>
    <x v="5"/>
    <n v="798379"/>
    <d v="2001-05-19T21:00:00"/>
  </r>
  <r>
    <x v="0"/>
    <x v="0"/>
    <x v="0"/>
    <n v="1"/>
    <n v="20"/>
    <n v="1267332"/>
    <d v="2001-05-18T10:23:08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DUNC1206"/>
    <s v="ATURNER"/>
    <s v="Enron Metals Trading System"/>
    <x v="0"/>
    <x v="0"/>
    <n v="2139012"/>
    <m/>
  </r>
  <r>
    <x v="0"/>
    <x v="0"/>
    <x v="0"/>
    <n v="1"/>
    <n v="10"/>
    <n v="1267333"/>
    <d v="2001-05-18T10:23:10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RAYPRADO"/>
    <s v="BMARCHAN"/>
    <s v="Enron Metals Trading System"/>
    <x v="0"/>
    <x v="0"/>
    <n v="2139014"/>
    <m/>
  </r>
  <r>
    <x v="0"/>
    <x v="0"/>
    <x v="0"/>
    <n v="1"/>
    <n v="20"/>
    <n v="1267334"/>
    <d v="2001-05-18T10:23:13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WAHFAGGOT"/>
    <s v="BMARCHAN"/>
    <s v="Enron Metals Trading System"/>
    <x v="0"/>
    <x v="0"/>
    <n v="2139018"/>
    <m/>
  </r>
  <r>
    <x v="0"/>
    <x v="0"/>
    <x v="0"/>
    <n v="1"/>
    <n v="20"/>
    <n v="1267335"/>
    <d v="2001-05-18T10:23:13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ADM97717"/>
    <s v="BMARCHAN"/>
    <s v="Enron Metals Trading System"/>
    <x v="0"/>
    <x v="0"/>
    <n v="2139016"/>
    <m/>
  </r>
  <r>
    <x v="0"/>
    <x v="0"/>
    <x v="0"/>
    <n v="1"/>
    <n v="10"/>
    <n v="1267336"/>
    <d v="2001-05-18T10:23:15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52993"/>
    <s v="BMARCHAN"/>
    <s v="Enron Metals Trading System"/>
    <x v="0"/>
    <x v="0"/>
    <n v="2139020"/>
    <m/>
  </r>
  <r>
    <x v="0"/>
    <x v="0"/>
    <x v="0"/>
    <n v="1"/>
    <n v="10"/>
    <n v="1267337"/>
    <d v="2001-05-18T10:23:21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52993"/>
    <s v="BMARCHAN"/>
    <s v="Enron Metals Trading System"/>
    <x v="0"/>
    <x v="0"/>
    <n v="2139022"/>
    <m/>
  </r>
  <r>
    <x v="1"/>
    <x v="3"/>
    <x v="0"/>
    <n v="31"/>
    <n v="620000"/>
    <n v="1267338"/>
    <d v="2001-05-18T10:23:21"/>
    <s v="Calpine Energy Services, L.P."/>
    <x v="0"/>
    <x v="0"/>
    <x v="0"/>
    <x v="3"/>
    <s v="US Gas Fin Swap"/>
    <s v="US Gas Swap      Nymex                   Aug01           USD/MM"/>
    <m/>
    <n v="20000"/>
    <x v="0"/>
    <x v="10"/>
    <x v="0"/>
    <n v="4.375"/>
    <s v="JEFFFOX1"/>
    <s v="JARNOLD"/>
    <s v="NG-Price"/>
    <x v="1"/>
    <x v="5"/>
    <s v="VA6649.1"/>
    <d v="2001-08-01T21:00:00"/>
  </r>
  <r>
    <x v="1"/>
    <x v="3"/>
    <x v="0"/>
    <n v="30"/>
    <n v="75000"/>
    <n v="1267341"/>
    <d v="2001-05-18T10:23:26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22"/>
    <s v="Jnesser1"/>
    <s v="JARNOLD"/>
    <s v="NG-Price"/>
    <x v="1"/>
    <x v="5"/>
    <s v="VA6650.1"/>
    <d v="2001-06-01T21:00:00"/>
  </r>
  <r>
    <x v="0"/>
    <x v="0"/>
    <x v="0"/>
    <n v="1"/>
    <n v="20"/>
    <n v="1267342"/>
    <d v="2001-05-18T10:23:27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DM83161"/>
    <s v="BMARCHAN"/>
    <s v="Enron Metals Trading System"/>
    <x v="0"/>
    <x v="0"/>
    <n v="2139026"/>
    <m/>
  </r>
  <r>
    <x v="1"/>
    <x v="2"/>
    <x v="0"/>
    <n v="1"/>
    <n v="50"/>
    <n v="1267343"/>
    <d v="2001-05-18T10:23:29"/>
    <s v="Duke Energy Trading and Marketing, L.L.C."/>
    <x v="0"/>
    <x v="0"/>
    <x v="0"/>
    <x v="2"/>
    <s v="US East Power Fin Swap"/>
    <s v="US Pwr Fin Swap  PJM W IntC HE13-23 EPT  18May01         USD/MWh"/>
    <m/>
    <n v="50"/>
    <x v="0"/>
    <x v="2"/>
    <x v="0"/>
    <n v="35"/>
    <s v="CPENDERGRA"/>
    <s v="JSTEPENO"/>
    <s v="EPMI-HRLY-NE"/>
    <x v="6"/>
    <x v="5"/>
    <n v="615423.1"/>
    <d v="2001-05-18T21:00:00"/>
  </r>
  <r>
    <x v="0"/>
    <x v="0"/>
    <x v="0"/>
    <n v="1"/>
    <n v="20"/>
    <n v="1267344"/>
    <d v="2001-05-18T10:23:33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028"/>
    <m/>
  </r>
  <r>
    <x v="1"/>
    <x v="3"/>
    <x v="1"/>
    <n v="3"/>
    <n v="30000"/>
    <n v="1267345"/>
    <d v="2001-05-18T10:23:36"/>
    <s v="Coral Energy Resources, L.P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7"/>
    <s v="schneider"/>
    <s v="TDONOHO"/>
    <s v="ENA - IM Central Gulf"/>
    <x v="7"/>
    <x v="5"/>
    <n v="798380"/>
    <d v="2001-05-19T21:00:00"/>
  </r>
  <r>
    <x v="0"/>
    <x v="0"/>
    <x v="0"/>
    <n v="1"/>
    <n v="20"/>
    <n v="1267346"/>
    <d v="2001-05-18T10:2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30"/>
    <m/>
  </r>
  <r>
    <x v="1"/>
    <x v="3"/>
    <x v="0"/>
    <n v="365"/>
    <n v="1825000"/>
    <n v="1267347"/>
    <d v="2001-05-18T10:23:3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1"/>
    <s v="AQUILA1017"/>
    <s v="JARNOLD"/>
    <s v="NG-Price"/>
    <x v="1"/>
    <x v="5"/>
    <s v="VA6651.1"/>
    <d v="2002-01-01T21:00:00"/>
  </r>
  <r>
    <x v="1"/>
    <x v="3"/>
    <x v="1"/>
    <n v="3"/>
    <n v="7500"/>
    <n v="1267348"/>
    <d v="2001-05-18T10:23:51"/>
    <s v="Colonial Energy Inc."/>
    <x v="0"/>
    <x v="0"/>
    <x v="0"/>
    <x v="3"/>
    <s v="US Gas Phy Fwd Firm non-TX &lt; or = 1Mo "/>
    <s v="US Gas Phy       Transco Z6 NY           19-21May01      USD/MM"/>
    <m/>
    <n v="2500"/>
    <x v="0"/>
    <x v="10"/>
    <x v="0"/>
    <n v="4.4824999999999999"/>
    <s v="BRIANKELLY"/>
    <s v="VPIMENOV"/>
    <s v="ENA-IM ME NEW YORK"/>
    <x v="7"/>
    <x v="5"/>
    <n v="798382"/>
    <d v="2001-05-19T21:00:00"/>
  </r>
  <r>
    <x v="0"/>
    <x v="0"/>
    <x v="0"/>
    <n v="1"/>
    <n v="20"/>
    <n v="1267349"/>
    <d v="2001-05-18T10:23:58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SUMFAKAS"/>
    <s v="BMARCHAN"/>
    <s v="Enron Metals Trading System"/>
    <x v="0"/>
    <x v="0"/>
    <n v="2139032"/>
    <m/>
  </r>
  <r>
    <x v="0"/>
    <x v="0"/>
    <x v="0"/>
    <n v="1"/>
    <n v="20"/>
    <n v="1267350"/>
    <d v="2001-05-18T10:24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ADM08839"/>
    <s v="BMARCHAN"/>
    <s v="Enron Metals Trading System"/>
    <x v="0"/>
    <x v="0"/>
    <n v="2139034"/>
    <m/>
  </r>
  <r>
    <x v="0"/>
    <x v="3"/>
    <x v="1"/>
    <n v="4"/>
    <n v="40000"/>
    <n v="1267351"/>
    <d v="2001-05-18T10:24:10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49999999999996"/>
    <s v="ngeerds01"/>
    <s v="RWATT"/>
    <s v="EC-IM Canada West"/>
    <x v="7"/>
    <x v="7"/>
    <n v="798383"/>
    <d v="2001-05-18T21:00:00"/>
  </r>
  <r>
    <x v="0"/>
    <x v="0"/>
    <x v="0"/>
    <n v="1"/>
    <n v="10"/>
    <n v="1267352"/>
    <d v="2001-05-18T10:24:18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NATHANDAY"/>
    <s v="BMARCHAN"/>
    <s v="Enron Metals Trading System"/>
    <x v="0"/>
    <x v="0"/>
    <n v="2139036"/>
    <m/>
  </r>
  <r>
    <x v="1"/>
    <x v="3"/>
    <x v="0"/>
    <n v="30"/>
    <n v="3000"/>
    <n v="1267353"/>
    <d v="2001-05-18T10:24:26"/>
    <s v="Axia Energy, LP"/>
    <x v="0"/>
    <x v="0"/>
    <x v="0"/>
    <x v="3"/>
    <s v="US Gas Fin Opt Put"/>
    <s v="US Gas Fin Opt   NYMEX        EP4.0      Jun01           USD/MM-L"/>
    <m/>
    <n v="100"/>
    <x v="0"/>
    <x v="13"/>
    <x v="0"/>
    <n v="5.2499999999999998E-2"/>
    <s v="boneillb"/>
    <s v="MMAGGI"/>
    <s v="NG EXOTIC"/>
    <x v="1"/>
    <x v="5"/>
    <s v="VA6653.1"/>
    <d v="2001-06-01T00:00:00"/>
  </r>
  <r>
    <x v="0"/>
    <x v="0"/>
    <x v="0"/>
    <n v="1"/>
    <n v="2"/>
    <n v="1267355"/>
    <d v="2001-05-18T10:24:32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44"/>
    <s v="refmetal"/>
    <s v="BMARCHAN"/>
    <s v="Enron Metals Trading System"/>
    <x v="0"/>
    <x v="0"/>
    <n v="2139038"/>
    <m/>
  </r>
  <r>
    <x v="0"/>
    <x v="0"/>
    <x v="0"/>
    <n v="1"/>
    <n v="8"/>
    <n v="1267356"/>
    <d v="2001-05-18T10:24:35"/>
    <s v="Refco Overseas Ltd"/>
    <x v="0"/>
    <x v="0"/>
    <x v="0"/>
    <x v="0"/>
    <s v="Aluminum LME Registered Contract"/>
    <s v="Al LME Reg.      Contract                3 Month         USD/mt-L"/>
    <n v="8"/>
    <m/>
    <x v="0"/>
    <x v="0"/>
    <x v="0"/>
    <n v="1544"/>
    <s v="marknunn1"/>
    <s v="BMARCHAN"/>
    <s v="Enron Metals Trading System"/>
    <x v="0"/>
    <x v="0"/>
    <n v="2139040"/>
    <m/>
  </r>
  <r>
    <x v="0"/>
    <x v="0"/>
    <x v="0"/>
    <n v="1"/>
    <n v="20"/>
    <n v="1267357"/>
    <d v="2001-05-18T10:24:44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SIMONEVANS"/>
    <s v="BMARCHAN"/>
    <s v="Enron Metals Trading System"/>
    <x v="0"/>
    <x v="0"/>
    <n v="2139042"/>
    <m/>
  </r>
  <r>
    <x v="1"/>
    <x v="3"/>
    <x v="1"/>
    <n v="3"/>
    <n v="18000"/>
    <n v="1267358"/>
    <d v="2001-05-18T10:24:46"/>
    <s v="Reliant Energy Services, Inc."/>
    <x v="0"/>
    <x v="0"/>
    <x v="0"/>
    <x v="3"/>
    <s v="US Gas Phy Fwd Firm non-TX &lt; or = 1Mo "/>
    <s v="US Gas Phy       HeHub                   19-21May01      USD/MM"/>
    <m/>
    <n v="6000"/>
    <x v="0"/>
    <x v="10"/>
    <x v="0"/>
    <n v="4.2149999999999999"/>
    <s v="kimnorman"/>
    <s v="ARING"/>
    <s v="ENA-IM NE GULF1"/>
    <x v="7"/>
    <x v="5"/>
    <n v="798385"/>
    <d v="2001-05-19T21:00:00"/>
  </r>
  <r>
    <x v="0"/>
    <x v="0"/>
    <x v="0"/>
    <n v="1"/>
    <n v="10"/>
    <n v="1267359"/>
    <d v="2001-05-18T10:24:54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marknunn1"/>
    <s v="BMARCHAN"/>
    <s v="Enron Metals Trading System"/>
    <x v="0"/>
    <x v="0"/>
    <n v="2139044"/>
    <m/>
  </r>
  <r>
    <x v="0"/>
    <x v="0"/>
    <x v="0"/>
    <n v="1"/>
    <n v="10"/>
    <n v="1267360"/>
    <d v="2001-05-18T10:24:59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MATTGILLIE"/>
    <s v="BMARCHAN"/>
    <s v="Enron Metals Trading System"/>
    <x v="0"/>
    <x v="0"/>
    <n v="2139046"/>
    <m/>
  </r>
  <r>
    <x v="0"/>
    <x v="0"/>
    <x v="0"/>
    <n v="1"/>
    <n v="20"/>
    <n v="1267361"/>
    <d v="2001-05-18T10:25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48"/>
    <m/>
  </r>
  <r>
    <x v="0"/>
    <x v="0"/>
    <x v="0"/>
    <n v="1"/>
    <n v="20"/>
    <n v="1267362"/>
    <d v="2001-05-18T10:25:1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VANDESBO"/>
    <s v="BMARCHAN"/>
    <s v="Enron Metals Trading System"/>
    <x v="0"/>
    <x v="0"/>
    <n v="2139050"/>
    <m/>
  </r>
  <r>
    <x v="0"/>
    <x v="3"/>
    <x v="1"/>
    <n v="4"/>
    <n v="40000"/>
    <n v="1267363"/>
    <d v="2001-05-18T10:25:13"/>
    <s v="Reliant Energy Services Canada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erdelsing"/>
    <s v="RWATT"/>
    <s v="EC-IM Canada West"/>
    <x v="7"/>
    <x v="7"/>
    <n v="798386"/>
    <d v="2001-05-18T21:00:00"/>
  </r>
  <r>
    <x v="1"/>
    <x v="3"/>
    <x v="0"/>
    <n v="30"/>
    <n v="300000"/>
    <n v="1267364"/>
    <d v="2001-05-18T10:25:14"/>
    <s v="Dynegy Marketing and Trade"/>
    <x v="0"/>
    <x v="0"/>
    <x v="0"/>
    <x v="3"/>
    <s v="US Gas Fin Swap"/>
    <s v="US Gas Swap      Nymex                   Jun01           USD/MM"/>
    <n v="10000"/>
    <m/>
    <x v="0"/>
    <x v="10"/>
    <x v="0"/>
    <n v="4.22"/>
    <s v="JPASTORE"/>
    <s v="JARNOLD"/>
    <s v="NG-Price"/>
    <x v="1"/>
    <x v="5"/>
    <s v="VA6656.1"/>
    <d v="2001-06-01T21:00:00"/>
  </r>
  <r>
    <x v="0"/>
    <x v="0"/>
    <x v="0"/>
    <n v="1"/>
    <n v="20"/>
    <n v="1267365"/>
    <d v="2001-05-18T10:25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39052"/>
    <m/>
  </r>
  <r>
    <x v="0"/>
    <x v="0"/>
    <x v="0"/>
    <n v="1"/>
    <n v="2"/>
    <n v="1267367"/>
    <d v="2001-05-18T10:25:36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47"/>
    <s v="refmetal"/>
    <s v="BMARCHAN"/>
    <s v="Enron Metals Trading System"/>
    <x v="0"/>
    <x v="0"/>
    <n v="2139054"/>
    <m/>
  </r>
  <r>
    <x v="1"/>
    <x v="3"/>
    <x v="1"/>
    <n v="3"/>
    <n v="30000"/>
    <n v="1267368"/>
    <d v="2001-05-18T10:25:40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2"/>
    <s v="aepes215"/>
    <s v="ARING"/>
    <s v="ENA-IM NE GULF1"/>
    <x v="7"/>
    <x v="5"/>
    <n v="798387"/>
    <d v="2001-05-19T21:00:00"/>
  </r>
  <r>
    <x v="1"/>
    <x v="3"/>
    <x v="1"/>
    <n v="3"/>
    <n v="30000"/>
    <n v="1267369"/>
    <d v="2001-05-18T10:25:43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900000000000004"/>
    <s v="aepes215"/>
    <s v="ARING"/>
    <s v="ENA-IM NE GULF1"/>
    <x v="7"/>
    <x v="5"/>
    <n v="798388"/>
    <d v="2001-05-19T21:00:00"/>
  </r>
  <r>
    <x v="0"/>
    <x v="0"/>
    <x v="0"/>
    <n v="1"/>
    <n v="18"/>
    <n v="1267370"/>
    <d v="2001-05-18T10:25:45"/>
    <s v="Triland Metals Limited"/>
    <x v="0"/>
    <x v="0"/>
    <x v="0"/>
    <x v="0"/>
    <s v="Aluminum LME Registered Contract"/>
    <s v="Al LME Reg.      Contract                3 Month         USD/mt-L"/>
    <n v="18"/>
    <m/>
    <x v="0"/>
    <x v="0"/>
    <x v="0"/>
    <n v="1547"/>
    <s v="ADM06610"/>
    <s v="BMARCHAN"/>
    <s v="Enron Metals Trading System"/>
    <x v="0"/>
    <x v="0"/>
    <n v="2139056"/>
    <m/>
  </r>
  <r>
    <x v="1"/>
    <x v="3"/>
    <x v="1"/>
    <n v="3"/>
    <n v="30000"/>
    <n v="1267371"/>
    <d v="2001-05-18T10:25:46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8"/>
    <s v="aepes215"/>
    <s v="ARING"/>
    <s v="ENA-IM NE GULF1"/>
    <x v="7"/>
    <x v="5"/>
    <n v="798389"/>
    <d v="2001-05-19T21:00:00"/>
  </r>
  <r>
    <x v="0"/>
    <x v="0"/>
    <x v="0"/>
    <n v="1"/>
    <n v="20"/>
    <n v="1267374"/>
    <d v="2001-05-18T10:25:59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06610"/>
    <s v="BMARCHAN"/>
    <s v="Enron Metals Trading System"/>
    <x v="0"/>
    <x v="0"/>
    <n v="2139058"/>
    <m/>
  </r>
  <r>
    <x v="0"/>
    <x v="0"/>
    <x v="0"/>
    <n v="1"/>
    <n v="20"/>
    <n v="1267375"/>
    <d v="2001-05-18T10:26:00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9"/>
    <s v="DUNC1206"/>
    <s v="ATURNER"/>
    <s v="Enron Metals Trading System"/>
    <x v="0"/>
    <x v="0"/>
    <n v="2139060"/>
    <m/>
  </r>
  <r>
    <x v="1"/>
    <x v="3"/>
    <x v="1"/>
    <n v="3"/>
    <n v="15000"/>
    <n v="1267376"/>
    <d v="2001-05-18T10:26:00"/>
    <s v="Summit Natural Gas, LLP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99999999999997"/>
    <s v="CREEKLEA"/>
    <s v="SGOODEL"/>
    <s v="ENA-IM NE GULF3"/>
    <x v="7"/>
    <x v="5"/>
    <n v="798392"/>
    <d v="2001-05-19T21:00:00"/>
  </r>
  <r>
    <x v="0"/>
    <x v="0"/>
    <x v="0"/>
    <n v="1"/>
    <n v="20"/>
    <n v="1267377"/>
    <d v="2001-05-18T10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39062"/>
    <m/>
  </r>
  <r>
    <x v="0"/>
    <x v="0"/>
    <x v="0"/>
    <n v="1"/>
    <n v="20"/>
    <n v="1267378"/>
    <d v="2001-05-18T10:26:11"/>
    <s v="Haut Commodities In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DAVIDBAT"/>
    <s v="BMARCHAN"/>
    <s v="Enron Metals Trading System"/>
    <x v="0"/>
    <x v="0"/>
    <n v="2139066"/>
    <m/>
  </r>
  <r>
    <x v="0"/>
    <x v="0"/>
    <x v="0"/>
    <n v="1"/>
    <n v="20"/>
    <n v="1267379"/>
    <d v="2001-05-18T10:26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64"/>
    <m/>
  </r>
  <r>
    <x v="0"/>
    <x v="0"/>
    <x v="0"/>
    <n v="1"/>
    <n v="5"/>
    <n v="1267380"/>
    <d v="2001-05-18T10:26:14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47"/>
    <s v="NATHANDAY"/>
    <s v="BMARCHAN"/>
    <s v="Enron Metals Trading System"/>
    <x v="0"/>
    <x v="0"/>
    <n v="2139068"/>
    <m/>
  </r>
  <r>
    <x v="1"/>
    <x v="3"/>
    <x v="1"/>
    <n v="3"/>
    <n v="9000"/>
    <n v="1267381"/>
    <d v="2001-05-18T10:26:19"/>
    <s v="Dynegy Marketing and Trade"/>
    <x v="0"/>
    <x v="0"/>
    <x v="0"/>
    <x v="3"/>
    <s v="US Gas Phy Fwd Firm non-TX &lt; or = 1Mo "/>
    <s v="US Gas Phy       TENN 500                19-21May01      USD/MM"/>
    <n v="3000"/>
    <m/>
    <x v="0"/>
    <x v="10"/>
    <x v="0"/>
    <n v="4.1399999999999997"/>
    <s v="TONYT003"/>
    <s v="SGOODEL"/>
    <s v="ENA-IM NE GULF3"/>
    <x v="7"/>
    <x v="5"/>
    <n v="798393"/>
    <d v="2001-05-19T21:00:00"/>
  </r>
  <r>
    <x v="0"/>
    <x v="0"/>
    <x v="0"/>
    <n v="1"/>
    <n v="10"/>
    <n v="1267382"/>
    <d v="2001-05-18T10:26:20"/>
    <s v="Triland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06610"/>
    <s v="BMARCHAN"/>
    <s v="Enron Metals Trading System"/>
    <x v="0"/>
    <x v="0"/>
    <n v="2139070"/>
    <m/>
  </r>
  <r>
    <x v="0"/>
    <x v="0"/>
    <x v="0"/>
    <n v="1"/>
    <n v="5"/>
    <n v="1267383"/>
    <d v="2001-05-18T10:26:23"/>
    <s v="Investec Bank (UK) Limited"/>
    <x v="0"/>
    <x v="0"/>
    <x v="0"/>
    <x v="0"/>
    <s v="Aluminum LME Registered Contract"/>
    <s v="Al LME Reg.      Contract                3 Month         USD/mt-L"/>
    <n v="5"/>
    <m/>
    <x v="0"/>
    <x v="0"/>
    <x v="0"/>
    <n v="1547"/>
    <s v="ADM61366"/>
    <s v="BMARCHAN"/>
    <s v="Enron Metals Trading System"/>
    <x v="0"/>
    <x v="0"/>
    <n v="2139072"/>
    <m/>
  </r>
  <r>
    <x v="0"/>
    <x v="0"/>
    <x v="0"/>
    <n v="1"/>
    <n v="20"/>
    <n v="1267384"/>
    <d v="2001-05-18T10:26:3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078"/>
    <m/>
  </r>
  <r>
    <x v="0"/>
    <x v="0"/>
    <x v="0"/>
    <n v="1"/>
    <n v="20"/>
    <n v="1267385"/>
    <d v="2001-05-18T10:26:3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74"/>
    <m/>
  </r>
  <r>
    <x v="0"/>
    <x v="0"/>
    <x v="0"/>
    <n v="1"/>
    <n v="20"/>
    <n v="1267386"/>
    <d v="2001-05-18T10:26:35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76"/>
    <m/>
  </r>
  <r>
    <x v="0"/>
    <x v="0"/>
    <x v="0"/>
    <n v="1"/>
    <n v="20"/>
    <n v="1267388"/>
    <d v="2001-05-18T10:26:43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97717"/>
    <s v="BMARCHAN"/>
    <s v="Enron Metals Trading System"/>
    <x v="0"/>
    <x v="0"/>
    <n v="2139080"/>
    <m/>
  </r>
  <r>
    <x v="0"/>
    <x v="0"/>
    <x v="0"/>
    <n v="1"/>
    <n v="20"/>
    <n v="1267389"/>
    <d v="2001-05-18T10:26:4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ADM51397"/>
    <s v="BMARCHAN"/>
    <s v="Enron Metals Trading System"/>
    <x v="0"/>
    <x v="0"/>
    <n v="2139082"/>
    <m/>
  </r>
  <r>
    <x v="0"/>
    <x v="0"/>
    <x v="0"/>
    <n v="1"/>
    <n v="20"/>
    <n v="1267390"/>
    <d v="2001-05-18T10:26:48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084"/>
    <m/>
  </r>
  <r>
    <x v="0"/>
    <x v="0"/>
    <x v="0"/>
    <n v="1"/>
    <n v="20"/>
    <n v="1267391"/>
    <d v="2001-05-18T10:26:5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86"/>
    <m/>
  </r>
  <r>
    <x v="0"/>
    <x v="0"/>
    <x v="0"/>
    <n v="1"/>
    <n v="20"/>
    <n v="1267392"/>
    <d v="2001-05-18T10:26:5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88"/>
    <m/>
  </r>
  <r>
    <x v="0"/>
    <x v="0"/>
    <x v="0"/>
    <n v="1"/>
    <n v="20"/>
    <n v="1267394"/>
    <d v="2001-05-18T10:26:59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stanleyf"/>
    <s v="BMARCHAN"/>
    <s v="Enron Metals Trading System"/>
    <x v="0"/>
    <x v="0"/>
    <n v="2139092"/>
    <m/>
  </r>
  <r>
    <x v="0"/>
    <x v="0"/>
    <x v="0"/>
    <n v="1"/>
    <n v="20"/>
    <n v="1267395"/>
    <d v="2001-05-18T10:27:0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90"/>
    <m/>
  </r>
  <r>
    <x v="0"/>
    <x v="0"/>
    <x v="0"/>
    <n v="1"/>
    <n v="20"/>
    <n v="1267396"/>
    <d v="2001-05-18T10:27:0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94"/>
    <m/>
  </r>
  <r>
    <x v="1"/>
    <x v="1"/>
    <x v="0"/>
    <n v="1"/>
    <n v="50000"/>
    <n v="1267397"/>
    <d v="2001-05-18T10:27:05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semprakuo"/>
    <s v="GWHALLE"/>
    <s v="WTI-GW-NXC2"/>
    <x v="1"/>
    <x v="5"/>
    <s v="VA6664.1"/>
    <d v="2001-06-01T00:00:00"/>
  </r>
  <r>
    <x v="0"/>
    <x v="0"/>
    <x v="0"/>
    <n v="1"/>
    <n v="20"/>
    <n v="1267398"/>
    <d v="2001-05-18T10:27:07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098"/>
    <m/>
  </r>
  <r>
    <x v="0"/>
    <x v="0"/>
    <x v="0"/>
    <n v="1"/>
    <n v="20"/>
    <n v="1267399"/>
    <d v="2001-05-18T10:27:0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96"/>
    <m/>
  </r>
  <r>
    <x v="1"/>
    <x v="3"/>
    <x v="0"/>
    <n v="30"/>
    <n v="150000"/>
    <n v="1267400"/>
    <d v="2001-05-18T10:27:10"/>
    <s v="TXU Energy Trading Company"/>
    <x v="0"/>
    <x v="0"/>
    <x v="0"/>
    <x v="3"/>
    <s v="US Gas Fin Swap"/>
    <s v="US Gas Swap      Nymex                   Jun01           USD/MM"/>
    <n v="5000"/>
    <m/>
    <x v="0"/>
    <x v="10"/>
    <x v="0"/>
    <n v="4.2149999999999999"/>
    <s v="txuetcma"/>
    <s v="JARNOLD"/>
    <s v="NG-Price"/>
    <x v="1"/>
    <x v="5"/>
    <s v="VA6665.1"/>
    <d v="2001-06-01T21:00:00"/>
  </r>
  <r>
    <x v="0"/>
    <x v="0"/>
    <x v="0"/>
    <n v="1"/>
    <n v="20"/>
    <n v="1267401"/>
    <d v="2001-05-18T10:27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100"/>
    <m/>
  </r>
  <r>
    <x v="1"/>
    <x v="3"/>
    <x v="0"/>
    <n v="153"/>
    <n v="765000"/>
    <n v="1267403"/>
    <d v="2001-05-18T10:27:26"/>
    <s v="Dynegy Marketing and Trade"/>
    <x v="0"/>
    <x v="0"/>
    <x v="0"/>
    <x v="3"/>
    <s v="US Gas Fin Swap"/>
    <s v="US Gas Swap      Nymex                   Jun-Oct01       USD/MM"/>
    <n v="5000"/>
    <m/>
    <x v="0"/>
    <x v="10"/>
    <x v="0"/>
    <n v="4.335"/>
    <s v="WHITEWATER"/>
    <s v="JARNOLD"/>
    <s v="NG-Price"/>
    <x v="1"/>
    <x v="5"/>
    <s v="VA6667.1"/>
    <d v="2001-06-01T00:00:00"/>
  </r>
  <r>
    <x v="0"/>
    <x v="0"/>
    <x v="0"/>
    <n v="1"/>
    <n v="20"/>
    <n v="1267404"/>
    <d v="2001-05-18T10:27:37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102"/>
    <m/>
  </r>
  <r>
    <x v="1"/>
    <x v="1"/>
    <x v="0"/>
    <n v="1"/>
    <n v="50000"/>
    <n v="1267405"/>
    <d v="2001-05-18T10:27:3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1"/>
    <x v="5"/>
    <s v="VA6668.1"/>
    <d v="2001-07-01T00:00:00"/>
  </r>
  <r>
    <x v="1"/>
    <x v="3"/>
    <x v="0"/>
    <n v="13"/>
    <n v="325000"/>
    <n v="1267406"/>
    <d v="2001-05-18T10:27:44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8"/>
    <s v="aepes222"/>
    <s v="PKEAVEY"/>
    <s v="G-DAILY-EST"/>
    <x v="1"/>
    <x v="5"/>
    <s v="VA6670.1"/>
    <d v="2001-05-19T21:00:00"/>
  </r>
  <r>
    <x v="0"/>
    <x v="3"/>
    <x v="1"/>
    <n v="4"/>
    <n v="12000"/>
    <n v="1267407"/>
    <d v="2001-05-18T10:27:47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3"/>
    <s v="ADM00359"/>
    <s v="RWATT"/>
    <s v="EC-IM Canada West"/>
    <x v="7"/>
    <x v="7"/>
    <n v="798395"/>
    <d v="2001-05-18T21:00:00"/>
  </r>
  <r>
    <x v="1"/>
    <x v="3"/>
    <x v="0"/>
    <n v="30"/>
    <n v="300000"/>
    <n v="1267408"/>
    <d v="2001-05-18T10:27:47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6.7500000000000004E-2"/>
    <s v="EPMELPbag"/>
    <s v="EBASS"/>
    <s v="FT-Texas"/>
    <x v="1"/>
    <x v="5"/>
    <s v="VA6669.1"/>
    <d v="2001-06-01T21:00:00"/>
  </r>
  <r>
    <x v="0"/>
    <x v="0"/>
    <x v="0"/>
    <n v="1"/>
    <n v="20"/>
    <n v="1267410"/>
    <d v="2001-05-18T10:27:48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UMFAKAS"/>
    <s v="BMARCHAN"/>
    <s v="Enron Metals Trading System"/>
    <x v="0"/>
    <x v="0"/>
    <n v="2139104"/>
    <m/>
  </r>
  <r>
    <x v="1"/>
    <x v="2"/>
    <x v="1"/>
    <n v="4"/>
    <n v="200"/>
    <n v="1267409"/>
    <d v="2001-05-18T10:27:4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25"/>
    <s v="OTCDESK7"/>
    <s v="PBRODER"/>
    <s v="ST-New England"/>
    <x v="6"/>
    <x v="6"/>
    <n v="615427.1"/>
    <d v="2001-05-22T21:00:00"/>
  </r>
  <r>
    <x v="0"/>
    <x v="0"/>
    <x v="0"/>
    <n v="1"/>
    <n v="20"/>
    <n v="1267412"/>
    <d v="2001-05-18T10:27:5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johnmanfld"/>
    <s v="BMARCHAN"/>
    <s v="Enron Metals Trading System"/>
    <x v="0"/>
    <x v="0"/>
    <n v="2139108"/>
    <m/>
  </r>
  <r>
    <x v="0"/>
    <x v="0"/>
    <x v="0"/>
    <n v="1"/>
    <n v="10"/>
    <n v="1267411"/>
    <d v="2001-05-18T10:27:53"/>
    <s v="Investec Bank (UK) Limited"/>
    <x v="0"/>
    <x v="0"/>
    <x v="0"/>
    <x v="0"/>
    <s v="Zinc LME Registered Contract"/>
    <s v="Zinc LME Reg.    Contract                3 Month         USD/mt-L"/>
    <n v="10"/>
    <m/>
    <x v="0"/>
    <x v="0"/>
    <x v="0"/>
    <n v="969"/>
    <s v="ADM61366"/>
    <s v="ATURNER"/>
    <s v="Enron Metals Trading System"/>
    <x v="0"/>
    <x v="0"/>
    <n v="2139106"/>
    <m/>
  </r>
  <r>
    <x v="0"/>
    <x v="3"/>
    <x v="1"/>
    <n v="30"/>
    <n v="150000"/>
    <n v="1267413"/>
    <d v="2001-05-18T10:27:59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150000000000002"/>
    <s v="williamw"/>
    <s v="MCOWAN"/>
    <s v="EC-IM Canada West"/>
    <x v="7"/>
    <x v="7"/>
    <n v="798396"/>
    <d v="2001-06-01T21:00:00"/>
  </r>
  <r>
    <x v="0"/>
    <x v="0"/>
    <x v="0"/>
    <n v="1"/>
    <n v="10"/>
    <n v="1267414"/>
    <d v="2001-05-18T10:28:21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WAHFAGGOT"/>
    <s v="BMARCHAN"/>
    <s v="Enron Metals Trading System"/>
    <x v="0"/>
    <x v="0"/>
    <n v="2139110"/>
    <m/>
  </r>
  <r>
    <x v="0"/>
    <x v="0"/>
    <x v="0"/>
    <n v="1"/>
    <n v="20"/>
    <n v="1267415"/>
    <d v="2001-05-18T10:28:2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112"/>
    <m/>
  </r>
  <r>
    <x v="1"/>
    <x v="3"/>
    <x v="0"/>
    <n v="30"/>
    <n v="300000"/>
    <n v="1267416"/>
    <d v="2001-05-18T10:28:26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EPMELPkac"/>
    <s v="EBASS"/>
    <s v="FT-Texas"/>
    <x v="1"/>
    <x v="5"/>
    <s v="VA6671.1"/>
    <d v="2001-06-01T21:00:00"/>
  </r>
  <r>
    <x v="1"/>
    <x v="2"/>
    <x v="1"/>
    <n v="30"/>
    <n v="1500"/>
    <n v="1267417"/>
    <d v="2001-05-18T10:28:28"/>
    <s v="Reliant Energy Services, Inc."/>
    <x v="0"/>
    <x v="0"/>
    <x v="0"/>
    <x v="2"/>
    <s v="US East Power Phy Fwd Firm"/>
    <s v="US Pwr Phy Firm  Entergy Peak            Sep01           USD/MWh"/>
    <n v="50"/>
    <m/>
    <x v="0"/>
    <x v="2"/>
    <x v="0"/>
    <n v="45.15"/>
    <s v="smarland"/>
    <s v="KPRESTO"/>
    <s v="LT-SPP"/>
    <x v="6"/>
    <x v="6"/>
    <n v="615434.1"/>
    <d v="2001-09-01T14:16:00"/>
  </r>
  <r>
    <x v="0"/>
    <x v="0"/>
    <x v="0"/>
    <n v="1"/>
    <n v="10"/>
    <n v="1267418"/>
    <d v="2001-05-18T10:28:3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97717"/>
    <s v="BMARCHAN"/>
    <s v="Enron Metals Trading System"/>
    <x v="0"/>
    <x v="0"/>
    <n v="2139114"/>
    <m/>
  </r>
  <r>
    <x v="0"/>
    <x v="3"/>
    <x v="1"/>
    <n v="4"/>
    <n v="20000"/>
    <n v="1267419"/>
    <d v="2001-05-18T10:28:33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NORTHTRA"/>
    <s v="RWATT"/>
    <s v="EC-IM Canada West"/>
    <x v="7"/>
    <x v="7"/>
    <n v="798397"/>
    <d v="2001-05-18T21:00:00"/>
  </r>
  <r>
    <x v="0"/>
    <x v="0"/>
    <x v="0"/>
    <n v="1"/>
    <n v="20"/>
    <n v="1267420"/>
    <d v="2001-05-18T10:28:4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PHILLIPSM"/>
    <s v="BMARCHAN"/>
    <s v="Enron Metals Trading System"/>
    <x v="0"/>
    <x v="0"/>
    <n v="2139116"/>
    <m/>
  </r>
  <r>
    <x v="0"/>
    <x v="0"/>
    <x v="0"/>
    <n v="1"/>
    <n v="10"/>
    <n v="1267421"/>
    <d v="2001-05-18T10:28:56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ADM51397"/>
    <s v="BMARCHAN"/>
    <s v="Enron Metals Trading System"/>
    <x v="0"/>
    <x v="0"/>
    <n v="2139118"/>
    <m/>
  </r>
  <r>
    <x v="0"/>
    <x v="0"/>
    <x v="0"/>
    <n v="1"/>
    <n v="9"/>
    <n v="1267422"/>
    <d v="2001-05-18T10:29:06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711"/>
    <s v="ADM63233"/>
    <s v="BMARCHAN"/>
    <s v="Enron Metals Trading System"/>
    <x v="0"/>
    <x v="0"/>
    <n v="2139120"/>
    <m/>
  </r>
  <r>
    <x v="0"/>
    <x v="0"/>
    <x v="0"/>
    <n v="1"/>
    <n v="20"/>
    <n v="1267423"/>
    <d v="2001-05-18T10:29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39123"/>
    <m/>
  </r>
  <r>
    <x v="1"/>
    <x v="3"/>
    <x v="0"/>
    <n v="30"/>
    <n v="600000"/>
    <n v="1267424"/>
    <d v="2001-05-18T10:29:11"/>
    <s v="Reliant Energy Services, Inc."/>
    <x v="0"/>
    <x v="0"/>
    <x v="0"/>
    <x v="3"/>
    <s v="US Gas Fin Swap"/>
    <s v="US Gas Swap      Nymex                   Jun01           USD/MM"/>
    <n v="20000"/>
    <m/>
    <x v="0"/>
    <x v="10"/>
    <x v="0"/>
    <n v="4.21"/>
    <s v="stevemcgin"/>
    <s v="JARNOLD"/>
    <s v="NG-Price"/>
    <x v="1"/>
    <x v="5"/>
    <s v="VA6672.1"/>
    <d v="2001-06-01T21:00:00"/>
  </r>
  <r>
    <x v="0"/>
    <x v="0"/>
    <x v="0"/>
    <n v="1"/>
    <n v="10"/>
    <n v="1267426"/>
    <d v="2001-05-18T10:29:11"/>
    <s v="Investec Bank (UK) Limited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ADM61366"/>
    <s v="ATURNER"/>
    <s v="Enron Metals Trading System"/>
    <x v="0"/>
    <x v="0"/>
    <n v="2139125"/>
    <m/>
  </r>
  <r>
    <x v="1"/>
    <x v="3"/>
    <x v="1"/>
    <n v="3"/>
    <n v="15000"/>
    <n v="1267425"/>
    <d v="2001-05-18T10:29:11"/>
    <s v="Colonial Energy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25000000000001"/>
    <s v="BRIANKELLY"/>
    <s v="VPIMENOV"/>
    <s v="ENA-IM ME NEW YORK"/>
    <x v="7"/>
    <x v="5"/>
    <n v="798398"/>
    <d v="2001-05-19T21:00:00"/>
  </r>
  <r>
    <x v="0"/>
    <x v="0"/>
    <x v="0"/>
    <n v="1"/>
    <n v="1"/>
    <n v="1267427"/>
    <d v="2001-05-18T10:29:21"/>
    <s v="Refco Overseas Ltd"/>
    <x v="0"/>
    <x v="0"/>
    <x v="0"/>
    <x v="0"/>
    <s v="Copper LME Registered Contract"/>
    <s v="Cu LME Reg.      Contract                3 Month         USD/mt-L"/>
    <n v="1"/>
    <m/>
    <x v="0"/>
    <x v="0"/>
    <x v="0"/>
    <n v="1711"/>
    <s v="marknunn1"/>
    <s v="BMARCHAN"/>
    <s v="Enron Metals Trading System"/>
    <x v="0"/>
    <x v="0"/>
    <n v="2139127"/>
    <m/>
  </r>
  <r>
    <x v="0"/>
    <x v="0"/>
    <x v="0"/>
    <n v="1"/>
    <n v="20"/>
    <n v="1267429"/>
    <d v="2001-05-18T10:29:26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WAHFAGGOT"/>
    <s v="BMARCHAN"/>
    <s v="Enron Metals Trading System"/>
    <x v="0"/>
    <x v="0"/>
    <n v="2139129"/>
    <m/>
  </r>
  <r>
    <x v="0"/>
    <x v="3"/>
    <x v="1"/>
    <n v="4"/>
    <n v="8000"/>
    <n v="1267428"/>
    <d v="2001-05-18T10:29:26"/>
    <s v="Duke Energy Marketing Limited Partnership"/>
    <x v="0"/>
    <x v="0"/>
    <x v="0"/>
    <x v="3"/>
    <s v="CAN Gas Phy Fwd Firm West &lt; or = 1Mo"/>
    <s v="CAN Gas Phy      NIT                     18-21May01      CAD/GJ"/>
    <n v="2000"/>
    <m/>
    <x v="0"/>
    <x v="14"/>
    <x v="4"/>
    <n v="5.43"/>
    <s v="SCISORCHAN"/>
    <s v="RWATT"/>
    <s v="EC-IM Canada West"/>
    <x v="7"/>
    <x v="7"/>
    <n v="798399"/>
    <d v="2001-05-18T21:00:00"/>
  </r>
  <r>
    <x v="1"/>
    <x v="3"/>
    <x v="0"/>
    <n v="30"/>
    <n v="3000"/>
    <n v="1267430"/>
    <d v="2001-05-18T10:29:29"/>
    <s v="Axia Energy, LP"/>
    <x v="0"/>
    <x v="0"/>
    <x v="0"/>
    <x v="3"/>
    <s v="US Gas Fin Opt Put"/>
    <s v="US Gas Fin Opt   NYMEX        EP3.75     Jun01           USD/MM-L"/>
    <m/>
    <n v="100"/>
    <x v="0"/>
    <x v="13"/>
    <x v="0"/>
    <n v="1.4999999999999999E-2"/>
    <s v="boneillb"/>
    <s v="MMAGGI"/>
    <s v="NG EXOTIC"/>
    <x v="1"/>
    <x v="5"/>
    <s v="VA6673.1"/>
    <d v="2001-06-01T00:00:00"/>
  </r>
  <r>
    <x v="0"/>
    <x v="0"/>
    <x v="0"/>
    <n v="1"/>
    <n v="10"/>
    <n v="1267432"/>
    <d v="2001-05-18T10:29:34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0"/>
    <s v="PAULDODGE"/>
    <s v="BMARCHAN"/>
    <s v="Enron Metals Trading System"/>
    <x v="0"/>
    <x v="0"/>
    <n v="2139131"/>
    <m/>
  </r>
  <r>
    <x v="0"/>
    <x v="0"/>
    <x v="0"/>
    <n v="1"/>
    <n v="10"/>
    <n v="1267433"/>
    <d v="2001-05-18T10:29:51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10"/>
    <s v="ADM51397"/>
    <s v="BMARCHAN"/>
    <s v="Enron Metals Trading System"/>
    <x v="0"/>
    <x v="0"/>
    <n v="2139133"/>
    <m/>
  </r>
  <r>
    <x v="0"/>
    <x v="0"/>
    <x v="0"/>
    <n v="1"/>
    <n v="20"/>
    <n v="1267435"/>
    <d v="2001-05-18T10:29:57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39135"/>
    <m/>
  </r>
  <r>
    <x v="0"/>
    <x v="0"/>
    <x v="0"/>
    <n v="1"/>
    <n v="5"/>
    <n v="1267436"/>
    <d v="2001-05-18T10:29:59"/>
    <s v="Metco Rohstoffhandel GmbH"/>
    <x v="0"/>
    <x v="0"/>
    <x v="0"/>
    <x v="0"/>
    <s v="Nickel LME Registered Contract"/>
    <s v="Ni LME Reg.      Contract                3 Month         USD/mt-L"/>
    <m/>
    <n v="5"/>
    <x v="0"/>
    <x v="3"/>
    <x v="0"/>
    <n v="7235"/>
    <s v="ADM44758"/>
    <s v="ATURNER"/>
    <s v="Enron Metals Trading System"/>
    <x v="0"/>
    <x v="0"/>
    <n v="2139137"/>
    <m/>
  </r>
  <r>
    <x v="0"/>
    <x v="0"/>
    <x v="0"/>
    <n v="1"/>
    <n v="20"/>
    <n v="1267437"/>
    <d v="2001-05-18T10:30:03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51397"/>
    <s v="BMARCHAN"/>
    <s v="Enron Metals Trading System"/>
    <x v="0"/>
    <x v="0"/>
    <n v="2139139"/>
    <m/>
  </r>
  <r>
    <x v="0"/>
    <x v="0"/>
    <x v="0"/>
    <n v="1"/>
    <n v="20"/>
    <n v="1267438"/>
    <d v="2001-05-18T10:30:2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stanleyf"/>
    <s v="BMARCHAN"/>
    <s v="Enron Metals Trading System"/>
    <x v="0"/>
    <x v="0"/>
    <n v="2139141"/>
    <m/>
  </r>
  <r>
    <x v="1"/>
    <x v="3"/>
    <x v="0"/>
    <n v="153"/>
    <n v="765000"/>
    <n v="1267439"/>
    <d v="2001-05-18T10:30:23"/>
    <s v="Dynegy Marketing and Trade"/>
    <x v="0"/>
    <x v="0"/>
    <x v="0"/>
    <x v="3"/>
    <s v="US Gas Fin BasisSwap"/>
    <s v="US Gas Basis     Tenn-LA                 Jun-Oct01       USD/MM"/>
    <n v="5000"/>
    <m/>
    <x v="0"/>
    <x v="10"/>
    <x v="0"/>
    <n v="-8.2500000000000004E-2"/>
    <s v="JORDAN01"/>
    <s v="SBRAWNE"/>
    <s v="FT-East"/>
    <x v="1"/>
    <x v="5"/>
    <s v="VA6677.1"/>
    <d v="2001-06-01T00:00:00"/>
  </r>
  <r>
    <x v="0"/>
    <x v="3"/>
    <x v="1"/>
    <n v="4"/>
    <n v="40000"/>
    <n v="1267440"/>
    <d v="2001-05-18T10:30:30"/>
    <s v="Mirant Americas Energy Marketing Canada, Ltd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49999999999996"/>
    <s v="ADM68959"/>
    <s v="RWATT"/>
    <s v="EC-IM Canada West"/>
    <x v="7"/>
    <x v="7"/>
    <n v="798401"/>
    <d v="2001-05-18T21:00:00"/>
  </r>
  <r>
    <x v="1"/>
    <x v="3"/>
    <x v="0"/>
    <n v="13"/>
    <n v="13000"/>
    <n v="1267441"/>
    <d v="2001-05-18T10:30:34"/>
    <s v="Mirant Americas Energy Marketing, L.P."/>
    <x v="0"/>
    <x v="0"/>
    <x v="0"/>
    <x v="3"/>
    <s v="US Gas Fin Swap"/>
    <s v="US Gas Daily     HHub                    19-31May01      USD/MM"/>
    <m/>
    <n v="1000"/>
    <x v="0"/>
    <x v="10"/>
    <x v="0"/>
    <n v="4.1849999999999996"/>
    <s v="rrm00001"/>
    <s v="PKEAVEY"/>
    <s v="G-DAILY-EST"/>
    <x v="1"/>
    <x v="5"/>
    <s v="VA6678.1"/>
    <d v="2001-05-19T21:00:00"/>
  </r>
  <r>
    <x v="1"/>
    <x v="3"/>
    <x v="0"/>
    <n v="30"/>
    <n v="300000"/>
    <n v="1267442"/>
    <d v="2001-05-18T10:30:45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EPMELPkac"/>
    <s v="EBASS"/>
    <s v="FT-Texas"/>
    <x v="1"/>
    <x v="5"/>
    <s v="VA6679.1"/>
    <d v="2001-06-01T21:00:00"/>
  </r>
  <r>
    <x v="1"/>
    <x v="3"/>
    <x v="0"/>
    <n v="61"/>
    <n v="30500"/>
    <n v="1267445"/>
    <d v="2001-05-18T10:31:02"/>
    <s v="IGI Resources, Inc."/>
    <x v="0"/>
    <x v="0"/>
    <x v="0"/>
    <x v="3"/>
    <s v="US Gas Fin BasisSwap"/>
    <s v="US Gas Basis     NGI SoCal               Nov-Dec01       USD/MM"/>
    <m/>
    <n v="500"/>
    <x v="0"/>
    <x v="10"/>
    <x v="0"/>
    <n v="5.25"/>
    <s v="GRADYNIGI"/>
    <s v="KHOLST"/>
    <s v="FT-West"/>
    <x v="1"/>
    <x v="5"/>
    <s v="VA6681.1"/>
    <d v="2001-11-01T00:00:00"/>
  </r>
  <r>
    <x v="1"/>
    <x v="3"/>
    <x v="0"/>
    <n v="153"/>
    <n v="382500"/>
    <n v="1267446"/>
    <d v="2001-05-18T10:31:03"/>
    <s v="Axia Energy, LP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hossmich"/>
    <s v="JARNOLD"/>
    <s v="NG-Price"/>
    <x v="1"/>
    <x v="5"/>
    <s v="VA6683.1"/>
    <d v="2001-06-01T00:00:00"/>
  </r>
  <r>
    <x v="1"/>
    <x v="3"/>
    <x v="0"/>
    <n v="153"/>
    <n v="382500"/>
    <n v="1267447"/>
    <d v="2001-05-18T10:31:07"/>
    <s v="Reliant Energy Services, Inc.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robpitts"/>
    <s v="JARNOLD"/>
    <s v="NG-Price"/>
    <x v="1"/>
    <x v="5"/>
    <s v="VA6684.1"/>
    <d v="2001-06-01T00:00:00"/>
  </r>
  <r>
    <x v="1"/>
    <x v="3"/>
    <x v="0"/>
    <n v="90"/>
    <n v="45000"/>
    <n v="1267448"/>
    <d v="2001-05-18T10:31:12"/>
    <s v="IGI Resources, Inc."/>
    <x v="0"/>
    <x v="0"/>
    <x v="0"/>
    <x v="3"/>
    <s v="US Gas Fin BasisSwap"/>
    <s v="US Gas Basis     NGI SoCal               Jan-Mar02       USD/MM"/>
    <m/>
    <n v="500"/>
    <x v="0"/>
    <x v="10"/>
    <x v="0"/>
    <n v="4.0999999999999996"/>
    <s v="GRADYNIGI"/>
    <s v="KHOLST"/>
    <s v="FT-West"/>
    <x v="1"/>
    <x v="5"/>
    <s v="VA6685.1"/>
    <d v="2002-01-01T00:00:00"/>
  </r>
  <r>
    <x v="1"/>
    <x v="3"/>
    <x v="0"/>
    <n v="153"/>
    <n v="765000"/>
    <n v="1267449"/>
    <d v="2001-05-18T10:31:20"/>
    <s v="Reliant Energy Services, Inc."/>
    <x v="0"/>
    <x v="0"/>
    <x v="0"/>
    <x v="3"/>
    <s v="US Gas Fin Swap"/>
    <s v="US Gas Swap      Nymex                   Jun-Oct01       USD/MM"/>
    <n v="5000"/>
    <m/>
    <x v="0"/>
    <x v="10"/>
    <x v="0"/>
    <n v="4.32"/>
    <s v="robpitts"/>
    <s v="JARNOLD"/>
    <s v="NG-Price"/>
    <x v="1"/>
    <x v="5"/>
    <s v="VA6687.1"/>
    <d v="2001-06-01T00:00:00"/>
  </r>
  <r>
    <x v="1"/>
    <x v="3"/>
    <x v="1"/>
    <n v="3"/>
    <n v="12000"/>
    <n v="1267451"/>
    <d v="2001-05-18T10:31:44"/>
    <s v="Colonial Energy Inc."/>
    <x v="0"/>
    <x v="0"/>
    <x v="0"/>
    <x v="3"/>
    <s v="US Gas Phy Fwd Firm non-TX &lt; or = 1Mo "/>
    <s v="US Gas Phy       Transco Z6 NY           19-21May01      USD/MM"/>
    <m/>
    <n v="4000"/>
    <x v="0"/>
    <x v="10"/>
    <x v="0"/>
    <n v="4.4725000000000001"/>
    <s v="BRIANKELLY"/>
    <s v="VPIMENOV"/>
    <s v="ENA-IM ME NEW YORK"/>
    <x v="7"/>
    <x v="5"/>
    <n v="798405"/>
    <d v="2001-05-19T21:00:00"/>
  </r>
  <r>
    <x v="1"/>
    <x v="1"/>
    <x v="0"/>
    <n v="1"/>
    <n v="50000"/>
    <n v="1267452"/>
    <d v="2001-05-18T10:32:1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N587JK00"/>
    <s v="GWHALLE"/>
    <s v="WTI-GW-NXC2"/>
    <x v="1"/>
    <x v="5"/>
    <s v="VA6688.1"/>
    <d v="2001-06-01T00:00:00"/>
  </r>
  <r>
    <x v="0"/>
    <x v="0"/>
    <x v="0"/>
    <n v="1"/>
    <n v="3"/>
    <n v="1267453"/>
    <d v="2001-05-18T10:32:22"/>
    <s v="Manro Haydan Trading"/>
    <x v="0"/>
    <x v="0"/>
    <x v="0"/>
    <x v="0"/>
    <s v="Aluminum LME Registered Contract"/>
    <s v="Al LME Reg.      Contract                3 Month         USD/mt-L"/>
    <n v="3"/>
    <m/>
    <x v="0"/>
    <x v="0"/>
    <x v="0"/>
    <n v="1543"/>
    <s v="NATHANDAY"/>
    <s v="BMARCHAN"/>
    <s v="Enron Metals Trading System"/>
    <x v="0"/>
    <x v="0"/>
    <n v="2139143"/>
    <m/>
  </r>
  <r>
    <x v="1"/>
    <x v="3"/>
    <x v="1"/>
    <n v="3"/>
    <n v="15000"/>
    <n v="1267454"/>
    <d v="2001-05-18T10:32:22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500000000000004"/>
    <s v="pces5126"/>
    <s v="SPEREIR"/>
    <s v="ENA-IM NE GULF3"/>
    <x v="7"/>
    <x v="5"/>
    <n v="798408"/>
    <d v="2001-05-19T21:00:00"/>
  </r>
  <r>
    <x v="1"/>
    <x v="3"/>
    <x v="0"/>
    <n v="13"/>
    <n v="260000"/>
    <n v="1267455"/>
    <d v="2001-05-18T10:32:27"/>
    <s v="CMS Marketing, Services and Trading Company"/>
    <x v="0"/>
    <x v="0"/>
    <x v="0"/>
    <x v="3"/>
    <s v="US Gas Fin Swap"/>
    <s v="US Gas Daily     HHub                    19-31May01      USD/MM"/>
    <n v="20000"/>
    <m/>
    <x v="0"/>
    <x v="10"/>
    <x v="0"/>
    <n v="4.1749999999999998"/>
    <s v="CHADDMOORE"/>
    <s v="PKEAVEY"/>
    <s v="G-DAILY-EST"/>
    <x v="1"/>
    <x v="5"/>
    <s v="VA6690.1"/>
    <d v="2001-05-19T21:00:00"/>
  </r>
  <r>
    <x v="1"/>
    <x v="3"/>
    <x v="1"/>
    <n v="3"/>
    <n v="15000"/>
    <n v="1267456"/>
    <d v="2001-05-18T10:32:29"/>
    <s v="Colonial Energy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500000000000004"/>
    <s v="BRIANKELLY"/>
    <s v="SPEREIR"/>
    <s v="ENA-IM NE GULF3"/>
    <x v="7"/>
    <x v="5"/>
    <n v="798409"/>
    <d v="2001-05-19T21:00:00"/>
  </r>
  <r>
    <x v="1"/>
    <x v="1"/>
    <x v="0"/>
    <n v="1"/>
    <n v="50000"/>
    <n v="1267457"/>
    <d v="2001-05-18T10:32:3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1"/>
    <x v="5"/>
    <s v="VA6689.1"/>
    <d v="2001-07-01T00:00:00"/>
  </r>
  <r>
    <x v="1"/>
    <x v="3"/>
    <x v="0"/>
    <n v="13"/>
    <n v="65000"/>
    <n v="1267458"/>
    <d v="2001-05-18T10:32:36"/>
    <s v="Texaco Natural Gas Inc."/>
    <x v="0"/>
    <x v="0"/>
    <x v="0"/>
    <x v="3"/>
    <s v="US Gas Fin Swap"/>
    <s v="US Gas Daily     HHub                    19-31May01      USD/MM"/>
    <n v="5000"/>
    <m/>
    <x v="0"/>
    <x v="10"/>
    <x v="0"/>
    <n v="4.1749999999999998"/>
    <s v="STEPHENSJE"/>
    <s v="PKEAVEY"/>
    <s v="G-DAILY-EST"/>
    <x v="1"/>
    <x v="5"/>
    <s v="VA6691.1"/>
    <d v="2001-05-19T21:00:00"/>
  </r>
  <r>
    <x v="1"/>
    <x v="3"/>
    <x v="1"/>
    <n v="3"/>
    <n v="6000"/>
    <n v="1267459"/>
    <d v="2001-05-18T10:32:53"/>
    <s v="Colonial Energy Inc."/>
    <x v="0"/>
    <x v="0"/>
    <x v="0"/>
    <x v="3"/>
    <s v="US Gas Phy Fwd Firm non-TX &lt; or = 1Mo "/>
    <s v="US Gas Phy       TETCO WLA               19-21May01      USD/MM"/>
    <n v="2000"/>
    <m/>
    <x v="0"/>
    <x v="10"/>
    <x v="0"/>
    <n v="4.1399999999999997"/>
    <s v="BRIANKELLY"/>
    <s v="SPEREIR"/>
    <s v="ENA-IM NE GULF3"/>
    <x v="7"/>
    <x v="5"/>
    <n v="798410"/>
    <d v="2001-05-19T21:00:00"/>
  </r>
  <r>
    <x v="0"/>
    <x v="0"/>
    <x v="0"/>
    <n v="1"/>
    <n v="20"/>
    <n v="1267461"/>
    <d v="2001-05-18T10:33:03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HART1201"/>
    <s v="BMARCHAN"/>
    <s v="Enron Metals Trading System"/>
    <x v="0"/>
    <x v="0"/>
    <n v="2139145"/>
    <m/>
  </r>
  <r>
    <x v="1"/>
    <x v="2"/>
    <x v="1"/>
    <n v="4"/>
    <n v="200"/>
    <n v="1267464"/>
    <d v="2001-05-18T10:33:54"/>
    <s v="HQ Energy Services (U.S.) Inc."/>
    <x v="0"/>
    <x v="0"/>
    <x v="0"/>
    <x v="2"/>
    <s v="US East Power Phy Fwd Firm"/>
    <s v="US Pwr Phy Firm  NEPOOL Peak             22-25May01      USD/MWh"/>
    <m/>
    <n v="50"/>
    <x v="0"/>
    <x v="2"/>
    <x v="0"/>
    <n v="52.5"/>
    <s v="jacques200"/>
    <s v="PBRODER"/>
    <s v="ST-New England"/>
    <x v="6"/>
    <x v="6"/>
    <n v="615440.1"/>
    <d v="2001-05-22T21:00:00"/>
  </r>
  <r>
    <x v="1"/>
    <x v="2"/>
    <x v="0"/>
    <n v="3"/>
    <n v="150"/>
    <n v="1267465"/>
    <d v="2001-05-18T10:33:55"/>
    <s v="Tractebel Energy Marketing, Inc."/>
    <x v="0"/>
    <x v="0"/>
    <x v="0"/>
    <x v="2"/>
    <s v="US East Power Fin Swap"/>
    <s v="US Pwr Fin Swap  PJM W IntC Peak         29-31May01      USD/MWh"/>
    <n v="50"/>
    <m/>
    <x v="0"/>
    <x v="2"/>
    <x v="0"/>
    <n v="45"/>
    <s v="TIMMING1"/>
    <s v="JQUENET"/>
    <s v="ST-PJM"/>
    <x v="6"/>
    <x v="5"/>
    <n v="615441.1"/>
    <d v="2001-05-29T21:00:00"/>
  </r>
  <r>
    <x v="1"/>
    <x v="3"/>
    <x v="1"/>
    <n v="3"/>
    <n v="15606"/>
    <n v="1267467"/>
    <d v="2001-05-18T10:35:08"/>
    <s v="Reliant Energy Services, Inc."/>
    <x v="0"/>
    <x v="0"/>
    <x v="0"/>
    <x v="3"/>
    <s v="US Gas Phy Fwd Firm non-TX &lt; or = 1Mo "/>
    <s v="US Gas Phy       TranscoZ6NNY            19-21May01      USD/MM"/>
    <m/>
    <n v="5202"/>
    <x v="0"/>
    <x v="10"/>
    <x v="0"/>
    <n v="4.3949999999999996"/>
    <s v="jaelee14"/>
    <s v="VPIMENOV"/>
    <s v="ENA-IM ME NEW YORK"/>
    <x v="7"/>
    <x v="5"/>
    <n v="798414"/>
    <d v="2001-05-19T21:00:00"/>
  </r>
  <r>
    <x v="0"/>
    <x v="0"/>
    <x v="0"/>
    <n v="1"/>
    <n v="20"/>
    <n v="1267468"/>
    <d v="2001-05-18T10:35:33"/>
    <s v="Prudential Bache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7"/>
    <s v="ANDYMARSH"/>
    <s v="JGORDON1"/>
    <s v="Enron Metals Trading System"/>
    <x v="0"/>
    <x v="0"/>
    <n v="2139149"/>
    <m/>
  </r>
  <r>
    <x v="0"/>
    <x v="0"/>
    <x v="0"/>
    <n v="1"/>
    <n v="3"/>
    <n v="1267469"/>
    <d v="2001-05-18T10:35:39"/>
    <s v="Refco Overseas Ltd"/>
    <x v="0"/>
    <x v="0"/>
    <x v="0"/>
    <x v="0"/>
    <s v="Nickel LME Registered Contract"/>
    <s v="Ni LME Reg.      Contract                3 Month         USD/mt-L"/>
    <m/>
    <n v="3"/>
    <x v="0"/>
    <x v="3"/>
    <x v="0"/>
    <n v="7235"/>
    <s v="marknunn1"/>
    <s v="ATURNER"/>
    <s v="Enron Metals Trading System"/>
    <x v="0"/>
    <x v="0"/>
    <n v="2139151"/>
    <m/>
  </r>
  <r>
    <x v="0"/>
    <x v="0"/>
    <x v="0"/>
    <n v="1"/>
    <n v="10"/>
    <n v="1267470"/>
    <d v="2001-05-18T10:35:42"/>
    <s v="Refco Overseas Ltd"/>
    <x v="0"/>
    <x v="0"/>
    <x v="0"/>
    <x v="0"/>
    <s v="Nickel LME Registered Contract"/>
    <s v="Ni LME Reg.      Contract                3 Month         USD/mt-L"/>
    <n v="10"/>
    <m/>
    <x v="0"/>
    <x v="3"/>
    <x v="0"/>
    <n v="7220"/>
    <s v="marknunn1"/>
    <s v="ATURNER"/>
    <s v="Enron Metals Trading System"/>
    <x v="0"/>
    <x v="0"/>
    <n v="2139153"/>
    <m/>
  </r>
  <r>
    <x v="0"/>
    <x v="3"/>
    <x v="1"/>
    <n v="4"/>
    <n v="40000"/>
    <n v="1267471"/>
    <d v="2001-05-18T10:35:45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ADM68959"/>
    <s v="RWATT"/>
    <s v="EC-IM Canada West"/>
    <x v="7"/>
    <x v="7"/>
    <n v="798416"/>
    <d v="2001-05-18T21:00:00"/>
  </r>
  <r>
    <x v="1"/>
    <x v="1"/>
    <x v="0"/>
    <n v="1"/>
    <n v="50000"/>
    <n v="1267472"/>
    <d v="2001-05-18T10:36:3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rsrsrsrs"/>
    <s v="GWHALLE"/>
    <s v="WTI-GW-NXC2"/>
    <x v="1"/>
    <x v="5"/>
    <s v="VA6696.1"/>
    <d v="2001-07-01T00:00:00"/>
  </r>
  <r>
    <x v="0"/>
    <x v="0"/>
    <x v="0"/>
    <n v="1"/>
    <n v="10"/>
    <n v="1267473"/>
    <d v="2001-05-18T10:36:36"/>
    <s v="Refco Investments Services Pte Ltd"/>
    <x v="0"/>
    <x v="0"/>
    <x v="0"/>
    <x v="0"/>
    <s v="Aluminum LME Registered Contract"/>
    <s v="Al LME Reg.      Contract                3 Month         USD/mt-L"/>
    <m/>
    <n v="10"/>
    <x v="0"/>
    <x v="0"/>
    <x v="0"/>
    <n v="1545"/>
    <s v="ADM97717"/>
    <s v="BMARCHAN"/>
    <s v="Enron Metals Trading System"/>
    <x v="0"/>
    <x v="0"/>
    <n v="2139155"/>
    <m/>
  </r>
  <r>
    <x v="0"/>
    <x v="0"/>
    <x v="0"/>
    <n v="1"/>
    <n v="17"/>
    <n v="1267478"/>
    <d v="2001-05-18T10:37:05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43"/>
    <s v="ADM74761"/>
    <s v="BMARCHAN"/>
    <s v="Enron Metals Trading System"/>
    <x v="0"/>
    <x v="0"/>
    <n v="2139157"/>
    <m/>
  </r>
  <r>
    <x v="0"/>
    <x v="0"/>
    <x v="0"/>
    <n v="1"/>
    <n v="10"/>
    <n v="1267480"/>
    <d v="2001-05-18T10:37:24"/>
    <s v="Carr Futures, Inc"/>
    <x v="0"/>
    <x v="0"/>
    <x v="0"/>
    <x v="0"/>
    <s v="Aluminum LME Registered Contract"/>
    <s v="Al LME Reg.      Contract                3 Month         USD/mt-L"/>
    <m/>
    <n v="10"/>
    <x v="0"/>
    <x v="0"/>
    <x v="0"/>
    <n v="1543"/>
    <s v="merkouris"/>
    <s v="BMARCHAN"/>
    <s v="Enron Metals Trading System"/>
    <x v="0"/>
    <x v="0"/>
    <n v="2139159"/>
    <m/>
  </r>
  <r>
    <x v="0"/>
    <x v="0"/>
    <x v="0"/>
    <n v="1"/>
    <n v="20"/>
    <n v="1267482"/>
    <d v="2001-05-18T10:37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9161"/>
    <m/>
  </r>
  <r>
    <x v="1"/>
    <x v="3"/>
    <x v="1"/>
    <n v="3"/>
    <n v="1140"/>
    <n v="1267483"/>
    <d v="2001-05-18T10:37:44"/>
    <s v="Reliant Energy Services, Inc."/>
    <x v="0"/>
    <x v="0"/>
    <x v="0"/>
    <x v="3"/>
    <s v="US Gas Phy Fwd Firm non-TX &lt; or = 1Mo "/>
    <s v="US Gas Phy       Transco Z6 NY           19-21May01      USD/MM"/>
    <m/>
    <n v="380"/>
    <x v="0"/>
    <x v="10"/>
    <x v="0"/>
    <n v="4.3825000000000003"/>
    <s v="jaelee14"/>
    <s v="VPIMENOV"/>
    <s v="ENA-IM ME NEW YORK"/>
    <x v="7"/>
    <x v="5"/>
    <n v="798420"/>
    <d v="2001-05-19T21:00:00"/>
  </r>
  <r>
    <x v="1"/>
    <x v="1"/>
    <x v="0"/>
    <n v="1"/>
    <n v="50000"/>
    <n v="1267484"/>
    <d v="2001-05-18T10:38:19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N587JK00"/>
    <s v="GWHALLE"/>
    <s v="WTI-GW-NXC2"/>
    <x v="1"/>
    <x v="5"/>
    <s v="VA6699.1"/>
    <d v="2001-06-01T00:00:00"/>
  </r>
  <r>
    <x v="0"/>
    <x v="4"/>
    <x v="0"/>
    <n v="30"/>
    <n v="150000"/>
    <n v="1267485"/>
    <d v="2001-05-18T10:38:24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0.5"/>
    <s v="christoph"/>
    <s v="CMAHONE"/>
    <s v="UK - ECTRIC - Lite Gasoil"/>
    <x v="1"/>
    <x v="4"/>
    <s v="VA6700.1"/>
    <d v="2001-06-01T00:00:00"/>
  </r>
  <r>
    <x v="0"/>
    <x v="0"/>
    <x v="0"/>
    <n v="1"/>
    <n v="20"/>
    <n v="1267486"/>
    <d v="2001-05-18T10:39:1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ADM51397"/>
    <s v="BMARCHAN"/>
    <s v="Enron Metals Trading System"/>
    <x v="0"/>
    <x v="0"/>
    <n v="2139164"/>
    <m/>
  </r>
  <r>
    <x v="1"/>
    <x v="3"/>
    <x v="1"/>
    <n v="3"/>
    <n v="9000"/>
    <n v="1267487"/>
    <d v="2001-05-18T10:39:19"/>
    <s v="PanCanadian Energy Services Inc."/>
    <x v="0"/>
    <x v="0"/>
    <x v="0"/>
    <x v="3"/>
    <s v="US Gas Phy Fwd Firm non-TX &lt; or = 1Mo "/>
    <s v="US Gas Phy       TETCO ELA               19-21May01      USD/MM"/>
    <n v="3000"/>
    <m/>
    <x v="0"/>
    <x v="10"/>
    <x v="0"/>
    <n v="4.13"/>
    <s v="pces5126"/>
    <s v="SPEREIR"/>
    <s v="ENA-IM NE GULF3"/>
    <x v="7"/>
    <x v="5"/>
    <n v="798422"/>
    <d v="2001-05-19T21:00:00"/>
  </r>
  <r>
    <x v="1"/>
    <x v="1"/>
    <x v="0"/>
    <n v="1"/>
    <n v="50000"/>
    <n v="1267488"/>
    <d v="2001-05-18T10:39:2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8"/>
    <s v="DOMESTIC1"/>
    <s v="GWHALLE"/>
    <s v="WTI-GW-NXC2"/>
    <x v="1"/>
    <x v="5"/>
    <s v="VA6703.1"/>
    <d v="2001-07-01T00:00:00"/>
  </r>
  <r>
    <x v="0"/>
    <x v="0"/>
    <x v="0"/>
    <n v="1"/>
    <n v="20"/>
    <n v="1267489"/>
    <d v="2001-05-18T10:39:41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stanleyf"/>
    <s v="BMARCHAN"/>
    <s v="Enron Metals Trading System"/>
    <x v="0"/>
    <x v="0"/>
    <n v="2139167"/>
    <m/>
  </r>
  <r>
    <x v="0"/>
    <x v="0"/>
    <x v="0"/>
    <n v="1"/>
    <n v="20"/>
    <n v="1267490"/>
    <d v="2001-05-18T10:39:5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WAHFAGGOT"/>
    <s v="BMARCHAN"/>
    <s v="Enron Metals Trading System"/>
    <x v="0"/>
    <x v="0"/>
    <n v="2139169"/>
    <m/>
  </r>
  <r>
    <x v="0"/>
    <x v="0"/>
    <x v="0"/>
    <n v="1"/>
    <n v="5"/>
    <n v="1267491"/>
    <d v="2001-05-18T10:39:55"/>
    <s v="Metco Rohstoffhandel GmbH"/>
    <x v="0"/>
    <x v="0"/>
    <x v="0"/>
    <x v="0"/>
    <s v="Nickel LME Registered Contract"/>
    <s v="Ni LME Reg.      Contract                3 Month         USD/mt-L"/>
    <m/>
    <n v="5"/>
    <x v="0"/>
    <x v="3"/>
    <x v="0"/>
    <n v="7230"/>
    <s v="ADM44758"/>
    <s v="ATURNER"/>
    <s v="Enron Metals Trading System"/>
    <x v="0"/>
    <x v="0"/>
    <n v="2139171"/>
    <m/>
  </r>
  <r>
    <x v="1"/>
    <x v="1"/>
    <x v="0"/>
    <n v="1"/>
    <n v="25000"/>
    <n v="1267493"/>
    <d v="2001-05-18T10:40:09"/>
    <s v="Sempra Energy Trading Corp."/>
    <x v="0"/>
    <x v="0"/>
    <x v="0"/>
    <x v="1"/>
    <s v="US Crude WTI Fin Swap "/>
    <s v="US WTI Swap      Nymex PEN               Jun01           USD/bl/m"/>
    <m/>
    <n v="25000"/>
    <x v="0"/>
    <x v="8"/>
    <x v="0"/>
    <n v="29.38"/>
    <s v="DOMESTIC"/>
    <s v="GWHALLE"/>
    <s v="WTI-GW-NXC2"/>
    <x v="1"/>
    <x v="5"/>
    <s v="VA6705.1"/>
    <d v="2001-06-01T00:00:00"/>
  </r>
  <r>
    <x v="0"/>
    <x v="0"/>
    <x v="0"/>
    <n v="1"/>
    <n v="20"/>
    <n v="1267494"/>
    <d v="2001-05-18T10:40:10"/>
    <s v="Deutsche Bank AG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ndyMurr"/>
    <s v="BMARCHAN"/>
    <s v="Enron Metals Trading System"/>
    <x v="0"/>
    <x v="0"/>
    <n v="2139173"/>
    <m/>
  </r>
  <r>
    <x v="0"/>
    <x v="3"/>
    <x v="1"/>
    <n v="183"/>
    <n v="4575000"/>
    <n v="1267495"/>
    <d v="2001-05-18T10:40:13"/>
    <s v="RWE Trading GmbH"/>
    <x v="0"/>
    <x v="0"/>
    <x v="0"/>
    <x v="3"/>
    <s v="UK Gas Phy Fwd NBP"/>
    <s v="UK Gas Phy       NBP                     Apr-Sep02       p/th"/>
    <m/>
    <n v="25000"/>
    <x v="0"/>
    <x v="6"/>
    <x v="3"/>
    <n v="22"/>
    <s v="bahram11"/>
    <s v="AFAIRLE"/>
    <s v="Non Affiliate Gas Book"/>
    <x v="4"/>
    <x v="3"/>
    <n v="103737"/>
    <d v="2002-04-01T00:00:00"/>
  </r>
  <r>
    <x v="1"/>
    <x v="3"/>
    <x v="0"/>
    <n v="30"/>
    <n v="150000"/>
    <n v="1267496"/>
    <d v="2001-05-18T10:40:14"/>
    <s v="TXU Energy Trading Company"/>
    <x v="0"/>
    <x v="0"/>
    <x v="0"/>
    <x v="3"/>
    <s v="US Gas Fin Swap"/>
    <s v="US Gas Swap      Nymex                   Jun01           USD/MM"/>
    <m/>
    <n v="5000"/>
    <x v="0"/>
    <x v="10"/>
    <x v="0"/>
    <n v="4.21"/>
    <s v="txuetcma"/>
    <s v="JARNOLD"/>
    <s v="NG-Price"/>
    <x v="1"/>
    <x v="5"/>
    <s v="VA6706.1"/>
    <d v="2001-06-01T21:00:00"/>
  </r>
  <r>
    <x v="0"/>
    <x v="0"/>
    <x v="0"/>
    <n v="1"/>
    <n v="10"/>
    <n v="1267497"/>
    <d v="2001-05-18T10:40:32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3"/>
    <s v="stanleyf"/>
    <s v="BMARCHAN"/>
    <s v="Enron Metals Trading System"/>
    <x v="0"/>
    <x v="0"/>
    <n v="2139178"/>
    <m/>
  </r>
  <r>
    <x v="1"/>
    <x v="2"/>
    <x v="0"/>
    <n v="5"/>
    <n v="250"/>
    <n v="1267499"/>
    <d v="2001-05-18T10:40:39"/>
    <s v="Coral Energy Holding L.P."/>
    <x v="0"/>
    <x v="0"/>
    <x v="0"/>
    <x v="2"/>
    <s v="US East Power Fin Swap"/>
    <s v="US Pwr Fin Swap  ISO NY Z-G Peak         21-25May01      USD/MWh"/>
    <m/>
    <n v="50"/>
    <x v="0"/>
    <x v="2"/>
    <x v="0"/>
    <n v="53.75"/>
    <s v="wsullivan5"/>
    <s v="GGUPTA"/>
    <s v="ST-New England"/>
    <x v="6"/>
    <x v="5"/>
    <n v="615453.1"/>
    <d v="2001-05-21T21:00:00"/>
  </r>
  <r>
    <x v="1"/>
    <x v="2"/>
    <x v="0"/>
    <n v="5"/>
    <n v="250"/>
    <n v="1267498"/>
    <d v="2001-05-18T10:40:39"/>
    <s v="Coral Energy Holding L.P."/>
    <x v="0"/>
    <x v="0"/>
    <x v="0"/>
    <x v="2"/>
    <s v="US East Power Fin Swap"/>
    <s v="US Pwr Fin Swap  ISO NY Z-A Peak         21-25May01      USD/MWh"/>
    <m/>
    <n v="50"/>
    <x v="0"/>
    <x v="2"/>
    <x v="0"/>
    <n v="41.25"/>
    <s v="jamesgtine"/>
    <s v="GGUPTA"/>
    <s v="ST-New England"/>
    <x v="6"/>
    <x v="5"/>
    <n v="615452.1"/>
    <d v="2001-05-21T21:00:00"/>
  </r>
  <r>
    <x v="1"/>
    <x v="3"/>
    <x v="0"/>
    <n v="30"/>
    <n v="150000"/>
    <n v="1267500"/>
    <d v="2001-05-18T10:40:41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345"/>
    <s v="bbrent01"/>
    <s v="FERMIS"/>
    <s v="FT - North West"/>
    <x v="1"/>
    <x v="5"/>
    <s v="VA6708.1"/>
    <d v="2001-06-01T21:00:00"/>
  </r>
  <r>
    <x v="0"/>
    <x v="0"/>
    <x v="0"/>
    <n v="1"/>
    <n v="20"/>
    <n v="1267501"/>
    <d v="2001-05-18T10:40:44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DUNC1206"/>
    <s v="BMARCHAN"/>
    <s v="Enron Metals Trading System"/>
    <x v="0"/>
    <x v="0"/>
    <n v="2139180"/>
    <m/>
  </r>
  <r>
    <x v="0"/>
    <x v="0"/>
    <x v="0"/>
    <n v="1"/>
    <n v="20"/>
    <n v="1267502"/>
    <d v="2001-05-18T10:40:54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msquires"/>
    <s v="JGORDON1"/>
    <s v="Enron Metals Trading System"/>
    <x v="0"/>
    <x v="0"/>
    <n v="2139182"/>
    <m/>
  </r>
  <r>
    <x v="0"/>
    <x v="0"/>
    <x v="0"/>
    <n v="1"/>
    <n v="20"/>
    <n v="1267503"/>
    <d v="2001-05-18T10:41:10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62411"/>
    <s v="BMARCHAN"/>
    <s v="Enron Metals Trading System"/>
    <x v="0"/>
    <x v="0"/>
    <n v="2139184"/>
    <m/>
  </r>
  <r>
    <x v="0"/>
    <x v="0"/>
    <x v="0"/>
    <n v="1"/>
    <n v="10"/>
    <n v="1267504"/>
    <d v="2001-05-18T10:41:11"/>
    <s v="Credit Lyonnais Rouse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jimboland"/>
    <s v="JGORDON1"/>
    <s v="Enron Metals Trading System"/>
    <x v="0"/>
    <x v="0"/>
    <n v="2139186"/>
    <m/>
  </r>
  <r>
    <x v="1"/>
    <x v="3"/>
    <x v="0"/>
    <n v="92"/>
    <n v="460000"/>
    <n v="1267505"/>
    <d v="2001-05-18T10:41:30"/>
    <s v="AEP Energy Services, Inc."/>
    <x v="0"/>
    <x v="0"/>
    <x v="0"/>
    <x v="3"/>
    <s v="US Gas Fin BasisSwap"/>
    <s v="US Gas Basis     Transco Z6 NY           Jul-Sep01       USD/MM"/>
    <n v="5000"/>
    <m/>
    <x v="0"/>
    <x v="10"/>
    <x v="0"/>
    <n v="0.47"/>
    <s v="aepes207"/>
    <s v="BMCKAY"/>
    <s v="FT-NY"/>
    <x v="1"/>
    <x v="5"/>
    <s v="VA6709.1"/>
    <d v="2001-07-01T00:00:00"/>
  </r>
  <r>
    <x v="1"/>
    <x v="2"/>
    <x v="0"/>
    <n v="62"/>
    <n v="3100"/>
    <n v="1267506"/>
    <d v="2001-05-18T10:41:32"/>
    <s v="Axia Energy, LP"/>
    <x v="0"/>
    <x v="0"/>
    <x v="0"/>
    <x v="2"/>
    <s v="US East Power Fin Swap"/>
    <s v="US Pwr Fin Swap  ISO NY Z-A Peak         Jul-Aug01       USD/MWh"/>
    <m/>
    <n v="50"/>
    <x v="0"/>
    <x v="2"/>
    <x v="0"/>
    <n v="68"/>
    <s v="wolfstev"/>
    <s v="DDAVIS"/>
    <s v="LT-New England"/>
    <x v="6"/>
    <x v="5"/>
    <n v="615456.1"/>
    <d v="2001-07-01T00:00:00"/>
  </r>
  <r>
    <x v="0"/>
    <x v="0"/>
    <x v="0"/>
    <n v="1"/>
    <n v="5"/>
    <n v="1267507"/>
    <d v="2001-05-18T10:41:43"/>
    <s v="Anglojam Investments Limited"/>
    <x v="0"/>
    <x v="0"/>
    <x v="0"/>
    <x v="0"/>
    <s v="Nickel LME Registered Contract"/>
    <s v="Ni LME Reg.      Contract                3 Month         USD/mt-L"/>
    <m/>
    <n v="5"/>
    <x v="0"/>
    <x v="3"/>
    <x v="0"/>
    <n v="7200"/>
    <s v="ADM50248"/>
    <s v="ATURNER"/>
    <s v="Enron Metals Trading System"/>
    <x v="0"/>
    <x v="0"/>
    <n v="2139191"/>
    <m/>
  </r>
  <r>
    <x v="1"/>
    <x v="3"/>
    <x v="0"/>
    <n v="31"/>
    <n v="155000"/>
    <n v="1267508"/>
    <d v="2001-05-18T10:41:44"/>
    <s v="AEP Energy Services, Inc."/>
    <x v="0"/>
    <x v="0"/>
    <x v="0"/>
    <x v="3"/>
    <s v="US Gas Fin BasisSwap"/>
    <s v="US Gas Basis     GD/D TCO P-HHub         Jul01           USD/MM"/>
    <n v="5000"/>
    <m/>
    <x v="0"/>
    <x v="10"/>
    <x v="0"/>
    <n v="0.215"/>
    <s v="aepes207"/>
    <s v="BMCKAY"/>
    <s v="FT-NY"/>
    <x v="1"/>
    <x v="5"/>
    <s v="VA6710.1"/>
    <d v="2001-07-01T21:00:00"/>
  </r>
  <r>
    <x v="0"/>
    <x v="0"/>
    <x v="0"/>
    <n v="1"/>
    <n v="20"/>
    <n v="1267509"/>
    <d v="2001-05-18T10:41:5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IMONEVANS"/>
    <s v="BMARCHAN"/>
    <s v="Enron Metals Trading System"/>
    <x v="0"/>
    <x v="0"/>
    <n v="2139195"/>
    <m/>
  </r>
  <r>
    <x v="0"/>
    <x v="0"/>
    <x v="0"/>
    <n v="1"/>
    <n v="4"/>
    <n v="1267510"/>
    <d v="2001-05-18T10:42:00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3"/>
    <x v="0"/>
    <n v="7190"/>
    <s v="anilshah"/>
    <s v="ATURNER"/>
    <s v="Enron Metals Trading System"/>
    <x v="0"/>
    <x v="0"/>
    <n v="2139197"/>
    <m/>
  </r>
  <r>
    <x v="0"/>
    <x v="0"/>
    <x v="0"/>
    <n v="1"/>
    <n v="20"/>
    <n v="1267511"/>
    <d v="2001-05-18T10:42:09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kayjason"/>
    <s v="BMARCHAN"/>
    <s v="Enron Metals Trading System"/>
    <x v="0"/>
    <x v="0"/>
    <n v="2139201"/>
    <m/>
  </r>
  <r>
    <x v="0"/>
    <x v="0"/>
    <x v="0"/>
    <n v="1"/>
    <n v="20"/>
    <n v="1267512"/>
    <d v="2001-05-18T10:42:17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kayjason"/>
    <s v="BMARCHAN"/>
    <s v="Enron Metals Trading System"/>
    <x v="0"/>
    <x v="0"/>
    <n v="2139204"/>
    <m/>
  </r>
  <r>
    <x v="0"/>
    <x v="0"/>
    <x v="0"/>
    <n v="1"/>
    <n v="20"/>
    <n v="1267514"/>
    <d v="2001-05-18T10:42:34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61366"/>
    <s v="BMARCHAN"/>
    <s v="Enron Metals Trading System"/>
    <x v="0"/>
    <x v="0"/>
    <n v="2139213"/>
    <m/>
  </r>
  <r>
    <x v="1"/>
    <x v="3"/>
    <x v="0"/>
    <n v="31"/>
    <n v="155000"/>
    <n v="1267515"/>
    <d v="2001-05-18T10:42:42"/>
    <s v="Williams Energy Marketing &amp; Trading Company"/>
    <x v="0"/>
    <x v="0"/>
    <x v="0"/>
    <x v="3"/>
    <s v="US Gas Fin BasisSwap"/>
    <s v="US Gas Basis     Transco Z6 NY           Jul01           USD/MM"/>
    <n v="5000"/>
    <m/>
    <x v="0"/>
    <x v="10"/>
    <x v="0"/>
    <n v="0.51249999999999996"/>
    <s v="mckennas"/>
    <s v="BMCKAY"/>
    <s v="FT-NY"/>
    <x v="1"/>
    <x v="5"/>
    <s v="VA6711.1"/>
    <d v="2001-07-01T21:00:00"/>
  </r>
  <r>
    <x v="0"/>
    <x v="0"/>
    <x v="0"/>
    <n v="1"/>
    <n v="20"/>
    <n v="1267517"/>
    <d v="2001-05-18T10:43:13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62411"/>
    <s v="BMARCHAN"/>
    <s v="Enron Metals Trading System"/>
    <x v="0"/>
    <x v="0"/>
    <n v="2139225"/>
    <m/>
  </r>
  <r>
    <x v="0"/>
    <x v="0"/>
    <x v="0"/>
    <n v="1"/>
    <n v="5"/>
    <n v="1267518"/>
    <d v="2001-05-18T10:43:1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11"/>
    <s v="NATHANDAY"/>
    <s v="BMARCHAN"/>
    <s v="Enron Metals Trading System"/>
    <x v="0"/>
    <x v="0"/>
    <n v="2139231"/>
    <m/>
  </r>
  <r>
    <x v="0"/>
    <x v="0"/>
    <x v="0"/>
    <n v="1"/>
    <n v="10"/>
    <n v="1267519"/>
    <d v="2001-05-18T10:43:19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nilshah"/>
    <s v="ATURNER"/>
    <s v="Enron Metals Trading System"/>
    <x v="0"/>
    <x v="0"/>
    <n v="2139229"/>
    <m/>
  </r>
  <r>
    <x v="0"/>
    <x v="0"/>
    <x v="0"/>
    <n v="1"/>
    <n v="20"/>
    <n v="1267520"/>
    <d v="2001-05-18T10:43:2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tanleyf"/>
    <s v="BMARCHAN"/>
    <s v="Enron Metals Trading System"/>
    <x v="0"/>
    <x v="0"/>
    <n v="2139233"/>
    <m/>
  </r>
  <r>
    <x v="0"/>
    <x v="0"/>
    <x v="0"/>
    <n v="1"/>
    <n v="10"/>
    <n v="1267522"/>
    <d v="2001-05-18T10:43:25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DANNAYLOR"/>
    <s v="JGORDON1"/>
    <s v="Enron Metals Trading System"/>
    <x v="0"/>
    <x v="0"/>
    <n v="2139237"/>
    <m/>
  </r>
  <r>
    <x v="1"/>
    <x v="2"/>
    <x v="1"/>
    <n v="10"/>
    <n v="250"/>
    <n v="1267523"/>
    <d v="2001-05-18T10:43:31"/>
    <s v="Public Service Company Of Colorado"/>
    <x v="0"/>
    <x v="0"/>
    <x v="0"/>
    <x v="2"/>
    <s v="US West Power Phy Fwd Firm"/>
    <s v="US Pwr Phy Firm  PALVE OffPk             22-31May01      USD/MWh"/>
    <m/>
    <n v="25"/>
    <x v="0"/>
    <x v="2"/>
    <x v="0"/>
    <n v="75"/>
    <s v="ADM67446"/>
    <s v="MFISCHE2"/>
    <s v="ST-SW"/>
    <x v="6"/>
    <x v="6"/>
    <n v="615460.1"/>
    <d v="2001-05-22T21:00:00"/>
  </r>
  <r>
    <x v="0"/>
    <x v="0"/>
    <x v="0"/>
    <n v="1"/>
    <n v="6"/>
    <n v="1267524"/>
    <d v="2001-05-18T10:43:33"/>
    <s v="ADM Investor Services International Limited"/>
    <x v="0"/>
    <x v="0"/>
    <x v="0"/>
    <x v="0"/>
    <s v="Aluminum LME Registered Contract"/>
    <s v="Al LME Reg.      Contract                3 Month         USD/mt-L"/>
    <n v="6"/>
    <m/>
    <x v="0"/>
    <x v="0"/>
    <x v="0"/>
    <n v="1546"/>
    <s v="PAULDODGE"/>
    <s v="BMARCHAN"/>
    <s v="Enron Metals Trading System"/>
    <x v="0"/>
    <x v="0"/>
    <n v="2139241"/>
    <m/>
  </r>
  <r>
    <x v="0"/>
    <x v="0"/>
    <x v="0"/>
    <n v="1"/>
    <n v="14"/>
    <n v="1267526"/>
    <d v="2001-05-18T10:43:38"/>
    <s v="Manro Haydan Trading"/>
    <x v="0"/>
    <x v="0"/>
    <x v="0"/>
    <x v="0"/>
    <s v="Aluminum LME Registered Contract"/>
    <s v="Al LME Reg.      Contract                3 Month         USD/mt-L"/>
    <n v="14"/>
    <m/>
    <x v="0"/>
    <x v="0"/>
    <x v="0"/>
    <n v="1546"/>
    <s v="ADM51397"/>
    <s v="BMARCHAN"/>
    <s v="Enron Metals Trading System"/>
    <x v="0"/>
    <x v="0"/>
    <n v="2139243"/>
    <m/>
  </r>
  <r>
    <x v="1"/>
    <x v="3"/>
    <x v="0"/>
    <n v="365"/>
    <n v="1825000"/>
    <n v="1267527"/>
    <d v="2001-05-18T10:43:40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DM02409"/>
    <s v="JARNOLD"/>
    <s v="NG-Price"/>
    <x v="1"/>
    <x v="5"/>
    <s v="VA6713.1"/>
    <d v="2002-01-01T21:00:00"/>
  </r>
  <r>
    <x v="1"/>
    <x v="1"/>
    <x v="0"/>
    <n v="1"/>
    <n v="25000"/>
    <n v="1267528"/>
    <d v="2001-05-18T10:43:43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1"/>
    <s v="RFULLER"/>
    <s v="PHYOIL - Price"/>
    <x v="1"/>
    <x v="5"/>
    <s v="VA6714.1"/>
    <d v="2001-06-01T00:00:00"/>
  </r>
  <r>
    <x v="0"/>
    <x v="0"/>
    <x v="0"/>
    <n v="1"/>
    <n v="15"/>
    <n v="1267529"/>
    <d v="2001-05-18T10:43:46"/>
    <s v="AIG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11"/>
    <s v="DUNC1206"/>
    <s v="BMARCHAN"/>
    <s v="Enron Metals Trading System"/>
    <x v="0"/>
    <x v="0"/>
    <n v="2139245"/>
    <m/>
  </r>
  <r>
    <x v="0"/>
    <x v="0"/>
    <x v="0"/>
    <n v="1"/>
    <n v="20"/>
    <n v="1267530"/>
    <d v="2001-05-18T10:44:01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jackmanp"/>
    <s v="BMARCHAN"/>
    <s v="Enron Metals Trading System"/>
    <x v="0"/>
    <x v="0"/>
    <n v="2139247"/>
    <m/>
  </r>
  <r>
    <x v="1"/>
    <x v="3"/>
    <x v="0"/>
    <n v="365"/>
    <n v="1825000"/>
    <n v="1267531"/>
    <d v="2001-05-18T10:44:02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DM02409"/>
    <s v="JARNOLD"/>
    <s v="NG-Price"/>
    <x v="1"/>
    <x v="5"/>
    <s v="VA6715.1"/>
    <d v="2002-01-01T21:00:00"/>
  </r>
  <r>
    <x v="0"/>
    <x v="0"/>
    <x v="0"/>
    <n v="1"/>
    <n v="20"/>
    <n v="1267532"/>
    <d v="2001-05-18T10:44:1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stanleyf"/>
    <s v="BMARCHAN"/>
    <s v="Enron Metals Trading System"/>
    <x v="0"/>
    <x v="0"/>
    <n v="2139253"/>
    <m/>
  </r>
  <r>
    <x v="1"/>
    <x v="3"/>
    <x v="0"/>
    <n v="31"/>
    <n v="155000"/>
    <n v="1267533"/>
    <d v="2001-05-18T10:44:15"/>
    <s v="AEP Energy Services, Inc."/>
    <x v="0"/>
    <x v="0"/>
    <x v="0"/>
    <x v="3"/>
    <s v="US Gas Fin BasisSwap"/>
    <s v="US Gas Basis     Transco Z6 NY           Oct01           USD/MM"/>
    <n v="5000"/>
    <m/>
    <x v="0"/>
    <x v="10"/>
    <x v="0"/>
    <n v="0.47"/>
    <s v="aepes207"/>
    <s v="BMCKAY"/>
    <s v="FT-NY"/>
    <x v="1"/>
    <x v="5"/>
    <s v="VA6716.1"/>
    <d v="2001-10-01T00:00:00"/>
  </r>
  <r>
    <x v="1"/>
    <x v="1"/>
    <x v="0"/>
    <n v="1"/>
    <n v="50000"/>
    <n v="1267534"/>
    <d v="2001-05-18T10:44:1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JALTILIO"/>
    <s v="GWHALLE"/>
    <s v="WTI-GW-NXC2"/>
    <x v="1"/>
    <x v="5"/>
    <s v="VA6717.1"/>
    <d v="2001-07-01T00:00:00"/>
  </r>
  <r>
    <x v="0"/>
    <x v="0"/>
    <x v="0"/>
    <n v="1"/>
    <n v="20"/>
    <n v="1267535"/>
    <d v="2001-05-18T10:44:3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kayjason"/>
    <s v="BMARCHAN"/>
    <s v="Enron Metals Trading System"/>
    <x v="0"/>
    <x v="0"/>
    <n v="2139257"/>
    <m/>
  </r>
  <r>
    <x v="0"/>
    <x v="3"/>
    <x v="1"/>
    <n v="4"/>
    <n v="12000"/>
    <n v="1267536"/>
    <d v="2001-05-18T10:44:40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49999999999998"/>
    <s v="ADM00359"/>
    <s v="RWATT"/>
    <s v="EC-IM Canada West"/>
    <x v="7"/>
    <x v="7"/>
    <n v="798427"/>
    <d v="2001-05-18T21:00:00"/>
  </r>
  <r>
    <x v="0"/>
    <x v="0"/>
    <x v="0"/>
    <n v="1"/>
    <n v="10"/>
    <n v="1267538"/>
    <d v="2001-05-18T10:44:44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ADM83162"/>
    <s v="BMARCHAN"/>
    <s v="Enron Metals Trading System"/>
    <x v="0"/>
    <x v="0"/>
    <n v="2139261"/>
    <m/>
  </r>
  <r>
    <x v="0"/>
    <x v="0"/>
    <x v="0"/>
    <n v="1"/>
    <n v="20"/>
    <n v="1267539"/>
    <d v="2001-05-18T10:44:4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stanleyf"/>
    <s v="BMARCHAN"/>
    <s v="Enron Metals Trading System"/>
    <x v="0"/>
    <x v="0"/>
    <n v="2139259"/>
    <m/>
  </r>
  <r>
    <x v="1"/>
    <x v="3"/>
    <x v="0"/>
    <n v="31"/>
    <n v="155000"/>
    <n v="1267541"/>
    <d v="2001-05-18T10:44:53"/>
    <s v="AEP Energy Services, Inc."/>
    <x v="0"/>
    <x v="0"/>
    <x v="0"/>
    <x v="3"/>
    <s v="US Gas Fin BasisSwap"/>
    <s v="US Gas Basis     GD/D TETM3-HHub         Oct01           USD/MM"/>
    <n v="5000"/>
    <m/>
    <x v="0"/>
    <x v="10"/>
    <x v="0"/>
    <n v="0.39250000000000002"/>
    <s v="aepes207"/>
    <s v="BMCKAY"/>
    <s v="FT-NY"/>
    <x v="1"/>
    <x v="5"/>
    <s v="VA6719.1"/>
    <d v="2001-10-01T00:00:00"/>
  </r>
  <r>
    <x v="1"/>
    <x v="3"/>
    <x v="0"/>
    <n v="30"/>
    <n v="150000"/>
    <n v="1267543"/>
    <d v="2001-05-18T10:45:08"/>
    <s v="Axia Energy, LP"/>
    <x v="0"/>
    <x v="0"/>
    <x v="0"/>
    <x v="3"/>
    <s v="US Gas Fin BasisSwap"/>
    <s v="US Gas Basis     CIG Rky Mtn             Jun01           USD/MM"/>
    <m/>
    <n v="5000"/>
    <x v="0"/>
    <x v="10"/>
    <x v="0"/>
    <n v="-1.38"/>
    <s v="knuppway"/>
    <s v="FERMIS"/>
    <s v="FT - North West"/>
    <x v="1"/>
    <x v="5"/>
    <s v="VA6720.1"/>
    <d v="2001-06-01T21:00:00"/>
  </r>
  <r>
    <x v="0"/>
    <x v="1"/>
    <x v="0"/>
    <n v="3"/>
    <n v="45000"/>
    <n v="1267545"/>
    <d v="2001-05-18T10:45:29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66"/>
    <s v="ADM45427"/>
    <s v="MJONES2"/>
    <s v="UK - ECTRIC - Crude D-Brent"/>
    <x v="1"/>
    <x v="4"/>
    <s v="VA6722.1"/>
    <d v="2001-07-01T00:00:00"/>
  </r>
  <r>
    <x v="1"/>
    <x v="1"/>
    <x v="0"/>
    <n v="1"/>
    <n v="50000"/>
    <n v="1267546"/>
    <d v="2001-05-18T10:45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8"/>
    <s v="N587JK00"/>
    <s v="GWHALLE"/>
    <s v="WTI-GW-NXC2"/>
    <x v="1"/>
    <x v="5"/>
    <s v="VA6723.1"/>
    <d v="2001-07-01T00:00:00"/>
  </r>
  <r>
    <x v="1"/>
    <x v="1"/>
    <x v="0"/>
    <n v="1"/>
    <n v="50000"/>
    <n v="1267548"/>
    <d v="2001-05-18T10:46:1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725.1"/>
    <d v="2001-07-01T00:00:00"/>
  </r>
  <r>
    <x v="1"/>
    <x v="1"/>
    <x v="0"/>
    <n v="1"/>
    <n v="50000"/>
    <n v="1267549"/>
    <d v="2001-05-18T10:46:18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N587JK00"/>
    <s v="GWHALLE"/>
    <s v="WTI-GW-NXC2"/>
    <x v="1"/>
    <x v="5"/>
    <s v="VA6726.1"/>
    <d v="2001-07-01T00:00:00"/>
  </r>
  <r>
    <x v="0"/>
    <x v="0"/>
    <x v="0"/>
    <n v="1"/>
    <n v="10"/>
    <n v="1267550"/>
    <d v="2001-05-18T10:46:21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PAULDODGE"/>
    <s v="BMARCHAN"/>
    <s v="Enron Metals Trading System"/>
    <x v="0"/>
    <x v="0"/>
    <n v="2139282"/>
    <m/>
  </r>
  <r>
    <x v="1"/>
    <x v="3"/>
    <x v="0"/>
    <n v="30"/>
    <n v="150000"/>
    <n v="1267551"/>
    <d v="2001-05-18T10:46:29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"/>
    <s v="kamelcan"/>
    <s v="JARNOLD"/>
    <s v="NG-Price"/>
    <x v="1"/>
    <x v="5"/>
    <s v="VA6727.1"/>
    <d v="2001-06-01T21:00:00"/>
  </r>
  <r>
    <x v="0"/>
    <x v="0"/>
    <x v="0"/>
    <n v="1"/>
    <n v="20"/>
    <n v="1267552"/>
    <d v="2001-05-18T10:46:32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johnmanfld"/>
    <s v="BMARCHAN"/>
    <s v="Enron Metals Trading System"/>
    <x v="0"/>
    <x v="0"/>
    <n v="2139284"/>
    <m/>
  </r>
  <r>
    <x v="1"/>
    <x v="1"/>
    <x v="0"/>
    <n v="1"/>
    <n v="50000"/>
    <n v="1267553"/>
    <d v="2001-05-18T10:47:0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728.1"/>
    <d v="2001-07-01T00:00:00"/>
  </r>
  <r>
    <x v="1"/>
    <x v="1"/>
    <x v="0"/>
    <n v="1"/>
    <n v="25000"/>
    <n v="1267554"/>
    <d v="2001-05-18T10:47:07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46"/>
    <s v="JTREADWAY"/>
    <s v="GWHALLE"/>
    <s v="WTI-GW-NXC2"/>
    <x v="1"/>
    <x v="5"/>
    <s v="VA6729.1"/>
    <d v="2001-06-01T00:00:00"/>
  </r>
  <r>
    <x v="0"/>
    <x v="1"/>
    <x v="0"/>
    <n v="31"/>
    <n v="775000"/>
    <n v="1267556"/>
    <d v="2001-05-18T10:47:18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9.03"/>
    <s v="rsrsrsrs"/>
    <s v="MJONES2"/>
    <s v="UK - ECTRIC - Crude D-Brent"/>
    <x v="1"/>
    <x v="4"/>
    <s v="VA6731.1"/>
    <d v="2001-07-01T00:00:00"/>
  </r>
  <r>
    <x v="1"/>
    <x v="1"/>
    <x v="0"/>
    <n v="1"/>
    <n v="50000"/>
    <n v="1267558"/>
    <d v="2001-05-18T10:47:3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DREWCHESS"/>
    <s v="GWHALLE"/>
    <s v="WTI-GW-NXC2"/>
    <x v="1"/>
    <x v="5"/>
    <s v="VA6733.1"/>
    <d v="2001-07-01T00:00:00"/>
  </r>
  <r>
    <x v="1"/>
    <x v="5"/>
    <x v="0"/>
    <n v="1"/>
    <n v="25000"/>
    <n v="1267559"/>
    <d v="2001-05-18T10:47:40"/>
    <s v="Dynegy Liquids Marketing and Trade"/>
    <x v="0"/>
    <x v="0"/>
    <x v="0"/>
    <x v="5"/>
    <s v="US Propane Fin Swap "/>
    <s v="US Prop Swap     OPIS MB TET             Jun01           c/Gl-b"/>
    <n v="25000"/>
    <m/>
    <x v="0"/>
    <x v="11"/>
    <x v="0"/>
    <n v="52.125"/>
    <s v="DEDE0001"/>
    <s v="LJACKSO"/>
    <s v="C3"/>
    <x v="1"/>
    <x v="5"/>
    <s v="VA6734.1"/>
    <d v="2001-06-01T21:00:00"/>
  </r>
  <r>
    <x v="1"/>
    <x v="3"/>
    <x v="0"/>
    <n v="31"/>
    <n v="465000"/>
    <n v="1267560"/>
    <d v="2001-05-18T10:47:43"/>
    <s v="Engage Energy Canada L.P."/>
    <x v="0"/>
    <x v="0"/>
    <x v="0"/>
    <x v="3"/>
    <s v="US Gas Fin Swap"/>
    <s v="US Gas Swap      Nymex                   Jul01           USD/MM"/>
    <m/>
    <n v="15000"/>
    <x v="0"/>
    <x v="10"/>
    <x v="0"/>
    <n v="4.2774999999999999"/>
    <s v="johnwest"/>
    <s v="JARNOLD"/>
    <s v="NG-Price"/>
    <x v="1"/>
    <x v="5"/>
    <s v="VA6735.1"/>
    <d v="2001-07-01T21:00:00"/>
  </r>
  <r>
    <x v="1"/>
    <x v="1"/>
    <x v="0"/>
    <n v="1"/>
    <n v="50000"/>
    <n v="1267562"/>
    <d v="2001-05-18T10:47:5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94"/>
    <s v="DOMESTIC"/>
    <s v="GWHALLE"/>
    <s v="WTI-GW-NXC2"/>
    <x v="1"/>
    <x v="5"/>
    <s v="VA6736.1"/>
    <d v="2001-07-01T00:00:00"/>
  </r>
  <r>
    <x v="1"/>
    <x v="3"/>
    <x v="0"/>
    <n v="31"/>
    <n v="155000"/>
    <n v="1267563"/>
    <d v="2001-05-18T10:48:00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"/>
    <s v="shanelee"/>
    <s v="BMCKAY"/>
    <s v="FT-NY"/>
    <x v="1"/>
    <x v="5"/>
    <s v="VA6738.1"/>
    <d v="2001-10-01T00:00:00"/>
  </r>
  <r>
    <x v="1"/>
    <x v="1"/>
    <x v="0"/>
    <n v="1"/>
    <n v="25000"/>
    <n v="1267564"/>
    <d v="2001-05-18T10:48:04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5"/>
    <s v="DOMESTIC1"/>
    <s v="RFULLER"/>
    <s v="PHYOIL - Price"/>
    <x v="1"/>
    <x v="5"/>
    <s v="VA6739.1"/>
    <d v="2001-06-01T00:00:00"/>
  </r>
  <r>
    <x v="1"/>
    <x v="3"/>
    <x v="0"/>
    <n v="153"/>
    <n v="765000"/>
    <n v="1267565"/>
    <d v="2001-05-18T10:48:15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"/>
    <s v="steven12"/>
    <s v="JARNOLD"/>
    <s v="NG-Price"/>
    <x v="1"/>
    <x v="5"/>
    <s v="VA6740.1"/>
    <d v="2001-06-01T00:00:00"/>
  </r>
  <r>
    <x v="0"/>
    <x v="0"/>
    <x v="0"/>
    <n v="1"/>
    <n v="20"/>
    <n v="1267566"/>
    <d v="2001-05-18T10:48:40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51397"/>
    <s v="BMARCHAN"/>
    <s v="Enron Metals Trading System"/>
    <x v="0"/>
    <x v="0"/>
    <n v="2139293"/>
    <m/>
  </r>
  <r>
    <x v="0"/>
    <x v="0"/>
    <x v="0"/>
    <n v="1"/>
    <n v="20"/>
    <n v="1267567"/>
    <d v="2001-05-18T10:48:4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ADM51397"/>
    <s v="BMARCHAN"/>
    <s v="Enron Metals Trading System"/>
    <x v="0"/>
    <x v="0"/>
    <n v="2139295"/>
    <m/>
  </r>
  <r>
    <x v="0"/>
    <x v="0"/>
    <x v="0"/>
    <n v="1"/>
    <n v="10"/>
    <n v="1267568"/>
    <d v="2001-05-18T10:48:55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35"/>
    <s v="slattery"/>
    <s v="ATURNER"/>
    <s v="Enron Metals Trading System"/>
    <x v="0"/>
    <x v="0"/>
    <n v="2139297"/>
    <m/>
  </r>
  <r>
    <x v="1"/>
    <x v="3"/>
    <x v="1"/>
    <n v="3"/>
    <n v="6000"/>
    <n v="1267570"/>
    <d v="2001-05-18T10:48:56"/>
    <s v="BP Energy Company"/>
    <x v="0"/>
    <x v="0"/>
    <x v="0"/>
    <x v="3"/>
    <s v="US Gas Phy Fwd Firm non-TX &lt; or = 1Mo "/>
    <s v="US Gas Phy       HeHub                   19-21May01      USD/MM"/>
    <m/>
    <n v="2000"/>
    <x v="0"/>
    <x v="10"/>
    <x v="0"/>
    <n v="4.22"/>
    <s v="ZHWF0S01"/>
    <s v="ARING"/>
    <s v="ENA-IM NE GULF1"/>
    <x v="7"/>
    <x v="5"/>
    <n v="798432"/>
    <d v="2001-05-19T21:00:00"/>
  </r>
  <r>
    <x v="0"/>
    <x v="1"/>
    <x v="0"/>
    <n v="31"/>
    <n v="775000"/>
    <n v="1267569"/>
    <d v="2001-05-18T10:48:5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9.06"/>
    <s v="rsrsrsrs"/>
    <s v="MJONES2"/>
    <s v="UK - ECTRIC - Crude D-Brent"/>
    <x v="1"/>
    <x v="4"/>
    <s v="VA6741.1"/>
    <d v="2001-07-01T00:00:00"/>
  </r>
  <r>
    <x v="1"/>
    <x v="3"/>
    <x v="0"/>
    <n v="30"/>
    <n v="225000"/>
    <n v="1267571"/>
    <d v="2001-05-18T10:49:02"/>
    <s v="Coral Energy Holding L.P."/>
    <x v="0"/>
    <x v="0"/>
    <x v="0"/>
    <x v="3"/>
    <s v="US Gas Fin Swap"/>
    <s v="US Gas Swap      Nymex                   Jun01           USD/MM"/>
    <m/>
    <n v="7500"/>
    <x v="0"/>
    <x v="10"/>
    <x v="0"/>
    <n v="4.21"/>
    <s v="jwhitnah"/>
    <s v="JARNOLD"/>
    <s v="NG-Price"/>
    <x v="1"/>
    <x v="5"/>
    <s v="VA6742.1"/>
    <d v="2001-06-01T21:00:00"/>
  </r>
  <r>
    <x v="0"/>
    <x v="3"/>
    <x v="1"/>
    <n v="183"/>
    <n v="4575000"/>
    <n v="1267572"/>
    <d v="2001-05-18T10:49:03"/>
    <s v="EDF Trading Limited"/>
    <x v="0"/>
    <x v="0"/>
    <x v="0"/>
    <x v="3"/>
    <s v="UK Gas Phy Fwd NBP"/>
    <s v="UK Gas Phy       NBP                     Apr-Sep02       p/th"/>
    <m/>
    <n v="25000"/>
    <x v="0"/>
    <x v="6"/>
    <x v="3"/>
    <n v="22.05"/>
    <s v="JAMIESONC"/>
    <s v="AFAIRLE"/>
    <s v="Non Affiliate Gas Book"/>
    <x v="4"/>
    <x v="3"/>
    <n v="103741"/>
    <d v="2002-04-01T00:00:00"/>
  </r>
  <r>
    <x v="0"/>
    <x v="0"/>
    <x v="0"/>
    <n v="1"/>
    <n v="5"/>
    <n v="1267573"/>
    <d v="2001-05-18T10:49:09"/>
    <s v="Refco Investments Services Pte Ltd"/>
    <x v="0"/>
    <x v="0"/>
    <x v="0"/>
    <x v="0"/>
    <s v="Copper LME Registered Contract"/>
    <s v="Cu LME Reg.      Contract                3 Month         USD/mt-L"/>
    <n v="5"/>
    <m/>
    <x v="0"/>
    <x v="0"/>
    <x v="0"/>
    <n v="1711"/>
    <s v="refmetal"/>
    <s v="BMARCHAN"/>
    <s v="Enron Metals Trading System"/>
    <x v="0"/>
    <x v="0"/>
    <n v="2139302"/>
    <m/>
  </r>
  <r>
    <x v="0"/>
    <x v="0"/>
    <x v="0"/>
    <n v="1"/>
    <n v="20"/>
    <n v="1267574"/>
    <d v="2001-05-18T10:49:10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2993"/>
    <s v="BMARCHAN"/>
    <s v="Enron Metals Trading System"/>
    <x v="0"/>
    <x v="0"/>
    <n v="2139300"/>
    <m/>
  </r>
  <r>
    <x v="1"/>
    <x v="3"/>
    <x v="0"/>
    <n v="30"/>
    <n v="300000"/>
    <n v="1267575"/>
    <d v="2001-05-18T10:49:14"/>
    <s v="Cargill Energy, a division of Cargill, Incorporated"/>
    <x v="0"/>
    <x v="0"/>
    <x v="0"/>
    <x v="3"/>
    <s v="US Gas Fin BasisSwap"/>
    <s v="US Gas Basis     NNG Demarc              Jun01           USD/MM"/>
    <n v="10000"/>
    <m/>
    <x v="0"/>
    <x v="10"/>
    <x v="0"/>
    <n v="-0.105"/>
    <s v="ADM90884"/>
    <s v="ALEWIS"/>
    <s v="GD-CENTRAL"/>
    <x v="1"/>
    <x v="5"/>
    <s v="VA6743.1"/>
    <d v="2001-06-01T21:00:00"/>
  </r>
  <r>
    <x v="1"/>
    <x v="3"/>
    <x v="0"/>
    <n v="153"/>
    <n v="382500"/>
    <n v="1267577"/>
    <d v="2001-05-18T10:49:24"/>
    <s v="Bank of Montreal"/>
    <x v="0"/>
    <x v="0"/>
    <x v="0"/>
    <x v="3"/>
    <s v="US Gas Fin Swap"/>
    <s v="US Gas Swap      Nymex                   Jun-Oct01       USD/MM"/>
    <m/>
    <n v="2500"/>
    <x v="0"/>
    <x v="10"/>
    <x v="0"/>
    <n v="4.335"/>
    <s v="ADM28948"/>
    <s v="JARNOLD"/>
    <s v="NG-Price"/>
    <x v="1"/>
    <x v="5"/>
    <s v="VA6744.1"/>
    <d v="2001-06-01T00:00:00"/>
  </r>
  <r>
    <x v="1"/>
    <x v="1"/>
    <x v="0"/>
    <n v="1"/>
    <n v="50000"/>
    <n v="1267578"/>
    <d v="2001-05-18T10:49:2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745.1"/>
    <d v="2001-06-01T00:00:00"/>
  </r>
  <r>
    <x v="1"/>
    <x v="3"/>
    <x v="0"/>
    <n v="151"/>
    <n v="377500"/>
    <n v="1267579"/>
    <d v="2001-05-18T10:49:27"/>
    <s v="AEP Energy Services, Inc."/>
    <x v="0"/>
    <x v="0"/>
    <x v="0"/>
    <x v="3"/>
    <s v="US Gas Fin Swap"/>
    <s v="US Gas Swap      Nymex                   Nov01-Mar02     USD/MM"/>
    <m/>
    <n v="2500"/>
    <x v="0"/>
    <x v="10"/>
    <x v="0"/>
    <n v="4.7050000000000001"/>
    <s v="aepes214"/>
    <s v="JARNOLD"/>
    <s v="NG-Price"/>
    <x v="1"/>
    <x v="5"/>
    <s v="VA6746.1"/>
    <d v="2001-11-01T00:00:00"/>
  </r>
  <r>
    <x v="0"/>
    <x v="0"/>
    <x v="0"/>
    <n v="1"/>
    <n v="10"/>
    <n v="1267582"/>
    <d v="2001-05-18T10:50:01"/>
    <s v="Manro Haydan Trading"/>
    <x v="0"/>
    <x v="0"/>
    <x v="0"/>
    <x v="0"/>
    <s v="Lead LME Registered Contract"/>
    <s v="Lead LME Reg.    Contract                3 Month         USD/mt-L"/>
    <m/>
    <n v="10"/>
    <x v="0"/>
    <x v="0"/>
    <x v="0"/>
    <n v="488"/>
    <s v="NATHANDAY"/>
    <s v="JGORDON1"/>
    <s v="Enron Metals Trading System"/>
    <x v="0"/>
    <x v="0"/>
    <n v="2139310"/>
    <m/>
  </r>
  <r>
    <x v="1"/>
    <x v="1"/>
    <x v="0"/>
    <n v="1"/>
    <n v="50000"/>
    <n v="1267583"/>
    <d v="2001-05-18T10:50:03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JALTILIO"/>
    <s v="GWHALLE"/>
    <s v="WTI-GW-NXC2"/>
    <x v="1"/>
    <x v="5"/>
    <s v="VA6748.1"/>
    <d v="2001-07-01T00:00:00"/>
  </r>
  <r>
    <x v="0"/>
    <x v="0"/>
    <x v="0"/>
    <n v="1"/>
    <n v="10"/>
    <n v="1267585"/>
    <d v="2001-05-18T10:50:07"/>
    <s v="Carr Futures, Inc"/>
    <x v="0"/>
    <x v="0"/>
    <x v="0"/>
    <x v="0"/>
    <s v="Lead LME Registered Contract"/>
    <s v="Lead LME Reg.    Contract                3 Month         USD/mt-L"/>
    <m/>
    <n v="10"/>
    <x v="0"/>
    <x v="0"/>
    <x v="0"/>
    <n v="488"/>
    <s v="msquires"/>
    <s v="JGORDON1"/>
    <s v="Enron Metals Trading System"/>
    <x v="0"/>
    <x v="0"/>
    <n v="2139312"/>
    <m/>
  </r>
  <r>
    <x v="0"/>
    <x v="0"/>
    <x v="0"/>
    <n v="1"/>
    <n v="20"/>
    <n v="1267587"/>
    <d v="2001-05-18T10:50:1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HART1201"/>
    <s v="BMARCHAN"/>
    <s v="Enron Metals Trading System"/>
    <x v="0"/>
    <x v="0"/>
    <n v="2139314"/>
    <m/>
  </r>
  <r>
    <x v="0"/>
    <x v="0"/>
    <x v="0"/>
    <n v="1"/>
    <n v="20"/>
    <n v="1267588"/>
    <d v="2001-05-18T10:50:3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WAHFAGGOT"/>
    <s v="BMARCHAN"/>
    <s v="Enron Metals Trading System"/>
    <x v="0"/>
    <x v="0"/>
    <n v="2139317"/>
    <m/>
  </r>
  <r>
    <x v="1"/>
    <x v="1"/>
    <x v="0"/>
    <n v="1"/>
    <n v="50000"/>
    <n v="1267589"/>
    <d v="2001-05-18T10:50:3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86"/>
    <s v="DREWCHESS"/>
    <s v="GWHALLE"/>
    <s v="WTI-GW-NXC2"/>
    <x v="1"/>
    <x v="5"/>
    <s v="VA6751.1"/>
    <d v="2001-07-01T00:00:00"/>
  </r>
  <r>
    <x v="1"/>
    <x v="1"/>
    <x v="0"/>
    <n v="1"/>
    <n v="25000"/>
    <n v="1267590"/>
    <d v="2001-05-18T10:50:40"/>
    <s v="Hess Energy Trading Company LLC"/>
    <x v="0"/>
    <x v="0"/>
    <x v="0"/>
    <x v="1"/>
    <s v="US Crude WTI Fin Swap "/>
    <s v="US WTI Swap      Nymex PEN               Jul01           USD/bl/m"/>
    <m/>
    <n v="25000"/>
    <x v="0"/>
    <x v="8"/>
    <x v="0"/>
    <n v="29.88"/>
    <s v="rsrsrsrs"/>
    <s v="GWHALLE"/>
    <s v="WTI-GW-NXC2"/>
    <x v="1"/>
    <x v="5"/>
    <s v="VA6752.1"/>
    <d v="2001-07-01T00:00:00"/>
  </r>
  <r>
    <x v="0"/>
    <x v="0"/>
    <x v="0"/>
    <n v="1"/>
    <n v="10"/>
    <n v="1267591"/>
    <d v="2001-05-18T10:50:45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stanleyf"/>
    <s v="BMARCHAN"/>
    <s v="Enron Metals Trading System"/>
    <x v="0"/>
    <x v="0"/>
    <n v="2139319"/>
    <m/>
  </r>
  <r>
    <x v="0"/>
    <x v="0"/>
    <x v="0"/>
    <n v="1"/>
    <n v="5"/>
    <n v="1267592"/>
    <d v="2001-05-18T10:50:58"/>
    <s v="Credit Lyonnais Rouse Limited"/>
    <x v="0"/>
    <x v="0"/>
    <x v="0"/>
    <x v="0"/>
    <s v="Copper LME Registered Contract"/>
    <s v="Cu LME Reg.      Contract                3 Month         USD/mt-L"/>
    <n v="5"/>
    <m/>
    <x v="0"/>
    <x v="0"/>
    <x v="0"/>
    <n v="1713"/>
    <s v="johnmanfld"/>
    <s v="BMARCHAN"/>
    <s v="Enron Metals Trading System"/>
    <x v="0"/>
    <x v="0"/>
    <n v="2139322"/>
    <m/>
  </r>
  <r>
    <x v="0"/>
    <x v="3"/>
    <x v="1"/>
    <n v="90"/>
    <n v="2250000"/>
    <n v="1267595"/>
    <d v="2001-05-18T10:51:34"/>
    <s v="J. Aron &amp; Company"/>
    <x v="0"/>
    <x v="0"/>
    <x v="0"/>
    <x v="3"/>
    <s v="UK Gas Phy Fwd NBP"/>
    <s v="UK Gas Phy       NBP                     Jan-Mar02       p/th"/>
    <m/>
    <n v="25000"/>
    <x v="0"/>
    <x v="6"/>
    <x v="3"/>
    <n v="26.45"/>
    <s v="vanrietst"/>
    <s v="AFAIRLE"/>
    <s v="Non Affiliate Gas Book"/>
    <x v="4"/>
    <x v="3"/>
    <n v="103743"/>
    <d v="2002-01-01T00:00:00"/>
  </r>
  <r>
    <x v="1"/>
    <x v="3"/>
    <x v="0"/>
    <n v="31"/>
    <n v="155000"/>
    <n v="1267596"/>
    <d v="2001-05-18T10:51:42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"/>
    <s v="shanelee"/>
    <s v="BMCKAY"/>
    <s v="FT-NY"/>
    <x v="1"/>
    <x v="5"/>
    <s v="VA6754.1"/>
    <d v="2001-10-01T00:00:00"/>
  </r>
  <r>
    <x v="1"/>
    <x v="1"/>
    <x v="0"/>
    <n v="1"/>
    <n v="50000"/>
    <n v="1267598"/>
    <d v="2001-05-18T10:51:49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DOMESTIC1"/>
    <s v="GWHALLE"/>
    <s v="WTI-GW-NXC2"/>
    <x v="1"/>
    <x v="5"/>
    <s v="VA6756.1"/>
    <d v="2001-06-01T00:00:00"/>
  </r>
  <r>
    <x v="0"/>
    <x v="3"/>
    <x v="1"/>
    <n v="4"/>
    <n v="12000"/>
    <n v="1267600"/>
    <d v="2001-05-18T10:51:53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"/>
    <s v="ADM00359"/>
    <s v="RWATT"/>
    <s v="EC-IM Canada West"/>
    <x v="7"/>
    <x v="7"/>
    <n v="798435"/>
    <d v="2001-05-18T21:00:00"/>
  </r>
  <r>
    <x v="0"/>
    <x v="0"/>
    <x v="0"/>
    <n v="1"/>
    <n v="10"/>
    <n v="1267601"/>
    <d v="2001-05-18T10:52:10"/>
    <s v="N M Rothschild &amp; Sons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MATTGILLIE"/>
    <s v="JGORDON1"/>
    <s v="Enron Metals Trading System"/>
    <x v="0"/>
    <x v="0"/>
    <n v="2139336"/>
    <m/>
  </r>
  <r>
    <x v="1"/>
    <x v="3"/>
    <x v="0"/>
    <n v="30"/>
    <n v="150000"/>
    <n v="1267602"/>
    <d v="2001-05-18T10:52:13"/>
    <s v="El Paso Merchant Energy, L.P."/>
    <x v="0"/>
    <x v="0"/>
    <x v="0"/>
    <x v="3"/>
    <s v="US Gas Fin BasisSwap"/>
    <s v="US Gas Basis     NGI Chicago             Jun01           USD/MM"/>
    <n v="5000"/>
    <m/>
    <x v="0"/>
    <x v="10"/>
    <x v="0"/>
    <n v="8.2500000000000004E-2"/>
    <s v="EPMELPrss"/>
    <s v="GSTOREY"/>
    <s v="FT-ONTARIO"/>
    <x v="1"/>
    <x v="5"/>
    <s v="VA6760.1"/>
    <d v="2001-06-01T21:00:00"/>
  </r>
  <r>
    <x v="1"/>
    <x v="1"/>
    <x v="0"/>
    <n v="1"/>
    <n v="50000"/>
    <n v="1267603"/>
    <d v="2001-05-18T10:52:1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N587JK00"/>
    <s v="GWHALLE"/>
    <s v="WTI-GW-NXC2"/>
    <x v="1"/>
    <x v="5"/>
    <s v="VA6759.1"/>
    <d v="2001-07-01T00:00:00"/>
  </r>
  <r>
    <x v="1"/>
    <x v="5"/>
    <x v="0"/>
    <n v="3"/>
    <n v="30000"/>
    <n v="1267604"/>
    <d v="2001-05-18T10:52:25"/>
    <s v="Dynegy Liquids Marketing and Trade"/>
    <x v="0"/>
    <x v="0"/>
    <x v="0"/>
    <x v="5"/>
    <s v="US Propane Fin Swap "/>
    <s v="US Prop Swap     OPIS MB TET             Oct-Dec01       c/Gl-b"/>
    <n v="10000"/>
    <m/>
    <x v="0"/>
    <x v="11"/>
    <x v="0"/>
    <n v="54.125"/>
    <s v="DEDE0001"/>
    <s v="LJACKSO"/>
    <s v="C3"/>
    <x v="1"/>
    <x v="5"/>
    <s v="VA6761.1"/>
    <d v="2001-10-01T00:00:00"/>
  </r>
  <r>
    <x v="1"/>
    <x v="2"/>
    <x v="1"/>
    <n v="4"/>
    <n v="200"/>
    <n v="1267605"/>
    <d v="2001-05-18T10:52:28"/>
    <s v="Conectiv Energy Supply, Inc."/>
    <x v="0"/>
    <x v="0"/>
    <x v="0"/>
    <x v="2"/>
    <s v="US East Power Phy Fwd Firm"/>
    <s v="US Pwr Phy Firm  NEPOOL Peak             22-25May01      USD/MWh"/>
    <n v="50"/>
    <m/>
    <x v="0"/>
    <x v="2"/>
    <x v="0"/>
    <n v="52.25"/>
    <s v="willswartz"/>
    <s v="PBRODER"/>
    <s v="ST-New England"/>
    <x v="6"/>
    <x v="6"/>
    <n v="615469.1"/>
    <d v="2001-05-22T21:00:00"/>
  </r>
  <r>
    <x v="0"/>
    <x v="0"/>
    <x v="0"/>
    <n v="1"/>
    <n v="20"/>
    <n v="1267607"/>
    <d v="2001-05-18T10:52:52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jamesbuff"/>
    <s v="BMARCHAN"/>
    <s v="Enron Metals Trading System"/>
    <x v="0"/>
    <x v="0"/>
    <n v="2139340"/>
    <m/>
  </r>
  <r>
    <x v="1"/>
    <x v="5"/>
    <x v="0"/>
    <n v="1"/>
    <n v="10000"/>
    <n v="1267608"/>
    <d v="2001-05-18T10:52:52"/>
    <s v="Vanguard Petroleum Corp."/>
    <x v="0"/>
    <x v="0"/>
    <x v="0"/>
    <x v="5"/>
    <s v="US Propane Fin Swap "/>
    <s v="US Prop Swap     OPIS MB TET             Jun01           c/Gl-b"/>
    <n v="10000"/>
    <m/>
    <x v="0"/>
    <x v="11"/>
    <x v="0"/>
    <n v="52.125"/>
    <s v="ADM20101"/>
    <s v="LJACKSO"/>
    <s v="C3"/>
    <x v="1"/>
    <x v="5"/>
    <s v="VA6763.1"/>
    <d v="2001-06-01T21:00:00"/>
  </r>
  <r>
    <x v="1"/>
    <x v="3"/>
    <x v="0"/>
    <n v="13"/>
    <n v="325000"/>
    <n v="1267609"/>
    <d v="2001-05-18T10:52:54"/>
    <s v="Texaco Natural Gas Inc.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WARNERTODD"/>
    <s v="PKEAVEY"/>
    <s v="G-DAILY-EST"/>
    <x v="1"/>
    <x v="5"/>
    <s v="VA6764.1"/>
    <d v="2001-05-19T21:00:00"/>
  </r>
  <r>
    <x v="0"/>
    <x v="0"/>
    <x v="0"/>
    <n v="1"/>
    <n v="20"/>
    <n v="1267610"/>
    <d v="2001-05-18T10:53:12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13"/>
    <s v="WAHFAGGOT"/>
    <s v="BMARCHAN"/>
    <s v="Enron Metals Trading System"/>
    <x v="0"/>
    <x v="0"/>
    <n v="2139343"/>
    <m/>
  </r>
  <r>
    <x v="1"/>
    <x v="3"/>
    <x v="0"/>
    <n v="151"/>
    <n v="377500"/>
    <n v="1267616"/>
    <d v="2001-05-18T10:54:26"/>
    <s v="Dynegy Marketing and Trade"/>
    <x v="0"/>
    <x v="0"/>
    <x v="0"/>
    <x v="3"/>
    <s v="US Gas Fin Swap"/>
    <s v="US Gas Swap      Nymex                   Nov01-Mar02     USD/MM"/>
    <n v="2500"/>
    <m/>
    <x v="0"/>
    <x v="10"/>
    <x v="0"/>
    <n v="4.7"/>
    <s v="JPASTORE"/>
    <s v="JARNOLD"/>
    <s v="NG-Price"/>
    <x v="1"/>
    <x v="5"/>
    <s v="VA6768.1"/>
    <d v="2001-11-01T00:00:00"/>
  </r>
  <r>
    <x v="1"/>
    <x v="3"/>
    <x v="0"/>
    <n v="31"/>
    <n v="155000"/>
    <n v="1267618"/>
    <d v="2001-05-18T10:54:31"/>
    <s v="Aquila Risk Management Corporation"/>
    <x v="0"/>
    <x v="0"/>
    <x v="0"/>
    <x v="3"/>
    <s v="US Gas Fin BasisSwap"/>
    <s v="US Gas Basis     TCO Pool                Oct01           USD/MM"/>
    <n v="5000"/>
    <m/>
    <x v="0"/>
    <x v="10"/>
    <x v="0"/>
    <n v="0.20749999999999999"/>
    <s v="AQUILA1075"/>
    <s v="BMCKAY"/>
    <s v="FT-NY"/>
    <x v="1"/>
    <x v="5"/>
    <s v="VA6769.1"/>
    <d v="2001-10-01T00:00:00"/>
  </r>
  <r>
    <x v="0"/>
    <x v="0"/>
    <x v="0"/>
    <n v="1"/>
    <n v="2"/>
    <n v="1267619"/>
    <d v="2001-05-18T10:54:34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12"/>
    <s v="marknunn1"/>
    <s v="BMARCHAN"/>
    <s v="Enron Metals Trading System"/>
    <x v="0"/>
    <x v="0"/>
    <n v="2139349"/>
    <m/>
  </r>
  <r>
    <x v="0"/>
    <x v="0"/>
    <x v="0"/>
    <n v="1"/>
    <n v="6"/>
    <n v="1267620"/>
    <d v="2001-05-18T10:54:42"/>
    <s v="Standard Bank London Limited"/>
    <x v="0"/>
    <x v="0"/>
    <x v="0"/>
    <x v="0"/>
    <s v="Nickel LME Registered Contract"/>
    <s v="Ni LME Reg.      Contract                3 Month         USD/mt-L"/>
    <n v="6"/>
    <m/>
    <x v="0"/>
    <x v="3"/>
    <x v="0"/>
    <n v="7235"/>
    <s v="MACDONAJ"/>
    <s v="ATURNER"/>
    <s v="Enron Metals Trading System"/>
    <x v="0"/>
    <x v="0"/>
    <n v="2139351"/>
    <m/>
  </r>
  <r>
    <x v="0"/>
    <x v="1"/>
    <x v="0"/>
    <n v="3"/>
    <n v="45000"/>
    <n v="1267621"/>
    <d v="2001-05-18T10:54:46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74"/>
    <s v="ADM45427"/>
    <s v="MJONES2"/>
    <s v="UK - ECTRIC - Crude D-Brent"/>
    <x v="1"/>
    <x v="4"/>
    <s v="VA6771.1"/>
    <d v="2001-07-01T00:00:00"/>
  </r>
  <r>
    <x v="1"/>
    <x v="1"/>
    <x v="1"/>
    <n v="31"/>
    <n v="31000"/>
    <n v="1267622"/>
    <d v="2001-05-18T10:55:18"/>
    <s v="ConAgra Energy Services, Inc."/>
    <x v="0"/>
    <x v="0"/>
    <x v="0"/>
    <x v="1"/>
    <s v="US Crude WTI Phy Index"/>
    <s v="US WTI Index     Calendar                Jul01           USD/bl/d"/>
    <n v="1000"/>
    <m/>
    <x v="0"/>
    <x v="18"/>
    <x v="0"/>
    <n v="0.15"/>
    <s v="JALTILIO"/>
    <s v="RFULLER"/>
    <s v="Phyoil-Index"/>
    <x v="1"/>
    <x v="11"/>
    <s v="VA6772.1"/>
    <d v="2001-07-01T21:00:00"/>
  </r>
  <r>
    <x v="1"/>
    <x v="1"/>
    <x v="0"/>
    <n v="1"/>
    <n v="50000"/>
    <n v="1267623"/>
    <d v="2001-05-18T10:55:3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773.1"/>
    <d v="2001-06-01T00:00:00"/>
  </r>
  <r>
    <x v="1"/>
    <x v="2"/>
    <x v="1"/>
    <n v="10"/>
    <n v="250"/>
    <n v="1267624"/>
    <d v="2001-05-18T10:55:58"/>
    <s v="Public Service Company Of Colorado"/>
    <x v="0"/>
    <x v="0"/>
    <x v="0"/>
    <x v="2"/>
    <s v="US West Power Phy Fwd Firm"/>
    <s v="US Pwr Phy Firm  PALVE OffPk             22-31May01      USD/MWh"/>
    <m/>
    <n v="25"/>
    <x v="0"/>
    <x v="2"/>
    <x v="0"/>
    <n v="85"/>
    <s v="ADM67446"/>
    <s v="MFISCHE2"/>
    <s v="ST-SW"/>
    <x v="6"/>
    <x v="6"/>
    <n v="615472.1"/>
    <d v="2001-05-22T21:00:00"/>
  </r>
  <r>
    <x v="0"/>
    <x v="0"/>
    <x v="0"/>
    <n v="1"/>
    <n v="20"/>
    <n v="1267625"/>
    <d v="2001-05-18T10:56:0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tanleyf"/>
    <s v="BMARCHAN"/>
    <s v="Enron Metals Trading System"/>
    <x v="0"/>
    <x v="0"/>
    <n v="2139353"/>
    <m/>
  </r>
  <r>
    <x v="1"/>
    <x v="1"/>
    <x v="0"/>
    <n v="1"/>
    <n v="25000"/>
    <n v="1267626"/>
    <d v="2001-05-18T10:56:05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48"/>
    <s v="rsrsrsrs"/>
    <s v="GWHALLE"/>
    <s v="WTI-GW-NXC2"/>
    <x v="1"/>
    <x v="5"/>
    <s v="VA6775.1"/>
    <d v="2001-06-01T00:00:00"/>
  </r>
  <r>
    <x v="1"/>
    <x v="1"/>
    <x v="0"/>
    <n v="1"/>
    <n v="50000"/>
    <n v="1267629"/>
    <d v="2001-05-18T10:56:3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crudebuyer"/>
    <s v="GWHALLE"/>
    <s v="WTI-GW-NXC2"/>
    <x v="1"/>
    <x v="5"/>
    <s v="VA6777.1"/>
    <d v="2001-06-01T00:00:00"/>
  </r>
  <r>
    <x v="0"/>
    <x v="0"/>
    <x v="0"/>
    <n v="1"/>
    <n v="10"/>
    <n v="1267631"/>
    <d v="2001-05-18T10:56:36"/>
    <s v="Barclays Bank PLC"/>
    <x v="0"/>
    <x v="0"/>
    <x v="0"/>
    <x v="0"/>
    <s v="Copper LME Registered Contract"/>
    <s v="Cu LME Reg.      Contract                3 Month         USD/mt-L"/>
    <m/>
    <n v="10"/>
    <x v="0"/>
    <x v="0"/>
    <x v="0"/>
    <n v="1713"/>
    <s v="kayjason"/>
    <s v="BMARCHAN"/>
    <s v="Enron Metals Trading System"/>
    <x v="0"/>
    <x v="0"/>
    <n v="2139355"/>
    <m/>
  </r>
  <r>
    <x v="0"/>
    <x v="0"/>
    <x v="0"/>
    <n v="1"/>
    <n v="10"/>
    <n v="1267633"/>
    <d v="2001-05-18T10:57:02"/>
    <s v="Carr Futures, Inc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merkouris"/>
    <s v="ATURNER"/>
    <s v="Enron Metals Trading System"/>
    <x v="0"/>
    <x v="0"/>
    <n v="2139357"/>
    <m/>
  </r>
  <r>
    <x v="0"/>
    <x v="0"/>
    <x v="0"/>
    <n v="1"/>
    <n v="18"/>
    <n v="1267634"/>
    <d v="2001-05-18T10:57:03"/>
    <s v="Manro Haydan Trading"/>
    <x v="0"/>
    <x v="0"/>
    <x v="0"/>
    <x v="0"/>
    <s v="Copper LME Registered Contract"/>
    <s v="Cu LME Reg.      Contract                3 Month         USD/mt-L"/>
    <n v="18"/>
    <m/>
    <x v="0"/>
    <x v="0"/>
    <x v="0"/>
    <n v="1712"/>
    <s v="ADM51397"/>
    <s v="BMARCHAN"/>
    <s v="Enron Metals Trading System"/>
    <x v="0"/>
    <x v="0"/>
    <n v="2139359"/>
    <m/>
  </r>
  <r>
    <x v="1"/>
    <x v="1"/>
    <x v="0"/>
    <n v="1"/>
    <n v="25000"/>
    <n v="1267635"/>
    <d v="2001-05-18T10:57:04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5"/>
    <s v="JTREADWAY"/>
    <s v="GWHALLE"/>
    <s v="WTI-GW-NXC2"/>
    <x v="1"/>
    <x v="5"/>
    <s v="VA6779.1"/>
    <d v="2001-06-01T00:00:00"/>
  </r>
  <r>
    <x v="0"/>
    <x v="0"/>
    <x v="0"/>
    <n v="1"/>
    <n v="20"/>
    <n v="1267636"/>
    <d v="2001-05-18T10:57:1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84566"/>
    <s v="BMARCHAN"/>
    <s v="Enron Metals Trading System"/>
    <x v="0"/>
    <x v="0"/>
    <n v="2139361"/>
    <m/>
  </r>
  <r>
    <x v="1"/>
    <x v="1"/>
    <x v="0"/>
    <n v="1"/>
    <n v="50000"/>
    <n v="1267637"/>
    <d v="2001-05-18T10:57:1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rsrsrsrs"/>
    <s v="GWHALLE"/>
    <s v="WTI-GW-NXC2"/>
    <x v="1"/>
    <x v="5"/>
    <s v="VA6780.1"/>
    <d v="2001-06-01T00:00:00"/>
  </r>
  <r>
    <x v="1"/>
    <x v="3"/>
    <x v="0"/>
    <n v="30"/>
    <n v="150000"/>
    <n v="1267638"/>
    <d v="2001-05-18T10:57:28"/>
    <s v="Cargill Energy, a division of Cargill, Incorporated"/>
    <x v="0"/>
    <x v="0"/>
    <x v="0"/>
    <x v="3"/>
    <s v="US Gas Fin BasisSwap"/>
    <s v="US Gas Basis     NGI Chicago             Jun01           USD/MM"/>
    <n v="5000"/>
    <m/>
    <x v="0"/>
    <x v="10"/>
    <x v="0"/>
    <n v="0.08"/>
    <s v="ADM90884"/>
    <s v="GSTOREY"/>
    <s v="FT-ONTARIO"/>
    <x v="1"/>
    <x v="5"/>
    <s v="VA6781.1"/>
    <d v="2001-06-01T21:00:00"/>
  </r>
  <r>
    <x v="1"/>
    <x v="3"/>
    <x v="0"/>
    <n v="153"/>
    <n v="765000"/>
    <n v="1267639"/>
    <d v="2001-05-18T10:57:29"/>
    <s v="AEP Energy Services, Inc."/>
    <x v="0"/>
    <x v="0"/>
    <x v="0"/>
    <x v="3"/>
    <s v="US Gas Fin Swap"/>
    <s v="US Gas Swap      Nymex                   Jun-Oct01       USD/MM"/>
    <n v="5000"/>
    <m/>
    <x v="0"/>
    <x v="10"/>
    <x v="0"/>
    <n v="4.33"/>
    <s v="aepes214"/>
    <s v="JARNOLD"/>
    <s v="NG-Price"/>
    <x v="1"/>
    <x v="5"/>
    <s v="VA6782.1"/>
    <d v="2001-06-01T00:00:00"/>
  </r>
  <r>
    <x v="0"/>
    <x v="0"/>
    <x v="0"/>
    <n v="1"/>
    <n v="10"/>
    <n v="1267640"/>
    <d v="2001-05-18T10:57:34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88"/>
    <s v="bungeywj"/>
    <s v="JGORDON1"/>
    <s v="Enron Metals Trading System"/>
    <x v="0"/>
    <x v="0"/>
    <n v="2139363"/>
    <m/>
  </r>
  <r>
    <x v="0"/>
    <x v="0"/>
    <x v="0"/>
    <n v="1"/>
    <n v="8"/>
    <n v="1267641"/>
    <d v="2001-05-18T10:57:36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11"/>
    <s v="ADM37670"/>
    <s v="BMARCHAN"/>
    <s v="Enron Metals Trading System"/>
    <x v="0"/>
    <x v="0"/>
    <n v="2139367"/>
    <m/>
  </r>
  <r>
    <x v="0"/>
    <x v="0"/>
    <x v="0"/>
    <n v="1"/>
    <n v="10"/>
    <n v="1267642"/>
    <d v="2001-05-18T10:57:37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5"/>
    <s v="johnmanfld"/>
    <s v="BMARCHAN"/>
    <s v="Enron Metals Trading System"/>
    <x v="0"/>
    <x v="0"/>
    <n v="2139365"/>
    <m/>
  </r>
  <r>
    <x v="0"/>
    <x v="0"/>
    <x v="0"/>
    <n v="1"/>
    <n v="12"/>
    <n v="1267643"/>
    <d v="2001-05-18T10:57:40"/>
    <s v="ED &amp; F Man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711"/>
    <s v="stanleyf"/>
    <s v="BMARCHAN"/>
    <s v="Enron Metals Trading System"/>
    <x v="0"/>
    <x v="0"/>
    <n v="2139371"/>
    <m/>
  </r>
  <r>
    <x v="0"/>
    <x v="0"/>
    <x v="0"/>
    <n v="1"/>
    <n v="10"/>
    <n v="1267644"/>
    <d v="2001-05-18T10:57:48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DM84566"/>
    <s v="ATURNER"/>
    <s v="Enron Metals Trading System"/>
    <x v="0"/>
    <x v="0"/>
    <n v="2139373"/>
    <m/>
  </r>
  <r>
    <x v="0"/>
    <x v="0"/>
    <x v="0"/>
    <n v="1"/>
    <n v="2"/>
    <n v="1267645"/>
    <d v="2001-05-18T10:58:10"/>
    <s v="Simsen Metals Company Limited"/>
    <x v="0"/>
    <x v="0"/>
    <x v="0"/>
    <x v="0"/>
    <s v="Copper LME Registered Contract"/>
    <s v="Cu LME Reg.      Contract                3 Month         USD/mt-L"/>
    <m/>
    <n v="2"/>
    <x v="0"/>
    <x v="0"/>
    <x v="0"/>
    <n v="1712"/>
    <s v="ADM37670"/>
    <s v="BMARCHAN"/>
    <s v="Enron Metals Trading System"/>
    <x v="0"/>
    <x v="0"/>
    <n v="2139375"/>
    <m/>
  </r>
  <r>
    <x v="1"/>
    <x v="3"/>
    <x v="0"/>
    <n v="10"/>
    <n v="250000"/>
    <n v="1267647"/>
    <d v="2001-05-18T10:58:35"/>
    <s v="Aquila Risk Management Corporation"/>
    <x v="0"/>
    <x v="0"/>
    <x v="0"/>
    <x v="3"/>
    <s v="US Gas Fin Swap"/>
    <s v="US Gas Daily     HHub                    22-31May01      USD/MM"/>
    <n v="25000"/>
    <m/>
    <x v="0"/>
    <x v="10"/>
    <x v="0"/>
    <n v="4.17"/>
    <s v="AQUILA1000"/>
    <s v="PKEAVEY"/>
    <s v="G-DAILY-EST"/>
    <x v="1"/>
    <x v="5"/>
    <s v="VA6783.1"/>
    <d v="2001-05-22T21:00:00"/>
  </r>
  <r>
    <x v="0"/>
    <x v="3"/>
    <x v="1"/>
    <n v="90"/>
    <n v="2250000"/>
    <n v="1267648"/>
    <d v="2001-05-18T10:58:37"/>
    <s v="Alliance Gas Limited"/>
    <x v="0"/>
    <x v="0"/>
    <x v="0"/>
    <x v="3"/>
    <s v="UK Gas Phy Fwd NBP"/>
    <s v="UK Gas Phy       NBP                     Jan-Mar02       p/th"/>
    <m/>
    <n v="25000"/>
    <x v="0"/>
    <x v="6"/>
    <x v="3"/>
    <n v="26.5"/>
    <s v="FRANCESCOC"/>
    <s v="AFAIRLE"/>
    <s v="Non Affiliate Gas Book"/>
    <x v="4"/>
    <x v="3"/>
    <n v="103750"/>
    <d v="2002-01-01T00:00:00"/>
  </r>
  <r>
    <x v="0"/>
    <x v="0"/>
    <x v="0"/>
    <n v="1"/>
    <n v="20"/>
    <n v="1267649"/>
    <d v="2001-05-18T10:58:45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ADM51397"/>
    <s v="BMARCHAN"/>
    <s v="Enron Metals Trading System"/>
    <x v="0"/>
    <x v="0"/>
    <n v="2139379"/>
    <m/>
  </r>
  <r>
    <x v="0"/>
    <x v="0"/>
    <x v="0"/>
    <n v="1"/>
    <n v="7"/>
    <n v="1267650"/>
    <d v="2001-05-18T10:58:56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11"/>
    <s v="BRUMSTEVE"/>
    <s v="BMARCHAN"/>
    <s v="Enron Metals Trading System"/>
    <x v="0"/>
    <x v="0"/>
    <n v="2139383"/>
    <m/>
  </r>
  <r>
    <x v="0"/>
    <x v="0"/>
    <x v="0"/>
    <n v="1"/>
    <n v="10"/>
    <n v="1267651"/>
    <d v="2001-05-18T10:58:58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5"/>
    <s v="SIMONEVANS"/>
    <s v="BMARCHAN"/>
    <s v="Enron Metals Trading System"/>
    <x v="0"/>
    <x v="0"/>
    <n v="2139381"/>
    <m/>
  </r>
  <r>
    <x v="0"/>
    <x v="0"/>
    <x v="0"/>
    <n v="1"/>
    <n v="13"/>
    <n v="1267652"/>
    <d v="2001-05-18T10:59:04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11"/>
    <s v="stanleyf"/>
    <s v="BMARCHAN"/>
    <s v="Enron Metals Trading System"/>
    <x v="0"/>
    <x v="0"/>
    <n v="2139385"/>
    <m/>
  </r>
  <r>
    <x v="0"/>
    <x v="0"/>
    <x v="0"/>
    <n v="1"/>
    <n v="19"/>
    <n v="1267653"/>
    <d v="2001-05-18T10:59:16"/>
    <s v="Prudential Bache International Limited"/>
    <x v="0"/>
    <x v="0"/>
    <x v="0"/>
    <x v="0"/>
    <s v="Lead LME Registered Contract"/>
    <s v="Lead LME Reg.    Contract                3 Month         USD/mt-L"/>
    <n v="19"/>
    <m/>
    <x v="0"/>
    <x v="0"/>
    <x v="0"/>
    <n v="487"/>
    <s v="BARRYGERSH"/>
    <s v="JGORDON1"/>
    <s v="Enron Metals Trading System"/>
    <x v="0"/>
    <x v="0"/>
    <n v="2139387"/>
    <m/>
  </r>
  <r>
    <x v="0"/>
    <x v="3"/>
    <x v="1"/>
    <n v="90"/>
    <n v="2250000"/>
    <n v="1267654"/>
    <d v="2001-05-18T10:59:31"/>
    <s v="J. Aron &amp; Company"/>
    <x v="0"/>
    <x v="0"/>
    <x v="0"/>
    <x v="3"/>
    <s v="UK Gas Phy Fwd NBP"/>
    <s v="UK Gas Phy       NBP                     Jan-Mar03       p/th"/>
    <m/>
    <n v="25000"/>
    <x v="0"/>
    <x v="6"/>
    <x v="3"/>
    <n v="25.1"/>
    <s v="vanrietst"/>
    <s v="AFAIRLE"/>
    <s v="Non Affiliate Gas Book"/>
    <x v="4"/>
    <x v="3"/>
    <n v="103751"/>
    <d v="2003-01-01T00:00:00"/>
  </r>
  <r>
    <x v="1"/>
    <x v="1"/>
    <x v="0"/>
    <n v="1"/>
    <n v="50000"/>
    <n v="1267655"/>
    <d v="2001-05-18T10:59:36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784.1"/>
    <d v="2001-06-01T00:00:00"/>
  </r>
  <r>
    <x v="0"/>
    <x v="1"/>
    <x v="0"/>
    <n v="31"/>
    <n v="775000"/>
    <n v="1267656"/>
    <d v="2001-05-18T10:59:39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9.02"/>
    <s v="rsrsrsrs"/>
    <s v="MJONES2"/>
    <s v="UK - ECTRIC - Crude D-Brent"/>
    <x v="1"/>
    <x v="4"/>
    <s v="VA6785.1"/>
    <d v="2001-07-01T00:00:00"/>
  </r>
  <r>
    <x v="0"/>
    <x v="0"/>
    <x v="0"/>
    <n v="1"/>
    <n v="20"/>
    <n v="1267659"/>
    <d v="2001-05-18T10:59:4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kayjason"/>
    <s v="BMARCHAN"/>
    <s v="Enron Metals Trading System"/>
    <x v="0"/>
    <x v="0"/>
    <n v="2139391"/>
    <m/>
  </r>
  <r>
    <x v="0"/>
    <x v="0"/>
    <x v="0"/>
    <n v="1"/>
    <n v="20"/>
    <n v="1267657"/>
    <d v="2001-05-18T10:59:4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stanleyf"/>
    <s v="BMARCHAN"/>
    <s v="Enron Metals Trading System"/>
    <x v="0"/>
    <x v="0"/>
    <n v="2139389"/>
    <m/>
  </r>
  <r>
    <x v="1"/>
    <x v="3"/>
    <x v="0"/>
    <n v="30"/>
    <n v="300000"/>
    <n v="1267658"/>
    <d v="2001-05-18T10:59:40"/>
    <s v="Duke Energy Marketing Limited Partnership"/>
    <x v="0"/>
    <x v="0"/>
    <x v="0"/>
    <x v="3"/>
    <s v="US Gas Fin Swap"/>
    <s v="US Gas Swap      Nymex                   Jun01           USD/MM"/>
    <n v="10000"/>
    <m/>
    <x v="0"/>
    <x v="10"/>
    <x v="0"/>
    <n v="4.2"/>
    <s v="STEVEBUT"/>
    <s v="JARNOLD"/>
    <s v="NG-Price"/>
    <x v="1"/>
    <x v="5"/>
    <s v="VA6786.1"/>
    <d v="2001-06-01T21:00:00"/>
  </r>
  <r>
    <x v="0"/>
    <x v="0"/>
    <x v="0"/>
    <n v="1"/>
    <n v="10"/>
    <n v="1267661"/>
    <d v="2001-05-18T10:59:54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45"/>
    <s v="TRD11006"/>
    <s v="BMARCHAN"/>
    <s v="Enron Metals Trading System"/>
    <x v="0"/>
    <x v="0"/>
    <n v="2139393"/>
    <m/>
  </r>
  <r>
    <x v="0"/>
    <x v="0"/>
    <x v="0"/>
    <n v="1"/>
    <n v="20"/>
    <n v="1267663"/>
    <d v="2001-05-18T10:59:5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84566"/>
    <s v="BMARCHAN"/>
    <s v="Enron Metals Trading System"/>
    <x v="0"/>
    <x v="0"/>
    <n v="2139414"/>
    <m/>
  </r>
  <r>
    <x v="0"/>
    <x v="0"/>
    <x v="0"/>
    <n v="1"/>
    <n v="10"/>
    <n v="1267662"/>
    <d v="2001-05-18T10:59:55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6"/>
    <s v="stanleyf"/>
    <s v="BMARCHAN"/>
    <s v="Enron Metals Trading System"/>
    <x v="0"/>
    <x v="0"/>
    <n v="2139412"/>
    <m/>
  </r>
  <r>
    <x v="0"/>
    <x v="3"/>
    <x v="1"/>
    <n v="4"/>
    <n v="40000"/>
    <n v="1267664"/>
    <d v="2001-05-18T10:59:59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ngeerds01"/>
    <s v="RWATT"/>
    <s v="EC-IM Canada West"/>
    <x v="7"/>
    <x v="7"/>
    <n v="798448"/>
    <d v="2001-05-18T21:00:00"/>
  </r>
  <r>
    <x v="0"/>
    <x v="0"/>
    <x v="0"/>
    <n v="1"/>
    <n v="20"/>
    <n v="1267666"/>
    <d v="2001-05-18T11:00:04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DM52993"/>
    <s v="BMARCHAN"/>
    <s v="Enron Metals Trading System"/>
    <x v="0"/>
    <x v="0"/>
    <n v="2140510"/>
    <m/>
  </r>
  <r>
    <x v="0"/>
    <x v="0"/>
    <x v="0"/>
    <n v="1"/>
    <n v="10"/>
    <n v="1267669"/>
    <d v="2001-05-18T11:00:24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6"/>
    <s v="HART1201"/>
    <s v="BMARCHAN"/>
    <s v="Enron Metals Trading System"/>
    <x v="0"/>
    <x v="0"/>
    <n v="2140506"/>
    <m/>
  </r>
  <r>
    <x v="0"/>
    <x v="3"/>
    <x v="1"/>
    <n v="4"/>
    <n v="40000"/>
    <n v="1267670"/>
    <d v="2001-05-18T11:01:12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"/>
    <s v="DAVEGRAHAM"/>
    <s v="RWATT"/>
    <s v="EC-IM Canada West"/>
    <x v="7"/>
    <x v="7"/>
    <n v="798450"/>
    <d v="2001-05-18T21:00:00"/>
  </r>
  <r>
    <x v="0"/>
    <x v="3"/>
    <x v="1"/>
    <n v="13"/>
    <n v="117000"/>
    <n v="1267671"/>
    <d v="2001-05-18T11:01:47"/>
    <s v="Texaco Canada Petroleum  Inc."/>
    <x v="0"/>
    <x v="0"/>
    <x v="0"/>
    <x v="3"/>
    <s v="CAN Gas Phy Fwd Firm West &lt; or = 1Mo"/>
    <s v="CAN Gas Phy      NIT                     19-31May01      CAD/GJ"/>
    <n v="9000"/>
    <m/>
    <x v="0"/>
    <x v="14"/>
    <x v="4"/>
    <n v="5.52"/>
    <s v="SANTUCCI1"/>
    <s v="MCOWAN"/>
    <s v="EC-IM Canada West"/>
    <x v="7"/>
    <x v="7"/>
    <n v="798452"/>
    <d v="2001-05-19T21:00:00"/>
  </r>
  <r>
    <x v="1"/>
    <x v="3"/>
    <x v="0"/>
    <n v="30"/>
    <n v="300000"/>
    <n v="1267672"/>
    <d v="2001-05-18T11:01:51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"/>
    <s v="JBIERMAN"/>
    <s v="JARNOLD"/>
    <s v="NG-Price"/>
    <x v="1"/>
    <x v="5"/>
    <s v="VA6792.1"/>
    <d v="2001-06-01T21:00:00"/>
  </r>
  <r>
    <x v="1"/>
    <x v="1"/>
    <x v="0"/>
    <n v="1"/>
    <n v="50000"/>
    <n v="1267673"/>
    <d v="2001-05-18T11:01:5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N587JK00"/>
    <s v="GWHALLE"/>
    <s v="WTI-GW-NXC2"/>
    <x v="1"/>
    <x v="5"/>
    <s v="VA6793.1"/>
    <d v="2001-06-01T00:00:00"/>
  </r>
  <r>
    <x v="1"/>
    <x v="1"/>
    <x v="0"/>
    <n v="1"/>
    <n v="50000"/>
    <n v="1267674"/>
    <d v="2001-05-18T11:02:0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rsrsrsrs"/>
    <s v="GWHALLE"/>
    <s v="WTI-GW-NXC2"/>
    <x v="1"/>
    <x v="5"/>
    <s v="VA6794.1"/>
    <d v="2001-07-01T00:00:00"/>
  </r>
  <r>
    <x v="0"/>
    <x v="0"/>
    <x v="0"/>
    <n v="1"/>
    <n v="20"/>
    <n v="1267676"/>
    <d v="2001-05-18T11:03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504"/>
    <m/>
  </r>
  <r>
    <x v="0"/>
    <x v="0"/>
    <x v="0"/>
    <n v="1"/>
    <n v="2"/>
    <n v="1267677"/>
    <d v="2001-05-18T11:03:23"/>
    <s v="Manro Haydan Trading"/>
    <x v="0"/>
    <x v="0"/>
    <x v="0"/>
    <x v="0"/>
    <s v="Copper LME Registered Contract"/>
    <s v="Cu LME Reg.      Contract                3 Month         USD/mt-L"/>
    <n v="2"/>
    <m/>
    <x v="0"/>
    <x v="0"/>
    <x v="0"/>
    <n v="1712"/>
    <s v="ADM51397"/>
    <s v="BMARCHAN"/>
    <s v="Enron Metals Trading System"/>
    <x v="0"/>
    <x v="0"/>
    <n v="2140502"/>
    <m/>
  </r>
  <r>
    <x v="0"/>
    <x v="0"/>
    <x v="0"/>
    <n v="1"/>
    <n v="20"/>
    <n v="1267678"/>
    <d v="2001-05-18T11:03:2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refmetal"/>
    <s v="BMARCHAN"/>
    <s v="Enron Metals Trading System"/>
    <x v="0"/>
    <x v="0"/>
    <n v="2140500"/>
    <m/>
  </r>
  <r>
    <x v="0"/>
    <x v="0"/>
    <x v="0"/>
    <n v="1"/>
    <n v="18"/>
    <n v="1267681"/>
    <d v="2001-05-18T11:03:32"/>
    <s v="Chase Manhattan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12"/>
    <s v="ADM50837"/>
    <s v="BMARCHAN"/>
    <s v="Enron Metals Trading System"/>
    <x v="0"/>
    <x v="0"/>
    <n v="2140496"/>
    <m/>
  </r>
  <r>
    <x v="0"/>
    <x v="0"/>
    <x v="0"/>
    <n v="1"/>
    <n v="20"/>
    <n v="1267680"/>
    <d v="2001-05-18T11:03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98"/>
    <m/>
  </r>
  <r>
    <x v="0"/>
    <x v="0"/>
    <x v="0"/>
    <n v="1"/>
    <n v="20"/>
    <n v="1267682"/>
    <d v="2001-05-18T11:03:45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refmetal"/>
    <s v="BMARCHAN"/>
    <s v="Enron Metals Trading System"/>
    <x v="0"/>
    <x v="0"/>
    <n v="2140494"/>
    <m/>
  </r>
  <r>
    <x v="0"/>
    <x v="0"/>
    <x v="0"/>
    <n v="1"/>
    <n v="20"/>
    <n v="1267683"/>
    <d v="2001-05-18T11:04:12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ADM50837"/>
    <s v="BMARCHAN"/>
    <s v="Enron Metals Trading System"/>
    <x v="0"/>
    <x v="0"/>
    <n v="2140492"/>
    <m/>
  </r>
  <r>
    <x v="1"/>
    <x v="1"/>
    <x v="0"/>
    <n v="1"/>
    <n v="50000"/>
    <n v="1267685"/>
    <d v="2001-05-18T11:05:1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799.1"/>
    <d v="2001-06-01T00:00:00"/>
  </r>
  <r>
    <x v="0"/>
    <x v="3"/>
    <x v="1"/>
    <n v="4"/>
    <n v="40000"/>
    <n v="1267686"/>
    <d v="2001-05-18T11:05:29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craigwest"/>
    <s v="RWATT"/>
    <s v="EC-IM Canada West"/>
    <x v="7"/>
    <x v="7"/>
    <n v="798454"/>
    <d v="2001-05-18T21:00:00"/>
  </r>
  <r>
    <x v="1"/>
    <x v="10"/>
    <x v="1"/>
    <e v="#N/A"/>
    <e v="#N/A"/>
    <n v="1267687"/>
    <d v="2001-05-18T11:05:37"/>
    <s v="American Electric Power Service Corporation"/>
    <x v="0"/>
    <x v="0"/>
    <x v="0"/>
    <x v="10"/>
    <s v="US Coal Phy Fwd"/>
    <s v="US Coal Phy      Nymex Spec              Jun01           USD/ST-b"/>
    <m/>
    <n v="5"/>
    <x v="0"/>
    <x v="21"/>
    <x v="0"/>
    <n v="46.25"/>
    <s v="aepsvc126"/>
    <s v="CPENNIX"/>
    <s v="Coal-East - II"/>
    <x v="1"/>
    <x v="5"/>
    <s v="VA6800.1"/>
    <d v="2001-06-01T00:00:00"/>
  </r>
  <r>
    <x v="1"/>
    <x v="1"/>
    <x v="0"/>
    <n v="1"/>
    <n v="50000"/>
    <n v="1267692"/>
    <d v="2001-05-18T11:06:0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rsrsrsrs"/>
    <s v="GWHALLE"/>
    <s v="WTI-GW-NXC2"/>
    <x v="1"/>
    <x v="5"/>
    <s v="VA6804.1"/>
    <d v="2001-06-01T00:00:00"/>
  </r>
  <r>
    <x v="0"/>
    <x v="0"/>
    <x v="0"/>
    <n v="1"/>
    <n v="20"/>
    <n v="1267693"/>
    <d v="2001-05-18T11:06:55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59084"/>
    <s v="BMARCHAN"/>
    <s v="Enron Metals Trading System"/>
    <x v="0"/>
    <x v="0"/>
    <n v="2140490"/>
    <m/>
  </r>
  <r>
    <x v="1"/>
    <x v="1"/>
    <x v="1"/>
    <n v="30"/>
    <n v="150000"/>
    <n v="1267694"/>
    <d v="2001-05-18T11:07:57"/>
    <s v="Genesis Crude Oil, L.P."/>
    <x v="0"/>
    <x v="0"/>
    <x v="0"/>
    <x v="1"/>
    <s v="US Crude WTI Phy Index"/>
    <s v="US WTI Index     KOCH P+                 Jun01           USD/bl/d"/>
    <n v="5000"/>
    <m/>
    <x v="0"/>
    <x v="18"/>
    <x v="0"/>
    <n v="2.7"/>
    <s v="gcojalbert"/>
    <s v="RFULLER"/>
    <s v="Phyoil-Index"/>
    <x v="1"/>
    <x v="11"/>
    <s v="VA6806.1"/>
    <d v="2001-06-01T21:00:00"/>
  </r>
  <r>
    <x v="1"/>
    <x v="3"/>
    <x v="0"/>
    <n v="30"/>
    <n v="600000"/>
    <n v="1267695"/>
    <d v="2001-05-18T11:09:36"/>
    <s v="Aquila Risk Management Corporation"/>
    <x v="0"/>
    <x v="0"/>
    <x v="0"/>
    <x v="3"/>
    <s v="US Gas Fin Swap"/>
    <s v="US Gas Daily     HHub                    Jun01           USD/MM"/>
    <m/>
    <n v="20000"/>
    <x v="0"/>
    <x v="10"/>
    <x v="0"/>
    <n v="4.1950000000000003"/>
    <s v="AQUILA1000"/>
    <s v="JARNOLD"/>
    <s v="NG-Price"/>
    <x v="1"/>
    <x v="5"/>
    <s v="VA6813.1"/>
    <d v="2001-06-01T21:59:00"/>
  </r>
  <r>
    <x v="0"/>
    <x v="0"/>
    <x v="0"/>
    <n v="1"/>
    <n v="20"/>
    <n v="1267696"/>
    <d v="2001-05-18T11:09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88"/>
    <m/>
  </r>
  <r>
    <x v="0"/>
    <x v="0"/>
    <x v="0"/>
    <n v="1"/>
    <n v="2"/>
    <n v="1267697"/>
    <d v="2001-05-18T11:09:50"/>
    <s v="ED &amp; F Man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48"/>
    <s v="stanleyf"/>
    <s v="BMARCHAN"/>
    <s v="Enron Metals Trading System"/>
    <x v="0"/>
    <x v="0"/>
    <n v="2140486"/>
    <m/>
  </r>
  <r>
    <x v="1"/>
    <x v="5"/>
    <x v="0"/>
    <n v="1"/>
    <n v="15000"/>
    <n v="1267698"/>
    <d v="2001-05-18T11:10:28"/>
    <s v="El Paso Merchant Energy, L.P."/>
    <x v="0"/>
    <x v="0"/>
    <x v="0"/>
    <x v="5"/>
    <s v="US PurityEthane Fin Swap"/>
    <s v="US PuEthane Swap OPIS MB PurEth          Jun01           c/Gl-b"/>
    <n v="15000"/>
    <m/>
    <x v="0"/>
    <x v="11"/>
    <x v="0"/>
    <n v="36.875"/>
    <s v="EPMELPag"/>
    <s v="CSOUTH"/>
    <s v="C2"/>
    <x v="1"/>
    <x v="5"/>
    <s v="VA6814.1"/>
    <d v="2001-06-01T21:00:00"/>
  </r>
  <r>
    <x v="1"/>
    <x v="1"/>
    <x v="0"/>
    <n v="1"/>
    <n v="50000"/>
    <n v="1267699"/>
    <d v="2001-05-18T11:10:5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815.1"/>
    <d v="2001-07-01T00:00:00"/>
  </r>
  <r>
    <x v="1"/>
    <x v="3"/>
    <x v="0"/>
    <n v="153"/>
    <n v="1530000"/>
    <n v="1267700"/>
    <d v="2001-05-18T11:11:02"/>
    <s v="Cargill Energy, a division of Cargill, Incorporated"/>
    <x v="0"/>
    <x v="0"/>
    <x v="0"/>
    <x v="3"/>
    <s v="US Gas Fin BasisSwap"/>
    <s v="US Gas Basis     NGI Chicago             Jun-Oct01       USD/MM"/>
    <n v="10000"/>
    <m/>
    <x v="0"/>
    <x v="10"/>
    <x v="0"/>
    <n v="0.08"/>
    <s v="ADM90884"/>
    <s v="GSTOREY"/>
    <s v="FT-ONTARIO"/>
    <x v="1"/>
    <x v="5"/>
    <s v="VA6816.1"/>
    <d v="2001-06-01T00:00:00"/>
  </r>
  <r>
    <x v="1"/>
    <x v="1"/>
    <x v="0"/>
    <n v="1"/>
    <n v="50000"/>
    <n v="1267703"/>
    <d v="2001-05-18T11:11:1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JTREADWAY"/>
    <s v="GWHALLE"/>
    <s v="WTI-GW-NXC2"/>
    <x v="1"/>
    <x v="5"/>
    <s v="VA6819.1"/>
    <d v="2001-06-01T00:00:00"/>
  </r>
  <r>
    <x v="1"/>
    <x v="1"/>
    <x v="0"/>
    <n v="1"/>
    <n v="50000"/>
    <n v="1267704"/>
    <d v="2001-05-18T11:11:1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1"/>
    <x v="5"/>
    <s v="VA6820.1"/>
    <d v="2001-07-01T00:00:00"/>
  </r>
  <r>
    <x v="0"/>
    <x v="0"/>
    <x v="0"/>
    <n v="1"/>
    <n v="2"/>
    <n v="1267705"/>
    <d v="2001-05-18T11:11:28"/>
    <s v="Carr Futures, Inc"/>
    <x v="0"/>
    <x v="0"/>
    <x v="0"/>
    <x v="0"/>
    <s v="Copper LME Registered Contract"/>
    <s v="Cu LME Reg.      Contract                3 Month         USD/mt-L"/>
    <m/>
    <n v="2"/>
    <x v="0"/>
    <x v="0"/>
    <x v="0"/>
    <n v="1713"/>
    <s v="merkouris"/>
    <s v="BMARCHAN"/>
    <s v="Enron Metals Trading System"/>
    <x v="0"/>
    <x v="0"/>
    <n v="2140484"/>
    <m/>
  </r>
  <r>
    <x v="1"/>
    <x v="5"/>
    <x v="0"/>
    <n v="1"/>
    <n v="5000"/>
    <n v="1267706"/>
    <d v="2001-05-18T11:11:54"/>
    <s v="El Paso Merchant Energy, L.P."/>
    <x v="0"/>
    <x v="0"/>
    <x v="0"/>
    <x v="5"/>
    <s v="US PurityEthane Fin Swap"/>
    <s v="US PuEthane Swap OPIS MB PurEth          Jun01           c/Gl-b"/>
    <n v="5000"/>
    <m/>
    <x v="0"/>
    <x v="11"/>
    <x v="0"/>
    <n v="36.875"/>
    <s v="EPMELPag"/>
    <s v="CSOUTH"/>
    <s v="C2"/>
    <x v="1"/>
    <x v="5"/>
    <s v="VA6822.1"/>
    <d v="2001-06-01T21:00:00"/>
  </r>
  <r>
    <x v="1"/>
    <x v="3"/>
    <x v="0"/>
    <n v="10"/>
    <n v="50000"/>
    <n v="1267707"/>
    <d v="2001-05-18T11:11:58"/>
    <s v="J. Aron &amp; Company"/>
    <x v="0"/>
    <x v="0"/>
    <x v="0"/>
    <x v="3"/>
    <s v="US Gas Fin Swap"/>
    <s v="US Gas Daily     EP SanJuan              22-31May01      USD/MM"/>
    <m/>
    <n v="5000"/>
    <x v="0"/>
    <x v="10"/>
    <x v="0"/>
    <n v="2.93"/>
    <s v="ritanagle"/>
    <s v="TKUYKEN"/>
    <s v="West-SJ"/>
    <x v="1"/>
    <x v="5"/>
    <s v="VA6823.1"/>
    <d v="2001-05-22T21:00:00"/>
  </r>
  <r>
    <x v="0"/>
    <x v="1"/>
    <x v="0"/>
    <n v="31"/>
    <n v="775000"/>
    <n v="1267709"/>
    <d v="2001-05-18T11:12:02"/>
    <s v="Sempra Energy Trading Corp."/>
    <x v="0"/>
    <x v="0"/>
    <x v="0"/>
    <x v="1"/>
    <s v="UK IPE Brent Swap "/>
    <s v="UK Brent Swap    IPE PEN                 Jul01           USD/bbl"/>
    <n v="25000"/>
    <m/>
    <x v="0"/>
    <x v="9"/>
    <x v="0"/>
    <n v="29.01"/>
    <s v="DOMESTIC"/>
    <s v="MJONES2"/>
    <s v="UK - ECTRIC - Crude D-Brent"/>
    <x v="1"/>
    <x v="4"/>
    <s v="VA6824.1"/>
    <d v="2001-07-01T00:00:00"/>
  </r>
  <r>
    <x v="0"/>
    <x v="3"/>
    <x v="1"/>
    <n v="4"/>
    <n v="40000"/>
    <n v="1267710"/>
    <d v="2001-05-18T11:12:07"/>
    <s v="Coast Energy Canada,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ADM74235"/>
    <s v="RWATT"/>
    <s v="EC-IM Canada West"/>
    <x v="7"/>
    <x v="7"/>
    <n v="798464"/>
    <d v="2001-05-18T21:00:00"/>
  </r>
  <r>
    <x v="1"/>
    <x v="2"/>
    <x v="1"/>
    <n v="30"/>
    <n v="1500"/>
    <n v="1267711"/>
    <d v="2001-05-18T11:12:09"/>
    <s v="BP Energy Company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Roseyehuda"/>
    <s v="JQUENET"/>
    <s v="LT-PJM"/>
    <x v="6"/>
    <x v="6"/>
    <n v="615490.1"/>
    <d v="2001-06-01T14:12:00"/>
  </r>
  <r>
    <x v="0"/>
    <x v="0"/>
    <x v="0"/>
    <n v="1"/>
    <n v="20"/>
    <n v="1267712"/>
    <d v="2001-05-18T11:12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johnmanfld"/>
    <s v="BMARCHAN"/>
    <s v="Enron Metals Trading System"/>
    <x v="0"/>
    <x v="0"/>
    <n v="2140482"/>
    <m/>
  </r>
  <r>
    <x v="1"/>
    <x v="3"/>
    <x v="0"/>
    <n v="30"/>
    <n v="150000"/>
    <n v="1267713"/>
    <d v="2001-05-18T11:12:30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0500000000000003"/>
    <s v="ritanagle"/>
    <s v="MSANCH2"/>
    <s v="GD-New-Jr"/>
    <x v="1"/>
    <x v="5"/>
    <s v="VA6827.1"/>
    <d v="2001-06-01T21:00:00"/>
  </r>
  <r>
    <x v="0"/>
    <x v="0"/>
    <x v="0"/>
    <n v="1"/>
    <n v="20"/>
    <n v="1267714"/>
    <d v="2001-05-18T11:12:42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51397"/>
    <s v="BMARCHAN"/>
    <s v="Enron Metals Trading System"/>
    <x v="0"/>
    <x v="0"/>
    <n v="2140479"/>
    <m/>
  </r>
  <r>
    <x v="1"/>
    <x v="1"/>
    <x v="1"/>
    <n v="31"/>
    <n v="93000"/>
    <n v="1267715"/>
    <d v="2001-05-18T11:12:51"/>
    <s v="ConAgra Energy Services, Inc."/>
    <x v="0"/>
    <x v="0"/>
    <x v="0"/>
    <x v="1"/>
    <s v="US Crude WTI Phy Index"/>
    <s v="US WTI Index     Calendar                Jul01           USD/bl/d"/>
    <n v="3000"/>
    <m/>
    <x v="0"/>
    <x v="18"/>
    <x v="0"/>
    <n v="0.13"/>
    <s v="JALTILIO"/>
    <s v="RFULLER"/>
    <s v="Phyoil-Index"/>
    <x v="1"/>
    <x v="11"/>
    <s v="VA6828.1"/>
    <d v="2001-07-01T21:00:00"/>
  </r>
  <r>
    <x v="1"/>
    <x v="3"/>
    <x v="0"/>
    <n v="153"/>
    <n v="765000"/>
    <n v="1267716"/>
    <d v="2001-05-18T11:12:55"/>
    <s v="Williams Energy Marketing &amp; Trading Company"/>
    <x v="0"/>
    <x v="0"/>
    <x v="0"/>
    <x v="3"/>
    <s v="US Gas Fin Swap"/>
    <s v="US Gas Swap      Nymex                   Jun-Oct01       USD/MM"/>
    <m/>
    <n v="5000"/>
    <x v="0"/>
    <x v="10"/>
    <x v="0"/>
    <n v="4.33"/>
    <s v="dlposton"/>
    <s v="JARNOLD"/>
    <s v="NG-Price"/>
    <x v="1"/>
    <x v="5"/>
    <s v="VA6829.1"/>
    <d v="2001-06-01T00:00:00"/>
  </r>
  <r>
    <x v="1"/>
    <x v="1"/>
    <x v="0"/>
    <n v="1"/>
    <n v="50000"/>
    <n v="1267717"/>
    <d v="2001-05-18T11:13:0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831.1"/>
    <d v="2001-07-01T00:00:00"/>
  </r>
  <r>
    <x v="0"/>
    <x v="0"/>
    <x v="0"/>
    <n v="1"/>
    <n v="18"/>
    <n v="1267718"/>
    <d v="2001-05-18T11:13:14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47"/>
    <s v="HART1201"/>
    <s v="BMARCHAN"/>
    <s v="Enron Metals Trading System"/>
    <x v="0"/>
    <x v="0"/>
    <n v="2140478"/>
    <m/>
  </r>
  <r>
    <x v="1"/>
    <x v="2"/>
    <x v="0"/>
    <n v="1"/>
    <n v="50"/>
    <n v="1267719"/>
    <d v="2001-05-18T11:13:15"/>
    <s v="PPL EnergyPlus, LLC"/>
    <x v="0"/>
    <x v="0"/>
    <x v="0"/>
    <x v="2"/>
    <s v="US East Power Fin Swap"/>
    <s v="US Pwr Fin Swap  PJM W IntC HE14-23 EPT  18May01         USD/MWh"/>
    <n v="50"/>
    <m/>
    <x v="0"/>
    <x v="2"/>
    <x v="0"/>
    <n v="32"/>
    <s v="pplhourly1"/>
    <s v="JSTEPENO"/>
    <s v="EPMI-HRLY-NE"/>
    <x v="6"/>
    <x v="5"/>
    <n v="615491.1"/>
    <d v="2001-05-18T21:00:00"/>
  </r>
  <r>
    <x v="1"/>
    <x v="3"/>
    <x v="0"/>
    <n v="153"/>
    <n v="765000"/>
    <n v="1267720"/>
    <d v="2001-05-18T11:13:23"/>
    <s v="Canadian Imperial Bank of Commerce"/>
    <x v="0"/>
    <x v="0"/>
    <x v="0"/>
    <x v="3"/>
    <s v="US Gas Fin Swap"/>
    <s v="US Gas Swap      Nymex                   Jun-Oct01       USD/MM"/>
    <n v="5000"/>
    <m/>
    <x v="0"/>
    <x v="10"/>
    <x v="0"/>
    <n v="4.32"/>
    <s v="ADM61910"/>
    <s v="JARNOLD"/>
    <s v="NG-Price"/>
    <x v="1"/>
    <x v="5"/>
    <s v="VA6832.1"/>
    <d v="2001-06-01T00:00:00"/>
  </r>
  <r>
    <x v="1"/>
    <x v="3"/>
    <x v="0"/>
    <n v="31"/>
    <n v="620000"/>
    <n v="1267721"/>
    <d v="2001-05-18T11:13:36"/>
    <s v="Mirant Americas Energy Marketing, L.P."/>
    <x v="0"/>
    <x v="0"/>
    <x v="0"/>
    <x v="3"/>
    <s v="US Gas Fin Swap"/>
    <s v="US Gas Swap      Nymex                   Jul01           USD/MM"/>
    <m/>
    <n v="20000"/>
    <x v="0"/>
    <x v="10"/>
    <x v="0"/>
    <n v="4.2725"/>
    <s v="ageorge001"/>
    <s v="JARNOLD"/>
    <s v="NG-Price"/>
    <x v="1"/>
    <x v="5"/>
    <s v="VA6833.1"/>
    <d v="2001-07-01T21:00:00"/>
  </r>
  <r>
    <x v="0"/>
    <x v="0"/>
    <x v="0"/>
    <n v="1"/>
    <n v="18"/>
    <n v="1267723"/>
    <d v="2001-05-18T11:14:08"/>
    <s v="ABN AMRO Futures Limited"/>
    <x v="0"/>
    <x v="0"/>
    <x v="0"/>
    <x v="0"/>
    <s v="Copper LME Registered Contract"/>
    <s v="Cu LME Reg.      Contract                3 Month         USD/mt-L"/>
    <m/>
    <n v="18"/>
    <x v="0"/>
    <x v="0"/>
    <x v="0"/>
    <n v="1712"/>
    <s v="ADM63233"/>
    <s v="BMARCHAN"/>
    <s v="Enron Metals Trading System"/>
    <x v="0"/>
    <x v="0"/>
    <n v="2140476"/>
    <m/>
  </r>
  <r>
    <x v="1"/>
    <x v="3"/>
    <x v="0"/>
    <n v="31"/>
    <n v="1550"/>
    <n v="1267724"/>
    <d v="2001-05-18T11:14:10"/>
    <s v="Duke Energy Marketing Limited Partnership"/>
    <x v="0"/>
    <x v="0"/>
    <x v="0"/>
    <x v="3"/>
    <s v="US Gas Fin Opt Put"/>
    <s v="US Gas Fin Opt   NYMEX        EP4.25     Aug01           USD/MM-L"/>
    <m/>
    <n v="50"/>
    <x v="0"/>
    <x v="13"/>
    <x v="0"/>
    <n v="0.35749999999999998"/>
    <s v="mattmann"/>
    <s v="MMAGGI"/>
    <s v="NG EXOTIC"/>
    <x v="1"/>
    <x v="5"/>
    <s v="VA6834.1"/>
    <d v="2001-08-01T00:00:00"/>
  </r>
  <r>
    <x v="1"/>
    <x v="3"/>
    <x v="0"/>
    <n v="31"/>
    <n v="77500"/>
    <n v="1267728"/>
    <d v="2001-05-18T11:14:21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2675000000000001"/>
    <s v="kdiamond"/>
    <s v="JARNOLD"/>
    <s v="NG-Price"/>
    <x v="1"/>
    <x v="5"/>
    <s v="VA6836.1"/>
    <d v="2001-07-01T21:00:00"/>
  </r>
  <r>
    <x v="1"/>
    <x v="1"/>
    <x v="0"/>
    <n v="1"/>
    <n v="50000"/>
    <n v="1267730"/>
    <d v="2001-05-18T11:14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838.1"/>
    <d v="2001-06-01T00:00:00"/>
  </r>
  <r>
    <x v="1"/>
    <x v="3"/>
    <x v="0"/>
    <n v="10"/>
    <n v="50000"/>
    <n v="1267731"/>
    <d v="2001-05-18T11:14:46"/>
    <s v="BP Amoco Corporation"/>
    <x v="0"/>
    <x v="0"/>
    <x v="0"/>
    <x v="3"/>
    <s v="US Gas Fin Swap"/>
    <s v="US Gas Daily     PG&amp;E CtyGate            22-31May01      USD/MM"/>
    <m/>
    <n v="5000"/>
    <x v="0"/>
    <x v="10"/>
    <x v="0"/>
    <n v="5.85"/>
    <s v="Asheimrich"/>
    <s v="MLENHAR"/>
    <s v="West-Perm"/>
    <x v="1"/>
    <x v="5"/>
    <s v="VA6839.1"/>
    <d v="2001-05-22T21:00:00"/>
  </r>
  <r>
    <x v="1"/>
    <x v="5"/>
    <x v="0"/>
    <n v="1"/>
    <n v="25000"/>
    <n v="1267732"/>
    <d v="2001-05-18T11:14:56"/>
    <s v="El Paso Merchant Energy, L.P."/>
    <x v="0"/>
    <x v="0"/>
    <x v="0"/>
    <x v="5"/>
    <s v="US Propane Fin Swap "/>
    <s v="US Prop Swap     OPIS MB TET             Jun01           c/Gl-b"/>
    <n v="25000"/>
    <m/>
    <x v="0"/>
    <x v="11"/>
    <x v="0"/>
    <n v="52.125"/>
    <s v="EPMELPwsp"/>
    <s v="LJACKSO"/>
    <s v="C3"/>
    <x v="1"/>
    <x v="5"/>
    <s v="VA6840.1"/>
    <d v="2001-06-01T21:00:00"/>
  </r>
  <r>
    <x v="1"/>
    <x v="3"/>
    <x v="0"/>
    <n v="30"/>
    <n v="150000"/>
    <n v="1267733"/>
    <d v="2001-05-18T11:15:19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1"/>
    <s v="ritanagle"/>
    <s v="MSANCH2"/>
    <s v="GD-New-Jr"/>
    <x v="1"/>
    <x v="5"/>
    <s v="VA6841.1"/>
    <d v="2001-06-01T21:00:00"/>
  </r>
  <r>
    <x v="1"/>
    <x v="1"/>
    <x v="0"/>
    <n v="1"/>
    <n v="50000"/>
    <n v="1267734"/>
    <d v="2001-05-18T11:15:2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DOMESTIC1"/>
    <s v="GWHALLE"/>
    <s v="WTI-GW-NXC2"/>
    <x v="1"/>
    <x v="5"/>
    <s v="VA6842.1"/>
    <d v="2001-07-01T00:00:00"/>
  </r>
  <r>
    <x v="1"/>
    <x v="1"/>
    <x v="0"/>
    <n v="1"/>
    <n v="50000"/>
    <n v="1267735"/>
    <d v="2001-05-18T11:15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JTREADWAY"/>
    <s v="GWHALLE"/>
    <s v="WTI-GW-NXC2"/>
    <x v="1"/>
    <x v="5"/>
    <s v="VA6843.1"/>
    <d v="2001-06-01T00:00:00"/>
  </r>
  <r>
    <x v="1"/>
    <x v="2"/>
    <x v="1"/>
    <n v="4"/>
    <n v="200"/>
    <n v="1267736"/>
    <d v="2001-05-18T11:16:26"/>
    <s v="HQ Energy Services (U.S.) Inc."/>
    <x v="0"/>
    <x v="0"/>
    <x v="0"/>
    <x v="2"/>
    <s v="US East Power Phy Fwd Firm"/>
    <s v="US Pwr Phy Firm  NEPOOL Peak             22-25May01      USD/MWh"/>
    <m/>
    <n v="50"/>
    <x v="0"/>
    <x v="2"/>
    <x v="0"/>
    <n v="52.5"/>
    <s v="jacques200"/>
    <s v="PBRODER"/>
    <s v="ST-New England"/>
    <x v="6"/>
    <x v="6"/>
    <n v="615492.1"/>
    <d v="2001-05-22T21:00:00"/>
  </r>
  <r>
    <x v="1"/>
    <x v="2"/>
    <x v="1"/>
    <n v="365"/>
    <n v="18250"/>
    <n v="1267737"/>
    <d v="2001-05-18T11:16:52"/>
    <s v="Aquila Energy Marketing Corporation"/>
    <x v="0"/>
    <x v="0"/>
    <x v="0"/>
    <x v="2"/>
    <s v="US East Power Phy Fwd Firm"/>
    <s v="US Pwr Phy Firm  Cinergy OffPk           Jan-Dec02       USD/MWh"/>
    <n v="50"/>
    <m/>
    <x v="0"/>
    <x v="2"/>
    <x v="0"/>
    <n v="24"/>
    <s v="DANMURPHY"/>
    <s v="FSTURM"/>
    <s v="EPMI-Midwest"/>
    <x v="6"/>
    <x v="6"/>
    <n v="615493.1"/>
    <d v="2002-01-01T21:00:00"/>
  </r>
  <r>
    <x v="1"/>
    <x v="1"/>
    <x v="0"/>
    <n v="1"/>
    <n v="50000"/>
    <n v="1267738"/>
    <d v="2001-05-18T11:17:09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crudebuyer"/>
    <s v="GWHALLE"/>
    <s v="WTI-GW-NXC2"/>
    <x v="1"/>
    <x v="5"/>
    <s v="VA6845.1"/>
    <d v="2001-06-01T00:00:00"/>
  </r>
  <r>
    <x v="1"/>
    <x v="1"/>
    <x v="0"/>
    <n v="1"/>
    <n v="50000"/>
    <n v="1267740"/>
    <d v="2001-05-18T11:17:1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N587JK00"/>
    <s v="GWHALLE"/>
    <s v="WTI-GW-NXC2"/>
    <x v="1"/>
    <x v="5"/>
    <s v="VA6847.1"/>
    <d v="2001-06-01T00:00:00"/>
  </r>
  <r>
    <x v="1"/>
    <x v="2"/>
    <x v="0"/>
    <n v="1"/>
    <n v="50"/>
    <n v="1267739"/>
    <d v="2001-05-18T11:17:17"/>
    <s v="Allegheny Energy Supply Company, LLC"/>
    <x v="0"/>
    <x v="0"/>
    <x v="0"/>
    <x v="2"/>
    <s v="US East Power Fin Swap"/>
    <s v="US Pwr Fin Swap  PJM W IntC HE14-23 EPT  18May01         USD/MWh"/>
    <m/>
    <n v="50"/>
    <x v="0"/>
    <x v="2"/>
    <x v="0"/>
    <n v="33"/>
    <s v="dhaes123"/>
    <s v="JSTEPENO"/>
    <s v="EPMI-HRLY-NE"/>
    <x v="6"/>
    <x v="5"/>
    <n v="615494.1"/>
    <d v="2001-05-18T21:00:00"/>
  </r>
  <r>
    <x v="0"/>
    <x v="4"/>
    <x v="0"/>
    <n v="30"/>
    <n v="150000"/>
    <n v="1267741"/>
    <d v="2001-05-18T11:17:2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1.5"/>
    <s v="christoph"/>
    <s v="CMAHONE"/>
    <s v="UK - ECTRIC - Lite Gasoil"/>
    <x v="1"/>
    <x v="4"/>
    <s v="VA6848.1"/>
    <d v="2001-06-01T00:00:00"/>
  </r>
  <r>
    <x v="1"/>
    <x v="1"/>
    <x v="0"/>
    <n v="1"/>
    <n v="50000"/>
    <n v="1267743"/>
    <d v="2001-05-18T11:17:2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rsrsrsrs"/>
    <s v="GWHALLE"/>
    <s v="WTI-GW-NXC2"/>
    <x v="1"/>
    <x v="5"/>
    <s v="VA6850.1"/>
    <d v="2001-07-01T00:00:00"/>
  </r>
  <r>
    <x v="1"/>
    <x v="2"/>
    <x v="1"/>
    <n v="30"/>
    <n v="750"/>
    <n v="1267747"/>
    <d v="2001-05-18T11:17:37"/>
    <s v="Sempra Energy Trading Corp."/>
    <x v="0"/>
    <x v="0"/>
    <x v="0"/>
    <x v="2"/>
    <s v="US West Power Phy Fwd Firm"/>
    <s v="US Pwr Phy Firm  Mid-C Peak              Jun01           USD/MWh"/>
    <m/>
    <n v="25"/>
    <x v="0"/>
    <x v="2"/>
    <x v="0"/>
    <n v="345"/>
    <s v="beckster"/>
    <s v="MSWERZB"/>
    <s v="LT-NW"/>
    <x v="6"/>
    <x v="6"/>
    <n v="615496.1"/>
    <d v="2001-06-01T21:00:00"/>
  </r>
  <r>
    <x v="1"/>
    <x v="3"/>
    <x v="0"/>
    <n v="30"/>
    <n v="600000"/>
    <n v="1267749"/>
    <d v="2001-05-18T11:18:14"/>
    <s v="Cargill Energy, a division of Cargill, Incorporated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ADM90884"/>
    <s v="JARNOLD"/>
    <s v="NG-Price"/>
    <x v="1"/>
    <x v="5"/>
    <s v="VA6854.1"/>
    <d v="2001-06-01T21:00:00"/>
  </r>
  <r>
    <x v="1"/>
    <x v="1"/>
    <x v="0"/>
    <n v="1"/>
    <n v="50000"/>
    <n v="1267750"/>
    <d v="2001-05-18T11:18:2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"/>
    <s v="DOMESTIC1"/>
    <s v="GWHALLE"/>
    <s v="WTI-GW-NXC2"/>
    <x v="1"/>
    <x v="5"/>
    <s v="VA6855.1"/>
    <d v="2001-07-01T00:00:00"/>
  </r>
  <r>
    <x v="0"/>
    <x v="3"/>
    <x v="1"/>
    <n v="30"/>
    <n v="150000"/>
    <n v="1267751"/>
    <d v="2001-05-18T11:18:25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59"/>
    <s v="williamw"/>
    <s v="MCOWAN"/>
    <s v="EC-IM Canada West"/>
    <x v="7"/>
    <x v="7"/>
    <n v="798468"/>
    <d v="2001-06-01T21:00:00"/>
  </r>
  <r>
    <x v="1"/>
    <x v="3"/>
    <x v="0"/>
    <n v="10"/>
    <n v="250000"/>
    <n v="1267752"/>
    <d v="2001-05-18T11:18:26"/>
    <s v="Reliant Energy Services, Inc."/>
    <x v="0"/>
    <x v="0"/>
    <x v="0"/>
    <x v="3"/>
    <s v="US Gas Fin Swap"/>
    <s v="US Gas Daily     HHub                    22-31May01      USD/MM"/>
    <n v="25000"/>
    <m/>
    <x v="0"/>
    <x v="10"/>
    <x v="0"/>
    <n v="4.165"/>
    <s v="jaelee14"/>
    <s v="PKEAVEY"/>
    <s v="G-DAILY-EST"/>
    <x v="1"/>
    <x v="5"/>
    <s v="VA6857.1"/>
    <d v="2001-05-22T21:00:00"/>
  </r>
  <r>
    <x v="1"/>
    <x v="3"/>
    <x v="0"/>
    <n v="151"/>
    <n v="377500"/>
    <n v="1267753"/>
    <d v="2001-05-18T11:18:31"/>
    <s v="Cinergy Marketing &amp; Trading, LLC"/>
    <x v="0"/>
    <x v="0"/>
    <x v="0"/>
    <x v="3"/>
    <s v="US Gas Fin Swap"/>
    <s v="US Gas Swap      Nymex                   Nov01-Mar02     USD/MM"/>
    <m/>
    <n v="2500"/>
    <x v="0"/>
    <x v="10"/>
    <x v="0"/>
    <n v="4.7"/>
    <s v="GLOVERBJ"/>
    <s v="JARNOLD"/>
    <s v="NG-Price"/>
    <x v="1"/>
    <x v="5"/>
    <s v="VA6858.1"/>
    <d v="2001-11-01T00:00:00"/>
  </r>
  <r>
    <x v="1"/>
    <x v="3"/>
    <x v="0"/>
    <n v="153"/>
    <n v="382500"/>
    <n v="1267754"/>
    <d v="2001-05-18T11:18:32"/>
    <s v="Reliant Energy Services, Inc."/>
    <x v="0"/>
    <x v="0"/>
    <x v="0"/>
    <x v="3"/>
    <s v="US Gas Fin Swap"/>
    <s v="US Gas Swap      Nymex                   Jun-Oct01       USD/MM"/>
    <m/>
    <n v="2500"/>
    <x v="0"/>
    <x v="10"/>
    <x v="0"/>
    <n v="4.33"/>
    <s v="johnswatek"/>
    <s v="JARNOLD"/>
    <s v="NG-Price"/>
    <x v="1"/>
    <x v="5"/>
    <s v="VA6859.1"/>
    <d v="2001-06-01T00:00:00"/>
  </r>
  <r>
    <x v="1"/>
    <x v="1"/>
    <x v="0"/>
    <n v="1"/>
    <n v="50000"/>
    <n v="1267756"/>
    <d v="2001-05-18T11:18:55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6861.1"/>
    <d v="2001-07-01T00:00:00"/>
  </r>
  <r>
    <x v="0"/>
    <x v="0"/>
    <x v="0"/>
    <n v="1"/>
    <n v="20"/>
    <n v="1267757"/>
    <d v="2001-05-18T11:18:56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67150"/>
    <s v="BMARCHAN"/>
    <s v="Enron Metals Trading System"/>
    <x v="0"/>
    <x v="0"/>
    <n v="2140474"/>
    <m/>
  </r>
  <r>
    <x v="1"/>
    <x v="1"/>
    <x v="0"/>
    <n v="1"/>
    <n v="50000"/>
    <n v="1267758"/>
    <d v="2001-05-18T11:19:0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DOMESTIC2"/>
    <s v="GWHALLE"/>
    <s v="WTI-GW-NXC2"/>
    <x v="1"/>
    <x v="5"/>
    <s v="VA6863.1"/>
    <d v="2001-07-01T00:00:00"/>
  </r>
  <r>
    <x v="0"/>
    <x v="0"/>
    <x v="0"/>
    <n v="1"/>
    <n v="20"/>
    <n v="1267759"/>
    <d v="2001-05-18T11:19:19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ADM67150"/>
    <s v="BMARCHAN"/>
    <s v="Enron Metals Trading System"/>
    <x v="0"/>
    <x v="0"/>
    <n v="2140472"/>
    <m/>
  </r>
  <r>
    <x v="0"/>
    <x v="0"/>
    <x v="0"/>
    <n v="1"/>
    <n v="20"/>
    <n v="1267760"/>
    <d v="2001-05-18T11:19:2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BRUMSTEVE"/>
    <s v="BMARCHAN"/>
    <s v="Enron Metals Trading System"/>
    <x v="0"/>
    <x v="0"/>
    <n v="2140468"/>
    <m/>
  </r>
  <r>
    <x v="1"/>
    <x v="1"/>
    <x v="0"/>
    <n v="1"/>
    <n v="50000"/>
    <n v="1267761"/>
    <d v="2001-05-18T11:19:3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DOMESTIC2"/>
    <s v="GWHALLE"/>
    <s v="WTI-GW-NXC2"/>
    <x v="1"/>
    <x v="5"/>
    <s v="VA6864.1"/>
    <d v="2001-07-01T00:00:00"/>
  </r>
  <r>
    <x v="1"/>
    <x v="1"/>
    <x v="0"/>
    <n v="1"/>
    <n v="50000"/>
    <n v="1267762"/>
    <d v="2001-05-18T11:19:55"/>
    <s v="Hess Energy Trading Company LLC"/>
    <x v="0"/>
    <x v="0"/>
    <x v="0"/>
    <x v="1"/>
    <s v="US Crude WTI Fin Swap "/>
    <s v="US WTI Swap      Nymex LD                Jun01           USD/bl/m"/>
    <m/>
    <n v="50000"/>
    <x v="0"/>
    <x v="8"/>
    <x v="0"/>
    <n v="29.62"/>
    <s v="crudebuyer"/>
    <s v="GWHALLE"/>
    <s v="WTI-GW-NXC1"/>
    <x v="1"/>
    <x v="5"/>
    <s v="VA6867.1"/>
    <d v="2001-06-01T00:00:00"/>
  </r>
  <r>
    <x v="1"/>
    <x v="1"/>
    <x v="0"/>
    <n v="1"/>
    <n v="50000"/>
    <n v="1267763"/>
    <d v="2001-05-18T11:20:4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DOMESTIC2"/>
    <s v="GWHALLE"/>
    <s v="WTI-GW-NXC2"/>
    <x v="1"/>
    <x v="5"/>
    <s v="VA6868.1"/>
    <d v="2001-07-01T00:00:00"/>
  </r>
  <r>
    <x v="0"/>
    <x v="0"/>
    <x v="0"/>
    <n v="1"/>
    <n v="20"/>
    <n v="1267767"/>
    <d v="2001-05-18T11:20:5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66"/>
    <m/>
  </r>
  <r>
    <x v="1"/>
    <x v="3"/>
    <x v="0"/>
    <n v="31"/>
    <n v="155000"/>
    <n v="1267768"/>
    <d v="2001-05-18T11:21:00"/>
    <s v="Coral Energy Holding L.P."/>
    <x v="0"/>
    <x v="0"/>
    <x v="0"/>
    <x v="3"/>
    <s v="US Gas Fin BasisSwap"/>
    <s v="US Gas Basis     Transco Z6 NY           Oct01           USD/MM"/>
    <n v="5000"/>
    <m/>
    <x v="0"/>
    <x v="10"/>
    <x v="0"/>
    <n v="0.46250000000000002"/>
    <s v="shanelee"/>
    <s v="BMCKAY"/>
    <s v="FT-NY"/>
    <x v="1"/>
    <x v="5"/>
    <s v="VA6870.1"/>
    <d v="2001-10-01T00:00:00"/>
  </r>
  <r>
    <x v="1"/>
    <x v="3"/>
    <x v="0"/>
    <n v="31"/>
    <n v="155000"/>
    <n v="1267769"/>
    <d v="2001-05-18T11:21:04"/>
    <s v="Coral Energy Holding L.P."/>
    <x v="0"/>
    <x v="0"/>
    <x v="0"/>
    <x v="3"/>
    <s v="US Gas Fin BasisSwap"/>
    <s v="US Gas Basis     TETCO M3                Oct01           USD/MM"/>
    <n v="5000"/>
    <m/>
    <x v="0"/>
    <x v="10"/>
    <x v="0"/>
    <n v="0.38250000000000001"/>
    <s v="shanelee"/>
    <s v="BMCKAY"/>
    <s v="FT-NY"/>
    <x v="1"/>
    <x v="5"/>
    <s v="VA6871.1"/>
    <d v="2001-10-01T00:00:00"/>
  </r>
  <r>
    <x v="1"/>
    <x v="2"/>
    <x v="0"/>
    <n v="1"/>
    <n v="50"/>
    <n v="1267770"/>
    <d v="2001-05-18T11:21:10"/>
    <s v="Allegheny Energy Supply Company, LLC"/>
    <x v="0"/>
    <x v="0"/>
    <x v="0"/>
    <x v="2"/>
    <s v="US East Power Fin Swap"/>
    <s v="US Pwr Fin Swap  PJM W IntC HE14-23 EPT  18May01         USD/MWh"/>
    <m/>
    <n v="50"/>
    <x v="0"/>
    <x v="2"/>
    <x v="0"/>
    <n v="34"/>
    <s v="dhaes123"/>
    <s v="JSTEPENO"/>
    <s v="EPMI-HRLY-NE"/>
    <x v="6"/>
    <x v="5"/>
    <n v="615498.1"/>
    <d v="2001-05-18T21:00:00"/>
  </r>
  <r>
    <x v="1"/>
    <x v="3"/>
    <x v="0"/>
    <n v="30"/>
    <n v="600000"/>
    <n v="1267773"/>
    <d v="2001-05-18T11:21:38"/>
    <s v="Cargill Energy, a division of Cargill, Incorporated"/>
    <x v="0"/>
    <x v="0"/>
    <x v="0"/>
    <x v="3"/>
    <s v="US Gas Fin Swap"/>
    <s v="US Gas Swap      Nymex                   Jun01           USD/MM"/>
    <m/>
    <n v="20000"/>
    <x v="0"/>
    <x v="10"/>
    <x v="0"/>
    <n v="4.2149999999999999"/>
    <s v="ADM90884"/>
    <s v="JARNOLD"/>
    <s v="NG-Price"/>
    <x v="1"/>
    <x v="5"/>
    <s v="VA6874.1"/>
    <d v="2001-06-01T21:00:00"/>
  </r>
  <r>
    <x v="0"/>
    <x v="3"/>
    <x v="1"/>
    <n v="30"/>
    <n v="150000"/>
    <n v="1267772"/>
    <d v="2001-05-18T11:21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"/>
    <s v="williamw"/>
    <s v="MCOWAN"/>
    <s v="EC-IM Canada West"/>
    <x v="7"/>
    <x v="7"/>
    <n v="798469"/>
    <d v="2001-06-01T21:00:00"/>
  </r>
  <r>
    <x v="1"/>
    <x v="3"/>
    <x v="0"/>
    <n v="153"/>
    <n v="765000"/>
    <n v="1267774"/>
    <d v="2001-05-18T11:21:43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5"/>
    <s v="steven12"/>
    <s v="JARNOLD"/>
    <s v="NG-Price"/>
    <x v="1"/>
    <x v="5"/>
    <s v="VA6873.1"/>
    <d v="2001-06-01T00:00:00"/>
  </r>
  <r>
    <x v="0"/>
    <x v="0"/>
    <x v="0"/>
    <n v="1"/>
    <n v="1"/>
    <n v="1267776"/>
    <d v="2001-05-18T11:21:53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13"/>
    <s v="jamesbuff"/>
    <s v="BMARCHAN"/>
    <s v="Enron Metals Trading System"/>
    <x v="0"/>
    <x v="0"/>
    <n v="2140464"/>
    <m/>
  </r>
  <r>
    <x v="1"/>
    <x v="1"/>
    <x v="0"/>
    <n v="1"/>
    <n v="25000"/>
    <n v="1267777"/>
    <d v="2001-05-18T11:22:13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4"/>
    <s v="DOMESTIC2"/>
    <s v="RFULLER"/>
    <s v="PHYOIL - Price"/>
    <x v="1"/>
    <x v="5"/>
    <s v="VA6876.1"/>
    <d v="2001-06-01T00:00:00"/>
  </r>
  <r>
    <x v="0"/>
    <x v="3"/>
    <x v="1"/>
    <n v="2"/>
    <n v="100000"/>
    <n v="1267778"/>
    <d v="2001-05-18T11:22:29"/>
    <s v="Alliance Gas Limited"/>
    <x v="0"/>
    <x v="0"/>
    <x v="0"/>
    <x v="3"/>
    <s v="UK Gas Phy Fwd NBP"/>
    <s v="UK Gas Phy       NBP                     19-20May01      p/th"/>
    <n v="50000"/>
    <m/>
    <x v="0"/>
    <x v="6"/>
    <x v="3"/>
    <n v="20.2"/>
    <s v="AMANDAMA"/>
    <s v="MNICHOLA"/>
    <s v="Non Affiliate Gas Book"/>
    <x v="4"/>
    <x v="3"/>
    <n v="103765"/>
    <d v="2001-05-19T21:00:00"/>
  </r>
  <r>
    <x v="1"/>
    <x v="3"/>
    <x v="0"/>
    <n v="10"/>
    <n v="100000"/>
    <n v="1267779"/>
    <d v="2001-05-18T11:22:46"/>
    <s v="Cinergy Marketing &amp; Trading, LLC"/>
    <x v="0"/>
    <x v="0"/>
    <x v="0"/>
    <x v="3"/>
    <s v="US Gas Fin Swap"/>
    <s v="US Gas Daily     HHub                    22-31May01      USD/MM"/>
    <m/>
    <n v="10000"/>
    <x v="0"/>
    <x v="10"/>
    <x v="0"/>
    <n v="4.17"/>
    <s v="BYASSEEL"/>
    <s v="PKEAVEY"/>
    <s v="G-DAILY-EST"/>
    <x v="1"/>
    <x v="5"/>
    <s v="VA6877.1"/>
    <d v="2001-05-22T21:00:00"/>
  </r>
  <r>
    <x v="1"/>
    <x v="3"/>
    <x v="0"/>
    <n v="30"/>
    <n v="150000"/>
    <n v="1267780"/>
    <d v="2001-05-18T11:23:25"/>
    <s v="Reliant Energy Services, Inc."/>
    <x v="0"/>
    <x v="0"/>
    <x v="0"/>
    <x v="3"/>
    <s v="US Gas Fin Swap"/>
    <s v="US Gas Swap      Nymex                   Jun01           USD/MM"/>
    <n v="5000"/>
    <m/>
    <x v="0"/>
    <x v="10"/>
    <x v="0"/>
    <n v="4.21"/>
    <s v="mstimson"/>
    <s v="JARNOLD"/>
    <s v="NG-Price"/>
    <x v="1"/>
    <x v="5"/>
    <s v="VA6879.1"/>
    <d v="2001-06-01T21:00:00"/>
  </r>
  <r>
    <x v="1"/>
    <x v="3"/>
    <x v="0"/>
    <n v="92"/>
    <n v="460000"/>
    <n v="1267781"/>
    <d v="2001-05-18T11:23:26"/>
    <s v="Aquila Risk Management Corporation"/>
    <x v="0"/>
    <x v="0"/>
    <x v="0"/>
    <x v="3"/>
    <s v="US Gas Fin BasisSwap"/>
    <s v="US Gas Basis     Dom APP                 Jul-Sep01       USD/MM"/>
    <n v="5000"/>
    <m/>
    <x v="0"/>
    <x v="10"/>
    <x v="0"/>
    <n v="0.23499999999999999"/>
    <s v="AQUILA1075"/>
    <s v="BMCKAY"/>
    <s v="FT-NY"/>
    <x v="1"/>
    <x v="5"/>
    <s v="VA6878.1"/>
    <d v="2001-07-01T00:00:00"/>
  </r>
  <r>
    <x v="1"/>
    <x v="3"/>
    <x v="0"/>
    <n v="10"/>
    <n v="50000"/>
    <n v="1267782"/>
    <d v="2001-05-18T11:23:33"/>
    <s v="Texaco Natural Gas Inc."/>
    <x v="0"/>
    <x v="0"/>
    <x v="0"/>
    <x v="3"/>
    <s v="US Gas Fin Swap"/>
    <s v="US Gas Daily     HHub                    22-31May01      USD/MM"/>
    <m/>
    <n v="5000"/>
    <x v="0"/>
    <x v="10"/>
    <x v="0"/>
    <n v="4.17"/>
    <s v="STEPHENSJE"/>
    <s v="PKEAVEY"/>
    <s v="G-DAILY-EST"/>
    <x v="1"/>
    <x v="5"/>
    <s v="VA6880.1"/>
    <d v="2001-05-22T21:00:00"/>
  </r>
  <r>
    <x v="1"/>
    <x v="1"/>
    <x v="0"/>
    <n v="1"/>
    <n v="50000"/>
    <n v="1267784"/>
    <d v="2001-05-18T11:23:5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rsrsrsrs"/>
    <s v="GWHALLE"/>
    <s v="WTI-GW-NXC2"/>
    <x v="1"/>
    <x v="5"/>
    <s v="VA6883.1"/>
    <d v="2001-06-01T00:00:00"/>
  </r>
  <r>
    <x v="1"/>
    <x v="1"/>
    <x v="0"/>
    <n v="1"/>
    <n v="50000"/>
    <n v="1267785"/>
    <d v="2001-05-18T11:24:11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DREWCHESS"/>
    <s v="GWHALLE"/>
    <s v="WTI-GW-NXC2"/>
    <x v="1"/>
    <x v="5"/>
    <s v="VA6884.1"/>
    <d v="2001-07-01T00:00:00"/>
  </r>
  <r>
    <x v="1"/>
    <x v="3"/>
    <x v="0"/>
    <n v="30"/>
    <n v="150000"/>
    <n v="1267786"/>
    <d v="2001-05-18T11:24:14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5"/>
    <s v="EPMELPkac"/>
    <s v="FERMIS"/>
    <s v="FT - North West"/>
    <x v="1"/>
    <x v="5"/>
    <s v="VA6885.1"/>
    <d v="2001-06-01T21:00:00"/>
  </r>
  <r>
    <x v="1"/>
    <x v="2"/>
    <x v="1"/>
    <n v="30"/>
    <n v="750"/>
    <n v="1267787"/>
    <d v="2001-05-18T11:24:34"/>
    <s v="Sempra Energy Trading Corp."/>
    <x v="0"/>
    <x v="0"/>
    <x v="0"/>
    <x v="2"/>
    <s v="US West Power Phy Fwd Firm"/>
    <s v="US Pwr Phy Firm  PALVE Peak              Jun01           USD/MWh"/>
    <m/>
    <n v="25"/>
    <x v="0"/>
    <x v="2"/>
    <x v="0"/>
    <n v="380"/>
    <s v="beckster"/>
    <s v="TALONSO"/>
    <s v="ST-SW"/>
    <x v="6"/>
    <x v="6"/>
    <n v="615499.1"/>
    <d v="2001-06-01T21:00:00"/>
  </r>
  <r>
    <x v="1"/>
    <x v="3"/>
    <x v="0"/>
    <n v="30"/>
    <n v="300000"/>
    <n v="1267789"/>
    <d v="2001-05-18T11:25:21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jwhitnah"/>
    <s v="JARNOLD"/>
    <s v="NG-Price"/>
    <x v="1"/>
    <x v="5"/>
    <s v="VA6888.1"/>
    <d v="2001-06-01T21:00:00"/>
  </r>
  <r>
    <x v="1"/>
    <x v="2"/>
    <x v="1"/>
    <n v="365"/>
    <n v="18250"/>
    <n v="1267790"/>
    <d v="2001-05-18T11:25:21"/>
    <s v="Dynegy Power Marketing, Inc."/>
    <x v="0"/>
    <x v="0"/>
    <x v="0"/>
    <x v="2"/>
    <s v="US East Power Phy Fwd Firm"/>
    <s v="US Pwr Phy Firm  Entergy OffPk           Jan-Dec02       USD/MWh"/>
    <m/>
    <n v="50"/>
    <x v="0"/>
    <x v="2"/>
    <x v="0"/>
    <n v="24.75"/>
    <s v="aliraza7"/>
    <s v="KPRESTO"/>
    <s v="EPMI-Southeast"/>
    <x v="6"/>
    <x v="6"/>
    <n v="615500.1"/>
    <d v="2002-01-01T21:00:00"/>
  </r>
  <r>
    <x v="1"/>
    <x v="1"/>
    <x v="0"/>
    <n v="1"/>
    <n v="50000"/>
    <n v="1267791"/>
    <d v="2001-05-18T11:25:4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DREWCHESS"/>
    <s v="GWHALLE"/>
    <s v="WTI-GW-NXC2"/>
    <x v="1"/>
    <x v="5"/>
    <s v="VA6890.1"/>
    <d v="2001-07-01T00:00:00"/>
  </r>
  <r>
    <x v="1"/>
    <x v="3"/>
    <x v="0"/>
    <n v="365"/>
    <n v="1095000"/>
    <n v="1267792"/>
    <d v="2001-05-18T11:26:08"/>
    <s v="Canadian Imperial Bank of Commerce"/>
    <x v="0"/>
    <x v="0"/>
    <x v="0"/>
    <x v="3"/>
    <s v="US Gas Fin Swap"/>
    <s v="US Gas Swap      Nymex                   Jan-Dec02       USD/MM"/>
    <n v="3000"/>
    <m/>
    <x v="0"/>
    <x v="10"/>
    <x v="0"/>
    <n v="4.3949999999999996"/>
    <s v="ADM61910"/>
    <s v="JARNOLD"/>
    <s v="NG-Price"/>
    <x v="1"/>
    <x v="5"/>
    <s v="VA6891.1"/>
    <d v="2002-01-01T21:00:00"/>
  </r>
  <r>
    <x v="1"/>
    <x v="3"/>
    <x v="0"/>
    <n v="365"/>
    <n v="182500"/>
    <n v="1267793"/>
    <d v="2001-05-18T11:26:28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000000000000004"/>
    <s v="kdiamond"/>
    <s v="JARNOLD"/>
    <s v="NG-Price"/>
    <x v="1"/>
    <x v="5"/>
    <s v="VA6893.1"/>
    <d v="2002-01-01T21:00:00"/>
  </r>
  <r>
    <x v="1"/>
    <x v="1"/>
    <x v="0"/>
    <n v="1"/>
    <n v="25000"/>
    <n v="1267794"/>
    <d v="2001-05-18T11:27:09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OMESTIC2"/>
    <s v="RFULLER"/>
    <s v="PHYOIL - Price"/>
    <x v="1"/>
    <x v="5"/>
    <s v="VA6894.1"/>
    <d v="2001-06-01T00:00:00"/>
  </r>
  <r>
    <x v="1"/>
    <x v="3"/>
    <x v="0"/>
    <n v="30"/>
    <n v="150000"/>
    <n v="1267795"/>
    <d v="2001-05-18T11:27:22"/>
    <s v="J. Aron &amp; Company"/>
    <x v="0"/>
    <x v="0"/>
    <x v="0"/>
    <x v="3"/>
    <s v="US Gas Fin BasisSwap"/>
    <s v="US Gas Basis     NWPL RkyMtn             Jun01           USD/MM"/>
    <n v="5000"/>
    <m/>
    <x v="0"/>
    <x v="10"/>
    <x v="0"/>
    <n v="-1.365"/>
    <s v="ritanagle"/>
    <s v="FERMIS"/>
    <s v="FT - North West"/>
    <x v="1"/>
    <x v="5"/>
    <s v="VA6895.1"/>
    <d v="2001-06-01T21:00:00"/>
  </r>
  <r>
    <x v="1"/>
    <x v="3"/>
    <x v="1"/>
    <n v="30"/>
    <n v="75000"/>
    <n v="1267796"/>
    <d v="2001-05-18T11:27:23"/>
    <s v="BP Canada Energy Marketing Corp."/>
    <x v="0"/>
    <x v="0"/>
    <x v="0"/>
    <x v="3"/>
    <s v="US Gas Phy Fwd Firm non-TX &lt; or = 1Mo "/>
    <s v="US Gas Phy       Iroquois Z2             Jun01           USD/MM"/>
    <n v="2500"/>
    <m/>
    <x v="0"/>
    <x v="10"/>
    <x v="0"/>
    <n v="4.5350000000000001"/>
    <s v="DORMAAR55"/>
    <s v="SHENDRI"/>
    <s v="ENA-IM ME NEW ENGLAND"/>
    <x v="7"/>
    <x v="5"/>
    <s v="VA6897.1 / 798475"/>
    <d v="2001-06-01T21:00:00"/>
  </r>
  <r>
    <x v="1"/>
    <x v="3"/>
    <x v="1"/>
    <n v="30"/>
    <n v="75000"/>
    <n v="1267798"/>
    <d v="2001-05-18T11:27:28"/>
    <s v="BP Energy Company"/>
    <x v="0"/>
    <x v="0"/>
    <x v="0"/>
    <x v="3"/>
    <s v="US Gas Phy Index Firm non-TX &lt; or = 1Mo"/>
    <s v="US Gas Phy Index Iroquois Z2 NL1         Jun01           USD/MM"/>
    <n v="2500"/>
    <m/>
    <x v="0"/>
    <x v="10"/>
    <x v="0"/>
    <n v="0.33"/>
    <s v="ADM05933"/>
    <s v="SHENDRI"/>
    <s v="ENA-IM ME NEW ENGLAND"/>
    <x v="7"/>
    <x v="5"/>
    <s v="VA6898.1 / 798476"/>
    <d v="2001-06-01T21:00:00"/>
  </r>
  <r>
    <x v="1"/>
    <x v="3"/>
    <x v="0"/>
    <n v="30"/>
    <n v="225000"/>
    <n v="1267800"/>
    <d v="2001-05-18T11:27:56"/>
    <s v="Coral Energy Holding L.P."/>
    <x v="0"/>
    <x v="0"/>
    <x v="0"/>
    <x v="3"/>
    <s v="US Gas Fin Swap"/>
    <s v="US Gas Swap      Nymex                   Jun01           USD/MM"/>
    <n v="7500"/>
    <m/>
    <x v="0"/>
    <x v="10"/>
    <x v="0"/>
    <n v="4.2050000000000001"/>
    <s v="lafrance"/>
    <s v="JARNOLD"/>
    <s v="NG-Price"/>
    <x v="1"/>
    <x v="5"/>
    <s v="VA6899.1"/>
    <d v="2001-06-01T21:00:00"/>
  </r>
  <r>
    <x v="1"/>
    <x v="1"/>
    <x v="0"/>
    <n v="1"/>
    <n v="50000"/>
    <n v="1267802"/>
    <d v="2001-05-18T11:28:3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JTREADWAY"/>
    <s v="GWHALLE"/>
    <s v="WTI-GW-NXC2"/>
    <x v="1"/>
    <x v="5"/>
    <s v="VA6902.1"/>
    <d v="2001-06-01T00:00:00"/>
  </r>
  <r>
    <x v="0"/>
    <x v="3"/>
    <x v="1"/>
    <n v="13"/>
    <n v="32500"/>
    <n v="1267803"/>
    <d v="2001-05-18T11:28:50"/>
    <s v="Texaco Canada Petroleum  Inc."/>
    <x v="0"/>
    <x v="0"/>
    <x v="0"/>
    <x v="3"/>
    <s v="CAN Gas Phy Fwd Firm West &lt; or = 1Mo"/>
    <s v="CAN Gas Phy      NIT                     19-31May01      CAD/GJ"/>
    <n v="2500"/>
    <m/>
    <x v="0"/>
    <x v="14"/>
    <x v="4"/>
    <n v="5.5250000000000004"/>
    <s v="SANTUCCI1"/>
    <s v="MCOWAN"/>
    <s v="EC-IM Canada West"/>
    <x v="7"/>
    <x v="7"/>
    <n v="798479"/>
    <d v="2001-05-19T21:00:00"/>
  </r>
  <r>
    <x v="0"/>
    <x v="0"/>
    <x v="0"/>
    <n v="1"/>
    <n v="10"/>
    <n v="1267804"/>
    <d v="2001-05-18T11:28:57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T8RADER8"/>
    <s v="BMARCHAN"/>
    <s v="Enron Metals Trading System"/>
    <x v="0"/>
    <x v="0"/>
    <n v="2140462"/>
    <m/>
  </r>
  <r>
    <x v="1"/>
    <x v="1"/>
    <x v="0"/>
    <n v="1"/>
    <n v="50000"/>
    <n v="1267805"/>
    <d v="2001-05-18T11:29:0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JTREADWAY"/>
    <s v="GWHALLE"/>
    <s v="WTI-GW-NXC2"/>
    <x v="1"/>
    <x v="5"/>
    <s v="VA6904.1"/>
    <d v="2001-06-01T00:00:00"/>
  </r>
  <r>
    <x v="1"/>
    <x v="3"/>
    <x v="0"/>
    <n v="153"/>
    <n v="765000"/>
    <n v="1267806"/>
    <d v="2001-05-18T11:29:59"/>
    <s v="Aquila Risk Management Corporation"/>
    <x v="0"/>
    <x v="0"/>
    <x v="0"/>
    <x v="3"/>
    <s v="US Gas Fin Swap"/>
    <s v="US Gas Swap      Nymex                   Jun-Oct01       USD/MM"/>
    <m/>
    <n v="5000"/>
    <x v="0"/>
    <x v="10"/>
    <x v="0"/>
    <n v="4.335"/>
    <s v="AQUILA1001"/>
    <s v="JARNOLD"/>
    <s v="NG-Price"/>
    <x v="1"/>
    <x v="5"/>
    <s v="VA6905.1"/>
    <d v="2001-06-01T00:00:00"/>
  </r>
  <r>
    <x v="1"/>
    <x v="3"/>
    <x v="0"/>
    <n v="30"/>
    <n v="300000"/>
    <n v="1267807"/>
    <d v="2001-05-18T11:30:04"/>
    <s v="Axia Energy, LP"/>
    <x v="0"/>
    <x v="0"/>
    <x v="0"/>
    <x v="3"/>
    <s v="US Gas Fin Swap"/>
    <s v="US Gas Swap      Nymex                   Jun01           USD/MM"/>
    <n v="10000"/>
    <m/>
    <x v="0"/>
    <x v="10"/>
    <x v="0"/>
    <n v="4.2"/>
    <s v="hossmich"/>
    <s v="JARNOLD"/>
    <s v="NG-Price"/>
    <x v="1"/>
    <x v="5"/>
    <s v="VA6907.1"/>
    <d v="2001-06-01T21:00:00"/>
  </r>
  <r>
    <x v="0"/>
    <x v="3"/>
    <x v="1"/>
    <n v="4"/>
    <n v="40000"/>
    <n v="1267809"/>
    <d v="2001-05-18T11:30:36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WESTGROUP"/>
    <s v="RWATT"/>
    <s v="EC-IM Canada West"/>
    <x v="7"/>
    <x v="7"/>
    <n v="798481"/>
    <d v="2001-05-18T21:00:00"/>
  </r>
  <r>
    <x v="1"/>
    <x v="2"/>
    <x v="1"/>
    <n v="30"/>
    <n v="750"/>
    <n v="1267810"/>
    <d v="2001-05-18T11:31:30"/>
    <s v="Morgan Stanley Capital Group, Inc."/>
    <x v="0"/>
    <x v="0"/>
    <x v="0"/>
    <x v="2"/>
    <s v="US West Power Phy Fwd Firm"/>
    <s v="US Pwr Phy Firm  Mid-C Peak              Sep01           USD/MWh"/>
    <m/>
    <n v="25"/>
    <x v="0"/>
    <x v="2"/>
    <x v="0"/>
    <n v="280"/>
    <s v="powerfunk"/>
    <s v="MSWERZB"/>
    <s v="LT-NW"/>
    <x v="6"/>
    <x v="6"/>
    <n v="615504.1"/>
    <d v="2001-09-01T21:00:00"/>
  </r>
  <r>
    <x v="1"/>
    <x v="3"/>
    <x v="0"/>
    <n v="151"/>
    <n v="3020000"/>
    <n v="1267811"/>
    <d v="2001-05-18T11:31:32"/>
    <s v="Reliant Energy Services, Inc."/>
    <x v="0"/>
    <x v="0"/>
    <x v="0"/>
    <x v="3"/>
    <s v="US Gas Fin BasisSwap"/>
    <s v="US Gas Basis     NGPL TXOK               Nov01-Mar02     USD/MM"/>
    <n v="20000"/>
    <m/>
    <x v="0"/>
    <x v="10"/>
    <x v="0"/>
    <n v="-8.2500000000000004E-2"/>
    <s v="robpitts"/>
    <s v="KRUSCIT"/>
    <s v="Firm Trading Central"/>
    <x v="1"/>
    <x v="5"/>
    <s v="VA6909.1"/>
    <d v="2001-11-01T00:00:00"/>
  </r>
  <r>
    <x v="0"/>
    <x v="3"/>
    <x v="1"/>
    <n v="4"/>
    <n v="40000"/>
    <n v="1267813"/>
    <d v="2001-05-18T11:32:19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DEBRATUR"/>
    <s v="RWATT"/>
    <s v="EC-IM Canada West"/>
    <x v="7"/>
    <x v="7"/>
    <n v="798482"/>
    <d v="2001-05-18T21:00:00"/>
  </r>
  <r>
    <x v="0"/>
    <x v="0"/>
    <x v="0"/>
    <n v="1"/>
    <n v="10"/>
    <n v="1267814"/>
    <d v="2001-05-18T11:32:39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ADM67150"/>
    <s v="BMARCHAN"/>
    <s v="Enron Metals Trading System"/>
    <x v="0"/>
    <x v="0"/>
    <n v="2140458"/>
    <m/>
  </r>
  <r>
    <x v="0"/>
    <x v="0"/>
    <x v="0"/>
    <n v="1"/>
    <n v="20"/>
    <n v="1267815"/>
    <d v="2001-05-18T11:3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56"/>
    <m/>
  </r>
  <r>
    <x v="1"/>
    <x v="2"/>
    <x v="1"/>
    <n v="62"/>
    <n v="3100"/>
    <n v="1267817"/>
    <d v="2001-05-18T11:33:59"/>
    <s v="Aquila Energy Marketing Corporation"/>
    <x v="0"/>
    <x v="0"/>
    <x v="0"/>
    <x v="2"/>
    <s v="US East Power Phy Fwd Firm"/>
    <s v="US Pwr Phy Firm  Cinergy Peak            Jul-Aug01       USD/MWh"/>
    <m/>
    <n v="50"/>
    <x v="0"/>
    <x v="2"/>
    <x v="0"/>
    <n v="90"/>
    <s v="DANMURPHY"/>
    <s v="FSTURM"/>
    <s v="LT-ECAR"/>
    <x v="6"/>
    <x v="6"/>
    <n v="615506.1"/>
    <d v="2001-07-01T17:11:00"/>
  </r>
  <r>
    <x v="1"/>
    <x v="2"/>
    <x v="1"/>
    <n v="30"/>
    <n v="1500"/>
    <n v="1267818"/>
    <d v="2001-05-18T11:34:20"/>
    <s v="Reliant Energy Services, Inc."/>
    <x v="0"/>
    <x v="0"/>
    <x v="0"/>
    <x v="2"/>
    <s v="US East Power Phy Fwd Firm"/>
    <s v="US Pwr Phy Firm  Cinergy Peak            Jun01           USD/MWh"/>
    <n v="50"/>
    <m/>
    <x v="0"/>
    <x v="2"/>
    <x v="0"/>
    <n v="59.75"/>
    <s v="georgiou"/>
    <s v="CDORLAN"/>
    <s v="ST-ECAR"/>
    <x v="6"/>
    <x v="6"/>
    <n v="615507.1"/>
    <d v="2001-06-01T17:11:00"/>
  </r>
  <r>
    <x v="1"/>
    <x v="1"/>
    <x v="0"/>
    <n v="1"/>
    <n v="50000"/>
    <n v="1267819"/>
    <d v="2001-05-18T11:34:49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DOMESTIC"/>
    <s v="GWHALLE"/>
    <s v="WTI-GW-NXC2"/>
    <x v="1"/>
    <x v="5"/>
    <s v="VA6914.1"/>
    <d v="2001-07-01T00:00:00"/>
  </r>
  <r>
    <x v="1"/>
    <x v="2"/>
    <x v="1"/>
    <n v="4"/>
    <n v="200"/>
    <n v="1267820"/>
    <d v="2001-05-18T11:35:16"/>
    <s v="Reliant E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29.5"/>
    <s v="yhoulihan"/>
    <s v="CDORLAN"/>
    <s v="ST-ECAR"/>
    <x v="6"/>
    <x v="6"/>
    <n v="615508.1"/>
    <d v="2001-05-22T21:00:00"/>
  </r>
  <r>
    <x v="0"/>
    <x v="0"/>
    <x v="0"/>
    <n v="1"/>
    <n v="19"/>
    <n v="1267822"/>
    <d v="2001-05-18T11:35:21"/>
    <s v="Koch Metals Trading Limited"/>
    <x v="0"/>
    <x v="0"/>
    <x v="0"/>
    <x v="0"/>
    <s v="Copper LME Registered Contract"/>
    <s v="Cu LME Reg.      Contract                3 Month         USD/mt-L"/>
    <m/>
    <n v="19"/>
    <x v="0"/>
    <x v="0"/>
    <x v="0"/>
    <n v="1713"/>
    <s v="pornstar"/>
    <s v="BMARCHAN"/>
    <s v="Enron Metals Trading System"/>
    <x v="0"/>
    <x v="0"/>
    <n v="2140454"/>
    <m/>
  </r>
  <r>
    <x v="0"/>
    <x v="3"/>
    <x v="1"/>
    <n v="4"/>
    <n v="40000"/>
    <n v="1267824"/>
    <d v="2001-05-18T11:35:50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49999999999998"/>
    <s v="DAVEGRAHAM"/>
    <s v="RWATT"/>
    <s v="EC-IM Canada West"/>
    <x v="7"/>
    <x v="7"/>
    <n v="798485"/>
    <d v="2001-05-18T21:00:00"/>
  </r>
  <r>
    <x v="1"/>
    <x v="3"/>
    <x v="0"/>
    <n v="31"/>
    <n v="465000"/>
    <n v="1267825"/>
    <d v="2001-05-18T11:36:08"/>
    <s v="Aquila Risk Management Corporation"/>
    <x v="0"/>
    <x v="0"/>
    <x v="0"/>
    <x v="3"/>
    <s v="US Gas Fin Swap"/>
    <s v="US Gas Swap      Nymex                   Jul01           USD/MM"/>
    <m/>
    <n v="15000"/>
    <x v="0"/>
    <x v="10"/>
    <x v="0"/>
    <n v="4.2774999999999999"/>
    <s v="AQUILA1041"/>
    <s v="JARNOLD"/>
    <s v="NG-Price"/>
    <x v="1"/>
    <x v="5"/>
    <s v="VA6919.1"/>
    <d v="2001-07-01T21:00:00"/>
  </r>
  <r>
    <x v="1"/>
    <x v="3"/>
    <x v="0"/>
    <n v="30"/>
    <n v="300000"/>
    <n v="1267827"/>
    <d v="2001-05-18T11:36:2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johndarm"/>
    <s v="JARNOLD"/>
    <s v="NG-Price"/>
    <x v="1"/>
    <x v="5"/>
    <s v="VA6920.1"/>
    <d v="2001-06-01T21:00:00"/>
  </r>
  <r>
    <x v="0"/>
    <x v="0"/>
    <x v="0"/>
    <n v="1"/>
    <n v="20"/>
    <n v="1267828"/>
    <d v="2001-05-18T11:36:45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ADM83161"/>
    <s v="BMARCHAN"/>
    <s v="Enron Metals Trading System"/>
    <x v="0"/>
    <x v="0"/>
    <n v="2140452"/>
    <m/>
  </r>
  <r>
    <x v="1"/>
    <x v="3"/>
    <x v="0"/>
    <n v="30"/>
    <n v="150000"/>
    <n v="1267829"/>
    <d v="2001-05-18T11:37:14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0"/>
    <x v="0"/>
    <n v="2.8"/>
    <s v="bigzeke1"/>
    <s v="MLENHAR"/>
    <s v="West-Perm"/>
    <x v="1"/>
    <x v="5"/>
    <s v="VA6924.1"/>
    <d v="2001-06-01T21:00:00"/>
  </r>
  <r>
    <x v="0"/>
    <x v="0"/>
    <x v="0"/>
    <n v="1"/>
    <n v="20"/>
    <n v="1267831"/>
    <d v="2001-05-18T11:37:1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5"/>
    <s v="johnmanfld"/>
    <s v="BMARCHAN"/>
    <s v="Enron Metals Trading System"/>
    <x v="0"/>
    <x v="0"/>
    <n v="2140446"/>
    <m/>
  </r>
  <r>
    <x v="0"/>
    <x v="0"/>
    <x v="0"/>
    <n v="1"/>
    <n v="20"/>
    <n v="1267830"/>
    <d v="2001-05-18T11:37:1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40448"/>
    <m/>
  </r>
  <r>
    <x v="0"/>
    <x v="0"/>
    <x v="0"/>
    <n v="1"/>
    <n v="20"/>
    <n v="1267832"/>
    <d v="2001-05-18T11:37:26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6"/>
    <s v="ADM83161"/>
    <s v="BMARCHAN"/>
    <s v="Enron Metals Trading System"/>
    <x v="0"/>
    <x v="0"/>
    <n v="2140444"/>
    <m/>
  </r>
  <r>
    <x v="0"/>
    <x v="0"/>
    <x v="0"/>
    <n v="1"/>
    <n v="20"/>
    <n v="1267833"/>
    <d v="2001-05-18T11:37:39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715"/>
    <s v="CHARLIE1"/>
    <s v="BMARCHAN"/>
    <s v="Enron Metals Trading System"/>
    <x v="0"/>
    <x v="0"/>
    <n v="2140442"/>
    <m/>
  </r>
  <r>
    <x v="0"/>
    <x v="0"/>
    <x v="0"/>
    <n v="1"/>
    <n v="20"/>
    <n v="1267834"/>
    <d v="2001-05-18T11:37:42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16"/>
    <s v="DUNC1206"/>
    <s v="BMARCHAN"/>
    <s v="Enron Metals Trading System"/>
    <x v="0"/>
    <x v="0"/>
    <n v="2140440"/>
    <m/>
  </r>
  <r>
    <x v="0"/>
    <x v="0"/>
    <x v="0"/>
    <n v="1"/>
    <n v="20"/>
    <n v="1267835"/>
    <d v="2001-05-18T11:37:50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715"/>
    <s v="CHARLIE1"/>
    <s v="BMARCHAN"/>
    <s v="Enron Metals Trading System"/>
    <x v="0"/>
    <x v="0"/>
    <n v="2140438"/>
    <m/>
  </r>
  <r>
    <x v="0"/>
    <x v="0"/>
    <x v="0"/>
    <n v="1"/>
    <n v="4"/>
    <n v="1267836"/>
    <d v="2001-05-18T11:38:08"/>
    <s v="AIG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16"/>
    <s v="DUNC1206"/>
    <s v="BMARCHAN"/>
    <s v="Enron Metals Trading System"/>
    <x v="0"/>
    <x v="0"/>
    <n v="2140436"/>
    <m/>
  </r>
  <r>
    <x v="1"/>
    <x v="3"/>
    <x v="0"/>
    <n v="31"/>
    <n v="155000"/>
    <n v="1267837"/>
    <d v="2001-05-18T11:38:50"/>
    <s v="Occidental Energy Marketing, Inc."/>
    <x v="0"/>
    <x v="0"/>
    <x v="0"/>
    <x v="3"/>
    <s v="US Gas Fin BasisSwap"/>
    <s v="US Gas Basis     NGI SoCal               Oct01           USD/MM"/>
    <m/>
    <n v="5000"/>
    <x v="0"/>
    <x v="10"/>
    <x v="0"/>
    <n v="5.35"/>
    <s v="HawkinsD"/>
    <s v="KHOLST"/>
    <s v="FT-West"/>
    <x v="1"/>
    <x v="5"/>
    <s v="VA6927.1"/>
    <d v="2001-10-01T00:00:00"/>
  </r>
  <r>
    <x v="0"/>
    <x v="0"/>
    <x v="0"/>
    <n v="1"/>
    <n v="4"/>
    <n v="1267838"/>
    <d v="2001-05-18T11:38:57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47"/>
    <s v="brotherton"/>
    <s v="BMARCHAN"/>
    <s v="Enron Metals Trading System"/>
    <x v="0"/>
    <x v="0"/>
    <n v="2140434"/>
    <m/>
  </r>
  <r>
    <x v="0"/>
    <x v="0"/>
    <x v="0"/>
    <n v="1"/>
    <n v="5"/>
    <n v="1267839"/>
    <d v="2001-05-18T11:39:14"/>
    <s v="Euromin SA"/>
    <x v="0"/>
    <x v="0"/>
    <x v="0"/>
    <x v="0"/>
    <s v="Copper LME Registered Contract"/>
    <s v="Cu LME Reg.      Contract                3 Month         USD/mt-L"/>
    <n v="5"/>
    <m/>
    <x v="0"/>
    <x v="0"/>
    <x v="0"/>
    <n v="1714"/>
    <s v="ADM88806"/>
    <s v="BMARCHAN"/>
    <s v="Enron Metals Trading System"/>
    <x v="0"/>
    <x v="0"/>
    <n v="2140432"/>
    <m/>
  </r>
  <r>
    <x v="0"/>
    <x v="0"/>
    <x v="0"/>
    <n v="1"/>
    <n v="10"/>
    <n v="1267840"/>
    <d v="2001-05-18T11:39:45"/>
    <s v="Euromin SA"/>
    <x v="0"/>
    <x v="0"/>
    <x v="0"/>
    <x v="0"/>
    <s v="Copper LME Registered Contract"/>
    <s v="Cu LME Reg.      Contract                3 Month         USD/mt-L"/>
    <n v="10"/>
    <m/>
    <x v="0"/>
    <x v="0"/>
    <x v="0"/>
    <n v="1714"/>
    <s v="ADM88806"/>
    <s v="BMARCHAN"/>
    <s v="Enron Metals Trading System"/>
    <x v="0"/>
    <x v="0"/>
    <n v="2140430"/>
    <m/>
  </r>
  <r>
    <x v="1"/>
    <x v="3"/>
    <x v="0"/>
    <n v="30"/>
    <n v="75000"/>
    <n v="1267841"/>
    <d v="2001-05-18T11:40:33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0"/>
    <x v="0"/>
    <n v="4.2050000000000001"/>
    <s v="CRABTREE"/>
    <s v="JARNOLD"/>
    <s v="NG-Price"/>
    <x v="1"/>
    <x v="5"/>
    <s v="VA6931.1"/>
    <d v="2001-06-01T21:00:00"/>
  </r>
  <r>
    <x v="0"/>
    <x v="0"/>
    <x v="0"/>
    <n v="1"/>
    <n v="10"/>
    <n v="1267843"/>
    <d v="2001-05-18T11:41:03"/>
    <s v="Societe Generale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74761"/>
    <s v="BMARCHAN"/>
    <s v="Enron Metals Trading System"/>
    <x v="0"/>
    <x v="0"/>
    <n v="2140428"/>
    <m/>
  </r>
  <r>
    <x v="1"/>
    <x v="1"/>
    <x v="0"/>
    <n v="1"/>
    <n v="50000"/>
    <n v="1267844"/>
    <d v="2001-05-18T11:41:31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2"/>
    <s v="JTREADWAY"/>
    <s v="GWHALLE"/>
    <s v="WTI-GW-NXC2"/>
    <x v="1"/>
    <x v="5"/>
    <s v="VA6933.1"/>
    <d v="2001-06-01T00:00:00"/>
  </r>
  <r>
    <x v="0"/>
    <x v="0"/>
    <x v="0"/>
    <n v="1"/>
    <n v="5"/>
    <n v="1267846"/>
    <d v="2001-05-18T11:42:31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14"/>
    <s v="ADM51397"/>
    <s v="BMARCHAN"/>
    <s v="Enron Metals Trading System"/>
    <x v="0"/>
    <x v="0"/>
    <n v="2140426"/>
    <m/>
  </r>
  <r>
    <x v="1"/>
    <x v="1"/>
    <x v="0"/>
    <n v="1"/>
    <n v="20000"/>
    <n v="1267848"/>
    <d v="2001-05-18T11:42:50"/>
    <s v="ConAgra Energy Services, Inc."/>
    <x v="0"/>
    <x v="0"/>
    <x v="0"/>
    <x v="1"/>
    <s v="US Crude WTI Fin Swap "/>
    <s v="US WTI Swap      Nymex PEN               Jul01           USD/bl/m"/>
    <n v="20000"/>
    <m/>
    <x v="0"/>
    <x v="8"/>
    <x v="0"/>
    <n v="29.94"/>
    <s v="JALTILIO"/>
    <s v="GWHALLE"/>
    <s v="WTI-GW-NXC2"/>
    <x v="1"/>
    <x v="5"/>
    <s v="VA6936.1"/>
    <d v="2001-07-01T00:00:00"/>
  </r>
  <r>
    <x v="0"/>
    <x v="0"/>
    <x v="0"/>
    <n v="1"/>
    <n v="16"/>
    <n v="1267849"/>
    <d v="2001-05-18T11:43:03"/>
    <s v="Golly Hott Trading Limited"/>
    <x v="0"/>
    <x v="0"/>
    <x v="0"/>
    <x v="0"/>
    <s v="Copper LME Registered Contract"/>
    <s v="Cu LME Reg.      Contract                3 Month         USD/mt-L"/>
    <m/>
    <n v="16"/>
    <x v="0"/>
    <x v="0"/>
    <x v="0"/>
    <n v="1715"/>
    <s v="ADM83161"/>
    <s v="BMARCHAN"/>
    <s v="Enron Metals Trading System"/>
    <x v="0"/>
    <x v="0"/>
    <n v="2140424"/>
    <m/>
  </r>
  <r>
    <x v="0"/>
    <x v="0"/>
    <x v="0"/>
    <n v="1"/>
    <n v="3"/>
    <n v="1267850"/>
    <d v="2001-05-18T11:43:18"/>
    <s v="Haut Commodities Inc"/>
    <x v="0"/>
    <x v="0"/>
    <x v="0"/>
    <x v="0"/>
    <s v="Copper LME Registered Contract"/>
    <s v="Cu LME Reg.      Contract                3 Month         USD/mt-L"/>
    <m/>
    <n v="3"/>
    <x v="0"/>
    <x v="0"/>
    <x v="0"/>
    <n v="1716"/>
    <s v="MICHAELO"/>
    <s v="BMARCHAN"/>
    <s v="Enron Metals Trading System"/>
    <x v="0"/>
    <x v="0"/>
    <n v="2140422"/>
    <m/>
  </r>
  <r>
    <x v="1"/>
    <x v="3"/>
    <x v="0"/>
    <n v="30"/>
    <n v="375000"/>
    <n v="1267851"/>
    <d v="2001-05-18T11:43:44"/>
    <s v="Aquila Risk Management Corporation"/>
    <x v="0"/>
    <x v="0"/>
    <x v="0"/>
    <x v="3"/>
    <s v="US Gas Fin Swap"/>
    <s v="US Gas Swap      Nymex                   Jun01           USD/MM"/>
    <m/>
    <n v="12500"/>
    <x v="0"/>
    <x v="10"/>
    <x v="0"/>
    <n v="4.2050000000000001"/>
    <s v="AQUILA1003"/>
    <s v="JARNOLD"/>
    <s v="NG-Price"/>
    <x v="1"/>
    <x v="5"/>
    <s v="VA6943.1"/>
    <d v="2001-06-01T21:00:00"/>
  </r>
  <r>
    <x v="1"/>
    <x v="1"/>
    <x v="0"/>
    <n v="1"/>
    <n v="30000"/>
    <n v="1267852"/>
    <d v="2001-05-18T11:43:45"/>
    <s v="Sempra Energy Trading Corp."/>
    <x v="0"/>
    <x v="0"/>
    <x v="0"/>
    <x v="1"/>
    <s v="US Crude WTI Fin Swap "/>
    <s v="US WTI Swap      Nymex PEN               Jul01           USD/bl/m"/>
    <n v="30000"/>
    <m/>
    <x v="0"/>
    <x v="8"/>
    <x v="0"/>
    <n v="29.94"/>
    <s v="DOMESTIC1"/>
    <s v="GWHALLE"/>
    <s v="WTI-GW-NXC2"/>
    <x v="1"/>
    <x v="5"/>
    <s v="VA6942.1"/>
    <d v="2001-07-01T00:00:00"/>
  </r>
  <r>
    <x v="0"/>
    <x v="0"/>
    <x v="0"/>
    <n v="1"/>
    <n v="20"/>
    <n v="1267853"/>
    <d v="2001-05-18T11:43:5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4"/>
    <s v="ALANHUDSON"/>
    <s v="BMARCHAN"/>
    <s v="Enron Metals Trading System"/>
    <x v="0"/>
    <x v="0"/>
    <n v="2140420"/>
    <m/>
  </r>
  <r>
    <x v="0"/>
    <x v="0"/>
    <x v="0"/>
    <n v="1"/>
    <n v="17"/>
    <n v="1267854"/>
    <d v="2001-05-18T11:43:53"/>
    <s v="Willowbridge Associates Inc"/>
    <x v="0"/>
    <x v="0"/>
    <x v="0"/>
    <x v="0"/>
    <s v="Copper LME Registered Contract"/>
    <s v="Cu LME Reg.      Contract                3 Month         USD/mt-L"/>
    <m/>
    <n v="17"/>
    <x v="0"/>
    <x v="0"/>
    <x v="0"/>
    <n v="1715"/>
    <s v="ADM52993"/>
    <s v="BMARCHAN"/>
    <s v="Enron Metals Trading System"/>
    <x v="0"/>
    <x v="0"/>
    <n v="2140418"/>
    <m/>
  </r>
  <r>
    <x v="0"/>
    <x v="0"/>
    <x v="0"/>
    <n v="1"/>
    <n v="7"/>
    <n v="1267855"/>
    <d v="2001-05-18T11:43:56"/>
    <s v="Haut Commodities Inc"/>
    <x v="0"/>
    <x v="0"/>
    <x v="0"/>
    <x v="0"/>
    <s v="Copper LME Registered Contract"/>
    <s v="Cu LME Reg.      Contract                3 Month         USD/mt-L"/>
    <m/>
    <n v="7"/>
    <x v="0"/>
    <x v="0"/>
    <x v="0"/>
    <n v="1716"/>
    <s v="MICHAELO"/>
    <s v="BMARCHAN"/>
    <s v="Enron Metals Trading System"/>
    <x v="0"/>
    <x v="0"/>
    <n v="2140416"/>
    <m/>
  </r>
  <r>
    <x v="0"/>
    <x v="0"/>
    <x v="0"/>
    <n v="1"/>
    <n v="10"/>
    <n v="1267856"/>
    <d v="2001-05-18T11:44:0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ADM26133"/>
    <s v="BMARCHAN"/>
    <s v="Enron Metals Trading System"/>
    <x v="0"/>
    <x v="0"/>
    <n v="2140414"/>
    <m/>
  </r>
  <r>
    <x v="0"/>
    <x v="0"/>
    <x v="0"/>
    <n v="1"/>
    <n v="20"/>
    <n v="1267857"/>
    <d v="2001-05-18T11:44:13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4"/>
    <s v="ALANHUDSON"/>
    <s v="BMARCHAN"/>
    <s v="Enron Metals Trading System"/>
    <x v="0"/>
    <x v="0"/>
    <n v="2140412"/>
    <m/>
  </r>
  <r>
    <x v="0"/>
    <x v="0"/>
    <x v="0"/>
    <n v="1"/>
    <n v="3"/>
    <n v="1267858"/>
    <d v="2001-05-18T11:44:19"/>
    <s v="Koch Metals Trading Limited"/>
    <x v="0"/>
    <x v="0"/>
    <x v="0"/>
    <x v="0"/>
    <s v="Copper LME Registered Contract"/>
    <s v="Cu LME Reg.      Contract                3 Month         USD/mt-L"/>
    <m/>
    <n v="3"/>
    <x v="0"/>
    <x v="0"/>
    <x v="0"/>
    <n v="1715"/>
    <s v="pornstar"/>
    <s v="BMARCHAN"/>
    <s v="Enron Metals Trading System"/>
    <x v="0"/>
    <x v="0"/>
    <n v="2140410"/>
    <m/>
  </r>
  <r>
    <x v="0"/>
    <x v="0"/>
    <x v="0"/>
    <n v="1"/>
    <n v="10"/>
    <n v="1267859"/>
    <d v="2001-05-18T11:44:42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MICHAELO"/>
    <s v="BMARCHAN"/>
    <s v="Enron Metals Trading System"/>
    <x v="0"/>
    <x v="0"/>
    <n v="2140408"/>
    <m/>
  </r>
  <r>
    <x v="1"/>
    <x v="1"/>
    <x v="0"/>
    <n v="1"/>
    <n v="50000"/>
    <n v="1267860"/>
    <d v="2001-05-18T11:44:48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DOMESTIC"/>
    <s v="GWHALLE"/>
    <s v="WTI-GW-NXC2"/>
    <x v="1"/>
    <x v="5"/>
    <s v="VA6951.1"/>
    <d v="2001-06-01T00:00:00"/>
  </r>
  <r>
    <x v="0"/>
    <x v="3"/>
    <x v="1"/>
    <n v="10"/>
    <n v="50000"/>
    <n v="1267861"/>
    <d v="2001-05-18T11:45:11"/>
    <s v="Dynegy Canada Inc."/>
    <x v="0"/>
    <x v="0"/>
    <x v="0"/>
    <x v="3"/>
    <s v="CAN Gas Phy Fwd Firm East &lt; or = 1Mo"/>
    <s v="CAN Gas Phy      Dawn                    22-31May01      USD/MM"/>
    <n v="5000"/>
    <m/>
    <x v="0"/>
    <x v="10"/>
    <x v="0"/>
    <n v="4.38"/>
    <s v="DAROOKIE"/>
    <s v="MCUILLA"/>
    <s v="ENA - IM Ontario"/>
    <x v="7"/>
    <x v="5"/>
    <n v="798495"/>
    <d v="2001-05-22T21:00:00"/>
  </r>
  <r>
    <x v="1"/>
    <x v="3"/>
    <x v="0"/>
    <n v="30"/>
    <n v="300000"/>
    <n v="1267862"/>
    <d v="2001-05-18T11:45:14"/>
    <s v="Dynegy Marketing and Trade"/>
    <x v="0"/>
    <x v="0"/>
    <x v="0"/>
    <x v="3"/>
    <s v="US Gas Fin Swap"/>
    <s v="US Gas Swap      Nymex                   Jun01           USD/MM"/>
    <n v="10000"/>
    <m/>
    <x v="0"/>
    <x v="10"/>
    <x v="0"/>
    <n v="4.2"/>
    <s v="JPASTORE"/>
    <s v="JARNOLD"/>
    <s v="NG-Price"/>
    <x v="1"/>
    <x v="5"/>
    <s v="VA6952.1"/>
    <d v="2001-06-01T21:00:00"/>
  </r>
  <r>
    <x v="1"/>
    <x v="2"/>
    <x v="1"/>
    <n v="30"/>
    <n v="1500"/>
    <n v="1267863"/>
    <d v="2001-05-18T11:45:20"/>
    <s v="Ci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"/>
    <s v="jrobertson"/>
    <s v="JQUENET"/>
    <s v="LT-PJM"/>
    <x v="6"/>
    <x v="6"/>
    <n v="615520.1"/>
    <d v="2001-06-01T14:12:00"/>
  </r>
  <r>
    <x v="0"/>
    <x v="0"/>
    <x v="0"/>
    <n v="1"/>
    <n v="10"/>
    <n v="1267864"/>
    <d v="2001-05-18T11:45:2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VANDESBO"/>
    <s v="BMARCHAN"/>
    <s v="Enron Metals Trading System"/>
    <x v="0"/>
    <x v="0"/>
    <n v="2140404"/>
    <m/>
  </r>
  <r>
    <x v="1"/>
    <x v="3"/>
    <x v="0"/>
    <n v="30"/>
    <n v="300000"/>
    <n v="1267865"/>
    <d v="2001-05-18T11:45:27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2"/>
    <s v="aepes214"/>
    <s v="JARNOLD"/>
    <s v="NG-Price"/>
    <x v="1"/>
    <x v="5"/>
    <s v="VA6953.1"/>
    <d v="2001-06-01T21:00:00"/>
  </r>
  <r>
    <x v="0"/>
    <x v="0"/>
    <x v="0"/>
    <n v="1"/>
    <n v="20"/>
    <n v="1267866"/>
    <d v="2001-05-18T11:45:3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17"/>
    <s v="VANDESBO"/>
    <s v="BMARCHAN"/>
    <s v="Enron Metals Trading System"/>
    <x v="0"/>
    <x v="0"/>
    <n v="2140402"/>
    <m/>
  </r>
  <r>
    <x v="0"/>
    <x v="0"/>
    <x v="0"/>
    <n v="1"/>
    <n v="10"/>
    <n v="1267868"/>
    <d v="2001-05-18T11:45:37"/>
    <s v="Anglojam Investments Limited"/>
    <x v="0"/>
    <x v="0"/>
    <x v="0"/>
    <x v="0"/>
    <s v="Copper LME Registered Contract"/>
    <s v="Cu LME Reg.      Contract                3 Month         USD/mt-L"/>
    <n v="10"/>
    <m/>
    <x v="0"/>
    <x v="0"/>
    <x v="0"/>
    <n v="1716"/>
    <s v="CHARLIE1"/>
    <s v="BMARCHAN"/>
    <s v="Enron Metals Trading System"/>
    <x v="0"/>
    <x v="0"/>
    <n v="2140400"/>
    <m/>
  </r>
  <r>
    <x v="0"/>
    <x v="0"/>
    <x v="0"/>
    <n v="1"/>
    <n v="4"/>
    <n v="1267870"/>
    <d v="2001-05-18T11:45:58"/>
    <s v="Haut Commodities Inc"/>
    <x v="0"/>
    <x v="0"/>
    <x v="0"/>
    <x v="0"/>
    <s v="Copper LME Registered Contract"/>
    <s v="Cu LME Reg.      Contract                3 Month         USD/mt-L"/>
    <m/>
    <n v="4"/>
    <x v="0"/>
    <x v="0"/>
    <x v="0"/>
    <n v="1718"/>
    <s v="MICHAELO"/>
    <s v="BMARCHAN"/>
    <s v="Enron Metals Trading System"/>
    <x v="0"/>
    <x v="0"/>
    <n v="2140398"/>
    <m/>
  </r>
  <r>
    <x v="0"/>
    <x v="0"/>
    <x v="0"/>
    <n v="1"/>
    <n v="8"/>
    <n v="1267871"/>
    <d v="2001-05-18T11:46:11"/>
    <s v="ADM Investor Services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16"/>
    <s v="ALANHUDSON"/>
    <s v="BMARCHAN"/>
    <s v="Enron Metals Trading System"/>
    <x v="0"/>
    <x v="0"/>
    <n v="2140396"/>
    <m/>
  </r>
  <r>
    <x v="0"/>
    <x v="0"/>
    <x v="0"/>
    <n v="1"/>
    <n v="16"/>
    <n v="1267872"/>
    <d v="2001-05-18T11:46:16"/>
    <s v="J. Aron &amp; Company"/>
    <x v="0"/>
    <x v="0"/>
    <x v="0"/>
    <x v="0"/>
    <s v="Copper LME Registered Contract"/>
    <s v="Cu LME Reg.      Contract                3 Month         USD/mt-L"/>
    <m/>
    <n v="16"/>
    <x v="0"/>
    <x v="0"/>
    <x v="0"/>
    <n v="1718"/>
    <s v="VANDESBO"/>
    <s v="BMARCHAN"/>
    <s v="Enron Metals Trading System"/>
    <x v="0"/>
    <x v="0"/>
    <n v="2140394"/>
    <m/>
  </r>
  <r>
    <x v="0"/>
    <x v="0"/>
    <x v="0"/>
    <n v="1"/>
    <n v="20"/>
    <n v="1267873"/>
    <d v="2001-05-18T11:46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VANDESBO"/>
    <s v="BMARCHAN"/>
    <s v="Enron Metals Trading System"/>
    <x v="0"/>
    <x v="0"/>
    <n v="2140392"/>
    <m/>
  </r>
  <r>
    <x v="0"/>
    <x v="0"/>
    <x v="0"/>
    <n v="1"/>
    <n v="2"/>
    <n v="1267874"/>
    <d v="2001-05-18T11:46:31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17"/>
    <s v="stanleyf"/>
    <s v="BMARCHAN"/>
    <s v="Enron Metals Trading System"/>
    <x v="0"/>
    <x v="0"/>
    <n v="2140390"/>
    <m/>
  </r>
  <r>
    <x v="0"/>
    <x v="0"/>
    <x v="0"/>
    <n v="1"/>
    <n v="20"/>
    <n v="1267875"/>
    <d v="2001-05-18T11:46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0388"/>
    <m/>
  </r>
  <r>
    <x v="0"/>
    <x v="0"/>
    <x v="0"/>
    <n v="1"/>
    <n v="20"/>
    <n v="1267876"/>
    <d v="2001-05-18T11:46:37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18"/>
    <s v="ADM51397"/>
    <s v="BMARCHAN"/>
    <s v="Enron Metals Trading System"/>
    <x v="0"/>
    <x v="0"/>
    <n v="2140386"/>
    <m/>
  </r>
  <r>
    <x v="0"/>
    <x v="0"/>
    <x v="0"/>
    <n v="1"/>
    <n v="20"/>
    <n v="1267877"/>
    <d v="2001-05-18T11:46:4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19"/>
    <s v="VANDESBO"/>
    <s v="BMARCHAN"/>
    <s v="Enron Metals Trading System"/>
    <x v="0"/>
    <x v="0"/>
    <n v="2140384"/>
    <m/>
  </r>
  <r>
    <x v="0"/>
    <x v="0"/>
    <x v="0"/>
    <n v="1"/>
    <n v="2"/>
    <n v="1267878"/>
    <d v="2001-05-18T11:46:50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18"/>
    <s v="refmetal"/>
    <s v="BMARCHAN"/>
    <s v="Enron Metals Trading System"/>
    <x v="0"/>
    <x v="0"/>
    <n v="2140382"/>
    <m/>
  </r>
  <r>
    <x v="0"/>
    <x v="0"/>
    <x v="0"/>
    <n v="1"/>
    <n v="5"/>
    <n v="1267879"/>
    <d v="2001-05-18T11:46:53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18"/>
    <s v="ADM59084"/>
    <s v="BMARCHAN"/>
    <s v="Enron Metals Trading System"/>
    <x v="0"/>
    <x v="0"/>
    <n v="2140380"/>
    <m/>
  </r>
  <r>
    <x v="0"/>
    <x v="0"/>
    <x v="0"/>
    <n v="1"/>
    <n v="6"/>
    <n v="1267880"/>
    <d v="2001-05-18T11:46:55"/>
    <s v="Amalgamated Metal Trading Limited"/>
    <x v="0"/>
    <x v="0"/>
    <x v="0"/>
    <x v="0"/>
    <s v="Aluminum LME Registered Contract"/>
    <s v="Al LME Reg.      Contract                3 Month         USD/mt-L"/>
    <n v="6"/>
    <m/>
    <x v="0"/>
    <x v="0"/>
    <x v="0"/>
    <n v="1550"/>
    <s v="dogturds"/>
    <s v="BMARCHAN"/>
    <s v="Enron Metals Trading System"/>
    <x v="0"/>
    <x v="0"/>
    <n v="2140378"/>
    <m/>
  </r>
  <r>
    <x v="0"/>
    <x v="0"/>
    <x v="0"/>
    <n v="1"/>
    <n v="20"/>
    <n v="1267881"/>
    <d v="2001-05-18T11:46:5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VANDESBO"/>
    <s v="BMARCHAN"/>
    <s v="Enron Metals Trading System"/>
    <x v="0"/>
    <x v="0"/>
    <n v="2140376"/>
    <m/>
  </r>
  <r>
    <x v="0"/>
    <x v="0"/>
    <x v="0"/>
    <n v="1"/>
    <n v="20"/>
    <n v="1267882"/>
    <d v="2001-05-18T11:47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VANDESBO"/>
    <s v="BMARCHAN"/>
    <s v="Enron Metals Trading System"/>
    <x v="0"/>
    <x v="0"/>
    <n v="2140374"/>
    <m/>
  </r>
  <r>
    <x v="0"/>
    <x v="0"/>
    <x v="0"/>
    <n v="1"/>
    <n v="20"/>
    <n v="1267883"/>
    <d v="2001-05-18T11:47:1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VANDESBO"/>
    <s v="BMARCHAN"/>
    <s v="Enron Metals Trading System"/>
    <x v="0"/>
    <x v="0"/>
    <n v="2140372"/>
    <m/>
  </r>
  <r>
    <x v="0"/>
    <x v="3"/>
    <x v="1"/>
    <n v="4"/>
    <n v="12000"/>
    <n v="1267884"/>
    <d v="2001-05-18T11:47:14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"/>
    <s v="ADM00359"/>
    <s v="RWATT"/>
    <s v="EC-IM Canada West"/>
    <x v="7"/>
    <x v="7"/>
    <n v="798497"/>
    <d v="2001-05-18T21:00:00"/>
  </r>
  <r>
    <x v="0"/>
    <x v="0"/>
    <x v="0"/>
    <n v="1"/>
    <n v="13"/>
    <n v="1267885"/>
    <d v="2001-05-18T11:47:23"/>
    <s v="Credit Lyonnais Rouse Limited"/>
    <x v="0"/>
    <x v="0"/>
    <x v="0"/>
    <x v="0"/>
    <s v="Copper LME Registered Contract"/>
    <s v="Cu LME Reg.      Contract                3 Month         USD/mt-L"/>
    <n v="13"/>
    <m/>
    <x v="0"/>
    <x v="0"/>
    <x v="0"/>
    <n v="1721"/>
    <s v="johnmanfld"/>
    <s v="BMARCHAN"/>
    <s v="Enron Metals Trading System"/>
    <x v="0"/>
    <x v="0"/>
    <n v="2140370"/>
    <m/>
  </r>
  <r>
    <x v="0"/>
    <x v="0"/>
    <x v="0"/>
    <n v="1"/>
    <n v="13"/>
    <n v="1267886"/>
    <d v="2001-05-18T11:47:24"/>
    <s v="Prudential Bache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20"/>
    <s v="ANDYMARSH"/>
    <s v="BMARCHAN"/>
    <s v="Enron Metals Trading System"/>
    <x v="0"/>
    <x v="0"/>
    <n v="2140368"/>
    <m/>
  </r>
  <r>
    <x v="0"/>
    <x v="3"/>
    <x v="1"/>
    <n v="4"/>
    <n v="20000"/>
    <n v="1267887"/>
    <d v="2001-05-18T11:47:30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498"/>
    <d v="2001-05-18T21:00:00"/>
  </r>
  <r>
    <x v="0"/>
    <x v="0"/>
    <x v="0"/>
    <n v="1"/>
    <n v="7"/>
    <n v="1267888"/>
    <d v="2001-05-18T11:47:43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0"/>
    <s v="ADM59084"/>
    <s v="BMARCHAN"/>
    <s v="Enron Metals Trading System"/>
    <x v="0"/>
    <x v="0"/>
    <n v="2140366"/>
    <m/>
  </r>
  <r>
    <x v="0"/>
    <x v="0"/>
    <x v="0"/>
    <n v="1"/>
    <n v="4"/>
    <n v="1267889"/>
    <d v="2001-05-18T11:47:44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52"/>
    <s v="JNAWNEDW"/>
    <s v="BMARCHAN"/>
    <s v="Enron Metals Trading System"/>
    <x v="0"/>
    <x v="0"/>
    <n v="2140364"/>
    <m/>
  </r>
  <r>
    <x v="0"/>
    <x v="0"/>
    <x v="0"/>
    <n v="1"/>
    <n v="20"/>
    <n v="1267890"/>
    <d v="2001-05-18T11:47:5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ADM83162"/>
    <s v="BMARCHAN"/>
    <s v="Enron Metals Trading System"/>
    <x v="0"/>
    <x v="0"/>
    <n v="2140362"/>
    <m/>
  </r>
  <r>
    <x v="0"/>
    <x v="0"/>
    <x v="0"/>
    <n v="1"/>
    <n v="20"/>
    <n v="1267891"/>
    <d v="2001-05-18T11:48:0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anilshah"/>
    <s v="BMARCHAN"/>
    <s v="Enron Metals Trading System"/>
    <x v="0"/>
    <x v="0"/>
    <n v="2140360"/>
    <m/>
  </r>
  <r>
    <x v="0"/>
    <x v="0"/>
    <x v="0"/>
    <n v="1"/>
    <n v="20"/>
    <n v="1267892"/>
    <d v="2001-05-18T11:48:14"/>
    <s v="Marc Rich Investment Lt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44077"/>
    <s v="BMARCHAN"/>
    <s v="Enron Metals Trading System"/>
    <x v="0"/>
    <x v="0"/>
    <n v="2140358"/>
    <m/>
  </r>
  <r>
    <x v="0"/>
    <x v="0"/>
    <x v="0"/>
    <n v="1"/>
    <n v="13"/>
    <n v="1267893"/>
    <d v="2001-05-18T11:48:16"/>
    <s v="Societe Generale"/>
    <x v="0"/>
    <x v="0"/>
    <x v="0"/>
    <x v="0"/>
    <s v="Copper LME Registered Contract"/>
    <s v="Cu LME Reg.      Contract                3 Month         USD/mt-L"/>
    <n v="13"/>
    <m/>
    <x v="0"/>
    <x v="0"/>
    <x v="0"/>
    <n v="1721"/>
    <s v="SCOTCOFF"/>
    <s v="BMARCHAN"/>
    <s v="Enron Metals Trading System"/>
    <x v="0"/>
    <x v="0"/>
    <n v="2140356"/>
    <m/>
  </r>
  <r>
    <x v="0"/>
    <x v="0"/>
    <x v="0"/>
    <n v="1"/>
    <n v="5"/>
    <n v="1267894"/>
    <d v="2001-05-18T11:48:26"/>
    <s v="Euromin SA"/>
    <x v="0"/>
    <x v="0"/>
    <x v="0"/>
    <x v="0"/>
    <s v="Copper LME Registered Contract"/>
    <s v="Cu LME Reg.      Contract                3 Month         USD/mt-L"/>
    <n v="5"/>
    <m/>
    <x v="0"/>
    <x v="0"/>
    <x v="0"/>
    <n v="1721"/>
    <s v="ADM88806"/>
    <s v="BMARCHAN"/>
    <s v="Enron Metals Trading System"/>
    <x v="0"/>
    <x v="0"/>
    <n v="2140354"/>
    <m/>
  </r>
  <r>
    <x v="0"/>
    <x v="0"/>
    <x v="0"/>
    <n v="1"/>
    <n v="4"/>
    <n v="1267895"/>
    <d v="2001-05-18T11:48:3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JNAWNEDW"/>
    <s v="BMARCHAN"/>
    <s v="Enron Metals Trading System"/>
    <x v="0"/>
    <x v="0"/>
    <n v="2140352"/>
    <m/>
  </r>
  <r>
    <x v="1"/>
    <x v="1"/>
    <x v="0"/>
    <n v="1"/>
    <n v="50000"/>
    <n v="1267896"/>
    <d v="2001-05-18T11:48:5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rsrsrsrs"/>
    <s v="GWHALLE"/>
    <s v="WTI-GW-NXC2"/>
    <x v="1"/>
    <x v="5"/>
    <s v="VA6960.1"/>
    <d v="2001-06-01T00:00:00"/>
  </r>
  <r>
    <x v="0"/>
    <x v="0"/>
    <x v="0"/>
    <n v="1"/>
    <n v="2"/>
    <n v="1267898"/>
    <d v="2001-05-18T11:49:12"/>
    <s v="Credit Lyonnais Rouse Limited"/>
    <x v="0"/>
    <x v="0"/>
    <x v="0"/>
    <x v="0"/>
    <s v="Copper LME Registered Contract"/>
    <s v="Cu LME Reg.      Contract                3 Month         USD/mt-L"/>
    <n v="2"/>
    <m/>
    <x v="0"/>
    <x v="0"/>
    <x v="0"/>
    <n v="1720"/>
    <s v="johnmanfld"/>
    <s v="BMARCHAN"/>
    <s v="Enron Metals Trading System"/>
    <x v="0"/>
    <x v="0"/>
    <n v="2140350"/>
    <m/>
  </r>
  <r>
    <x v="0"/>
    <x v="0"/>
    <x v="0"/>
    <n v="1"/>
    <n v="20"/>
    <n v="1267899"/>
    <d v="2001-05-18T11:49:25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50"/>
    <s v="ADM51397"/>
    <s v="BMARCHAN"/>
    <s v="Enron Metals Trading System"/>
    <x v="0"/>
    <x v="0"/>
    <n v="2140348"/>
    <m/>
  </r>
  <r>
    <x v="0"/>
    <x v="0"/>
    <x v="0"/>
    <n v="1"/>
    <n v="10"/>
    <n v="1267901"/>
    <d v="2001-05-18T11:49:58"/>
    <s v="Chase Manhatt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7"/>
    <s v="holcombe"/>
    <s v="KGWOZDZ"/>
    <s v="Enron Metals Trading System"/>
    <x v="0"/>
    <x v="0"/>
    <n v="2140344"/>
    <m/>
  </r>
  <r>
    <x v="1"/>
    <x v="1"/>
    <x v="0"/>
    <n v="1"/>
    <n v="50000"/>
    <n v="1267902"/>
    <d v="2001-05-18T11:50:3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N587JK00"/>
    <s v="GWHALLE"/>
    <s v="WTI-GW-NXC2"/>
    <x v="1"/>
    <x v="5"/>
    <s v="VA6963.1"/>
    <d v="2001-06-01T00:00:00"/>
  </r>
  <r>
    <x v="1"/>
    <x v="2"/>
    <x v="1"/>
    <n v="30"/>
    <n v="750"/>
    <n v="1267905"/>
    <d v="2001-05-18T11:51:11"/>
    <s v="Calpine Energy Services, L.P."/>
    <x v="0"/>
    <x v="0"/>
    <x v="0"/>
    <x v="2"/>
    <s v="US West Power Phy Fwd Firm"/>
    <s v="US Pwr Phy Firm  PALVE Peak              Jun01           USD/MWh"/>
    <n v="25"/>
    <m/>
    <x v="0"/>
    <x v="2"/>
    <x v="0"/>
    <n v="370"/>
    <s v="RCAUTHEN1"/>
    <s v="TALONSO"/>
    <s v="ST-SW"/>
    <x v="6"/>
    <x v="6"/>
    <n v="615550.1"/>
    <d v="2001-06-01T21:00:00"/>
  </r>
  <r>
    <x v="0"/>
    <x v="0"/>
    <x v="0"/>
    <n v="1"/>
    <n v="20"/>
    <n v="1267906"/>
    <d v="2001-05-18T11:51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8"/>
    <s v="johnmanfld"/>
    <s v="BMARCHAN"/>
    <s v="Enron Metals Trading System"/>
    <x v="0"/>
    <x v="0"/>
    <n v="2140338"/>
    <m/>
  </r>
  <r>
    <x v="0"/>
    <x v="0"/>
    <x v="0"/>
    <n v="1"/>
    <n v="16"/>
    <n v="1267907"/>
    <d v="2001-05-18T11:51:21"/>
    <s v="Chase Manhatt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49"/>
    <s v="greenben"/>
    <s v="BMARCHAN"/>
    <s v="Enron Metals Trading System"/>
    <x v="0"/>
    <x v="0"/>
    <n v="2140336"/>
    <m/>
  </r>
  <r>
    <x v="1"/>
    <x v="2"/>
    <x v="1"/>
    <n v="30"/>
    <n v="750"/>
    <n v="1267908"/>
    <d v="2001-05-18T11:51:35"/>
    <s v="Sempra Energy Trading Corp."/>
    <x v="0"/>
    <x v="0"/>
    <x v="0"/>
    <x v="2"/>
    <s v="US West Power Phy Fwd Firm"/>
    <s v="US Pwr Phy Firm  Mid-C Peak              Jun01           USD/MWh"/>
    <n v="25"/>
    <m/>
    <x v="0"/>
    <x v="2"/>
    <x v="0"/>
    <n v="340"/>
    <s v="beckster"/>
    <s v="MSWERZB"/>
    <s v="LT-NW"/>
    <x v="6"/>
    <x v="6"/>
    <n v="615551.1"/>
    <d v="2001-06-01T21:00:00"/>
  </r>
  <r>
    <x v="0"/>
    <x v="0"/>
    <x v="0"/>
    <n v="1"/>
    <n v="6"/>
    <n v="1267909"/>
    <d v="2001-05-18T11:51:38"/>
    <s v="Marc Rich Investment Ltd"/>
    <x v="0"/>
    <x v="0"/>
    <x v="0"/>
    <x v="0"/>
    <s v="Copper LME Registered Contract"/>
    <s v="Cu LME Reg.      Contract                3 Month         USD/mt-L"/>
    <m/>
    <n v="6"/>
    <x v="0"/>
    <x v="0"/>
    <x v="0"/>
    <n v="1719"/>
    <s v="ADM44077"/>
    <s v="BMARCHAN"/>
    <s v="Enron Metals Trading System"/>
    <x v="0"/>
    <x v="0"/>
    <n v="2140334"/>
    <m/>
  </r>
  <r>
    <x v="0"/>
    <x v="0"/>
    <x v="0"/>
    <n v="1"/>
    <n v="20"/>
    <n v="1267910"/>
    <d v="2001-05-18T11:51:43"/>
    <s v="Gerald Metals Inc.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GLOVERJOHN"/>
    <s v="BMARCHAN"/>
    <s v="Enron Metals Trading System"/>
    <x v="0"/>
    <x v="0"/>
    <n v="2140332"/>
    <m/>
  </r>
  <r>
    <x v="0"/>
    <x v="0"/>
    <x v="0"/>
    <n v="1"/>
    <n v="20"/>
    <n v="1267911"/>
    <d v="2001-05-18T11:51:53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greenben"/>
    <s v="BMARCHAN"/>
    <s v="Enron Metals Trading System"/>
    <x v="0"/>
    <x v="0"/>
    <n v="2140328"/>
    <m/>
  </r>
  <r>
    <x v="0"/>
    <x v="0"/>
    <x v="0"/>
    <n v="1"/>
    <n v="10"/>
    <n v="1267913"/>
    <d v="2001-05-18T11:52:07"/>
    <s v="Euromin SA"/>
    <x v="0"/>
    <x v="0"/>
    <x v="0"/>
    <x v="0"/>
    <s v="Copper LME Registered Contract"/>
    <s v="Cu LME Reg.      Contract                3 Month         USD/mt-L"/>
    <n v="10"/>
    <m/>
    <x v="0"/>
    <x v="0"/>
    <x v="0"/>
    <n v="1718"/>
    <s v="ADM88806"/>
    <s v="BMARCHAN"/>
    <s v="Enron Metals Trading System"/>
    <x v="0"/>
    <x v="0"/>
    <n v="2140324"/>
    <m/>
  </r>
  <r>
    <x v="0"/>
    <x v="0"/>
    <x v="0"/>
    <n v="1"/>
    <n v="20"/>
    <n v="1267914"/>
    <d v="2001-05-18T11:52:1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garyridley"/>
    <s v="BMARCHAN"/>
    <s v="Enron Metals Trading System"/>
    <x v="0"/>
    <x v="0"/>
    <n v="2140322"/>
    <m/>
  </r>
  <r>
    <x v="0"/>
    <x v="0"/>
    <x v="0"/>
    <n v="1"/>
    <n v="10"/>
    <n v="1267915"/>
    <d v="2001-05-18T11:52:16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19"/>
    <s v="pornstar"/>
    <s v="BMARCHAN"/>
    <s v="Enron Metals Trading System"/>
    <x v="0"/>
    <x v="0"/>
    <n v="2140320"/>
    <m/>
  </r>
  <r>
    <x v="0"/>
    <x v="0"/>
    <x v="0"/>
    <n v="1"/>
    <n v="10"/>
    <n v="1267916"/>
    <d v="2001-05-18T11:52:29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9"/>
    <s v="PHILLIPSM"/>
    <s v="BMARCHAN"/>
    <s v="Enron Metals Trading System"/>
    <x v="0"/>
    <x v="0"/>
    <n v="2140318"/>
    <m/>
  </r>
  <r>
    <x v="1"/>
    <x v="2"/>
    <x v="1"/>
    <n v="30"/>
    <n v="750"/>
    <n v="1267919"/>
    <d v="2001-05-18T11:53:16"/>
    <s v="Mirant Americas Energy Marketing, L.P."/>
    <x v="0"/>
    <x v="0"/>
    <x v="0"/>
    <x v="2"/>
    <s v="US West Power Phy Fwd Firm"/>
    <s v="US Pwr Phy Firm  Mid-C OffPk             Jun01           USD/MWh"/>
    <n v="25"/>
    <m/>
    <x v="0"/>
    <x v="2"/>
    <x v="0"/>
    <n v="195"/>
    <s v="jcl00001"/>
    <s v="MSWERZB"/>
    <s v="LT-NW"/>
    <x v="6"/>
    <x v="6"/>
    <n v="615554.1"/>
    <d v="2001-06-01T21:00:00"/>
  </r>
  <r>
    <x v="0"/>
    <x v="0"/>
    <x v="0"/>
    <n v="1"/>
    <n v="20"/>
    <n v="1267920"/>
    <d v="2001-05-18T11:53:2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pornstar"/>
    <s v="BMARCHAN"/>
    <s v="Enron Metals Trading System"/>
    <x v="0"/>
    <x v="0"/>
    <n v="2140316"/>
    <m/>
  </r>
  <r>
    <x v="0"/>
    <x v="0"/>
    <x v="0"/>
    <n v="1"/>
    <n v="2"/>
    <n v="1267921"/>
    <d v="2001-05-18T11:53:35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19"/>
    <s v="refmetal"/>
    <s v="BMARCHAN"/>
    <s v="Enron Metals Trading System"/>
    <x v="0"/>
    <x v="0"/>
    <n v="2140314"/>
    <m/>
  </r>
  <r>
    <x v="1"/>
    <x v="3"/>
    <x v="0"/>
    <n v="153"/>
    <n v="765000"/>
    <n v="1267922"/>
    <d v="2001-05-18T11:54:05"/>
    <s v="AEP Energy Services, Inc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aepes214"/>
    <s v="JARNOLD"/>
    <s v="NG-Price"/>
    <x v="1"/>
    <x v="5"/>
    <s v="VA6969.1"/>
    <d v="2001-06-01T00:00:00"/>
  </r>
  <r>
    <x v="1"/>
    <x v="3"/>
    <x v="0"/>
    <n v="30"/>
    <n v="3000"/>
    <n v="1267923"/>
    <d v="2001-05-18T11:54:28"/>
    <s v="Duke Energy Marketing Limited Partnership"/>
    <x v="0"/>
    <x v="0"/>
    <x v="0"/>
    <x v="3"/>
    <s v="US Gas Fin Opt Put"/>
    <s v="US Gas Fin Opt   NYMEX        EP3.75     Jun01           USD/MM-L"/>
    <m/>
    <n v="100"/>
    <x v="0"/>
    <x v="13"/>
    <x v="0"/>
    <n v="1.4999999999999999E-2"/>
    <s v="mattmann"/>
    <s v="MMAGGI"/>
    <s v="NG EXOTIC"/>
    <x v="1"/>
    <x v="5"/>
    <s v="VA6970.1"/>
    <d v="2001-06-01T00:00:00"/>
  </r>
  <r>
    <x v="0"/>
    <x v="0"/>
    <x v="0"/>
    <n v="1"/>
    <n v="5"/>
    <n v="1267925"/>
    <d v="2001-05-18T11:54:46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719"/>
    <s v="SCOTCOFF"/>
    <s v="BMARCHAN"/>
    <s v="Enron Metals Trading System"/>
    <x v="0"/>
    <x v="0"/>
    <n v="2140312"/>
    <m/>
  </r>
  <r>
    <x v="1"/>
    <x v="1"/>
    <x v="0"/>
    <n v="1"/>
    <n v="25000"/>
    <n v="1267926"/>
    <d v="2001-05-18T11:56:24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OMESTIC2"/>
    <s v="RFULLER"/>
    <s v="PHYOIL - Price"/>
    <x v="1"/>
    <x v="5"/>
    <s v="VA6972.1"/>
    <d v="2001-06-01T00:00:00"/>
  </r>
  <r>
    <x v="0"/>
    <x v="0"/>
    <x v="0"/>
    <n v="1"/>
    <n v="13"/>
    <n v="1267927"/>
    <d v="2001-05-18T11:56:29"/>
    <s v="Credit Lyonnais Rouse Limited"/>
    <x v="0"/>
    <x v="0"/>
    <x v="0"/>
    <x v="0"/>
    <s v="Copper LME Registered Contract"/>
    <s v="Cu LME Reg.      Contract                3 Month         USD/mt-L"/>
    <n v="13"/>
    <m/>
    <x v="0"/>
    <x v="0"/>
    <x v="0"/>
    <n v="1719"/>
    <s v="johnmanfld"/>
    <s v="BMARCHAN"/>
    <s v="Enron Metals Trading System"/>
    <x v="0"/>
    <x v="0"/>
    <n v="2140310"/>
    <m/>
  </r>
  <r>
    <x v="1"/>
    <x v="3"/>
    <x v="0"/>
    <n v="365"/>
    <n v="1825000"/>
    <n v="1267928"/>
    <d v="2001-05-18T11:56:58"/>
    <s v="Morgan Stanley Capital Group, Inc.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sjamison"/>
    <s v="JARNOLD"/>
    <s v="NG-Price"/>
    <x v="1"/>
    <x v="5"/>
    <s v="VA6973.1"/>
    <d v="2002-01-01T21:00:00"/>
  </r>
  <r>
    <x v="1"/>
    <x v="1"/>
    <x v="0"/>
    <n v="1"/>
    <n v="50000"/>
    <n v="1267930"/>
    <d v="2001-05-18T11:58:00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rsrsrsrs"/>
    <s v="GWHALLE"/>
    <s v="WTI-GW-NXC2"/>
    <x v="1"/>
    <x v="5"/>
    <s v="VA6974.1"/>
    <d v="2001-07-01T00:00:00"/>
  </r>
  <r>
    <x v="1"/>
    <x v="2"/>
    <x v="1"/>
    <n v="10"/>
    <n v="250"/>
    <n v="1267931"/>
    <d v="2001-05-18T11:58:35"/>
    <s v="Mirant Americas Energy Marketing, L.P."/>
    <x v="0"/>
    <x v="0"/>
    <x v="0"/>
    <x v="2"/>
    <s v="US West Power Phy Fwd Firm"/>
    <s v="US Pwr Phy Firm  Mid-C Peak              22-31May01      USD/MWh"/>
    <n v="25"/>
    <m/>
    <x v="0"/>
    <x v="2"/>
    <x v="0"/>
    <n v="325"/>
    <s v="jcl00001"/>
    <s v="DSCHOLT"/>
    <s v="ST-NW"/>
    <x v="6"/>
    <x v="6"/>
    <n v="615556.1"/>
    <d v="2001-05-22T21:00:00"/>
  </r>
  <r>
    <x v="1"/>
    <x v="1"/>
    <x v="0"/>
    <n v="1"/>
    <n v="25000"/>
    <n v="1267932"/>
    <d v="2001-05-18T11:58:54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1"/>
    <s v="RFULLER"/>
    <s v="PHYOIL - Price"/>
    <x v="1"/>
    <x v="5"/>
    <s v="VA6975.1"/>
    <d v="2001-06-01T00:00:00"/>
  </r>
  <r>
    <x v="0"/>
    <x v="0"/>
    <x v="0"/>
    <n v="1"/>
    <n v="10"/>
    <n v="1267934"/>
    <d v="2001-05-18T12:00:0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ADM26133"/>
    <s v="BMARCHAN"/>
    <s v="Enron Metals Trading System"/>
    <x v="0"/>
    <x v="0"/>
    <n v="2140304"/>
    <m/>
  </r>
  <r>
    <x v="1"/>
    <x v="3"/>
    <x v="0"/>
    <n v="10"/>
    <n v="250000"/>
    <n v="1267935"/>
    <d v="2001-05-18T12:00:04"/>
    <s v="Aquila Risk Management Corporation"/>
    <x v="0"/>
    <x v="0"/>
    <x v="0"/>
    <x v="3"/>
    <s v="US Gas Fin Swap"/>
    <s v="US Gas Daily     HHub                    22-31May01      USD/MM"/>
    <n v="25000"/>
    <m/>
    <x v="0"/>
    <x v="10"/>
    <x v="0"/>
    <n v="4.16"/>
    <s v="AQUILA1000"/>
    <s v="PKEAVEY"/>
    <s v="G-DAILY-EST"/>
    <x v="1"/>
    <x v="5"/>
    <s v="VA6977.1"/>
    <d v="2001-05-22T21:00:00"/>
  </r>
  <r>
    <x v="0"/>
    <x v="0"/>
    <x v="0"/>
    <n v="1"/>
    <n v="10"/>
    <n v="1267937"/>
    <d v="2001-05-18T12:00:08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ADM52993"/>
    <s v="BMARCHAN"/>
    <s v="Enron Metals Trading System"/>
    <x v="0"/>
    <x v="0"/>
    <n v="2140302"/>
    <m/>
  </r>
  <r>
    <x v="0"/>
    <x v="3"/>
    <x v="1"/>
    <n v="1"/>
    <n v="5000"/>
    <n v="1267938"/>
    <d v="2001-05-18T12:00:16"/>
    <s v="Coral Energy Canada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42"/>
    <s v="ngeerds01"/>
    <s v="RWATT"/>
    <s v="EC-IM Canada West"/>
    <x v="7"/>
    <x v="7"/>
    <n v="798501"/>
    <d v="2001-05-18T21:00:00"/>
  </r>
  <r>
    <x v="1"/>
    <x v="3"/>
    <x v="0"/>
    <n v="10"/>
    <n v="50000"/>
    <n v="1267939"/>
    <d v="2001-05-18T12:01:28"/>
    <s v="BP Amoco Corporation"/>
    <x v="0"/>
    <x v="0"/>
    <x v="0"/>
    <x v="3"/>
    <s v="US Gas Fin Swap"/>
    <s v="US Gas Daily     Kern River/Opal         22-31May01      USD/MM"/>
    <m/>
    <n v="5000"/>
    <x v="0"/>
    <x v="10"/>
    <x v="0"/>
    <n v="2.6850000000000001"/>
    <s v="Asheimrich"/>
    <s v="SSOUTH"/>
    <s v="West-NW"/>
    <x v="1"/>
    <x v="5"/>
    <s v="VA6978.1"/>
    <d v="2001-05-22T21:00:00"/>
  </r>
  <r>
    <x v="0"/>
    <x v="0"/>
    <x v="0"/>
    <n v="1"/>
    <n v="20"/>
    <n v="1267940"/>
    <d v="2001-05-18T12:01:3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garyridley"/>
    <s v="BMARCHAN"/>
    <s v="Enron Metals Trading System"/>
    <x v="0"/>
    <x v="0"/>
    <n v="2140300"/>
    <m/>
  </r>
  <r>
    <x v="0"/>
    <x v="3"/>
    <x v="1"/>
    <n v="4"/>
    <n v="20000"/>
    <n v="1267941"/>
    <d v="2001-05-18T12:01:38"/>
    <s v="Reliant Energy Services Canada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"/>
    <s v="erdelsing"/>
    <s v="RWATT"/>
    <s v="EC-IM Canada West"/>
    <x v="7"/>
    <x v="7"/>
    <n v="798503"/>
    <d v="2001-05-18T21:00:00"/>
  </r>
  <r>
    <x v="0"/>
    <x v="0"/>
    <x v="0"/>
    <n v="1"/>
    <n v="4"/>
    <n v="1267942"/>
    <d v="2001-05-18T12:01:49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720"/>
    <s v="ADM59084"/>
    <s v="BMARCHAN"/>
    <s v="Enron Metals Trading System"/>
    <x v="0"/>
    <x v="0"/>
    <n v="2140298"/>
    <m/>
  </r>
  <r>
    <x v="0"/>
    <x v="0"/>
    <x v="0"/>
    <n v="1"/>
    <n v="4"/>
    <n v="1267943"/>
    <d v="2001-05-18T12:02:06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720"/>
    <s v="aarongiles"/>
    <s v="BMARCHAN"/>
    <s v="Enron Metals Trading System"/>
    <x v="0"/>
    <x v="0"/>
    <n v="2140296"/>
    <m/>
  </r>
  <r>
    <x v="0"/>
    <x v="3"/>
    <x v="1"/>
    <n v="4"/>
    <n v="10000"/>
    <n v="1267944"/>
    <d v="2001-05-18T12:02:09"/>
    <s v="Penn West Petroleum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050000000000002"/>
    <s v="ADM00359"/>
    <s v="RWATT"/>
    <s v="EC-IM Canada West"/>
    <x v="7"/>
    <x v="7"/>
    <n v="798504"/>
    <d v="2001-05-18T21:00:00"/>
  </r>
  <r>
    <x v="0"/>
    <x v="0"/>
    <x v="0"/>
    <n v="1"/>
    <n v="20"/>
    <n v="1267945"/>
    <d v="2001-05-18T12:02:16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garyridley"/>
    <s v="BMARCHAN"/>
    <s v="Enron Metals Trading System"/>
    <x v="0"/>
    <x v="0"/>
    <n v="2140294"/>
    <m/>
  </r>
  <r>
    <x v="1"/>
    <x v="11"/>
    <x v="0"/>
    <n v="31"/>
    <n v="93"/>
    <n v="1267947"/>
    <d v="2001-05-18T12:03:03"/>
    <s v="Axia Energy, LP"/>
    <x v="0"/>
    <x v="0"/>
    <x v="0"/>
    <x v="11"/>
    <s v="US Weather CDD Swap"/>
    <s v="US Wthr CDD Swap ATL 100/20K             May01           USD/CDD"/>
    <n v="3"/>
    <m/>
    <x v="0"/>
    <x v="22"/>
    <x v="0"/>
    <n v="199"/>
    <s v="stusthom"/>
    <s v="MNGUYE2"/>
    <s v="ECTWEADES"/>
    <x v="9"/>
    <x v="5"/>
    <n v="1267947"/>
    <d v="2001-05-01T21:00:00"/>
  </r>
  <r>
    <x v="1"/>
    <x v="3"/>
    <x v="0"/>
    <n v="153"/>
    <n v="382500"/>
    <n v="1267948"/>
    <d v="2001-05-18T12:03:23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3"/>
    <s v="SHIMAITIS"/>
    <s v="JARNOLD"/>
    <s v="NG-Price"/>
    <x v="1"/>
    <x v="5"/>
    <s v="VA6984.1"/>
    <d v="2001-06-01T00:00:00"/>
  </r>
  <r>
    <x v="0"/>
    <x v="0"/>
    <x v="0"/>
    <n v="1"/>
    <n v="5"/>
    <n v="1267949"/>
    <d v="2001-05-18T12:03:36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20"/>
    <s v="ADM59084"/>
    <s v="BMARCHAN"/>
    <s v="Enron Metals Trading System"/>
    <x v="0"/>
    <x v="0"/>
    <n v="2140290"/>
    <m/>
  </r>
  <r>
    <x v="0"/>
    <x v="0"/>
    <x v="0"/>
    <n v="1"/>
    <n v="5"/>
    <n v="1267950"/>
    <d v="2001-05-18T12:03:51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22"/>
    <s v="msquires"/>
    <s v="BMARCHAN"/>
    <s v="Enron Metals Trading System"/>
    <x v="0"/>
    <x v="0"/>
    <n v="2140288"/>
    <m/>
  </r>
  <r>
    <x v="0"/>
    <x v="0"/>
    <x v="0"/>
    <n v="1"/>
    <n v="10"/>
    <n v="1267951"/>
    <d v="2001-05-18T12:04:01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49"/>
    <s v="ADM51397"/>
    <s v="BMARCHAN"/>
    <s v="Enron Metals Trading System"/>
    <x v="0"/>
    <x v="0"/>
    <n v="2140284"/>
    <m/>
  </r>
  <r>
    <x v="0"/>
    <x v="0"/>
    <x v="0"/>
    <n v="1"/>
    <n v="15"/>
    <n v="1267952"/>
    <d v="2001-05-18T12:04:08"/>
    <s v="Refco Overseas Ltd"/>
    <x v="0"/>
    <x v="0"/>
    <x v="0"/>
    <x v="0"/>
    <s v="Copper LME Registered Contract"/>
    <s v="Cu LME Reg.      Contract                3 Month         USD/mt-L"/>
    <m/>
    <n v="15"/>
    <x v="0"/>
    <x v="0"/>
    <x v="0"/>
    <n v="1722"/>
    <s v="garyridley"/>
    <s v="BMARCHAN"/>
    <s v="Enron Metals Trading System"/>
    <x v="0"/>
    <x v="0"/>
    <n v="2140282"/>
    <m/>
  </r>
  <r>
    <x v="0"/>
    <x v="0"/>
    <x v="0"/>
    <n v="1"/>
    <n v="5"/>
    <n v="1267954"/>
    <d v="2001-05-18T12:04:39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721"/>
    <s v="SCOTCOFF"/>
    <s v="BMARCHAN"/>
    <s v="Enron Metals Trading System"/>
    <x v="0"/>
    <x v="0"/>
    <n v="2140276"/>
    <m/>
  </r>
  <r>
    <x v="1"/>
    <x v="9"/>
    <x v="1"/>
    <e v="#N/A"/>
    <e v="#N/A"/>
    <n v="1267955"/>
    <d v="2001-05-18T12:04:44"/>
    <s v="Dixie Plywood &amp; Lumber Company of Houston"/>
    <x v="4"/>
    <x v="2"/>
    <x v="3"/>
    <x v="9"/>
    <s v="US SYP Lumber Phy"/>
    <s v="US SYP Phy       2x6 #2 HOU Truck        18May01         USD/MBF"/>
    <n v="88"/>
    <m/>
    <x v="0"/>
    <x v="20"/>
    <x v="0"/>
    <n v="398"/>
    <s v="ADM81953"/>
    <s v="JJACOBS"/>
    <s v="Lumber-Spot"/>
    <x v="1"/>
    <x v="5"/>
    <s v="JJ-0355"/>
    <d v="2001-05-18T21:00:00"/>
  </r>
  <r>
    <x v="1"/>
    <x v="1"/>
    <x v="0"/>
    <n v="1"/>
    <n v="50000"/>
    <n v="1267956"/>
    <d v="2001-05-18T12:05:0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986.1"/>
    <d v="2001-06-01T00:00:00"/>
  </r>
  <r>
    <x v="0"/>
    <x v="0"/>
    <x v="0"/>
    <n v="1"/>
    <n v="20"/>
    <n v="1267957"/>
    <d v="2001-05-18T12:05:26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0272"/>
    <m/>
  </r>
  <r>
    <x v="0"/>
    <x v="0"/>
    <x v="0"/>
    <n v="1"/>
    <n v="20"/>
    <n v="1267959"/>
    <d v="2001-05-18T12:05:34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1"/>
    <s v="BMARCHAN"/>
    <s v="Enron Metals Trading System"/>
    <x v="0"/>
    <x v="0"/>
    <n v="2140266"/>
    <m/>
  </r>
  <r>
    <x v="0"/>
    <x v="0"/>
    <x v="0"/>
    <n v="1"/>
    <n v="20"/>
    <n v="1267961"/>
    <d v="2001-05-18T12:05:4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ADM51397"/>
    <s v="BMARCHAN"/>
    <s v="Enron Metals Trading System"/>
    <x v="0"/>
    <x v="0"/>
    <n v="2140262"/>
    <m/>
  </r>
  <r>
    <x v="0"/>
    <x v="0"/>
    <x v="0"/>
    <n v="1"/>
    <n v="2"/>
    <n v="1267962"/>
    <d v="2001-05-18T12:06:08"/>
    <s v="Prudential Bache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2"/>
    <s v="ANDYMARSH"/>
    <s v="BMARCHAN"/>
    <s v="Enron Metals Trading System"/>
    <x v="0"/>
    <x v="0"/>
    <n v="2140260"/>
    <m/>
  </r>
  <r>
    <x v="0"/>
    <x v="0"/>
    <x v="0"/>
    <n v="1"/>
    <n v="20"/>
    <n v="1267963"/>
    <d v="2001-05-18T12:06:24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0"/>
    <s v="BMARCHAN"/>
    <s v="Enron Metals Trading System"/>
    <x v="0"/>
    <x v="0"/>
    <n v="2140258"/>
    <m/>
  </r>
  <r>
    <x v="0"/>
    <x v="0"/>
    <x v="0"/>
    <n v="1"/>
    <n v="20"/>
    <n v="1267964"/>
    <d v="2001-05-18T12:06:34"/>
    <s v="Engelhard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62411"/>
    <s v="BMARCHAN"/>
    <s v="Enron Metals Trading System"/>
    <x v="0"/>
    <x v="0"/>
    <n v="2140256"/>
    <m/>
  </r>
  <r>
    <x v="1"/>
    <x v="3"/>
    <x v="0"/>
    <n v="31"/>
    <n v="4650"/>
    <n v="1267965"/>
    <d v="2001-05-18T12:07:25"/>
    <s v="Occidental Energy Marketing, Inc."/>
    <x v="0"/>
    <x v="0"/>
    <x v="0"/>
    <x v="3"/>
    <s v="US Gas Fin BasisSwap"/>
    <s v="US Gas Basis     NGI SoCal               Aug01           USD/MM"/>
    <n v="150"/>
    <m/>
    <x v="0"/>
    <x v="10"/>
    <x v="0"/>
    <n v="7.45"/>
    <s v="HawkinsD"/>
    <s v="KHOLST"/>
    <s v="FT-West"/>
    <x v="1"/>
    <x v="5"/>
    <s v="VA6990.1"/>
    <d v="2001-08-01T21:00:00"/>
  </r>
  <r>
    <x v="1"/>
    <x v="3"/>
    <x v="0"/>
    <n v="30"/>
    <n v="150000"/>
    <n v="1267967"/>
    <d v="2001-05-18T12:07:33"/>
    <s v="NUI Energy Brokers, Inc."/>
    <x v="0"/>
    <x v="0"/>
    <x v="0"/>
    <x v="3"/>
    <s v="US Gas Fin Swap"/>
    <s v="US Gas Swap      Nymex                   Jun01           USD/MM"/>
    <n v="5000"/>
    <m/>
    <x v="0"/>
    <x v="10"/>
    <x v="0"/>
    <n v="4.1950000000000003"/>
    <s v="NUITBOHREN"/>
    <s v="JARNOLD"/>
    <s v="NG-Price"/>
    <x v="1"/>
    <x v="5"/>
    <s v="VA6991.1"/>
    <d v="2001-06-01T21:00:00"/>
  </r>
  <r>
    <x v="0"/>
    <x v="3"/>
    <x v="1"/>
    <n v="1"/>
    <n v="5000"/>
    <n v="1267968"/>
    <d v="2001-05-18T12:07:41"/>
    <s v="Coral Energy Canada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4050000000000002"/>
    <s v="ngeerds01"/>
    <s v="RWATT"/>
    <s v="EC-IM Canada West"/>
    <x v="7"/>
    <x v="7"/>
    <n v="798505"/>
    <d v="2001-05-18T21:00:00"/>
  </r>
  <r>
    <x v="1"/>
    <x v="2"/>
    <x v="1"/>
    <n v="62"/>
    <n v="3100"/>
    <n v="1267971"/>
    <d v="2001-05-18T12:08:21"/>
    <s v="Sempra Energy Trading Corp."/>
    <x v="0"/>
    <x v="0"/>
    <x v="0"/>
    <x v="2"/>
    <s v="US East Power Phy Fwd Firm"/>
    <s v="US Pwr Phy Firm  Entergy Peak            Jul-Aug01       USD/MWh"/>
    <n v="50"/>
    <m/>
    <x v="0"/>
    <x v="2"/>
    <x v="0"/>
    <n v="100"/>
    <s v="tocoletti"/>
    <s v="KPRESTO"/>
    <s v="LT-SPP"/>
    <x v="6"/>
    <x v="6"/>
    <n v="615571.1"/>
    <d v="2001-07-01T14:16:00"/>
  </r>
  <r>
    <x v="0"/>
    <x v="0"/>
    <x v="0"/>
    <n v="1"/>
    <n v="20"/>
    <n v="1267972"/>
    <d v="2001-05-18T12:08:3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0252"/>
    <m/>
  </r>
  <r>
    <x v="1"/>
    <x v="1"/>
    <x v="1"/>
    <n v="30"/>
    <n v="30000"/>
    <n v="1267975"/>
    <d v="2001-05-18T12:08:38"/>
    <s v="Sempra Energy Trading Corp."/>
    <x v="0"/>
    <x v="0"/>
    <x v="0"/>
    <x v="1"/>
    <s v="US Crude WTI Phy Index"/>
    <s v="US WTI Index     KOCH P+                 Jun01           USD/bl/d"/>
    <n v="1000"/>
    <m/>
    <x v="0"/>
    <x v="18"/>
    <x v="0"/>
    <n v="2.71"/>
    <s v="DOMESTIC1"/>
    <s v="RFULLER"/>
    <s v="Phyoil-Index"/>
    <x v="1"/>
    <x v="11"/>
    <s v="VA6996.1"/>
    <d v="2001-06-01T21:00:00"/>
  </r>
  <r>
    <x v="0"/>
    <x v="0"/>
    <x v="0"/>
    <n v="1"/>
    <n v="20"/>
    <n v="1267976"/>
    <d v="2001-05-18T12:08:5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pornstar"/>
    <s v="BMARCHAN"/>
    <s v="Enron Metals Trading System"/>
    <x v="0"/>
    <x v="0"/>
    <n v="2140250"/>
    <m/>
  </r>
  <r>
    <x v="0"/>
    <x v="0"/>
    <x v="0"/>
    <n v="1"/>
    <n v="20"/>
    <n v="1267977"/>
    <d v="2001-05-18T12:09:0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HILLIPSM"/>
    <s v="BMARCHAN"/>
    <s v="Enron Metals Trading System"/>
    <x v="0"/>
    <x v="0"/>
    <n v="2140248"/>
    <m/>
  </r>
  <r>
    <x v="0"/>
    <x v="0"/>
    <x v="0"/>
    <n v="1"/>
    <n v="6"/>
    <n v="1267978"/>
    <d v="2001-05-18T12:09:11"/>
    <s v="Carr Futures, Inc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msquires"/>
    <s v="BMARCHAN"/>
    <s v="Enron Metals Trading System"/>
    <x v="0"/>
    <x v="0"/>
    <n v="2140246"/>
    <m/>
  </r>
  <r>
    <x v="0"/>
    <x v="0"/>
    <x v="0"/>
    <n v="1"/>
    <n v="20"/>
    <n v="1267979"/>
    <d v="2001-05-18T12:09:1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44"/>
    <m/>
  </r>
  <r>
    <x v="0"/>
    <x v="0"/>
    <x v="0"/>
    <n v="1"/>
    <n v="14"/>
    <n v="1267980"/>
    <d v="2001-05-18T12:09:20"/>
    <s v="Refco Overseas Ltd"/>
    <x v="0"/>
    <x v="0"/>
    <x v="0"/>
    <x v="0"/>
    <s v="Copper LME Registered Contract"/>
    <s v="Cu LME Reg.      Contract                3 Month         USD/mt-L"/>
    <m/>
    <n v="14"/>
    <x v="0"/>
    <x v="0"/>
    <x v="0"/>
    <n v="1724"/>
    <s v="garyridley"/>
    <s v="BMARCHAN"/>
    <s v="Enron Metals Trading System"/>
    <x v="0"/>
    <x v="0"/>
    <n v="2140242"/>
    <m/>
  </r>
  <r>
    <x v="1"/>
    <x v="1"/>
    <x v="0"/>
    <n v="1"/>
    <n v="50000"/>
    <n v="1267981"/>
    <d v="2001-05-18T12:09:2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JTREADWAY"/>
    <s v="GWHALLE"/>
    <s v="WTI-GW-NXC2"/>
    <x v="1"/>
    <x v="5"/>
    <s v="VA6998.1"/>
    <d v="2001-06-01T00:00:00"/>
  </r>
  <r>
    <x v="0"/>
    <x v="0"/>
    <x v="0"/>
    <n v="1"/>
    <n v="20"/>
    <n v="1267983"/>
    <d v="2001-05-18T12:09:36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butlersp"/>
    <s v="BMARCHAN"/>
    <s v="Enron Metals Trading System"/>
    <x v="0"/>
    <x v="0"/>
    <n v="2140240"/>
    <m/>
  </r>
  <r>
    <x v="0"/>
    <x v="0"/>
    <x v="0"/>
    <n v="1"/>
    <n v="20"/>
    <n v="1267987"/>
    <d v="2001-05-18T12:09:50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238"/>
    <m/>
  </r>
  <r>
    <x v="1"/>
    <x v="1"/>
    <x v="0"/>
    <n v="1"/>
    <n v="50000"/>
    <n v="1267990"/>
    <d v="2001-05-18T12:10:0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rsrsrsrs"/>
    <s v="GWHALLE"/>
    <s v="WTI-GW-NXC2"/>
    <x v="1"/>
    <x v="5"/>
    <s v="VA7004.1"/>
    <d v="2001-06-01T00:00:00"/>
  </r>
  <r>
    <x v="0"/>
    <x v="0"/>
    <x v="0"/>
    <n v="1"/>
    <n v="5"/>
    <n v="1267991"/>
    <d v="2001-05-18T12:10:02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25"/>
    <s v="msquires"/>
    <s v="BMARCHAN"/>
    <s v="Enron Metals Trading System"/>
    <x v="0"/>
    <x v="0"/>
    <n v="2140236"/>
    <m/>
  </r>
  <r>
    <x v="0"/>
    <x v="0"/>
    <x v="0"/>
    <n v="1"/>
    <n v="20"/>
    <n v="1267992"/>
    <d v="2001-05-18T12:10:06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34"/>
    <m/>
  </r>
  <r>
    <x v="1"/>
    <x v="3"/>
    <x v="0"/>
    <n v="151"/>
    <n v="3020000"/>
    <n v="1267993"/>
    <d v="2001-05-18T12:10:36"/>
    <s v="Virginia Power Energy Marketing, Inc."/>
    <x v="0"/>
    <x v="0"/>
    <x v="0"/>
    <x v="3"/>
    <s v="US Gas Fin BasisSwap"/>
    <s v="US Gas Basis     NGPL TXOK               Nov01-Mar02     USD/MM"/>
    <n v="20000"/>
    <m/>
    <x v="0"/>
    <x v="10"/>
    <x v="0"/>
    <n v="-8.5000000000000006E-2"/>
    <s v="GREGTYSON"/>
    <s v="KRUSCIT"/>
    <s v="Firm Trading Central"/>
    <x v="1"/>
    <x v="5"/>
    <s v="VA7005.1"/>
    <d v="2001-11-01T00:00:00"/>
  </r>
  <r>
    <x v="1"/>
    <x v="1"/>
    <x v="0"/>
    <n v="1"/>
    <n v="50000"/>
    <n v="1267994"/>
    <d v="2001-05-18T12:10:48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JALTILIO"/>
    <s v="GWHALLE"/>
    <s v="WTI-GW-NXC2"/>
    <x v="1"/>
    <x v="5"/>
    <s v="VA7006.1"/>
    <d v="2001-07-01T00:00:00"/>
  </r>
  <r>
    <x v="0"/>
    <x v="0"/>
    <x v="0"/>
    <n v="1"/>
    <n v="10"/>
    <n v="1267995"/>
    <d v="2001-05-18T12:10:57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msquires"/>
    <s v="BMARCHAN"/>
    <s v="Enron Metals Trading System"/>
    <x v="0"/>
    <x v="0"/>
    <n v="2140232"/>
    <m/>
  </r>
  <r>
    <x v="1"/>
    <x v="2"/>
    <x v="1"/>
    <n v="4"/>
    <n v="200"/>
    <n v="1267996"/>
    <d v="2001-05-18T12:11:01"/>
    <s v="Dynegy Power Marketing, Inc."/>
    <x v="0"/>
    <x v="0"/>
    <x v="0"/>
    <x v="2"/>
    <s v="US East Power Phy Fwd Firm Unplan B"/>
    <s v="US Pwr Phy Unp B ERCOT Peak              22-25May01      USD/MWh"/>
    <n v="50"/>
    <m/>
    <x v="0"/>
    <x v="2"/>
    <x v="0"/>
    <n v="46"/>
    <s v="mstegall"/>
    <s v="RBALLATO"/>
    <s v="ST-ERCOT"/>
    <x v="6"/>
    <x v="6"/>
    <n v="615577.1"/>
    <d v="2001-05-22T21:00:00"/>
  </r>
  <r>
    <x v="0"/>
    <x v="0"/>
    <x v="0"/>
    <n v="1"/>
    <n v="5"/>
    <n v="1267997"/>
    <d v="2001-05-18T12:11:03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4"/>
    <s v="anilshah"/>
    <s v="BMARCHAN"/>
    <s v="Enron Metals Trading System"/>
    <x v="0"/>
    <x v="0"/>
    <n v="2140228"/>
    <m/>
  </r>
  <r>
    <x v="0"/>
    <x v="2"/>
    <x v="0"/>
    <n v="30"/>
    <n v="750"/>
    <n v="1267998"/>
    <d v="2001-05-18T12:11:08"/>
    <s v="TransAlta Energy Marketing Corp."/>
    <x v="0"/>
    <x v="0"/>
    <x v="0"/>
    <x v="2"/>
    <s v="CAN Power Fin Swap"/>
    <s v="CAN Pwr Swap     PPoA Flat               Jun01           CAD/MWh"/>
    <n v="25"/>
    <m/>
    <x v="0"/>
    <x v="12"/>
    <x v="4"/>
    <n v="88.5"/>
    <s v="christemp"/>
    <s v="JZUFFER"/>
    <s v="HEDGECDN"/>
    <x v="6"/>
    <x v="7"/>
    <n v="615578.1"/>
    <d v="2001-06-01T00:00:00"/>
  </r>
  <r>
    <x v="0"/>
    <x v="0"/>
    <x v="0"/>
    <n v="1"/>
    <n v="5"/>
    <n v="1267999"/>
    <d v="2001-05-18T12:11:21"/>
    <s v="Refco Investments Services Pte Ltd"/>
    <x v="0"/>
    <x v="0"/>
    <x v="0"/>
    <x v="0"/>
    <s v="Aluminum LME Registered Contract"/>
    <s v="Al LME Reg.      Contract                3 Month         USD/mt-L"/>
    <n v="5"/>
    <m/>
    <x v="0"/>
    <x v="0"/>
    <x v="0"/>
    <n v="1549"/>
    <s v="refmetal"/>
    <s v="BMARCHAN"/>
    <s v="Enron Metals Trading System"/>
    <x v="0"/>
    <x v="0"/>
    <n v="2140226"/>
    <m/>
  </r>
  <r>
    <x v="0"/>
    <x v="0"/>
    <x v="0"/>
    <n v="1"/>
    <n v="20"/>
    <n v="1268000"/>
    <d v="2001-05-18T12:11:22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24"/>
    <m/>
  </r>
  <r>
    <x v="0"/>
    <x v="0"/>
    <x v="0"/>
    <n v="1"/>
    <n v="5"/>
    <n v="1268001"/>
    <d v="2001-05-18T12:12:02"/>
    <s v="Amalgamated Metal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722"/>
    <s v="maidstone"/>
    <s v="BMARCHAN"/>
    <s v="Enron Metals Trading System"/>
    <x v="0"/>
    <x v="0"/>
    <n v="2140222"/>
    <m/>
  </r>
  <r>
    <x v="1"/>
    <x v="3"/>
    <x v="0"/>
    <n v="30"/>
    <n v="150000"/>
    <n v="1268002"/>
    <d v="2001-05-18T12:12:48"/>
    <s v="BP Amoco Corporation"/>
    <x v="0"/>
    <x v="0"/>
    <x v="0"/>
    <x v="3"/>
    <s v="US Gas Fin BasisSwap"/>
    <s v="US Gas Basis     NGI Malin               Jun01           USD/MM"/>
    <m/>
    <n v="5000"/>
    <x v="0"/>
    <x v="10"/>
    <x v="0"/>
    <n v="1.9"/>
    <s v="Houtenda"/>
    <s v="FERMIS"/>
    <s v="FT - North West"/>
    <x v="1"/>
    <x v="5"/>
    <s v="VA7010.1"/>
    <d v="2001-06-01T21:00:00"/>
  </r>
  <r>
    <x v="0"/>
    <x v="0"/>
    <x v="0"/>
    <n v="1"/>
    <n v="20"/>
    <n v="1268003"/>
    <d v="2001-05-18T12:13:1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2"/>
    <s v="BMARCHAN"/>
    <s v="Enron Metals Trading System"/>
    <x v="0"/>
    <x v="0"/>
    <n v="2140220"/>
    <m/>
  </r>
  <r>
    <x v="0"/>
    <x v="3"/>
    <x v="1"/>
    <n v="4"/>
    <n v="20000"/>
    <n v="1268004"/>
    <d v="2001-05-18T12:13:22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506"/>
    <d v="2001-05-18T21:00:00"/>
  </r>
  <r>
    <x v="0"/>
    <x v="3"/>
    <x v="1"/>
    <n v="4"/>
    <n v="10000"/>
    <n v="1268005"/>
    <d v="2001-05-18T12:13:33"/>
    <s v="Coast Energy Canada, Inc.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050000000000002"/>
    <s v="ADM74235"/>
    <s v="RWATT"/>
    <s v="EC-IM Canada West"/>
    <x v="7"/>
    <x v="7"/>
    <n v="798507"/>
    <d v="2001-05-18T21:00:00"/>
  </r>
  <r>
    <x v="1"/>
    <x v="3"/>
    <x v="1"/>
    <n v="1"/>
    <n v="10000"/>
    <n v="1268006"/>
    <d v="2001-05-18T12:13:39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STEPHENSJE"/>
    <s v="ARING"/>
    <s v="ENA-IM NE GULF1"/>
    <x v="7"/>
    <x v="5"/>
    <n v="798508"/>
    <d v="2001-05-22T21:00:00"/>
  </r>
  <r>
    <x v="0"/>
    <x v="0"/>
    <x v="0"/>
    <n v="1"/>
    <n v="5"/>
    <n v="1268008"/>
    <d v="2001-05-18T12:14:23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4"/>
    <s v="ADM26133"/>
    <s v="BMARCHAN"/>
    <s v="Enron Metals Trading System"/>
    <x v="0"/>
    <x v="0"/>
    <n v="2140216"/>
    <m/>
  </r>
  <r>
    <x v="0"/>
    <x v="3"/>
    <x v="1"/>
    <n v="4"/>
    <n v="10000"/>
    <n v="1268009"/>
    <d v="2001-05-18T12:14:23"/>
    <s v="Coast Energy Canada, Inc.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"/>
    <s v="ADM74235"/>
    <s v="RWATT"/>
    <s v="EC-IM Canada West"/>
    <x v="7"/>
    <x v="7"/>
    <n v="798509"/>
    <d v="2001-05-18T21:00:00"/>
  </r>
  <r>
    <x v="0"/>
    <x v="0"/>
    <x v="0"/>
    <n v="1"/>
    <n v="10"/>
    <n v="1268010"/>
    <d v="2001-05-18T12:14:36"/>
    <s v="Simsen Metals Company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DM37670"/>
    <s v="BMARCHAN"/>
    <s v="Enron Metals Trading System"/>
    <x v="0"/>
    <x v="0"/>
    <n v="2140214"/>
    <m/>
  </r>
  <r>
    <x v="0"/>
    <x v="3"/>
    <x v="1"/>
    <n v="4"/>
    <n v="20000"/>
    <n v="1268011"/>
    <d v="2001-05-18T12:14:36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510"/>
    <d v="2001-05-18T21:00:00"/>
  </r>
  <r>
    <x v="0"/>
    <x v="0"/>
    <x v="0"/>
    <n v="1"/>
    <n v="20"/>
    <n v="1268012"/>
    <d v="2001-05-18T12:15:12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lieccles"/>
    <s v="BMARCHAN"/>
    <s v="Enron Metals Trading System"/>
    <x v="0"/>
    <x v="0"/>
    <n v="2140212"/>
    <m/>
  </r>
  <r>
    <x v="0"/>
    <x v="0"/>
    <x v="0"/>
    <n v="1"/>
    <n v="20"/>
    <n v="1268014"/>
    <d v="2001-05-18T12:15:30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johnmanfld"/>
    <s v="BMARCHAN"/>
    <s v="Enron Metals Trading System"/>
    <x v="0"/>
    <x v="0"/>
    <n v="2140210"/>
    <m/>
  </r>
  <r>
    <x v="1"/>
    <x v="3"/>
    <x v="0"/>
    <n v="30"/>
    <n v="150000"/>
    <n v="1268015"/>
    <d v="2001-05-18T12:15:40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7"/>
    <s v="Houtenda"/>
    <s v="MLENHAR"/>
    <s v="West-Perm"/>
    <x v="1"/>
    <x v="5"/>
    <s v="VA7013.1"/>
    <d v="2001-06-01T21:00:00"/>
  </r>
  <r>
    <x v="0"/>
    <x v="3"/>
    <x v="1"/>
    <n v="13"/>
    <n v="65000"/>
    <n v="1268016"/>
    <d v="2001-05-18T12:15:44"/>
    <s v="TransAlta Energy Marketing Corp."/>
    <x v="0"/>
    <x v="0"/>
    <x v="0"/>
    <x v="3"/>
    <s v="CAN Gas Phy Fwd Firm West &lt; or = 1Mo"/>
    <s v="CAN Gas Phy      NIT                     19-31May01      CAD/GJ"/>
    <n v="5000"/>
    <m/>
    <x v="0"/>
    <x v="14"/>
    <x v="4"/>
    <n v="5.5"/>
    <s v="sharmafa"/>
    <s v="MCOWAN"/>
    <s v="EC-IM Canada West"/>
    <x v="7"/>
    <x v="7"/>
    <n v="798511"/>
    <d v="2001-05-19T21:00:00"/>
  </r>
  <r>
    <x v="0"/>
    <x v="0"/>
    <x v="0"/>
    <n v="1"/>
    <n v="10"/>
    <n v="1268018"/>
    <d v="2001-05-18T12:15:53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msquires"/>
    <s v="BMARCHAN"/>
    <s v="Enron Metals Trading System"/>
    <x v="0"/>
    <x v="0"/>
    <n v="2140206"/>
    <m/>
  </r>
  <r>
    <x v="0"/>
    <x v="2"/>
    <x v="0"/>
    <n v="30"/>
    <n v="750"/>
    <n v="1268020"/>
    <d v="2001-05-18T12:16:28"/>
    <s v="TransAlta Energy Marketing Corp."/>
    <x v="0"/>
    <x v="0"/>
    <x v="0"/>
    <x v="2"/>
    <s v="CAN Power Fin Swap"/>
    <s v="CAN Pwr Swap     PPoA Flat               Jun01           CAD/MWh"/>
    <n v="25"/>
    <m/>
    <x v="0"/>
    <x v="12"/>
    <x v="4"/>
    <n v="88"/>
    <s v="christemp"/>
    <s v="JZUFFER"/>
    <s v="HEDGECDN"/>
    <x v="6"/>
    <x v="7"/>
    <n v="615588.1"/>
    <d v="2001-06-01T00:00:00"/>
  </r>
  <r>
    <x v="0"/>
    <x v="3"/>
    <x v="1"/>
    <n v="4"/>
    <n v="20000"/>
    <n v="1268021"/>
    <d v="2001-05-18T12:16:50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050000000000002"/>
    <s v="WESTGROUP"/>
    <s v="RWATT"/>
    <s v="EC-IM Canada West"/>
    <x v="7"/>
    <x v="7"/>
    <n v="798512"/>
    <d v="2001-05-18T21:00:00"/>
  </r>
  <r>
    <x v="0"/>
    <x v="3"/>
    <x v="1"/>
    <n v="4"/>
    <n v="20000"/>
    <n v="1268022"/>
    <d v="2001-05-18T12:16:56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"/>
    <s v="WESTGROUP"/>
    <s v="RWATT"/>
    <s v="EC-IM Canada West"/>
    <x v="7"/>
    <x v="7"/>
    <n v="798513"/>
    <d v="2001-05-18T21:00:00"/>
  </r>
  <r>
    <x v="0"/>
    <x v="3"/>
    <x v="0"/>
    <n v="214"/>
    <n v="1070000"/>
    <n v="1268023"/>
    <d v="2001-05-18T12:17:21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7"/>
    <s v="EPMELPteg"/>
    <s v="JMCKAY"/>
    <s v="FT-CAND-EGSC"/>
    <x v="1"/>
    <x v="7"/>
    <s v="VA7015.1"/>
    <d v="2002-04-01T00:00:00"/>
  </r>
  <r>
    <x v="0"/>
    <x v="0"/>
    <x v="0"/>
    <n v="1"/>
    <n v="10"/>
    <n v="1268024"/>
    <d v="2001-05-18T12:17:26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kayjason"/>
    <s v="BMARCHAN"/>
    <s v="Enron Metals Trading System"/>
    <x v="0"/>
    <x v="0"/>
    <n v="2140204"/>
    <m/>
  </r>
  <r>
    <x v="0"/>
    <x v="0"/>
    <x v="0"/>
    <n v="1"/>
    <n v="10"/>
    <n v="1268025"/>
    <d v="2001-05-18T12:17:33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nilshah"/>
    <s v="BMARCHAN"/>
    <s v="Enron Metals Trading System"/>
    <x v="0"/>
    <x v="0"/>
    <n v="2140202"/>
    <m/>
  </r>
  <r>
    <x v="1"/>
    <x v="3"/>
    <x v="0"/>
    <n v="31"/>
    <n v="155000"/>
    <n v="1268026"/>
    <d v="2001-05-18T12:17:41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7.8"/>
    <s v="ADM27493"/>
    <s v="KHOLST"/>
    <s v="FT-West"/>
    <x v="1"/>
    <x v="5"/>
    <s v="VA7016.1"/>
    <d v="2001-07-01T21:00:00"/>
  </r>
  <r>
    <x v="0"/>
    <x v="0"/>
    <x v="0"/>
    <n v="1"/>
    <n v="20"/>
    <n v="1268027"/>
    <d v="2001-05-18T12:17:47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DUNC1206"/>
    <s v="BMARCHAN"/>
    <s v="Enron Metals Trading System"/>
    <x v="0"/>
    <x v="0"/>
    <n v="2140200"/>
    <m/>
  </r>
  <r>
    <x v="0"/>
    <x v="3"/>
    <x v="0"/>
    <n v="151"/>
    <n v="755000"/>
    <n v="1268028"/>
    <d v="2001-05-18T12:17:54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7017.1"/>
    <d v="2001-11-01T00:00:00"/>
  </r>
  <r>
    <x v="0"/>
    <x v="0"/>
    <x v="0"/>
    <n v="1"/>
    <n v="20"/>
    <n v="1268029"/>
    <d v="2001-05-18T12:17:56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198"/>
    <m/>
  </r>
  <r>
    <x v="0"/>
    <x v="0"/>
    <x v="0"/>
    <n v="1"/>
    <n v="20"/>
    <n v="1268030"/>
    <d v="2001-05-18T12:18:02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TRD11003"/>
    <s v="BMARCHAN"/>
    <s v="Enron Metals Trading System"/>
    <x v="0"/>
    <x v="0"/>
    <n v="2140196"/>
    <m/>
  </r>
  <r>
    <x v="0"/>
    <x v="0"/>
    <x v="0"/>
    <n v="1"/>
    <n v="12"/>
    <n v="1268031"/>
    <d v="2001-05-18T12:18:30"/>
    <s v="Barclays Bank PLC"/>
    <x v="0"/>
    <x v="0"/>
    <x v="0"/>
    <x v="0"/>
    <s v="Copper LME Registered Contract"/>
    <s v="Cu LME Reg.      Contract                3 Month         USD/mt-L"/>
    <n v="12"/>
    <m/>
    <x v="0"/>
    <x v="0"/>
    <x v="0"/>
    <n v="1722"/>
    <s v="kayjason"/>
    <s v="BMARCHAN"/>
    <s v="Enron Metals Trading System"/>
    <x v="0"/>
    <x v="0"/>
    <n v="2140192"/>
    <m/>
  </r>
  <r>
    <x v="0"/>
    <x v="0"/>
    <x v="0"/>
    <n v="1"/>
    <n v="8"/>
    <n v="1268033"/>
    <d v="2001-05-18T12:19:04"/>
    <s v="Sogemin Metals Ltd."/>
    <x v="0"/>
    <x v="0"/>
    <x v="0"/>
    <x v="0"/>
    <s v="Copper LME Registered Contract"/>
    <s v="Cu LME Reg.      Contract                3 Month         USD/mt-L"/>
    <n v="8"/>
    <m/>
    <x v="0"/>
    <x v="0"/>
    <x v="0"/>
    <n v="1723"/>
    <s v="TRD11003"/>
    <s v="BMARCHAN"/>
    <s v="Enron Metals Trading System"/>
    <x v="0"/>
    <x v="0"/>
    <n v="2140188"/>
    <m/>
  </r>
  <r>
    <x v="0"/>
    <x v="0"/>
    <x v="0"/>
    <n v="1"/>
    <n v="6"/>
    <n v="1268035"/>
    <d v="2001-05-18T12:20:16"/>
    <s v="GNI Limited"/>
    <x v="0"/>
    <x v="0"/>
    <x v="0"/>
    <x v="0"/>
    <s v="Copper LME Registered Contract"/>
    <s v="Cu LME Reg.      Contract                3 Month         USD/mt-L"/>
    <n v="6"/>
    <m/>
    <x v="0"/>
    <x v="0"/>
    <x v="0"/>
    <n v="1722"/>
    <s v="ADM59084"/>
    <s v="BMARCHAN"/>
    <s v="Enron Metals Trading System"/>
    <x v="0"/>
    <x v="0"/>
    <n v="2140186"/>
    <m/>
  </r>
  <r>
    <x v="0"/>
    <x v="0"/>
    <x v="0"/>
    <n v="1"/>
    <n v="10"/>
    <n v="1268038"/>
    <d v="2001-05-18T12:20:38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kayjason"/>
    <s v="BMARCHAN"/>
    <s v="Enron Metals Trading System"/>
    <x v="0"/>
    <x v="0"/>
    <n v="2140184"/>
    <m/>
  </r>
  <r>
    <x v="0"/>
    <x v="3"/>
    <x v="1"/>
    <n v="4"/>
    <n v="20000"/>
    <n v="1268039"/>
    <d v="2001-05-18T12:21:13"/>
    <s v="Duke Energy Marketing Limited Partnership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849999999999998"/>
    <s v="SCISORCHAN"/>
    <s v="RWATT"/>
    <s v="EC-IM Canada West"/>
    <x v="7"/>
    <x v="7"/>
    <n v="798518"/>
    <d v="2001-05-18T21:00:00"/>
  </r>
  <r>
    <x v="1"/>
    <x v="2"/>
    <x v="1"/>
    <n v="3"/>
    <n v="150"/>
    <n v="1268040"/>
    <d v="2001-05-18T12:21:14"/>
    <s v="BP Energy Company"/>
    <x v="0"/>
    <x v="0"/>
    <x v="0"/>
    <x v="2"/>
    <s v="US East Power Phy Fwd Firm Unplan B"/>
    <s v="US Pwr Phy Unp B ERCOT Peak              29-31May01      USD/MWh"/>
    <n v="50"/>
    <m/>
    <x v="0"/>
    <x v="2"/>
    <x v="0"/>
    <n v="49.75"/>
    <s v="Amlingst"/>
    <s v="RBALLATO"/>
    <s v="LT-ERCOT"/>
    <x v="6"/>
    <x v="6"/>
    <n v="615596.1"/>
    <d v="2001-05-29T00:00:00"/>
  </r>
  <r>
    <x v="1"/>
    <x v="3"/>
    <x v="0"/>
    <n v="151"/>
    <n v="755000"/>
    <n v="1268042"/>
    <d v="2001-05-18T12:21:20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7"/>
    <s v="JEFFFOX1"/>
    <s v="JARNOLD"/>
    <s v="NG-Price"/>
    <x v="1"/>
    <x v="5"/>
    <s v="VA7023.1"/>
    <d v="2001-11-01T00:00:00"/>
  </r>
  <r>
    <x v="0"/>
    <x v="3"/>
    <x v="1"/>
    <n v="1"/>
    <n v="5000"/>
    <n v="1268043"/>
    <d v="2001-05-18T12:21:27"/>
    <s v="Sempra Energy Trading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DAVEGRAHAM"/>
    <s v="RWATT"/>
    <s v="EC-IM Canada West"/>
    <x v="7"/>
    <x v="7"/>
    <n v="798519"/>
    <d v="2001-05-18T21:00:00"/>
  </r>
  <r>
    <x v="0"/>
    <x v="0"/>
    <x v="0"/>
    <n v="1"/>
    <n v="20"/>
    <n v="1268044"/>
    <d v="2001-05-18T12:22:0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2"/>
    <s v="BMARCHAN"/>
    <s v="Enron Metals Trading System"/>
    <x v="0"/>
    <x v="0"/>
    <n v="2140180"/>
    <m/>
  </r>
  <r>
    <x v="1"/>
    <x v="3"/>
    <x v="0"/>
    <n v="30"/>
    <n v="300000"/>
    <n v="1268045"/>
    <d v="2001-05-18T12:22:06"/>
    <s v="Cargill Energy, a division of Cargill, Incorporated"/>
    <x v="0"/>
    <x v="0"/>
    <x v="0"/>
    <x v="3"/>
    <s v="US Gas Fin BasisSwap"/>
    <s v="US Gas Basis     PEPL                    Jun01           USD/MM"/>
    <m/>
    <n v="10000"/>
    <x v="0"/>
    <x v="10"/>
    <x v="0"/>
    <n v="-0.115"/>
    <s v="ADM90884"/>
    <s v="ALEWIS"/>
    <s v="GD-CENTRAL"/>
    <x v="1"/>
    <x v="5"/>
    <s v="VA7025.1"/>
    <d v="2001-06-01T21:00:00"/>
  </r>
  <r>
    <x v="1"/>
    <x v="3"/>
    <x v="0"/>
    <n v="30"/>
    <n v="600000"/>
    <n v="1268046"/>
    <d v="2001-05-18T12:22:08"/>
    <s v="Williams Energy Marketing &amp; Trading Company"/>
    <x v="0"/>
    <x v="0"/>
    <x v="0"/>
    <x v="3"/>
    <s v="US Gas Fin Swap"/>
    <s v="US Gas Daily     HHub                    Jun01           USD/MM"/>
    <n v="20000"/>
    <m/>
    <x v="0"/>
    <x v="10"/>
    <x v="0"/>
    <n v="4.1875"/>
    <s v="darylbrown"/>
    <s v="JARNOLD"/>
    <s v="NG-Price"/>
    <x v="1"/>
    <x v="5"/>
    <s v="VA7026.1"/>
    <d v="2001-06-01T21:59:00"/>
  </r>
  <r>
    <x v="0"/>
    <x v="0"/>
    <x v="0"/>
    <n v="1"/>
    <n v="4"/>
    <n v="1268048"/>
    <d v="2001-05-18T12:22:26"/>
    <s v="Prudential Bache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ANDYMARSH"/>
    <s v="BMARCHAN"/>
    <s v="Enron Metals Trading System"/>
    <x v="0"/>
    <x v="0"/>
    <n v="2140178"/>
    <m/>
  </r>
  <r>
    <x v="1"/>
    <x v="3"/>
    <x v="1"/>
    <n v="1"/>
    <n v="10000"/>
    <n v="1268049"/>
    <d v="2001-05-18T12:22:31"/>
    <s v="CoEnergy Trading Company"/>
    <x v="0"/>
    <x v="0"/>
    <x v="0"/>
    <x v="3"/>
    <s v="US Gas Phy Index Firm non-TX &lt; or = 1Mo"/>
    <s v="US Gas Phy Index GD/D TCO Pool           22May01         USD/MM"/>
    <n v="10000"/>
    <m/>
    <x v="0"/>
    <x v="10"/>
    <x v="0"/>
    <n v="-2.5000000000000001E-3"/>
    <s v="VANOIRSCHO"/>
    <s v="JHODGE2"/>
    <s v="ENA-IM ME TCO"/>
    <x v="7"/>
    <x v="5"/>
    <n v="798522"/>
    <d v="2001-05-22T21:00:00"/>
  </r>
  <r>
    <x v="1"/>
    <x v="3"/>
    <x v="0"/>
    <n v="30"/>
    <n v="300000"/>
    <n v="1268050"/>
    <d v="2001-05-18T12:22:33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1950000000000003"/>
    <s v="petverma"/>
    <s v="JARNOLD"/>
    <s v="NG-Price"/>
    <x v="1"/>
    <x v="5"/>
    <s v="VA7028.1"/>
    <d v="2001-06-01T21:00:00"/>
  </r>
  <r>
    <x v="1"/>
    <x v="3"/>
    <x v="0"/>
    <n v="30"/>
    <n v="300000"/>
    <n v="1268051"/>
    <d v="2001-05-18T12:22:41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1950000000000003"/>
    <s v="aepes220"/>
    <s v="JARNOLD"/>
    <s v="NG-Price"/>
    <x v="1"/>
    <x v="5"/>
    <s v="VA7029.1"/>
    <d v="2001-06-01T21:00:00"/>
  </r>
  <r>
    <x v="1"/>
    <x v="1"/>
    <x v="0"/>
    <n v="1"/>
    <n v="50000"/>
    <n v="1268052"/>
    <d v="2001-05-18T12:23:37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DOMESTIC"/>
    <s v="GWHALLE"/>
    <s v="WTI-GW-NXC2"/>
    <x v="1"/>
    <x v="5"/>
    <s v="VA7030.1"/>
    <d v="2001-06-01T00:00:00"/>
  </r>
  <r>
    <x v="1"/>
    <x v="1"/>
    <x v="0"/>
    <n v="1"/>
    <n v="50000"/>
    <n v="1268054"/>
    <d v="2001-05-18T12:23:5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1"/>
    <s v="GWHALLE"/>
    <s v="WTI-GW-NXC2"/>
    <x v="1"/>
    <x v="5"/>
    <s v="VA7031.1"/>
    <d v="2001-07-01T00:00:00"/>
  </r>
  <r>
    <x v="1"/>
    <x v="1"/>
    <x v="0"/>
    <n v="1"/>
    <n v="25000"/>
    <n v="1268057"/>
    <d v="2001-05-18T12:24:29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2"/>
    <s v="DOMESTIC2"/>
    <s v="RFULLER"/>
    <s v="PHYOIL - Price"/>
    <x v="1"/>
    <x v="5"/>
    <s v="VA7032.1"/>
    <d v="2001-06-01T00:00:00"/>
  </r>
  <r>
    <x v="0"/>
    <x v="0"/>
    <x v="0"/>
    <n v="1"/>
    <n v="10"/>
    <n v="1268058"/>
    <d v="2001-05-18T12:25:08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LANHUDSON"/>
    <s v="BMARCHAN"/>
    <s v="Enron Metals Trading System"/>
    <x v="0"/>
    <x v="0"/>
    <n v="2140174"/>
    <m/>
  </r>
  <r>
    <x v="0"/>
    <x v="0"/>
    <x v="0"/>
    <n v="1"/>
    <n v="10"/>
    <n v="1268059"/>
    <d v="2001-05-18T12:25:15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NDYMARSH"/>
    <s v="BMARCHAN"/>
    <s v="Enron Metals Trading System"/>
    <x v="0"/>
    <x v="0"/>
    <n v="2140172"/>
    <m/>
  </r>
  <r>
    <x v="0"/>
    <x v="3"/>
    <x v="1"/>
    <n v="4"/>
    <n v="20000"/>
    <n v="1268062"/>
    <d v="2001-05-18T12:26:55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9"/>
    <s v="KJMTMC01"/>
    <s v="RWATT"/>
    <s v="EC-IM Canada West"/>
    <x v="7"/>
    <x v="7"/>
    <n v="798526"/>
    <d v="2001-05-18T21:00:00"/>
  </r>
  <r>
    <x v="0"/>
    <x v="0"/>
    <x v="0"/>
    <n v="1"/>
    <n v="10"/>
    <n v="1268064"/>
    <d v="2001-05-18T12:27:28"/>
    <s v="Amalgamated Metal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maidstone"/>
    <s v="BMARCHAN"/>
    <s v="Enron Metals Trading System"/>
    <x v="0"/>
    <x v="0"/>
    <n v="2140170"/>
    <m/>
  </r>
  <r>
    <x v="0"/>
    <x v="0"/>
    <x v="0"/>
    <n v="1"/>
    <n v="10"/>
    <n v="1268065"/>
    <d v="2001-05-18T12:27:31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ADM08839"/>
    <s v="BMARCHAN"/>
    <s v="Enron Metals Trading System"/>
    <x v="0"/>
    <x v="0"/>
    <n v="2140168"/>
    <m/>
  </r>
  <r>
    <x v="1"/>
    <x v="1"/>
    <x v="0"/>
    <n v="1"/>
    <n v="50000"/>
    <n v="1268066"/>
    <d v="2001-05-18T12:27:3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JTREADWAY"/>
    <s v="GWHALLE"/>
    <s v="WTI-GW-NXC2"/>
    <x v="1"/>
    <x v="5"/>
    <s v="VA7036.1"/>
    <d v="2001-06-01T00:00:00"/>
  </r>
  <r>
    <x v="1"/>
    <x v="4"/>
    <x v="0"/>
    <n v="1"/>
    <n v="25000"/>
    <n v="1268067"/>
    <d v="2001-05-18T12:29:02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3"/>
    <s v="eglasgow"/>
    <s v="AHAUSER"/>
    <s v="Blnd-Hu-Hdg"/>
    <x v="1"/>
    <x v="5"/>
    <s v="VA7037.1"/>
    <d v="2001-06-01T21:00:00"/>
  </r>
  <r>
    <x v="0"/>
    <x v="3"/>
    <x v="1"/>
    <n v="1"/>
    <n v="1000"/>
    <n v="1268068"/>
    <d v="2001-05-18T12:29:41"/>
    <s v="Premstar Energy Canada Ltd"/>
    <x v="0"/>
    <x v="0"/>
    <x v="0"/>
    <x v="3"/>
    <s v="CAN Gas Phy Fwd Firm West &lt; or = 1Mo"/>
    <s v="CAN Gas Phy      NIT                     18May01         CAD/GJ"/>
    <n v="1000"/>
    <m/>
    <x v="0"/>
    <x v="14"/>
    <x v="4"/>
    <n v="5.3550000000000004"/>
    <s v="JKPECL02"/>
    <s v="RWATT"/>
    <s v="EC-IM Canada West"/>
    <x v="7"/>
    <x v="7"/>
    <n v="798528"/>
    <d v="2001-05-18T21:00:00"/>
  </r>
  <r>
    <x v="0"/>
    <x v="0"/>
    <x v="0"/>
    <n v="1"/>
    <n v="3"/>
    <n v="1268072"/>
    <d v="2001-05-18T12:30:51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anilshah"/>
    <s v="BMARCHAN"/>
    <s v="Enron Metals Trading System"/>
    <x v="0"/>
    <x v="0"/>
    <n v="2140166"/>
    <m/>
  </r>
  <r>
    <x v="0"/>
    <x v="0"/>
    <x v="0"/>
    <n v="1"/>
    <n v="20"/>
    <n v="1268073"/>
    <d v="2001-05-18T12:30:5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stanleyf"/>
    <s v="BMARCHAN"/>
    <s v="Enron Metals Trading System"/>
    <x v="0"/>
    <x v="0"/>
    <n v="2140163"/>
    <m/>
  </r>
  <r>
    <x v="1"/>
    <x v="3"/>
    <x v="0"/>
    <n v="30"/>
    <n v="600000"/>
    <n v="1268074"/>
    <d v="2001-05-18T12:30:59"/>
    <s v="Texaco Natural Gas In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WARNERTODD"/>
    <s v="PKEAVEY"/>
    <s v="G-DAILY-EST"/>
    <x v="1"/>
    <x v="5"/>
    <s v="VA7042.1"/>
    <d v="2001-06-01T21:00:00"/>
  </r>
  <r>
    <x v="1"/>
    <x v="3"/>
    <x v="0"/>
    <n v="30"/>
    <n v="600000"/>
    <n v="1268075"/>
    <d v="2001-05-18T12:31:05"/>
    <s v="Texaco Natural Gas In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WARNERTODD"/>
    <s v="PKEAVEY"/>
    <s v="G-DAILY-EST"/>
    <x v="1"/>
    <x v="5"/>
    <s v="VA7043.1"/>
    <d v="2001-06-01T21:00:00"/>
  </r>
  <r>
    <x v="1"/>
    <x v="2"/>
    <x v="1"/>
    <n v="4"/>
    <n v="200"/>
    <n v="1268077"/>
    <d v="2001-05-18T12:32:00"/>
    <s v="DTE Energy Trading, Inc."/>
    <x v="0"/>
    <x v="0"/>
    <x v="0"/>
    <x v="2"/>
    <s v="US East Power Phy Fwd Firm"/>
    <s v="US Pwr Phy Firm  PJM-W Peak              22-25May01      USD/MWh"/>
    <m/>
    <n v="50"/>
    <x v="0"/>
    <x v="2"/>
    <x v="0"/>
    <n v="35.75"/>
    <s v="grabowskim"/>
    <s v="JQUENET"/>
    <s v="ST-PJM"/>
    <x v="6"/>
    <x v="6"/>
    <n v="615617.1"/>
    <d v="2001-05-22T21:00:00"/>
  </r>
  <r>
    <x v="0"/>
    <x v="0"/>
    <x v="0"/>
    <n v="1"/>
    <n v="20"/>
    <n v="1268079"/>
    <d v="2001-05-18T12:32:4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ANDYMARSH"/>
    <s v="BMARCHAN"/>
    <s v="Enron Metals Trading System"/>
    <x v="0"/>
    <x v="0"/>
    <n v="2140160"/>
    <m/>
  </r>
  <r>
    <x v="1"/>
    <x v="1"/>
    <x v="0"/>
    <n v="1"/>
    <n v="50000"/>
    <n v="1268080"/>
    <d v="2001-05-18T12:34:51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2"/>
    <s v="rsrsrsrs"/>
    <s v="GWHALLE"/>
    <s v="WTI-GW-NXC2"/>
    <x v="1"/>
    <x v="5"/>
    <s v="VA7050.1"/>
    <d v="2001-06-01T00:00:00"/>
  </r>
  <r>
    <x v="0"/>
    <x v="0"/>
    <x v="0"/>
    <n v="1"/>
    <n v="20"/>
    <n v="1268082"/>
    <d v="2001-05-18T12:35:4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johnmanfld"/>
    <s v="BMARCHAN"/>
    <s v="Enron Metals Trading System"/>
    <x v="0"/>
    <x v="0"/>
    <n v="2140158"/>
    <m/>
  </r>
  <r>
    <x v="0"/>
    <x v="0"/>
    <x v="0"/>
    <n v="1"/>
    <n v="10"/>
    <n v="1268083"/>
    <d v="2001-05-18T12:36:01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ADM51397"/>
    <s v="BMARCHAN"/>
    <s v="Enron Metals Trading System"/>
    <x v="0"/>
    <x v="0"/>
    <n v="2140155"/>
    <m/>
  </r>
  <r>
    <x v="1"/>
    <x v="4"/>
    <x v="0"/>
    <n v="1"/>
    <n v="25000"/>
    <n v="1268084"/>
    <d v="2001-05-18T12:37:52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4"/>
    <s v="eglasgow"/>
    <s v="AHAUSER"/>
    <s v="Blnd-Hu-Hdg"/>
    <x v="1"/>
    <x v="5"/>
    <s v="VA7053.1"/>
    <d v="2001-06-01T21:00:00"/>
  </r>
  <r>
    <x v="0"/>
    <x v="3"/>
    <x v="0"/>
    <n v="30"/>
    <n v="150000"/>
    <n v="1268085"/>
    <d v="2001-05-18T12:38:20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5.1"/>
    <d v="2001-06-01T21:00:00"/>
  </r>
  <r>
    <x v="0"/>
    <x v="3"/>
    <x v="0"/>
    <n v="30"/>
    <n v="150000"/>
    <n v="1268086"/>
    <d v="2001-05-18T12:38:40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6.1"/>
    <d v="2001-06-01T21:00:00"/>
  </r>
  <r>
    <x v="0"/>
    <x v="3"/>
    <x v="0"/>
    <n v="30"/>
    <n v="150000"/>
    <n v="1268087"/>
    <d v="2001-05-18T12:38:5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7.1"/>
    <d v="2001-06-01T21:00:00"/>
  </r>
  <r>
    <x v="0"/>
    <x v="3"/>
    <x v="0"/>
    <n v="30"/>
    <n v="150000"/>
    <n v="1268088"/>
    <d v="2001-05-18T12:39:0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8.1"/>
    <d v="2001-06-01T21:00:00"/>
  </r>
  <r>
    <x v="0"/>
    <x v="3"/>
    <x v="0"/>
    <n v="30"/>
    <n v="150000"/>
    <n v="1268089"/>
    <d v="2001-05-18T12:39:12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9.1"/>
    <d v="2001-06-01T21:00:00"/>
  </r>
  <r>
    <x v="0"/>
    <x v="0"/>
    <x v="0"/>
    <n v="1"/>
    <n v="9"/>
    <n v="1268090"/>
    <d v="2001-05-18T12:39:18"/>
    <s v="ABN AMRO Futures Limited"/>
    <x v="0"/>
    <x v="0"/>
    <x v="0"/>
    <x v="0"/>
    <s v="Aluminum LME Registered Contract"/>
    <s v="Al LME Reg.      Contract                3 Month         USD/mt-L"/>
    <n v="9"/>
    <m/>
    <x v="0"/>
    <x v="0"/>
    <x v="0"/>
    <n v="1547"/>
    <s v="ADM63233"/>
    <s v="BMARCHAN"/>
    <s v="Enron Metals Trading System"/>
    <x v="0"/>
    <x v="0"/>
    <n v="2140153"/>
    <m/>
  </r>
  <r>
    <x v="0"/>
    <x v="3"/>
    <x v="0"/>
    <n v="30"/>
    <n v="150000"/>
    <n v="1268091"/>
    <d v="2001-05-18T12:39:22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0.1"/>
    <d v="2001-06-01T21:00:00"/>
  </r>
  <r>
    <x v="0"/>
    <x v="0"/>
    <x v="0"/>
    <n v="1"/>
    <n v="5"/>
    <n v="1268092"/>
    <d v="2001-05-18T12:39:35"/>
    <s v="ABN AMRO Futures Limited"/>
    <x v="0"/>
    <x v="0"/>
    <x v="0"/>
    <x v="0"/>
    <s v="Copper LME Registered Contract"/>
    <s v="Cu LME Reg.      Contract                3 Month         USD/mt-L"/>
    <n v="5"/>
    <m/>
    <x v="0"/>
    <x v="0"/>
    <x v="0"/>
    <n v="1719"/>
    <s v="ADM63233"/>
    <s v="BMARCHAN"/>
    <s v="Enron Metals Trading System"/>
    <x v="0"/>
    <x v="0"/>
    <n v="2140150"/>
    <m/>
  </r>
  <r>
    <x v="0"/>
    <x v="3"/>
    <x v="1"/>
    <n v="4"/>
    <n v="20000"/>
    <n v="1268093"/>
    <d v="2001-05-18T12:40:07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"/>
    <s v="KJMTMC01"/>
    <s v="RWATT"/>
    <s v="EC-IM Canada West"/>
    <x v="7"/>
    <x v="7"/>
    <n v="798539"/>
    <d v="2001-05-18T21:00:00"/>
  </r>
  <r>
    <x v="0"/>
    <x v="3"/>
    <x v="0"/>
    <n v="30"/>
    <n v="150000"/>
    <n v="1268094"/>
    <d v="2001-05-18T12:40:1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1.1"/>
    <d v="2001-06-01T21:00:00"/>
  </r>
  <r>
    <x v="0"/>
    <x v="3"/>
    <x v="0"/>
    <n v="30"/>
    <n v="150000"/>
    <n v="1268095"/>
    <d v="2001-05-18T12:40:24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2.1"/>
    <d v="2001-06-01T21:00:00"/>
  </r>
  <r>
    <x v="1"/>
    <x v="3"/>
    <x v="0"/>
    <n v="10"/>
    <n v="165000"/>
    <n v="1268096"/>
    <d v="2001-05-18T12:40:32"/>
    <s v="Duke Energy Trading and Marketing, L.L.C."/>
    <x v="0"/>
    <x v="0"/>
    <x v="0"/>
    <x v="3"/>
    <s v="US Gas Fin Swap"/>
    <s v="US Gas Daily     HHub                    22-31May01      USD/MM"/>
    <m/>
    <n v="16500"/>
    <x v="0"/>
    <x v="10"/>
    <x v="0"/>
    <n v="4.165"/>
    <s v="DANIELCOWL"/>
    <s v="PKEAVEY"/>
    <s v="G-DAILY-EST"/>
    <x v="1"/>
    <x v="5"/>
    <s v="VA7063.1"/>
    <d v="2001-05-22T21:00:00"/>
  </r>
  <r>
    <x v="0"/>
    <x v="0"/>
    <x v="0"/>
    <n v="1"/>
    <n v="10"/>
    <n v="1268097"/>
    <d v="2001-05-18T12:41:0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pornstar"/>
    <s v="BMARCHAN"/>
    <s v="Enron Metals Trading System"/>
    <x v="0"/>
    <x v="0"/>
    <n v="2140148"/>
    <m/>
  </r>
  <r>
    <x v="0"/>
    <x v="0"/>
    <x v="0"/>
    <n v="1"/>
    <n v="20"/>
    <n v="1268099"/>
    <d v="2001-05-18T12:41:34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65.5"/>
    <s v="TRD01017"/>
    <s v="KGWOZDZ"/>
    <s v="Enron Metals Trading System"/>
    <x v="0"/>
    <x v="0"/>
    <n v="2140146"/>
    <m/>
  </r>
  <r>
    <x v="1"/>
    <x v="4"/>
    <x v="0"/>
    <n v="1"/>
    <n v="25000"/>
    <n v="1268100"/>
    <d v="2001-05-18T12:41:54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6"/>
    <s v="eglasgow"/>
    <s v="AHAUSER"/>
    <s v="Blnd-Hu-Hdg"/>
    <x v="1"/>
    <x v="5"/>
    <s v="VA7065.1"/>
    <d v="2001-06-01T21:00:00"/>
  </r>
  <r>
    <x v="0"/>
    <x v="0"/>
    <x v="0"/>
    <n v="1"/>
    <n v="10"/>
    <n v="1268101"/>
    <d v="2001-05-18T12:42:13"/>
    <s v="GNI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ADM59084"/>
    <s v="BMARCHAN"/>
    <s v="Enron Metals Trading System"/>
    <x v="0"/>
    <x v="0"/>
    <n v="2140144"/>
    <m/>
  </r>
  <r>
    <x v="1"/>
    <x v="2"/>
    <x v="1"/>
    <n v="30"/>
    <n v="1500"/>
    <n v="1268102"/>
    <d v="2001-05-18T12:42:30"/>
    <s v="Cinergy Services, Inc."/>
    <x v="0"/>
    <x v="0"/>
    <x v="0"/>
    <x v="2"/>
    <s v="US East Power Phy Fwd Firm"/>
    <s v="US Pwr Phy Firm  PJM-W Peak              Jun01           USD/MWh"/>
    <m/>
    <n v="50"/>
    <x v="0"/>
    <x v="2"/>
    <x v="0"/>
    <n v="59"/>
    <s v="jrobertson"/>
    <s v="JQUENET"/>
    <s v="LT-PJM"/>
    <x v="6"/>
    <x v="6"/>
    <n v="615626.1"/>
    <d v="2001-06-01T14:12:00"/>
  </r>
  <r>
    <x v="0"/>
    <x v="0"/>
    <x v="0"/>
    <n v="1"/>
    <n v="10"/>
    <n v="1268104"/>
    <d v="2001-05-18T12:44:23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anilshah"/>
    <s v="BMARCHAN"/>
    <s v="Enron Metals Trading System"/>
    <x v="0"/>
    <x v="0"/>
    <n v="2140134"/>
    <m/>
  </r>
  <r>
    <x v="0"/>
    <x v="0"/>
    <x v="0"/>
    <n v="1"/>
    <n v="10"/>
    <n v="1268106"/>
    <d v="2001-05-18T12:44:44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ADM83160"/>
    <s v="BMARCHAN"/>
    <s v="Enron Metals Trading System"/>
    <x v="0"/>
    <x v="0"/>
    <n v="2140132"/>
    <m/>
  </r>
  <r>
    <x v="0"/>
    <x v="0"/>
    <x v="0"/>
    <n v="1"/>
    <n v="15"/>
    <n v="1268107"/>
    <d v="2001-05-18T12:45:25"/>
    <s v="Simsen Metals Company Limited"/>
    <x v="0"/>
    <x v="0"/>
    <x v="0"/>
    <x v="0"/>
    <s v="Copper LME Registered Contract"/>
    <s v="Cu LME Reg.      Contract                3 Month         USD/mt-L"/>
    <n v="15"/>
    <m/>
    <x v="0"/>
    <x v="0"/>
    <x v="0"/>
    <n v="1721"/>
    <s v="ADM37670"/>
    <s v="BMARCHAN"/>
    <s v="Enron Metals Trading System"/>
    <x v="0"/>
    <x v="0"/>
    <n v="2140130"/>
    <m/>
  </r>
  <r>
    <x v="0"/>
    <x v="0"/>
    <x v="0"/>
    <n v="1"/>
    <n v="10"/>
    <n v="1268108"/>
    <d v="2001-05-18T12:45:28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8"/>
    <s v="ADM83160"/>
    <s v="BMARCHAN"/>
    <s v="Enron Metals Trading System"/>
    <x v="0"/>
    <x v="0"/>
    <n v="2140128"/>
    <m/>
  </r>
  <r>
    <x v="0"/>
    <x v="3"/>
    <x v="1"/>
    <n v="4"/>
    <n v="20000"/>
    <n v="1268109"/>
    <d v="2001-05-18T12:45:29"/>
    <s v="Engage Energy Canada L.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8"/>
    <s v="craigwest"/>
    <s v="RWATT"/>
    <s v="EC-IM Canada West"/>
    <x v="7"/>
    <x v="7"/>
    <n v="798541"/>
    <d v="2001-05-18T21:00:00"/>
  </r>
  <r>
    <x v="1"/>
    <x v="1"/>
    <x v="0"/>
    <n v="1"/>
    <n v="50000"/>
    <n v="1268110"/>
    <d v="2001-05-18T12:45:34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rsrsrsrs"/>
    <s v="GWHALLE"/>
    <s v="WTI-GW-NXC2"/>
    <x v="1"/>
    <x v="5"/>
    <s v="VA7068.1"/>
    <d v="2001-06-01T00:00:00"/>
  </r>
  <r>
    <x v="1"/>
    <x v="3"/>
    <x v="0"/>
    <n v="153"/>
    <n v="765000"/>
    <n v="1268111"/>
    <d v="2001-05-18T12:47:02"/>
    <s v="Duke Energy Marketing Limited Partnership"/>
    <x v="0"/>
    <x v="0"/>
    <x v="0"/>
    <x v="3"/>
    <s v="US Gas Fin Swap"/>
    <s v="US Gas Swap      Nymex                   Jun-Oct01       USD/MM"/>
    <n v="5000"/>
    <m/>
    <x v="0"/>
    <x v="10"/>
    <x v="0"/>
    <n v="4.3250000000000002"/>
    <s v="ADM24744"/>
    <s v="JARNOLD"/>
    <s v="NG-Price"/>
    <x v="1"/>
    <x v="5"/>
    <s v="VA7069.1"/>
    <d v="2001-06-01T00:00:00"/>
  </r>
  <r>
    <x v="0"/>
    <x v="3"/>
    <x v="1"/>
    <n v="4"/>
    <n v="20000"/>
    <n v="1268112"/>
    <d v="2001-05-18T12:47:31"/>
    <s v="Engage Energy Canada L.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449999999999998"/>
    <s v="craigwest"/>
    <s v="RWATT"/>
    <s v="EC-IM Canada West"/>
    <x v="7"/>
    <x v="7"/>
    <n v="798542"/>
    <d v="2001-05-18T21:00:00"/>
  </r>
  <r>
    <x v="1"/>
    <x v="3"/>
    <x v="1"/>
    <n v="30"/>
    <n v="150000"/>
    <n v="1268113"/>
    <d v="2001-05-18T12:47:37"/>
    <s v="Equitable Energy L.L.C."/>
    <x v="0"/>
    <x v="0"/>
    <x v="0"/>
    <x v="3"/>
    <s v="US Gas Phy Fwd Firm non-TX &lt; or = 1Mo "/>
    <s v="US Gas Phy       Dom SP TT               Jun01           USD/MM"/>
    <n v="5000"/>
    <m/>
    <x v="0"/>
    <x v="10"/>
    <x v="0"/>
    <n v="4.4349999999999996"/>
    <s v="SWOGGERJ"/>
    <s v="SHENDRI"/>
    <s v="ENA-IM ME CNG"/>
    <x v="7"/>
    <x v="5"/>
    <s v="VA7071.1 / 798543"/>
    <d v="2001-06-01T21:00:00"/>
  </r>
  <r>
    <x v="1"/>
    <x v="3"/>
    <x v="0"/>
    <n v="30"/>
    <n v="150000"/>
    <n v="1268115"/>
    <d v="2001-05-18T12:48:00"/>
    <s v="Equitable Energy L.L.C."/>
    <x v="0"/>
    <x v="0"/>
    <x v="0"/>
    <x v="3"/>
    <s v="US Gas Fin BasisSwap"/>
    <s v="US Gas Basis     Dom APP                 Jun01           USD/MM"/>
    <m/>
    <n v="5000"/>
    <x v="0"/>
    <x v="10"/>
    <x v="0"/>
    <n v="0.2475"/>
    <s v="SWOGGERJ"/>
    <s v="BMCKAY"/>
    <s v="FT-NY"/>
    <x v="1"/>
    <x v="5"/>
    <s v="VA7072.1"/>
    <d v="2001-06-01T21:00:00"/>
  </r>
  <r>
    <x v="1"/>
    <x v="4"/>
    <x v="0"/>
    <n v="1"/>
    <n v="15000"/>
    <n v="1268119"/>
    <d v="2001-05-18T12:48:39"/>
    <s v="Hess Energy Trading Company LLC"/>
    <x v="0"/>
    <x v="0"/>
    <x v="0"/>
    <x v="4"/>
    <s v="US UNL Gasoline Fin Swap"/>
    <s v="US UNL Gasoline  Nymex NX2               Jun01           c/Gl-b"/>
    <n v="15000"/>
    <m/>
    <x v="0"/>
    <x v="11"/>
    <x v="0"/>
    <n v="105.8"/>
    <s v="rsrsrsrs"/>
    <s v="AHAUSER"/>
    <s v="Blnd-Hu-Hdg"/>
    <x v="1"/>
    <x v="5"/>
    <s v="VA7075.1"/>
    <d v="2001-06-01T21:00:00"/>
  </r>
  <r>
    <x v="0"/>
    <x v="0"/>
    <x v="0"/>
    <n v="1"/>
    <n v="20"/>
    <n v="1268121"/>
    <d v="2001-05-18T12:49:09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WAHFAGGOT"/>
    <s v="BMARCHAN"/>
    <s v="Enron Metals Trading System"/>
    <x v="0"/>
    <x v="0"/>
    <n v="2140126"/>
    <m/>
  </r>
  <r>
    <x v="1"/>
    <x v="3"/>
    <x v="0"/>
    <n v="151"/>
    <n v="755000"/>
    <n v="1268122"/>
    <d v="2001-05-18T12:49:50"/>
    <s v="CMS Marketing, Services and Trading Company"/>
    <x v="0"/>
    <x v="0"/>
    <x v="0"/>
    <x v="3"/>
    <s v="US Gas Fin Swap"/>
    <s v="US Gas Swap      Nymex                   Nov01-Mar02     USD/MM"/>
    <m/>
    <n v="5000"/>
    <x v="0"/>
    <x v="10"/>
    <x v="0"/>
    <n v="4.7"/>
    <s v="CRABTREE"/>
    <s v="JARNOLD"/>
    <s v="NG-Price"/>
    <x v="1"/>
    <x v="5"/>
    <s v="VA7079.1"/>
    <d v="2001-11-01T00:00:00"/>
  </r>
  <r>
    <x v="1"/>
    <x v="1"/>
    <x v="0"/>
    <n v="1"/>
    <n v="50000"/>
    <n v="1268123"/>
    <d v="2001-05-18T12:49:5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DOMESTIC"/>
    <s v="GWHALLE"/>
    <s v="WTI-GW-NXC2"/>
    <x v="1"/>
    <x v="5"/>
    <s v="VA7080.1"/>
    <d v="2001-06-01T00:00:00"/>
  </r>
  <r>
    <x v="1"/>
    <x v="4"/>
    <x v="0"/>
    <n v="1"/>
    <n v="15000"/>
    <n v="1268124"/>
    <d v="2001-05-18T12:50:03"/>
    <s v="Hess Energy Trading Company LLC"/>
    <x v="0"/>
    <x v="0"/>
    <x v="0"/>
    <x v="4"/>
    <s v="US UNL Gasoline Fin Swap"/>
    <s v="US UNL Gasoline  Nymex NX2               Jun01           c/Gl-b"/>
    <m/>
    <n v="15000"/>
    <x v="0"/>
    <x v="11"/>
    <x v="0"/>
    <n v="105.75"/>
    <s v="rsrsrsrs"/>
    <s v="AHAUSER"/>
    <s v="Blnd-Hu-Hdg"/>
    <x v="1"/>
    <x v="5"/>
    <s v="VA7081.1"/>
    <d v="2001-06-01T21:00:00"/>
  </r>
  <r>
    <x v="1"/>
    <x v="3"/>
    <x v="0"/>
    <n v="61"/>
    <n v="305000"/>
    <n v="1268125"/>
    <d v="2001-05-18T12:50:40"/>
    <s v="BP Amoco Corporation"/>
    <x v="0"/>
    <x v="0"/>
    <x v="0"/>
    <x v="3"/>
    <s v="US Gas Fin BasisSwap"/>
    <s v="US Gas Basis     NGI SoCal               Nov-Dec01       USD/MM"/>
    <m/>
    <n v="5000"/>
    <x v="0"/>
    <x v="10"/>
    <x v="0"/>
    <n v="5.3"/>
    <s v="Houtenda"/>
    <s v="KHOLST"/>
    <s v="FT-West"/>
    <x v="1"/>
    <x v="5"/>
    <s v="VA7082.1"/>
    <d v="2001-11-01T00:00:00"/>
  </r>
  <r>
    <x v="1"/>
    <x v="1"/>
    <x v="0"/>
    <n v="1"/>
    <n v="20000"/>
    <n v="1268126"/>
    <d v="2001-05-18T12:51:03"/>
    <s v="Hess Energy Trading Company LLC"/>
    <x v="0"/>
    <x v="0"/>
    <x v="0"/>
    <x v="1"/>
    <s v="US Crude WTI Fin Swap "/>
    <s v="US WTI Swap      Nymex PEN               Jun01           USD/bl/m"/>
    <n v="20000"/>
    <m/>
    <x v="0"/>
    <x v="8"/>
    <x v="0"/>
    <n v="29.52"/>
    <s v="MICGUIDO"/>
    <s v="GWHALLE"/>
    <s v="WTI-GW-NXC2"/>
    <x v="1"/>
    <x v="5"/>
    <s v="VA7083.1"/>
    <d v="2001-06-01T00:00:00"/>
  </r>
  <r>
    <x v="0"/>
    <x v="0"/>
    <x v="0"/>
    <n v="1"/>
    <n v="10"/>
    <n v="1268127"/>
    <d v="2001-05-18T12:51:2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anilshah"/>
    <s v="BMARCHAN"/>
    <s v="Enron Metals Trading System"/>
    <x v="0"/>
    <x v="0"/>
    <n v="2140124"/>
    <m/>
  </r>
  <r>
    <x v="0"/>
    <x v="0"/>
    <x v="0"/>
    <n v="1"/>
    <n v="10"/>
    <n v="1268128"/>
    <d v="2001-05-18T12:51:36"/>
    <s v="Deutsche Bank AG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AndyMurr"/>
    <s v="BMARCHAN"/>
    <s v="Enron Metals Trading System"/>
    <x v="0"/>
    <x v="0"/>
    <n v="2140122"/>
    <m/>
  </r>
  <r>
    <x v="1"/>
    <x v="3"/>
    <x v="0"/>
    <n v="30"/>
    <n v="450000"/>
    <n v="1268129"/>
    <d v="2001-05-18T12:52:07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"/>
    <s v="JPASTORE"/>
    <s v="JARNOLD"/>
    <s v="NG-Price"/>
    <x v="1"/>
    <x v="5"/>
    <s v="VA7085.1"/>
    <d v="2001-06-01T21:00:00"/>
  </r>
  <r>
    <x v="0"/>
    <x v="0"/>
    <x v="0"/>
    <n v="1"/>
    <n v="1"/>
    <n v="1268130"/>
    <d v="2001-05-18T12:52:15"/>
    <s v="Sogemin Metals Ltd."/>
    <x v="0"/>
    <x v="0"/>
    <x v="0"/>
    <x v="0"/>
    <s v="Aluminum LME Registered Contract"/>
    <s v="Al LME Reg.      Contract                3 Month         USD/mt-L"/>
    <n v="1"/>
    <m/>
    <x v="0"/>
    <x v="0"/>
    <x v="0"/>
    <n v="1547"/>
    <s v="TRD01017"/>
    <s v="BMARCHAN"/>
    <s v="Enron Metals Trading System"/>
    <x v="0"/>
    <x v="0"/>
    <n v="2140120"/>
    <m/>
  </r>
  <r>
    <x v="1"/>
    <x v="3"/>
    <x v="0"/>
    <n v="30"/>
    <n v="150000"/>
    <n v="1268131"/>
    <d v="2001-05-18T12:52:26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6"/>
    <s v="Houtenda"/>
    <s v="MLENHAR"/>
    <s v="West-Perm"/>
    <x v="1"/>
    <x v="5"/>
    <s v="VA7086.1"/>
    <d v="2001-06-01T21:00:00"/>
  </r>
  <r>
    <x v="1"/>
    <x v="1"/>
    <x v="0"/>
    <n v="1"/>
    <n v="50000"/>
    <n v="1268132"/>
    <d v="2001-05-18T12:52:40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rsrsrsrs"/>
    <s v="GWHALLE"/>
    <s v="WTI-GW-NXC2"/>
    <x v="1"/>
    <x v="5"/>
    <s v="VA7087.1"/>
    <d v="2001-07-01T00:00:00"/>
  </r>
  <r>
    <x v="1"/>
    <x v="3"/>
    <x v="0"/>
    <n v="153"/>
    <n v="765000"/>
    <n v="1268134"/>
    <d v="2001-05-18T12:53:19"/>
    <s v="Aquila Risk Management Corporation"/>
    <x v="0"/>
    <x v="0"/>
    <x v="0"/>
    <x v="3"/>
    <s v="US Gas Fin Swap"/>
    <s v="US Gas Swap      Nymex                   Jun-Oct01       USD/MM"/>
    <n v="5000"/>
    <m/>
    <x v="0"/>
    <x v="10"/>
    <x v="0"/>
    <n v="4.3250000000000002"/>
    <s v="AQUILA1001"/>
    <s v="JARNOLD"/>
    <s v="NG-Price"/>
    <x v="1"/>
    <x v="5"/>
    <s v="VA7090.1"/>
    <d v="2001-06-01T00:00:00"/>
  </r>
  <r>
    <x v="1"/>
    <x v="3"/>
    <x v="0"/>
    <n v="151"/>
    <n v="755000"/>
    <n v="1268135"/>
    <d v="2001-05-18T12:53:33"/>
    <s v="Morgan Stanley Capital Group, Inc."/>
    <x v="0"/>
    <x v="0"/>
    <x v="0"/>
    <x v="3"/>
    <s v="US Gas Fin Swap"/>
    <s v="US Gas Swap      Nymex                   Nov01-Mar02     USD/MM"/>
    <m/>
    <n v="5000"/>
    <x v="0"/>
    <x v="10"/>
    <x v="0"/>
    <n v="4.7"/>
    <s v="sjamison"/>
    <s v="JARNOLD"/>
    <s v="NG-Price"/>
    <x v="1"/>
    <x v="5"/>
    <s v="VA7091.1"/>
    <d v="2001-11-01T00:00:00"/>
  </r>
  <r>
    <x v="1"/>
    <x v="3"/>
    <x v="0"/>
    <n v="30"/>
    <n v="375000"/>
    <n v="1268136"/>
    <d v="2001-05-18T12:54:01"/>
    <s v="Aquila Risk Management Corporation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QUILA1003"/>
    <s v="JARNOLD"/>
    <s v="NG-Price"/>
    <x v="1"/>
    <x v="5"/>
    <s v="VA7095.1"/>
    <d v="2001-06-01T21:00:00"/>
  </r>
  <r>
    <x v="1"/>
    <x v="3"/>
    <x v="0"/>
    <n v="153"/>
    <n v="765000"/>
    <n v="1268137"/>
    <d v="2001-05-18T12:54:03"/>
    <s v="CMS Marketing, Services and Trading Company"/>
    <x v="0"/>
    <x v="0"/>
    <x v="0"/>
    <x v="3"/>
    <s v="US Gas Fin Swap"/>
    <s v="US Gas Swap      Nymex                   Jun-Oct01       USD/MM"/>
    <m/>
    <n v="5000"/>
    <x v="0"/>
    <x v="10"/>
    <x v="0"/>
    <n v="4.33"/>
    <s v="CRABTREE"/>
    <s v="JARNOLD"/>
    <s v="NG-Price"/>
    <x v="1"/>
    <x v="5"/>
    <s v="VA7094.1"/>
    <d v="2001-06-01T00:00:00"/>
  </r>
  <r>
    <x v="1"/>
    <x v="3"/>
    <x v="0"/>
    <n v="153"/>
    <n v="765000"/>
    <n v="1268138"/>
    <d v="2001-05-18T12:54:15"/>
    <s v="Aquila Risk Management Corporation"/>
    <x v="0"/>
    <x v="0"/>
    <x v="0"/>
    <x v="3"/>
    <s v="US Gas Fin Swap"/>
    <s v="US Gas Swap      Nymex                   Jun-Oct01       USD/MM"/>
    <n v="5000"/>
    <m/>
    <x v="0"/>
    <x v="10"/>
    <x v="0"/>
    <n v="4.32"/>
    <s v="AQUILA1003"/>
    <s v="JARNOLD"/>
    <s v="NG-Price"/>
    <x v="1"/>
    <x v="5"/>
    <s v="VA7097.1"/>
    <d v="2001-06-01T00:00:00"/>
  </r>
  <r>
    <x v="0"/>
    <x v="0"/>
    <x v="0"/>
    <n v="1"/>
    <n v="20"/>
    <n v="1268139"/>
    <d v="2001-05-18T12:54:20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DM37670"/>
    <s v="BMARCHAN"/>
    <s v="Enron Metals Trading System"/>
    <x v="0"/>
    <x v="0"/>
    <n v="2140118"/>
    <m/>
  </r>
  <r>
    <x v="1"/>
    <x v="3"/>
    <x v="0"/>
    <n v="153"/>
    <n v="382500"/>
    <n v="1268140"/>
    <d v="2001-05-18T12:54:41"/>
    <s v="Axia Energy, LP"/>
    <x v="0"/>
    <x v="0"/>
    <x v="0"/>
    <x v="3"/>
    <s v="US Gas Fin Swap"/>
    <s v="US Gas Swap      Nymex                   Jun-Oct01       USD/MM"/>
    <n v="2500"/>
    <m/>
    <x v="0"/>
    <x v="10"/>
    <x v="0"/>
    <n v="4.3150000000000004"/>
    <s v="berginpat2"/>
    <s v="JARNOLD"/>
    <s v="NG-Price"/>
    <x v="1"/>
    <x v="5"/>
    <s v="VA7100.1"/>
    <d v="2001-06-01T00:00:00"/>
  </r>
  <r>
    <x v="0"/>
    <x v="0"/>
    <x v="0"/>
    <n v="1"/>
    <n v="20"/>
    <n v="1268141"/>
    <d v="2001-05-18T12:54:46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ADM08839"/>
    <s v="KGWOZDZ"/>
    <s v="Enron Metals Trading System"/>
    <x v="0"/>
    <x v="0"/>
    <n v="2140116"/>
    <m/>
  </r>
  <r>
    <x v="1"/>
    <x v="3"/>
    <x v="0"/>
    <n v="153"/>
    <n v="765000"/>
    <n v="1268143"/>
    <d v="2001-05-18T12:55:12"/>
    <s v="BNP Paribas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SUNGDORA"/>
    <s v="JARNOLD"/>
    <s v="NG-Price"/>
    <x v="1"/>
    <x v="5"/>
    <s v="VA7102.1"/>
    <d v="2001-06-01T00:00:00"/>
  </r>
  <r>
    <x v="1"/>
    <x v="4"/>
    <x v="0"/>
    <n v="1"/>
    <n v="25000"/>
    <n v="1268144"/>
    <d v="2001-05-18T12:55:14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65"/>
    <s v="eglasgow"/>
    <s v="AHAUSER"/>
    <s v="Blnd-Hu-Hdg"/>
    <x v="1"/>
    <x v="5"/>
    <s v="VA7103.1"/>
    <d v="2001-06-01T21:00:00"/>
  </r>
  <r>
    <x v="1"/>
    <x v="3"/>
    <x v="0"/>
    <n v="10"/>
    <n v="150000"/>
    <n v="1268145"/>
    <d v="2001-05-18T12:55:15"/>
    <s v="Aquila Risk Management Corporation"/>
    <x v="0"/>
    <x v="0"/>
    <x v="0"/>
    <x v="3"/>
    <s v="US Gas Fin Swap"/>
    <s v="US Gas Daily     Transco Z6 NY           22-31May01      USD/MM"/>
    <n v="15000"/>
    <m/>
    <x v="0"/>
    <x v="10"/>
    <x v="0"/>
    <n v="4.5350000000000001"/>
    <s v="AQUILA1003"/>
    <s v="VPIMENOV"/>
    <s v="EAST-NEW YORK"/>
    <x v="1"/>
    <x v="5"/>
    <s v="VA7104.1"/>
    <d v="2001-05-22T21:00:00"/>
  </r>
  <r>
    <x v="0"/>
    <x v="0"/>
    <x v="0"/>
    <n v="1"/>
    <n v="20"/>
    <n v="1268147"/>
    <d v="2001-05-18T12:55:2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ADM08839"/>
    <s v="BMARCHAN"/>
    <s v="Enron Metals Trading System"/>
    <x v="0"/>
    <x v="0"/>
    <n v="2140114"/>
    <m/>
  </r>
  <r>
    <x v="1"/>
    <x v="3"/>
    <x v="0"/>
    <n v="10"/>
    <n v="100000"/>
    <n v="1268148"/>
    <d v="2001-05-18T12:55:27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149999999999999"/>
    <s v="AQUILA1003"/>
    <s v="GSTOREY"/>
    <s v="FT-ONTARIO"/>
    <x v="1"/>
    <x v="5"/>
    <s v="VA7108.1"/>
    <d v="2001-05-22T21:00:00"/>
  </r>
  <r>
    <x v="1"/>
    <x v="3"/>
    <x v="0"/>
    <n v="30"/>
    <n v="300000"/>
    <n v="1268150"/>
    <d v="2001-05-18T12:55:29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"/>
    <s v="JPASTORE"/>
    <s v="JARNOLD"/>
    <s v="NG-Price"/>
    <x v="1"/>
    <x v="5"/>
    <s v="VA7107.1"/>
    <d v="2001-06-01T21:00:00"/>
  </r>
  <r>
    <x v="1"/>
    <x v="1"/>
    <x v="1"/>
    <n v="30"/>
    <n v="90000"/>
    <n v="1268151"/>
    <d v="2001-05-18T12:55:54"/>
    <s v="ConAgra Energy Services, Inc."/>
    <x v="0"/>
    <x v="0"/>
    <x v="0"/>
    <x v="1"/>
    <s v="US Crude WTI Phy Index"/>
    <s v="US WTI Index     Calendar                Jun01           USD/bl/d"/>
    <n v="3000"/>
    <m/>
    <x v="0"/>
    <x v="18"/>
    <x v="0"/>
    <n v="-0.4"/>
    <s v="JALTILIO"/>
    <s v="RFULLER"/>
    <s v="Phyoil-Index"/>
    <x v="1"/>
    <x v="11"/>
    <s v="VA7111.1"/>
    <d v="2001-06-01T21:00:00"/>
  </r>
  <r>
    <x v="1"/>
    <x v="1"/>
    <x v="1"/>
    <n v="30"/>
    <n v="90000"/>
    <n v="1268152"/>
    <d v="2001-05-18T12:55:57"/>
    <s v="ConAgra Energy Services, Inc."/>
    <x v="0"/>
    <x v="0"/>
    <x v="0"/>
    <x v="1"/>
    <s v="US Crude WTI Phy Index"/>
    <s v="US WTI Index     Nymex                   Jun01           USD/bl/d"/>
    <n v="3000"/>
    <m/>
    <x v="0"/>
    <x v="18"/>
    <x v="0"/>
    <n v="-0.4"/>
    <s v="JALTILIO"/>
    <s v="RFULLER"/>
    <s v="Phyoil-Index"/>
    <x v="1"/>
    <x v="11"/>
    <s v="VA7112.1"/>
    <d v="2001-06-01T21:00:00"/>
  </r>
  <r>
    <x v="1"/>
    <x v="1"/>
    <x v="0"/>
    <n v="1"/>
    <n v="50000"/>
    <n v="1268153"/>
    <d v="2001-05-18T12:56:21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7115.1"/>
    <d v="2001-07-01T00:00:00"/>
  </r>
  <r>
    <x v="0"/>
    <x v="0"/>
    <x v="0"/>
    <n v="1"/>
    <n v="20"/>
    <n v="1268154"/>
    <d v="2001-05-18T12:56:22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DUNC1206"/>
    <s v="BMARCHAN"/>
    <s v="Enron Metals Trading System"/>
    <x v="0"/>
    <x v="0"/>
    <n v="2140112"/>
    <m/>
  </r>
  <r>
    <x v="0"/>
    <x v="0"/>
    <x v="0"/>
    <n v="1"/>
    <n v="20"/>
    <n v="1268155"/>
    <d v="2001-05-18T12:56:38"/>
    <s v="Deutsche Bank AG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AndyMurr"/>
    <s v="BMARCHAN"/>
    <s v="Enron Metals Trading System"/>
    <x v="0"/>
    <x v="0"/>
    <n v="2140110"/>
    <m/>
  </r>
  <r>
    <x v="0"/>
    <x v="0"/>
    <x v="0"/>
    <n v="1"/>
    <n v="10"/>
    <n v="1268156"/>
    <d v="2001-05-18T12:56:4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TRD11003"/>
    <s v="BMARCHAN"/>
    <s v="Enron Metals Trading System"/>
    <x v="0"/>
    <x v="0"/>
    <n v="2140108"/>
    <m/>
  </r>
  <r>
    <x v="0"/>
    <x v="0"/>
    <x v="0"/>
    <n v="1"/>
    <n v="20"/>
    <n v="1268157"/>
    <d v="2001-05-18T12:56:50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1"/>
    <s v="BMARCHAN"/>
    <s v="Enron Metals Trading System"/>
    <x v="0"/>
    <x v="0"/>
    <n v="2140098"/>
    <m/>
  </r>
  <r>
    <x v="0"/>
    <x v="0"/>
    <x v="0"/>
    <n v="1"/>
    <n v="20"/>
    <n v="1268158"/>
    <d v="2001-05-18T12:56:53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9.5"/>
    <s v="ADM08839"/>
    <s v="KGWOZDZ"/>
    <s v="Enron Metals Trading System"/>
    <x v="0"/>
    <x v="0"/>
    <n v="2140096"/>
    <m/>
  </r>
  <r>
    <x v="0"/>
    <x v="0"/>
    <x v="0"/>
    <n v="1"/>
    <n v="20"/>
    <n v="1268159"/>
    <d v="2001-05-18T12:57:0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DUNC1206"/>
    <s v="BMARCHAN"/>
    <s v="Enron Metals Trading System"/>
    <x v="0"/>
    <x v="0"/>
    <n v="2140094"/>
    <m/>
  </r>
  <r>
    <x v="1"/>
    <x v="3"/>
    <x v="0"/>
    <n v="30"/>
    <n v="150000"/>
    <n v="1268160"/>
    <d v="2001-05-18T12:57:32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CRABTREE"/>
    <s v="JARNOLD"/>
    <s v="NG-Price"/>
    <x v="1"/>
    <x v="5"/>
    <s v="VA7119.1"/>
    <d v="2001-06-01T21:00:00"/>
  </r>
  <r>
    <x v="0"/>
    <x v="0"/>
    <x v="0"/>
    <n v="1"/>
    <n v="20"/>
    <n v="1268161"/>
    <d v="2001-05-18T12:5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johnmanfld"/>
    <s v="BMARCHAN"/>
    <s v="Enron Metals Trading System"/>
    <x v="0"/>
    <x v="0"/>
    <n v="2140092"/>
    <m/>
  </r>
  <r>
    <x v="1"/>
    <x v="3"/>
    <x v="0"/>
    <n v="153"/>
    <n v="765000"/>
    <n v="1268162"/>
    <d v="2001-05-18T12:58:06"/>
    <s v="Mirant Americas Energy Marketing, L.P."/>
    <x v="0"/>
    <x v="0"/>
    <x v="0"/>
    <x v="3"/>
    <s v="US Gas Fin Swap"/>
    <s v="US Gas Swap      Nymex                   Jun-Oct01       USD/MM"/>
    <m/>
    <n v="5000"/>
    <x v="0"/>
    <x v="10"/>
    <x v="0"/>
    <n v="4.33"/>
    <s v="ctm00001"/>
    <s v="JARNOLD"/>
    <s v="NG-Price"/>
    <x v="1"/>
    <x v="5"/>
    <s v="VA7122.1"/>
    <d v="2001-06-01T00:00:00"/>
  </r>
  <r>
    <x v="0"/>
    <x v="0"/>
    <x v="0"/>
    <n v="1"/>
    <n v="20"/>
    <n v="1268163"/>
    <d v="2001-05-18T12:58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DUNC1206"/>
    <s v="BMARCHAN"/>
    <s v="Enron Metals Trading System"/>
    <x v="0"/>
    <x v="0"/>
    <n v="2140090"/>
    <m/>
  </r>
  <r>
    <x v="0"/>
    <x v="0"/>
    <x v="0"/>
    <n v="1"/>
    <n v="20"/>
    <n v="1268164"/>
    <d v="2001-05-18T12:58:14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67150"/>
    <s v="BMARCHAN"/>
    <s v="Enron Metals Trading System"/>
    <x v="0"/>
    <x v="0"/>
    <n v="2140088"/>
    <m/>
  </r>
  <r>
    <x v="1"/>
    <x v="3"/>
    <x v="0"/>
    <n v="30"/>
    <n v="450000"/>
    <n v="1268165"/>
    <d v="2001-05-18T12:58:14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050000000000001"/>
    <s v="JPASTORE"/>
    <s v="JARNOLD"/>
    <s v="NG-Price"/>
    <x v="1"/>
    <x v="5"/>
    <s v="VA7123.1"/>
    <d v="2001-06-01T21:00:00"/>
  </r>
  <r>
    <x v="0"/>
    <x v="0"/>
    <x v="0"/>
    <n v="1"/>
    <n v="20"/>
    <n v="1268168"/>
    <d v="2001-05-18T12:58:51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086"/>
    <m/>
  </r>
  <r>
    <x v="0"/>
    <x v="0"/>
    <x v="0"/>
    <n v="1"/>
    <n v="10"/>
    <n v="1268169"/>
    <d v="2001-05-18T12:59:02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aarongiles"/>
    <s v="BMARCHAN"/>
    <s v="Enron Metals Trading System"/>
    <x v="0"/>
    <x v="0"/>
    <n v="2140080"/>
    <m/>
  </r>
  <r>
    <x v="1"/>
    <x v="4"/>
    <x v="0"/>
    <n v="1"/>
    <n v="15000"/>
    <n v="1268170"/>
    <d v="2001-05-18T12:59:08"/>
    <s v="Hess Energy Trading Company LLC"/>
    <x v="0"/>
    <x v="0"/>
    <x v="0"/>
    <x v="4"/>
    <s v="US UNL Gasoline Fin Swap"/>
    <s v="US UNL Gasoline  Nymex NX2               Jun01           c/Gl-b"/>
    <n v="15000"/>
    <m/>
    <x v="0"/>
    <x v="11"/>
    <x v="0"/>
    <n v="105.7"/>
    <s v="rsrsrsrs"/>
    <s v="AHAUSER"/>
    <s v="Blnd-Hu-Hdg"/>
    <x v="1"/>
    <x v="5"/>
    <s v="VA7127.1"/>
    <d v="2001-06-01T21:00:00"/>
  </r>
  <r>
    <x v="0"/>
    <x v="0"/>
    <x v="0"/>
    <n v="1"/>
    <n v="8"/>
    <n v="1268171"/>
    <d v="2001-05-18T12:59:10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23"/>
    <s v="ADM37670"/>
    <s v="BMARCHAN"/>
    <s v="Enron Metals Trading System"/>
    <x v="0"/>
    <x v="0"/>
    <n v="2140078"/>
    <m/>
  </r>
  <r>
    <x v="0"/>
    <x v="0"/>
    <x v="0"/>
    <n v="1"/>
    <n v="10"/>
    <n v="1268172"/>
    <d v="2001-05-18T12:59:18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jamesbuff"/>
    <s v="BMARCHAN"/>
    <s v="Enron Metals Trading System"/>
    <x v="0"/>
    <x v="0"/>
    <n v="2140076"/>
    <m/>
  </r>
  <r>
    <x v="1"/>
    <x v="3"/>
    <x v="0"/>
    <n v="10"/>
    <n v="85000"/>
    <n v="1268173"/>
    <d v="2001-05-18T12:59:30"/>
    <s v="AEP Energy Services, Inc."/>
    <x v="0"/>
    <x v="0"/>
    <x v="0"/>
    <x v="3"/>
    <s v="US Gas Fin Swap"/>
    <s v="US Gas Daily     HHub                    22-31May01      USD/MM"/>
    <m/>
    <n v="8500"/>
    <x v="0"/>
    <x v="10"/>
    <x v="0"/>
    <n v="4.16"/>
    <s v="aepes222"/>
    <s v="PKEAVEY"/>
    <s v="G-DAILY-EST"/>
    <x v="1"/>
    <x v="5"/>
    <s v="VA7131.1"/>
    <d v="2001-05-22T21:00:00"/>
  </r>
  <r>
    <x v="1"/>
    <x v="4"/>
    <x v="0"/>
    <n v="1"/>
    <n v="15000"/>
    <n v="1268174"/>
    <d v="2001-05-18T12:59:31"/>
    <s v="Hess Energy Trading Company LLC"/>
    <x v="0"/>
    <x v="0"/>
    <x v="0"/>
    <x v="4"/>
    <s v="US UNL Gasoline Fin Swap"/>
    <s v="US UNL Gasoline  Nymex NX2               Jun01           c/Gl-b"/>
    <m/>
    <n v="15000"/>
    <x v="0"/>
    <x v="11"/>
    <x v="0"/>
    <n v="105.65"/>
    <s v="rsrsrsrs"/>
    <s v="AHAUSER"/>
    <s v="Blnd-Hu-Hdg"/>
    <x v="1"/>
    <x v="5"/>
    <s v="VA7129.1"/>
    <d v="2001-06-01T21:00:00"/>
  </r>
  <r>
    <x v="1"/>
    <x v="3"/>
    <x v="0"/>
    <n v="151"/>
    <n v="377500"/>
    <n v="1268175"/>
    <d v="2001-05-18T12:59:33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0"/>
    <x v="0"/>
    <n v="4.71"/>
    <s v="CRABTREE"/>
    <s v="JARNOLD"/>
    <s v="NG-Price"/>
    <x v="1"/>
    <x v="5"/>
    <s v="VA7130.1"/>
    <d v="2001-11-01T00:00:00"/>
  </r>
  <r>
    <x v="1"/>
    <x v="3"/>
    <x v="0"/>
    <n v="31"/>
    <n v="155000"/>
    <n v="1268176"/>
    <d v="2001-05-18T12:59:47"/>
    <s v="Canadian Imperial Bank of Commerce"/>
    <x v="0"/>
    <x v="0"/>
    <x v="0"/>
    <x v="3"/>
    <s v="US Gas Fin Swap"/>
    <s v="US Gas Swap      Nymex                   Jul01           USD/MM"/>
    <m/>
    <n v="5000"/>
    <x v="0"/>
    <x v="10"/>
    <x v="0"/>
    <n v="4.2824999999999998"/>
    <s v="ADM61910"/>
    <s v="JARNOLD"/>
    <s v="NG-Price"/>
    <x v="1"/>
    <x v="5"/>
    <s v="VA7132.1"/>
    <d v="2001-07-01T21:00:00"/>
  </r>
  <r>
    <x v="1"/>
    <x v="3"/>
    <x v="0"/>
    <n v="30"/>
    <n v="450000"/>
    <n v="1268178"/>
    <d v="2001-05-18T12:59:56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1"/>
    <s v="JPASTORE"/>
    <s v="JARNOLD"/>
    <s v="NG-Price"/>
    <x v="1"/>
    <x v="5"/>
    <s v="VA7133.1"/>
    <d v="2001-06-01T21:00:00"/>
  </r>
  <r>
    <x v="1"/>
    <x v="2"/>
    <x v="1"/>
    <n v="3"/>
    <n v="150"/>
    <n v="1268179"/>
    <d v="2001-05-18T13:00:07"/>
    <s v="Amerada Hess Corporation"/>
    <x v="0"/>
    <x v="0"/>
    <x v="0"/>
    <x v="2"/>
    <s v="US East Power Phy Fwd Firm"/>
    <s v="US Pwr Phy Firm  PJM-W Peak              29-31May01      USD/MWh"/>
    <m/>
    <n v="50"/>
    <x v="0"/>
    <x v="2"/>
    <x v="0"/>
    <n v="44"/>
    <s v="englund1"/>
    <s v="JQUENET"/>
    <s v="ST-PJM"/>
    <x v="6"/>
    <x v="6"/>
    <n v="615633.1"/>
    <d v="2001-05-29T21:00:00"/>
  </r>
  <r>
    <x v="0"/>
    <x v="0"/>
    <x v="0"/>
    <n v="1"/>
    <n v="10"/>
    <n v="1268180"/>
    <d v="2001-05-18T13:00:08"/>
    <s v="Deutsche Bank AG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ndyMurr"/>
    <s v="BMARCHAN"/>
    <s v="Enron Metals Trading System"/>
    <x v="0"/>
    <x v="0"/>
    <n v="2140072"/>
    <m/>
  </r>
  <r>
    <x v="1"/>
    <x v="3"/>
    <x v="0"/>
    <n v="30"/>
    <n v="150000"/>
    <n v="1268181"/>
    <d v="2001-05-18T13:00:17"/>
    <s v="Canadian Imperial Bank of Commerce"/>
    <x v="0"/>
    <x v="0"/>
    <x v="0"/>
    <x v="3"/>
    <s v="US Gas Fin Swap"/>
    <s v="US Gas Swap      Nymex                   Jun01           USD/MM"/>
    <m/>
    <n v="5000"/>
    <x v="0"/>
    <x v="10"/>
    <x v="0"/>
    <n v="4.2149999999999999"/>
    <s v="ADM61910"/>
    <s v="JARNOLD"/>
    <s v="NG-Price"/>
    <x v="1"/>
    <x v="5"/>
    <s v="VA7135.1"/>
    <d v="2001-06-01T21:00:00"/>
  </r>
  <r>
    <x v="0"/>
    <x v="0"/>
    <x v="0"/>
    <n v="1"/>
    <n v="12"/>
    <n v="1268182"/>
    <d v="2001-05-18T13:00:28"/>
    <s v="Prudential Bache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724"/>
    <s v="ANDYMARSH"/>
    <s v="BMARCHAN"/>
    <s v="Enron Metals Trading System"/>
    <x v="0"/>
    <x v="0"/>
    <n v="2140069"/>
    <m/>
  </r>
  <r>
    <x v="0"/>
    <x v="0"/>
    <x v="0"/>
    <n v="1"/>
    <n v="20"/>
    <n v="1268184"/>
    <d v="2001-05-18T13:00:3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ohnmanfld"/>
    <s v="BMARCHAN"/>
    <s v="Enron Metals Trading System"/>
    <x v="0"/>
    <x v="0"/>
    <n v="2140067"/>
    <m/>
  </r>
  <r>
    <x v="0"/>
    <x v="3"/>
    <x v="1"/>
    <n v="4"/>
    <n v="20000"/>
    <n v="1268183"/>
    <d v="2001-05-18T13:00:36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150000000000004"/>
    <s v="ADM84845"/>
    <s v="RWATT"/>
    <s v="EC-IM Canada West"/>
    <x v="7"/>
    <x v="7"/>
    <n v="798546"/>
    <d v="2001-05-18T21:00:00"/>
  </r>
  <r>
    <x v="0"/>
    <x v="0"/>
    <x v="0"/>
    <n v="1"/>
    <n v="20"/>
    <n v="1268185"/>
    <d v="2001-05-18T13:00:44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NDYMARSH"/>
    <s v="BMARCHAN"/>
    <s v="Enron Metals Trading System"/>
    <x v="0"/>
    <x v="0"/>
    <n v="2140063"/>
    <m/>
  </r>
  <r>
    <x v="0"/>
    <x v="0"/>
    <x v="0"/>
    <n v="1"/>
    <n v="10"/>
    <n v="1268186"/>
    <d v="2001-05-18T13:01:01"/>
    <s v="Refco Overseas Ltd"/>
    <x v="0"/>
    <x v="0"/>
    <x v="0"/>
    <x v="0"/>
    <s v="Nickel LME Registered Contract"/>
    <s v="Ni LME Reg.      Contract                3 Month         USD/mt-L"/>
    <m/>
    <n v="10"/>
    <x v="0"/>
    <x v="3"/>
    <x v="0"/>
    <n v="7260"/>
    <s v="ADM03777"/>
    <s v="KGWOZDZ"/>
    <s v="Enron Metals Trading System"/>
    <x v="0"/>
    <x v="0"/>
    <n v="2140060"/>
    <m/>
  </r>
  <r>
    <x v="0"/>
    <x v="0"/>
    <x v="0"/>
    <n v="1"/>
    <n v="20"/>
    <n v="1268187"/>
    <d v="2001-05-18T13:01:03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garyridley"/>
    <s v="BMARCHAN"/>
    <s v="Enron Metals Trading System"/>
    <x v="0"/>
    <x v="0"/>
    <n v="2140058"/>
    <m/>
  </r>
  <r>
    <x v="0"/>
    <x v="0"/>
    <x v="0"/>
    <n v="1"/>
    <n v="10"/>
    <n v="1268188"/>
    <d v="2001-05-18T13:01:1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nilshah"/>
    <s v="BMARCHAN"/>
    <s v="Enron Metals Trading System"/>
    <x v="0"/>
    <x v="0"/>
    <n v="2140053"/>
    <m/>
  </r>
  <r>
    <x v="0"/>
    <x v="0"/>
    <x v="0"/>
    <n v="1"/>
    <n v="10"/>
    <n v="1268189"/>
    <d v="2001-05-18T13:01:41"/>
    <s v="Triland Metals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06610"/>
    <s v="BMARCHAN"/>
    <s v="Enron Metals Trading System"/>
    <x v="0"/>
    <x v="0"/>
    <n v="2140051"/>
    <m/>
  </r>
  <r>
    <x v="1"/>
    <x v="2"/>
    <x v="1"/>
    <n v="4"/>
    <n v="200"/>
    <n v="1268190"/>
    <d v="2001-05-18T13:02:22"/>
    <s v="Cargill-Alliant, LLC"/>
    <x v="0"/>
    <x v="0"/>
    <x v="0"/>
    <x v="2"/>
    <s v="US East Power Phy Fwd Firm"/>
    <s v="US Pwr Phy Firm  Cinergy Peak            22-25May01      USD/MWh"/>
    <n v="50"/>
    <m/>
    <x v="0"/>
    <x v="2"/>
    <x v="0"/>
    <n v="29"/>
    <s v="BRETJONES"/>
    <s v="CDORLAN"/>
    <s v="ST-ECAR"/>
    <x v="6"/>
    <x v="6"/>
    <n v="615642.1"/>
    <d v="2001-05-22T21:00:00"/>
  </r>
  <r>
    <x v="0"/>
    <x v="3"/>
    <x v="1"/>
    <n v="4"/>
    <n v="20000"/>
    <n v="1268191"/>
    <d v="2001-05-18T13:02:25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949999999999999"/>
    <s v="ADM84845"/>
    <s v="RWATT"/>
    <s v="EC-IM Canada West"/>
    <x v="7"/>
    <x v="7"/>
    <n v="798547"/>
    <d v="2001-05-18T21:00:00"/>
  </r>
  <r>
    <x v="1"/>
    <x v="3"/>
    <x v="0"/>
    <n v="30"/>
    <n v="30000"/>
    <n v="1268194"/>
    <d v="2001-05-18T13:03:42"/>
    <s v="Occidental Energy Marketing, Inc."/>
    <x v="0"/>
    <x v="0"/>
    <x v="0"/>
    <x v="3"/>
    <s v="US Gas Fin BasisSwap"/>
    <s v="US Gas Basis     NNG Ventura             Jun01           USD/MM"/>
    <m/>
    <n v="1000"/>
    <x v="0"/>
    <x v="10"/>
    <x v="0"/>
    <n v="-0.1"/>
    <s v="jennypoo"/>
    <s v="ALEWIS"/>
    <s v="GD-CENTRAL"/>
    <x v="1"/>
    <x v="5"/>
    <s v="VA7145.1"/>
    <d v="2001-06-01T21:00:00"/>
  </r>
  <r>
    <x v="1"/>
    <x v="3"/>
    <x v="0"/>
    <n v="10"/>
    <n v="200000"/>
    <n v="1268196"/>
    <d v="2001-05-18T13:04:15"/>
    <s v="CMS Marketing, Services and Trading Company"/>
    <x v="0"/>
    <x v="0"/>
    <x v="0"/>
    <x v="3"/>
    <s v="US Gas Fin Swap"/>
    <s v="US Gas Daily     HHub                    22-31May01      USD/MM"/>
    <m/>
    <n v="20000"/>
    <x v="0"/>
    <x v="10"/>
    <x v="0"/>
    <n v="4.165"/>
    <s v="TSPURLIN"/>
    <s v="PKEAVEY"/>
    <s v="G-DAILY-EST"/>
    <x v="1"/>
    <x v="5"/>
    <s v="VA7149.1"/>
    <d v="2001-05-22T21:00:00"/>
  </r>
  <r>
    <x v="1"/>
    <x v="2"/>
    <x v="1"/>
    <n v="1"/>
    <n v="50"/>
    <n v="1268197"/>
    <d v="2001-05-18T13:04:17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.25"/>
    <s v="Kellybry"/>
    <s v="JQUENET"/>
    <s v="ST-PJM"/>
    <x v="6"/>
    <x v="6"/>
    <n v="615643.1"/>
    <d v="2001-06-01T21:00:00"/>
  </r>
  <r>
    <x v="1"/>
    <x v="1"/>
    <x v="0"/>
    <n v="1"/>
    <n v="25000"/>
    <n v="1268198"/>
    <d v="2001-05-18T13:04:23"/>
    <s v="Sempra Energy Trading Corp."/>
    <x v="0"/>
    <x v="0"/>
    <x v="0"/>
    <x v="1"/>
    <s v="US Crude WTI Fin Swap "/>
    <s v="US WTI Swap      Nymex PEN               Jul01           USD/bl/m"/>
    <m/>
    <n v="25000"/>
    <x v="0"/>
    <x v="8"/>
    <x v="0"/>
    <n v="30"/>
    <s v="DOMESTIC"/>
    <s v="GWHALLE"/>
    <s v="WTI-GW-NXC2"/>
    <x v="1"/>
    <x v="5"/>
    <s v="VA7150.1"/>
    <d v="2001-07-01T00:00:00"/>
  </r>
  <r>
    <x v="1"/>
    <x v="1"/>
    <x v="0"/>
    <n v="1"/>
    <n v="25000"/>
    <n v="1268199"/>
    <d v="2001-05-18T13:04:35"/>
    <s v="Sempra Energy Trading Corp."/>
    <x v="0"/>
    <x v="0"/>
    <x v="0"/>
    <x v="1"/>
    <s v="US Crude WTI Fin Swap "/>
    <s v="US WTI Swap      Nymex PEN               Jul01           USD/bl/m"/>
    <m/>
    <n v="25000"/>
    <x v="0"/>
    <x v="8"/>
    <x v="0"/>
    <n v="30"/>
    <s v="DOMESTIC1"/>
    <s v="GWHALLE"/>
    <s v="WTI-GW-NXC2"/>
    <x v="1"/>
    <x v="5"/>
    <s v="VA7151.1"/>
    <d v="2001-07-01T00:00:00"/>
  </r>
  <r>
    <x v="1"/>
    <x v="3"/>
    <x v="0"/>
    <n v="151"/>
    <n v="377500"/>
    <n v="1268200"/>
    <d v="2001-05-18T13:04:38"/>
    <s v="Canadian Imperial Bank of Commerce"/>
    <x v="0"/>
    <x v="0"/>
    <x v="0"/>
    <x v="3"/>
    <s v="US Gas Fin Swap"/>
    <s v="US Gas Swap      Nymex                   Nov01-Mar02     USD/MM"/>
    <m/>
    <n v="2500"/>
    <x v="0"/>
    <x v="10"/>
    <x v="0"/>
    <n v="4.7149999999999999"/>
    <s v="ADM61910"/>
    <s v="JARNOLD"/>
    <s v="NG-Price"/>
    <x v="1"/>
    <x v="5"/>
    <s v="VA7153.1"/>
    <d v="2001-11-01T00:00:00"/>
  </r>
  <r>
    <x v="1"/>
    <x v="3"/>
    <x v="0"/>
    <n v="30"/>
    <n v="1500000"/>
    <n v="1268201"/>
    <d v="2001-05-18T13:04:47"/>
    <s v="Sempra Energy Trading Corp."/>
    <x v="0"/>
    <x v="0"/>
    <x v="0"/>
    <x v="3"/>
    <s v="US Gas Fin BasisSwap"/>
    <s v="US Gas Basis     HSC                     Jun01           USD/MM"/>
    <n v="50000"/>
    <m/>
    <x v="0"/>
    <x v="10"/>
    <x v="0"/>
    <n v="0.03"/>
    <s v="RICKERSB"/>
    <s v="EBASS"/>
    <s v="FT-Texas"/>
    <x v="1"/>
    <x v="5"/>
    <s v="VA7154.1"/>
    <d v="2001-06-01T00:00:00"/>
  </r>
  <r>
    <x v="1"/>
    <x v="1"/>
    <x v="0"/>
    <n v="1"/>
    <n v="50000"/>
    <n v="1268202"/>
    <d v="2001-05-18T13:05:3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crudebuyer"/>
    <s v="GWHALLE"/>
    <s v="WTI-GW-NXC2"/>
    <x v="1"/>
    <x v="5"/>
    <s v="VA7156.1"/>
    <d v="2001-07-01T00:00:00"/>
  </r>
  <r>
    <x v="1"/>
    <x v="3"/>
    <x v="0"/>
    <n v="30"/>
    <n v="600000"/>
    <n v="1268204"/>
    <d v="2001-05-18T13:05:45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22"/>
    <s v="MICWHITE"/>
    <s v="JARNOLD"/>
    <s v="NG-Price"/>
    <x v="1"/>
    <x v="5"/>
    <s v="VA7158.1"/>
    <d v="2001-06-01T21:00:00"/>
  </r>
  <r>
    <x v="1"/>
    <x v="3"/>
    <x v="1"/>
    <n v="1"/>
    <n v="10000"/>
    <n v="1268206"/>
    <d v="2001-05-18T13:06:22"/>
    <s v="BGML - IM Bridgeline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"/>
    <s v="jayknobl"/>
    <s v="ARING"/>
    <s v="ENA-IM NE GULF1"/>
    <x v="7"/>
    <x v="5"/>
    <n v="798548"/>
    <d v="2001-05-22T21:00:00"/>
  </r>
  <r>
    <x v="1"/>
    <x v="1"/>
    <x v="0"/>
    <n v="1"/>
    <n v="50000"/>
    <n v="1268207"/>
    <d v="2001-05-18T13:06:26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rsrsrsrs"/>
    <s v="GWHALLE"/>
    <s v="WTI-GW-NXC2"/>
    <x v="1"/>
    <x v="5"/>
    <s v="VA7163.1"/>
    <d v="2001-07-01T00:00:00"/>
  </r>
  <r>
    <x v="1"/>
    <x v="3"/>
    <x v="0"/>
    <n v="365"/>
    <n v="1825000"/>
    <n v="1268208"/>
    <d v="2001-05-18T13:06:35"/>
    <s v="Engage Energy Canada L.P."/>
    <x v="0"/>
    <x v="0"/>
    <x v="0"/>
    <x v="3"/>
    <s v="US Gas Fin Swap"/>
    <s v="US Gas Swap      Nymex                   Jan-Dec02       USD/MM"/>
    <m/>
    <n v="5000"/>
    <x v="0"/>
    <x v="10"/>
    <x v="0"/>
    <n v="4.41"/>
    <s v="ADM98493"/>
    <s v="JARNOLD"/>
    <s v="NG-Price"/>
    <x v="1"/>
    <x v="5"/>
    <s v="VA7164.1"/>
    <d v="2002-01-01T21:00:00"/>
  </r>
  <r>
    <x v="1"/>
    <x v="3"/>
    <x v="0"/>
    <n v="10"/>
    <n v="50000"/>
    <n v="1268209"/>
    <d v="2001-05-18T13:07:05"/>
    <s v="Dynegy Marketing and Trade"/>
    <x v="0"/>
    <x v="0"/>
    <x v="0"/>
    <x v="3"/>
    <s v="US Gas Fin Swap"/>
    <s v="US Gas Daily     HHub                    22-31May01      USD/MM"/>
    <m/>
    <n v="5000"/>
    <x v="0"/>
    <x v="10"/>
    <x v="0"/>
    <n v="4.165"/>
    <s v="SANDBERG"/>
    <s v="PKEAVEY"/>
    <s v="G-DAILY-EST"/>
    <x v="1"/>
    <x v="5"/>
    <s v="VA7167.1"/>
    <d v="2001-05-22T21:00:00"/>
  </r>
  <r>
    <x v="0"/>
    <x v="3"/>
    <x v="1"/>
    <n v="30"/>
    <n v="150000"/>
    <n v="1268210"/>
    <d v="2001-05-18T13:07:09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50000000000002"/>
    <s v="williamw"/>
    <s v="MCOWAN"/>
    <s v="EC-IM Canada West"/>
    <x v="7"/>
    <x v="7"/>
    <n v="798549"/>
    <d v="2001-06-01T21:00:00"/>
  </r>
  <r>
    <x v="1"/>
    <x v="3"/>
    <x v="0"/>
    <n v="30"/>
    <n v="300000"/>
    <n v="1268211"/>
    <d v="2001-05-18T13:07:10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BRROWE01"/>
    <s v="JARNOLD"/>
    <s v="NG-Price"/>
    <x v="1"/>
    <x v="5"/>
    <s v="VA7168.1"/>
    <d v="2001-06-01T21:00:00"/>
  </r>
  <r>
    <x v="1"/>
    <x v="3"/>
    <x v="0"/>
    <n v="30"/>
    <n v="300000"/>
    <n v="1268212"/>
    <d v="2001-05-18T13:07:17"/>
    <s v="Coral Energy Holding L.P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jwhitnah"/>
    <s v="JARNOLD"/>
    <s v="NG-Price"/>
    <x v="1"/>
    <x v="5"/>
    <s v="VA7169.1"/>
    <d v="2001-06-01T21:00:00"/>
  </r>
  <r>
    <x v="1"/>
    <x v="3"/>
    <x v="0"/>
    <n v="10"/>
    <n v="250000"/>
    <n v="1268213"/>
    <d v="2001-05-18T13:07:22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"/>
    <s v="ADM18276"/>
    <s v="PKEAVEY"/>
    <s v="G-DAILY-EST"/>
    <x v="1"/>
    <x v="5"/>
    <s v="VA7170.1"/>
    <d v="2001-05-22T21:00:00"/>
  </r>
  <r>
    <x v="1"/>
    <x v="1"/>
    <x v="1"/>
    <n v="30"/>
    <n v="90000"/>
    <n v="1268216"/>
    <d v="2001-05-18T13:08:11"/>
    <s v="ConAgra Energy Services, Inc."/>
    <x v="0"/>
    <x v="0"/>
    <x v="0"/>
    <x v="1"/>
    <s v="US Crude WTI Phy Index"/>
    <s v="US WTI Index     KOCH P+                 Jun01           USD/bl/d"/>
    <m/>
    <n v="3000"/>
    <x v="0"/>
    <x v="18"/>
    <x v="0"/>
    <n v="2.73"/>
    <s v="JALTILIO"/>
    <s v="RFULLER"/>
    <s v="Phyoil-Index"/>
    <x v="1"/>
    <x v="11"/>
    <s v="VA7175.1"/>
    <d v="2001-06-01T21:00:00"/>
  </r>
  <r>
    <x v="1"/>
    <x v="3"/>
    <x v="0"/>
    <n v="10"/>
    <n v="250000"/>
    <n v="1268217"/>
    <d v="2001-05-18T13:08:31"/>
    <s v="Reliant Energy Services, Inc."/>
    <x v="0"/>
    <x v="0"/>
    <x v="0"/>
    <x v="3"/>
    <s v="US Gas Fin Swap"/>
    <s v="US Gas Daily     HHub                    22-31May01      USD/MM"/>
    <m/>
    <n v="25000"/>
    <x v="0"/>
    <x v="10"/>
    <x v="0"/>
    <n v="4.1749999999999998"/>
    <s v="rickmcconn"/>
    <s v="PKEAVEY"/>
    <s v="G-DAILY-EST"/>
    <x v="1"/>
    <x v="5"/>
    <s v="VA7177.1"/>
    <d v="2001-05-22T21:00:00"/>
  </r>
  <r>
    <x v="1"/>
    <x v="3"/>
    <x v="1"/>
    <n v="1"/>
    <n v="5000"/>
    <n v="1268219"/>
    <d v="2001-05-18T13:08:59"/>
    <s v="Reliant Energy Services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2"/>
    <s v="jtaylor1"/>
    <s v="SHENDRI"/>
    <s v="ENA-IM ME CNG"/>
    <x v="7"/>
    <x v="5"/>
    <n v="798550"/>
    <d v="2001-05-22T21:00:00"/>
  </r>
  <r>
    <x v="1"/>
    <x v="3"/>
    <x v="0"/>
    <n v="10"/>
    <n v="50000"/>
    <n v="1268220"/>
    <d v="2001-05-18T13:09:04"/>
    <s v="Dynegy Marketing and Trade"/>
    <x v="0"/>
    <x v="0"/>
    <x v="0"/>
    <x v="3"/>
    <s v="US Gas Fin Swap"/>
    <s v="US Gas Daily     HHub                    22-31May01      USD/MM"/>
    <n v="5000"/>
    <m/>
    <x v="0"/>
    <x v="10"/>
    <x v="0"/>
    <n v="4.17"/>
    <s v="SANDBERG"/>
    <s v="PKEAVEY"/>
    <s v="G-DAILY-EST"/>
    <x v="1"/>
    <x v="5"/>
    <s v="VA7181.1"/>
    <d v="2001-05-22T21:00:00"/>
  </r>
  <r>
    <x v="1"/>
    <x v="3"/>
    <x v="0"/>
    <n v="153"/>
    <n v="382500"/>
    <n v="1268223"/>
    <d v="2001-05-18T13:09:55"/>
    <s v="Dynegy Marketing and Trade"/>
    <x v="0"/>
    <x v="0"/>
    <x v="0"/>
    <x v="3"/>
    <s v="US Gas Fin Swap"/>
    <s v="US Gas Swap      Nymex                   Jun-Oct01       USD/MM"/>
    <n v="2500"/>
    <m/>
    <x v="0"/>
    <x v="10"/>
    <x v="0"/>
    <n v="4.3449999999999998"/>
    <s v="RODRIGUEZ"/>
    <s v="JARNOLD"/>
    <s v="NG-Price"/>
    <x v="1"/>
    <x v="5"/>
    <s v="VA7186.1"/>
    <d v="2001-06-01T00:00:00"/>
  </r>
  <r>
    <x v="1"/>
    <x v="3"/>
    <x v="0"/>
    <n v="151"/>
    <n v="377500"/>
    <n v="1268224"/>
    <d v="2001-05-18T13:09:59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7149999999999999"/>
    <s v="mattmann"/>
    <s v="JARNOLD"/>
    <s v="NG-Price"/>
    <x v="1"/>
    <x v="5"/>
    <s v="VA7187.1"/>
    <d v="2001-11-01T00:00:00"/>
  </r>
  <r>
    <x v="1"/>
    <x v="1"/>
    <x v="0"/>
    <n v="1"/>
    <n v="30000"/>
    <n v="1268225"/>
    <d v="2001-05-18T13:10:30"/>
    <s v="Sempra Energy Trading Corp."/>
    <x v="0"/>
    <x v="0"/>
    <x v="0"/>
    <x v="1"/>
    <s v="US Crude WTI Fin Swap "/>
    <s v="US WTI Swap      Nymex PEN               Jun01           USD/bl/m"/>
    <n v="30000"/>
    <m/>
    <x v="0"/>
    <x v="8"/>
    <x v="0"/>
    <n v="29.56"/>
    <s v="DOMESTIC"/>
    <s v="GWHALLE"/>
    <s v="WTI-GW-NXC2"/>
    <x v="1"/>
    <x v="5"/>
    <s v="VA7189.1"/>
    <d v="2001-06-01T00:00:00"/>
  </r>
  <r>
    <x v="1"/>
    <x v="3"/>
    <x v="0"/>
    <n v="10"/>
    <n v="200000"/>
    <n v="1268227"/>
    <d v="2001-05-18T13:10:51"/>
    <s v="Aquila Risk Management Corporation"/>
    <x v="0"/>
    <x v="0"/>
    <x v="0"/>
    <x v="3"/>
    <s v="US Gas Fin Swap"/>
    <s v="US Gas Daily     HHub                    22-31May01      USD/MM"/>
    <n v="20000"/>
    <m/>
    <x v="0"/>
    <x v="10"/>
    <x v="0"/>
    <n v="4.17"/>
    <s v="AQUILA1000"/>
    <s v="PKEAVEY"/>
    <s v="G-DAILY-EST"/>
    <x v="1"/>
    <x v="5"/>
    <s v="VA7194.1"/>
    <d v="2001-05-22T21:00:00"/>
  </r>
  <r>
    <x v="1"/>
    <x v="3"/>
    <x v="0"/>
    <n v="30"/>
    <n v="300000"/>
    <n v="1268228"/>
    <d v="2001-05-18T13:10:53"/>
    <s v="NUI Energy Brokers, Inc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NUITBOHREN"/>
    <s v="JARNOLD"/>
    <s v="NG-Price"/>
    <x v="1"/>
    <x v="5"/>
    <s v="VA7195.1"/>
    <d v="2001-06-01T21:00:00"/>
  </r>
  <r>
    <x v="1"/>
    <x v="3"/>
    <x v="0"/>
    <n v="214"/>
    <n v="2033000"/>
    <n v="1268229"/>
    <d v="2001-05-18T13:10:57"/>
    <s v="Reliant Energy Services, Inc."/>
    <x v="0"/>
    <x v="0"/>
    <x v="0"/>
    <x v="3"/>
    <s v="US Gas Fin BasisSwap"/>
    <s v="US Gas Basis     GD/M Mich Con           Apr-Oct02       USD/MM"/>
    <m/>
    <n v="9500"/>
    <x v="0"/>
    <x v="10"/>
    <x v="0"/>
    <n v="0.1575"/>
    <s v="robpitts"/>
    <s v="GSTOREY"/>
    <s v="FT-ONTARIO"/>
    <x v="1"/>
    <x v="5"/>
    <s v="VA7196.1"/>
    <d v="2002-04-01T00:00:00"/>
  </r>
  <r>
    <x v="1"/>
    <x v="1"/>
    <x v="0"/>
    <n v="1"/>
    <n v="50000"/>
    <n v="1268233"/>
    <d v="2001-05-18T13:11:39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JALTILIO"/>
    <s v="GWHALLE"/>
    <s v="WTI-GW-NXC2"/>
    <x v="1"/>
    <x v="5"/>
    <s v="VA7203.1"/>
    <d v="2001-07-01T00:00:00"/>
  </r>
  <r>
    <x v="1"/>
    <x v="3"/>
    <x v="0"/>
    <n v="30"/>
    <n v="300000"/>
    <n v="1268234"/>
    <d v="2001-05-18T13:11:51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PATGRIMES"/>
    <s v="JARNOLD"/>
    <s v="NG-Price"/>
    <x v="1"/>
    <x v="5"/>
    <s v="VA7204.1"/>
    <d v="2001-06-01T21:00:00"/>
  </r>
  <r>
    <x v="1"/>
    <x v="1"/>
    <x v="0"/>
    <n v="1"/>
    <n v="50000"/>
    <n v="1268236"/>
    <d v="2001-05-18T13:12:25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7206.1"/>
    <d v="2001-07-01T00:00:00"/>
  </r>
  <r>
    <x v="1"/>
    <x v="3"/>
    <x v="0"/>
    <n v="365"/>
    <n v="1825000"/>
    <n v="1268237"/>
    <d v="2001-05-18T13:12:35"/>
    <s v="BNP Paribas"/>
    <x v="0"/>
    <x v="0"/>
    <x v="0"/>
    <x v="3"/>
    <s v="US Gas Fin Swap"/>
    <s v="US Gas Swap      Nymex                   Jan-Dec02       USD/MM"/>
    <m/>
    <n v="5000"/>
    <x v="0"/>
    <x v="10"/>
    <x v="0"/>
    <n v="4.42"/>
    <s v="SUNGDORA"/>
    <s v="JARNOLD"/>
    <s v="NG-Price"/>
    <x v="1"/>
    <x v="5"/>
    <s v="VA7207.1"/>
    <d v="2002-01-01T21:00:00"/>
  </r>
  <r>
    <x v="0"/>
    <x v="3"/>
    <x v="1"/>
    <n v="4"/>
    <n v="20000"/>
    <n v="1268238"/>
    <d v="2001-05-18T13:13:10"/>
    <s v="Sempra Energy Trading Cor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750000000000004"/>
    <s v="DAVEGRAHAM"/>
    <s v="RWATT"/>
    <s v="EC-IM Canada West"/>
    <x v="7"/>
    <x v="7"/>
    <n v="798551"/>
    <d v="2001-05-18T21:00:00"/>
  </r>
  <r>
    <x v="1"/>
    <x v="3"/>
    <x v="0"/>
    <n v="151"/>
    <n v="377500"/>
    <n v="1268240"/>
    <d v="2001-05-18T13:13:53"/>
    <s v="Sempra Energy Trading Corp."/>
    <x v="0"/>
    <x v="0"/>
    <x v="0"/>
    <x v="3"/>
    <s v="US Gas Fin Swap"/>
    <s v="US Gas Swap      Nymex                   Nov01-Mar02     USD/MM"/>
    <n v="2500"/>
    <m/>
    <x v="0"/>
    <x v="10"/>
    <x v="0"/>
    <n v="4.7149999999999999"/>
    <s v="MSIECKHAUS"/>
    <s v="JARNOLD"/>
    <s v="NG-Price"/>
    <x v="1"/>
    <x v="5"/>
    <s v="VA7209.1"/>
    <d v="2001-11-01T00:00:00"/>
  </r>
  <r>
    <x v="1"/>
    <x v="3"/>
    <x v="0"/>
    <n v="365"/>
    <n v="912500"/>
    <n v="1268241"/>
    <d v="2001-05-18T13:14:01"/>
    <s v="BP Amoco Corporation"/>
    <x v="0"/>
    <x v="0"/>
    <x v="0"/>
    <x v="3"/>
    <s v="US Gas Fin Swap"/>
    <s v="US Gas Swap      Nymex                   Jan-Dec02       USD/MM"/>
    <m/>
    <n v="2500"/>
    <x v="0"/>
    <x v="10"/>
    <x v="0"/>
    <n v="4.42"/>
    <s v="Lamoreal"/>
    <s v="JARNOLD"/>
    <s v="NG-Price"/>
    <x v="1"/>
    <x v="5"/>
    <s v="VA7210.1"/>
    <d v="2002-01-01T21:00:00"/>
  </r>
  <r>
    <x v="1"/>
    <x v="3"/>
    <x v="0"/>
    <n v="30"/>
    <n v="600000"/>
    <n v="1268242"/>
    <d v="2001-05-18T13:14:24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249999999999996"/>
    <s v="EPMELPfjs"/>
    <s v="JARNOLD"/>
    <s v="NG-Price"/>
    <x v="1"/>
    <x v="5"/>
    <s v="VA7211.1"/>
    <d v="2001-06-01T21:00:00"/>
  </r>
  <r>
    <x v="0"/>
    <x v="3"/>
    <x v="1"/>
    <n v="1"/>
    <n v="5000"/>
    <n v="1268243"/>
    <d v="2001-05-18T13:14:38"/>
    <s v="Engage Energy Canada L.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5"/>
    <s v="craigwest"/>
    <s v="RWATT"/>
    <s v="EC-IM Canada West"/>
    <x v="7"/>
    <x v="7"/>
    <n v="798552"/>
    <d v="2001-05-18T21:00:00"/>
  </r>
  <r>
    <x v="1"/>
    <x v="2"/>
    <x v="1"/>
    <n v="4"/>
    <n v="200"/>
    <n v="1268244"/>
    <d v="2001-05-18T13:14:57"/>
    <s v="BP Energy Company"/>
    <x v="0"/>
    <x v="0"/>
    <x v="0"/>
    <x v="2"/>
    <s v="US East Power Phy Fwd Firm"/>
    <s v="US Pwr Phy Firm  Cinergy Peak            22-25May01      USD/MWh"/>
    <m/>
    <n v="50"/>
    <x v="0"/>
    <x v="2"/>
    <x v="0"/>
    <n v="29.5"/>
    <s v="Coxclay1"/>
    <s v="CDORLAN"/>
    <s v="ST-ECAR"/>
    <x v="6"/>
    <x v="6"/>
    <n v="615650.1"/>
    <d v="2001-05-22T21:00:00"/>
  </r>
  <r>
    <x v="1"/>
    <x v="3"/>
    <x v="0"/>
    <n v="365"/>
    <n v="1825000"/>
    <n v="1268248"/>
    <d v="2001-05-18T13:15:26"/>
    <s v="AEP Energy Services, Inc."/>
    <x v="0"/>
    <x v="0"/>
    <x v="0"/>
    <x v="3"/>
    <s v="US Gas Fin Swap"/>
    <s v="US Gas Swap      Nymex                   Jan-Dec02       USD/MM"/>
    <n v="5000"/>
    <m/>
    <x v="0"/>
    <x v="10"/>
    <x v="0"/>
    <n v="4.41"/>
    <s v="aepes214"/>
    <s v="JARNOLD"/>
    <s v="NG-Price"/>
    <x v="1"/>
    <x v="5"/>
    <s v="VA7215.1"/>
    <d v="2002-01-01T21:00:00"/>
  </r>
  <r>
    <x v="1"/>
    <x v="3"/>
    <x v="0"/>
    <n v="30"/>
    <n v="300000"/>
    <n v="1268249"/>
    <d v="2001-05-18T13:15:54"/>
    <s v="Reliant Energy Services, Inc."/>
    <x v="0"/>
    <x v="0"/>
    <x v="0"/>
    <x v="3"/>
    <s v="US Gas Fin Swap"/>
    <s v="US Gas Swap      Nymex                   Jun01           USD/MM"/>
    <n v="10000"/>
    <m/>
    <x v="0"/>
    <x v="10"/>
    <x v="0"/>
    <n v="4.22"/>
    <s v="mstimson"/>
    <s v="JARNOLD"/>
    <s v="NG-Price"/>
    <x v="1"/>
    <x v="5"/>
    <s v="VA7216.1"/>
    <d v="2001-06-01T21:00:00"/>
  </r>
  <r>
    <x v="0"/>
    <x v="3"/>
    <x v="1"/>
    <n v="4"/>
    <n v="20000"/>
    <n v="1268252"/>
    <d v="2001-05-18T13:16:22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4"/>
    <s v="ADM84845"/>
    <s v="RWATT"/>
    <s v="EC-IM Canada West"/>
    <x v="7"/>
    <x v="7"/>
    <n v="798554"/>
    <d v="2001-05-18T21:00:00"/>
  </r>
  <r>
    <x v="1"/>
    <x v="3"/>
    <x v="0"/>
    <n v="30"/>
    <n v="600000"/>
    <n v="1268253"/>
    <d v="2001-05-18T13:16:27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149999999999999"/>
    <s v="EPMELPfjs"/>
    <s v="JARNOLD"/>
    <s v="NG-Price"/>
    <x v="1"/>
    <x v="5"/>
    <s v="VA7219.1"/>
    <d v="2001-06-01T21:00:00"/>
  </r>
  <r>
    <x v="1"/>
    <x v="11"/>
    <x v="0"/>
    <n v="31"/>
    <n v="93"/>
    <n v="1268254"/>
    <d v="2001-05-18T13:16:47"/>
    <s v="Aquila Risk Management Corporation"/>
    <x v="0"/>
    <x v="0"/>
    <x v="0"/>
    <x v="11"/>
    <s v="US Weather CDD Swap"/>
    <s v="US Wthr CDD Swap LIT 100/20K             May01           USD/CDD"/>
    <n v="3"/>
    <m/>
    <x v="0"/>
    <x v="22"/>
    <x v="0"/>
    <n v="265"/>
    <s v="AQUILA1018"/>
    <s v="CWOOLGAR"/>
    <s v="ECTWEADES"/>
    <x v="9"/>
    <x v="5"/>
    <n v="1268254"/>
    <d v="2001-05-01T21:00:00"/>
  </r>
  <r>
    <x v="1"/>
    <x v="3"/>
    <x v="0"/>
    <n v="365"/>
    <n v="912500"/>
    <n v="1268259"/>
    <d v="2001-05-18T13:17:33"/>
    <s v="Enron Energy Services, Inc."/>
    <x v="0"/>
    <x v="0"/>
    <x v="0"/>
    <x v="3"/>
    <s v="US Gas Fin Swap"/>
    <s v="US Gas Swap      Nymex                   Jan-Dec02       USD/MM"/>
    <m/>
    <n v="2500"/>
    <x v="0"/>
    <x v="10"/>
    <x v="0"/>
    <n v="4.41"/>
    <s v="ANDYMIGS"/>
    <s v="JARNOLD"/>
    <s v="NG-Price"/>
    <x v="1"/>
    <x v="5"/>
    <s v="VA7221.1"/>
    <d v="2002-01-01T21:00:00"/>
  </r>
  <r>
    <x v="1"/>
    <x v="1"/>
    <x v="0"/>
    <n v="1"/>
    <n v="50000"/>
    <n v="1268261"/>
    <d v="2001-05-18T13:17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N587JK00"/>
    <s v="GWHALLE"/>
    <s v="WTI-GW-NXC2"/>
    <x v="1"/>
    <x v="5"/>
    <s v="VA7223.1"/>
    <d v="2001-06-01T00:00:00"/>
  </r>
  <r>
    <x v="1"/>
    <x v="1"/>
    <x v="0"/>
    <n v="1"/>
    <n v="50000"/>
    <n v="1268262"/>
    <d v="2001-05-18T13:18:00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rsrsrsrs"/>
    <s v="GWHALLE"/>
    <s v="WTI-GW-NXC2"/>
    <x v="1"/>
    <x v="5"/>
    <s v="VA7224.1"/>
    <d v="2001-07-01T00:00:00"/>
  </r>
  <r>
    <x v="1"/>
    <x v="3"/>
    <x v="0"/>
    <n v="30"/>
    <n v="300000"/>
    <n v="1268263"/>
    <d v="2001-05-18T13:18:34"/>
    <s v="Axia Energy, LP"/>
    <x v="0"/>
    <x v="0"/>
    <x v="0"/>
    <x v="3"/>
    <s v="US Gas Fin Swap"/>
    <s v="US Gas Swap      Nymex                   Jun01           USD/MM"/>
    <n v="10000"/>
    <m/>
    <x v="0"/>
    <x v="10"/>
    <x v="0"/>
    <n v="4.21"/>
    <s v="hillblak"/>
    <s v="JARNOLD"/>
    <s v="NG-Price"/>
    <x v="1"/>
    <x v="5"/>
    <s v="VA7226.1"/>
    <d v="2001-06-01T21:00:00"/>
  </r>
  <r>
    <x v="0"/>
    <x v="3"/>
    <x v="1"/>
    <n v="4"/>
    <n v="20000"/>
    <n v="1268265"/>
    <d v="2001-05-18T13:19:25"/>
    <s v="Texaco Canada Petroleum  Inc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25"/>
    <s v="SANTUCCI1"/>
    <s v="RWATT"/>
    <s v="EC-IM Canada West"/>
    <x v="7"/>
    <x v="7"/>
    <n v="798555"/>
    <d v="2001-05-18T21:00:00"/>
  </r>
  <r>
    <x v="1"/>
    <x v="3"/>
    <x v="0"/>
    <n v="10"/>
    <n v="250000"/>
    <n v="1268266"/>
    <d v="2001-05-18T13:19:32"/>
    <s v="CMS Marketing, Services and Trading Company"/>
    <x v="0"/>
    <x v="0"/>
    <x v="0"/>
    <x v="3"/>
    <s v="US Gas Fin Swap"/>
    <s v="US Gas Daily     HHub                    22-31May01      USD/MM"/>
    <n v="25000"/>
    <m/>
    <x v="0"/>
    <x v="10"/>
    <x v="0"/>
    <n v="4.165"/>
    <s v="CHADDMOORE"/>
    <s v="PKEAVEY"/>
    <s v="G-DAILY-EST"/>
    <x v="1"/>
    <x v="5"/>
    <s v="VA7228.1"/>
    <d v="2001-05-22T21:00:00"/>
  </r>
  <r>
    <x v="1"/>
    <x v="1"/>
    <x v="0"/>
    <n v="1"/>
    <n v="50000"/>
    <n v="1268267"/>
    <d v="2001-05-18T13:19:4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DOMESTIC"/>
    <s v="GWHALLE"/>
    <s v="WTI-GW-NXC2"/>
    <x v="1"/>
    <x v="5"/>
    <s v="VA7229.1"/>
    <d v="2001-07-01T00:00:00"/>
  </r>
  <r>
    <x v="1"/>
    <x v="3"/>
    <x v="0"/>
    <n v="153"/>
    <n v="1530000"/>
    <n v="1268270"/>
    <d v="2001-05-18T13:20:28"/>
    <s v="CLECO Marketing and Trading, LLC"/>
    <x v="0"/>
    <x v="0"/>
    <x v="0"/>
    <x v="3"/>
    <s v="US Gas Fin BasisSwap"/>
    <s v="US Gas Basis     HSC                     Jun-Oct01       USD/MM"/>
    <m/>
    <n v="10000"/>
    <x v="0"/>
    <x v="10"/>
    <x v="0"/>
    <n v="3.2500000000000001E-2"/>
    <s v="stockman"/>
    <s v="EBASS"/>
    <s v="FT-Texas"/>
    <x v="1"/>
    <x v="5"/>
    <s v="VA7231.1"/>
    <d v="2001-06-01T00:00:00"/>
  </r>
  <r>
    <x v="1"/>
    <x v="2"/>
    <x v="0"/>
    <n v="62"/>
    <n v="3100"/>
    <n v="1268271"/>
    <d v="2001-05-18T13:20:35"/>
    <s v="Aquila Risk Management Corporation"/>
    <x v="0"/>
    <x v="0"/>
    <x v="0"/>
    <x v="2"/>
    <s v="US East Power Fin Swap"/>
    <s v="US Pwr Fin Swap  Cin MWD Peak            Jul-Aug01       USD/MWh"/>
    <n v="50"/>
    <m/>
    <x v="0"/>
    <x v="2"/>
    <x v="0"/>
    <n v="87"/>
    <s v="AQUILA1017"/>
    <s v="FSTURM"/>
    <s v="LT-ECAR"/>
    <x v="6"/>
    <x v="5"/>
    <n v="615665.1"/>
    <d v="2001-07-01T14:05:00"/>
  </r>
  <r>
    <x v="1"/>
    <x v="3"/>
    <x v="1"/>
    <n v="1"/>
    <n v="5000"/>
    <n v="1268272"/>
    <d v="2001-05-18T13:20:45"/>
    <s v="Virginia Power Energy Marketing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000000000000004"/>
    <s v="SPJOHRDE"/>
    <s v="SHENDRI"/>
    <s v="ENA-IM ME CNG"/>
    <x v="7"/>
    <x v="5"/>
    <n v="798556"/>
    <d v="2001-05-22T21:00:00"/>
  </r>
  <r>
    <x v="1"/>
    <x v="3"/>
    <x v="0"/>
    <n v="31"/>
    <n v="155000"/>
    <n v="1268273"/>
    <d v="2001-05-18T13:21:24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7.65"/>
    <s v="AQUILA1012"/>
    <s v="KHOLST"/>
    <s v="FT-West"/>
    <x v="1"/>
    <x v="5"/>
    <s v="VA7232.1"/>
    <d v="2001-07-01T21:00:00"/>
  </r>
  <r>
    <x v="1"/>
    <x v="2"/>
    <x v="1"/>
    <n v="365"/>
    <n v="9125"/>
    <n v="1268274"/>
    <d v="2001-05-18T13:21:30"/>
    <s v="Calpine Energy Services, L.P."/>
    <x v="0"/>
    <x v="0"/>
    <x v="0"/>
    <x v="2"/>
    <s v="US West Power Phy Fwd Firm"/>
    <s v="US Pwr Phy Firm  Mid-C Peak              Jan-Dec02       USD/MWh"/>
    <m/>
    <n v="25"/>
    <x v="0"/>
    <x v="2"/>
    <x v="0"/>
    <n v="135"/>
    <s v="WRUSSELL"/>
    <s v="MSWERZB"/>
    <s v="LT-NW"/>
    <x v="6"/>
    <x v="6"/>
    <n v="615667.1"/>
    <d v="2002-01-01T16:50:00"/>
  </r>
  <r>
    <x v="1"/>
    <x v="2"/>
    <x v="1"/>
    <n v="4"/>
    <n v="200"/>
    <n v="1268275"/>
    <d v="2001-05-18T13:21:41"/>
    <s v="Axia Energy, LP"/>
    <x v="0"/>
    <x v="0"/>
    <x v="0"/>
    <x v="2"/>
    <s v="US East Power Phy Fwd Firm"/>
    <s v="US Pwr Phy Firm  TVA Peak                22-25May01      USD/MWh"/>
    <m/>
    <n v="50"/>
    <x v="0"/>
    <x v="2"/>
    <x v="0"/>
    <n v="31"/>
    <s v="beckettmel"/>
    <s v="MCARSON2"/>
    <s v="ST-SERC"/>
    <x v="6"/>
    <x v="6"/>
    <n v="615668.1"/>
    <d v="2001-05-22T21:00:00"/>
  </r>
  <r>
    <x v="0"/>
    <x v="3"/>
    <x v="1"/>
    <n v="13"/>
    <n v="65000"/>
    <n v="1268276"/>
    <d v="2001-05-18T13:21:45"/>
    <s v="TransAlta Energy Marketing Corp."/>
    <x v="0"/>
    <x v="0"/>
    <x v="0"/>
    <x v="3"/>
    <s v="CAN Gas Phy Fwd Firm West &lt; or = 1Mo"/>
    <s v="CAN Gas Phy      NIT                     19-31May01      CAD/GJ"/>
    <n v="5000"/>
    <m/>
    <x v="0"/>
    <x v="14"/>
    <x v="4"/>
    <n v="5.4749999999999996"/>
    <s v="sharmafa"/>
    <s v="MCOWAN"/>
    <s v="EC-IM Canada West"/>
    <x v="7"/>
    <x v="7"/>
    <n v="798557"/>
    <d v="2001-05-19T21:00:00"/>
  </r>
  <r>
    <x v="1"/>
    <x v="2"/>
    <x v="1"/>
    <n v="3"/>
    <n v="150"/>
    <n v="1268277"/>
    <d v="2001-05-18T13:22:08"/>
    <s v="PSEG Energy Resources &amp; Trade LLC"/>
    <x v="0"/>
    <x v="0"/>
    <x v="0"/>
    <x v="2"/>
    <s v="US East Power Phy Fwd Firm"/>
    <s v="US Pwr Phy Firm  PJM-W Peak              29-31May01      USD/MWh"/>
    <m/>
    <n v="50"/>
    <x v="0"/>
    <x v="2"/>
    <x v="0"/>
    <n v="43"/>
    <s v="mdesousa1"/>
    <s v="JQUENET"/>
    <s v="ST-PJM"/>
    <x v="6"/>
    <x v="6"/>
    <n v="615669.1"/>
    <d v="2001-05-29T21:00:00"/>
  </r>
  <r>
    <x v="1"/>
    <x v="2"/>
    <x v="1"/>
    <n v="1"/>
    <n v="50"/>
    <n v="1268278"/>
    <d v="2001-05-18T13:22:12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"/>
    <s v="Kellybry"/>
    <s v="JQUENET"/>
    <s v="ST-PJM"/>
    <x v="6"/>
    <x v="6"/>
    <n v="615670.1"/>
    <d v="2001-06-01T21:00:00"/>
  </r>
  <r>
    <x v="1"/>
    <x v="3"/>
    <x v="1"/>
    <n v="1"/>
    <n v="5000"/>
    <n v="1268279"/>
    <d v="2001-05-18T13:22:19"/>
    <s v="Virginia Power Energy Marketing, Inc."/>
    <x v="0"/>
    <x v="0"/>
    <x v="0"/>
    <x v="3"/>
    <s v="US Gas Phy Fwd Firm non-TX &lt; or = 1Mo "/>
    <s v="US Gas Phy       HeHub                   22May01         USD/MM"/>
    <n v="5000"/>
    <m/>
    <x v="0"/>
    <x v="10"/>
    <x v="0"/>
    <n v="4.165"/>
    <s v="SPJOHRDE"/>
    <s v="ARING"/>
    <s v="ENA-IM NE GULF1"/>
    <x v="7"/>
    <x v="5"/>
    <n v="798558"/>
    <d v="2001-05-22T21:00:00"/>
  </r>
  <r>
    <x v="0"/>
    <x v="3"/>
    <x v="1"/>
    <n v="30"/>
    <n v="150000"/>
    <n v="1268280"/>
    <d v="2001-05-18T13:23:02"/>
    <s v="TransCanada Gas Services, a division of TransCanada Energy Ltd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585"/>
    <s v="WESTGROUP"/>
    <s v="MCOWAN"/>
    <s v="EC-IM Canada West"/>
    <x v="7"/>
    <x v="7"/>
    <n v="798559"/>
    <d v="2001-06-01T21:00:00"/>
  </r>
  <r>
    <x v="1"/>
    <x v="3"/>
    <x v="0"/>
    <n v="151"/>
    <n v="755000"/>
    <n v="1268282"/>
    <d v="2001-05-18T13:23:15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71"/>
    <s v="JEFFFOX1"/>
    <s v="JARNOLD"/>
    <s v="NG-Price"/>
    <x v="1"/>
    <x v="5"/>
    <s v="VA7238.1"/>
    <d v="2001-11-01T00:00:00"/>
  </r>
  <r>
    <x v="1"/>
    <x v="3"/>
    <x v="0"/>
    <n v="30"/>
    <n v="600000"/>
    <n v="1268283"/>
    <d v="2001-05-18T13:23:1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149999999999999"/>
    <s v="aepes214"/>
    <s v="JARNOLD"/>
    <s v="NG-Price"/>
    <x v="1"/>
    <x v="5"/>
    <s v="VA7239.1"/>
    <d v="2001-06-01T21:00:00"/>
  </r>
  <r>
    <x v="0"/>
    <x v="0"/>
    <x v="0"/>
    <n v="1"/>
    <n v="5"/>
    <n v="1268284"/>
    <d v="2001-05-18T13:23:21"/>
    <s v="IFX Limited"/>
    <x v="0"/>
    <x v="0"/>
    <x v="0"/>
    <x v="0"/>
    <s v="Copper LME Registered Contract"/>
    <s v="Cu LME Reg.      Contract                3 Month         USD/mt-L"/>
    <m/>
    <n v="5"/>
    <x v="0"/>
    <x v="0"/>
    <x v="0"/>
    <n v="1724"/>
    <s v="mdoconnor"/>
    <s v="KGWOZDZ"/>
    <s v="Enron Metals Trading System"/>
    <x v="0"/>
    <x v="0"/>
    <n v="2140044"/>
    <m/>
  </r>
  <r>
    <x v="1"/>
    <x v="3"/>
    <x v="0"/>
    <n v="151"/>
    <n v="755000"/>
    <n v="1268285"/>
    <d v="2001-05-18T13:23:28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JEFFFOX1"/>
    <s v="JARNOLD"/>
    <s v="NG-Price"/>
    <x v="1"/>
    <x v="5"/>
    <s v="VA7240.1"/>
    <d v="2001-11-01T00:00:00"/>
  </r>
  <r>
    <x v="1"/>
    <x v="1"/>
    <x v="0"/>
    <n v="1"/>
    <n v="50000"/>
    <n v="1268286"/>
    <d v="2001-05-18T13:23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rsrsrsrs"/>
    <s v="GWHALLE"/>
    <s v="WTI-GW-NXC2"/>
    <x v="1"/>
    <x v="5"/>
    <s v="VA7241.1"/>
    <d v="2001-07-01T00:00:00"/>
  </r>
  <r>
    <x v="1"/>
    <x v="3"/>
    <x v="0"/>
    <n v="151"/>
    <n v="755000"/>
    <n v="1268287"/>
    <d v="2001-05-18T13:24:10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71"/>
    <s v="aepes214"/>
    <s v="JARNOLD"/>
    <s v="NG-Price"/>
    <x v="1"/>
    <x v="5"/>
    <s v="VA7242.1"/>
    <d v="2001-11-01T00:00:00"/>
  </r>
  <r>
    <x v="1"/>
    <x v="3"/>
    <x v="0"/>
    <n v="30"/>
    <n v="150000"/>
    <n v="1268288"/>
    <d v="2001-05-18T13:24:27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4"/>
    <s v="bbrent01"/>
    <s v="FERMIS"/>
    <s v="FT - North West"/>
    <x v="1"/>
    <x v="5"/>
    <s v="VA7243.1"/>
    <d v="2001-06-01T21:00:00"/>
  </r>
  <r>
    <x v="1"/>
    <x v="5"/>
    <x v="0"/>
    <n v="1"/>
    <n v="25000"/>
    <n v="1268289"/>
    <d v="2001-05-18T13:24:43"/>
    <s v="Xeron, Inc."/>
    <x v="0"/>
    <x v="0"/>
    <x v="0"/>
    <x v="5"/>
    <s v="US Propane Fin Swap "/>
    <s v="US Prop Swap     OPIS MB TET             Jun01           c/Gl-b"/>
    <m/>
    <n v="25000"/>
    <x v="0"/>
    <x v="11"/>
    <x v="0"/>
    <n v="52.25"/>
    <s v="ADM00398"/>
    <s v="LJACKSO"/>
    <s v="C3"/>
    <x v="1"/>
    <x v="5"/>
    <s v="VA7244.1"/>
    <d v="2001-06-01T21:00:00"/>
  </r>
  <r>
    <x v="1"/>
    <x v="1"/>
    <x v="0"/>
    <n v="1"/>
    <n v="50000"/>
    <n v="1268290"/>
    <d v="2001-05-18T13:24:50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62"/>
    <s v="DOMESTIC"/>
    <s v="GWHALLE"/>
    <s v="WTI-GW-NXC2"/>
    <x v="1"/>
    <x v="5"/>
    <s v="VA7245.1"/>
    <d v="2001-06-01T00:00:00"/>
  </r>
  <r>
    <x v="1"/>
    <x v="1"/>
    <x v="0"/>
    <n v="1"/>
    <n v="50000"/>
    <n v="1268291"/>
    <d v="2001-05-18T13:24:59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8"/>
    <s v="semprakuo"/>
    <s v="GWHALLE"/>
    <s v="WTI-GW-NXC2"/>
    <x v="1"/>
    <x v="5"/>
    <s v="VA7247.1"/>
    <d v="2001-07-01T00:00:00"/>
  </r>
  <r>
    <x v="1"/>
    <x v="5"/>
    <x v="0"/>
    <n v="1"/>
    <n v="15000"/>
    <n v="1268293"/>
    <d v="2001-05-18T13:25:03"/>
    <s v="Louis Dreyfus Plastics LLC"/>
    <x v="0"/>
    <x v="0"/>
    <x v="0"/>
    <x v="5"/>
    <s v="US PurityEthane Fin Swap"/>
    <s v="US PuEthane Swap OPIS MB PurEth          Jun01           c/Gl-b"/>
    <m/>
    <n v="15000"/>
    <x v="0"/>
    <x v="11"/>
    <x v="0"/>
    <n v="37.125"/>
    <s v="ADM07561"/>
    <s v="CSOUTH"/>
    <s v="C2"/>
    <x v="1"/>
    <x v="5"/>
    <s v="VA7249.1"/>
    <d v="2001-06-01T21:00:00"/>
  </r>
  <r>
    <x v="1"/>
    <x v="3"/>
    <x v="0"/>
    <n v="30"/>
    <n v="300000"/>
    <n v="1268294"/>
    <d v="2001-05-18T13:25:04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2"/>
    <s v="JEFFREYONG"/>
    <s v="JARNOLD"/>
    <s v="NG-Price"/>
    <x v="1"/>
    <x v="5"/>
    <s v="VA7250.1"/>
    <d v="2001-06-01T21:00:00"/>
  </r>
  <r>
    <x v="1"/>
    <x v="3"/>
    <x v="0"/>
    <n v="30"/>
    <n v="150000"/>
    <n v="1268295"/>
    <d v="2001-05-18T13:25:08"/>
    <s v="Calpine Energy Services, L.P."/>
    <x v="0"/>
    <x v="0"/>
    <x v="0"/>
    <x v="3"/>
    <s v="US Gas Fin Swap"/>
    <s v="US Gas Swap      Nymex                   Jun01           USD/MM"/>
    <m/>
    <n v="5000"/>
    <x v="0"/>
    <x v="10"/>
    <x v="0"/>
    <n v="4.22"/>
    <s v="JEFFFOX1"/>
    <s v="JARNOLD"/>
    <s v="NG-Price"/>
    <x v="1"/>
    <x v="5"/>
    <s v="VA7253.1"/>
    <d v="2001-06-01T21:00:00"/>
  </r>
  <r>
    <x v="1"/>
    <x v="3"/>
    <x v="0"/>
    <n v="30"/>
    <n v="150000"/>
    <n v="1268296"/>
    <d v="2001-05-18T13:25:13"/>
    <s v="Hess Energy Trading Company LLC"/>
    <x v="0"/>
    <x v="0"/>
    <x v="0"/>
    <x v="3"/>
    <s v="US Gas Fin Swap"/>
    <s v="US Gas Swap      Nymex                   Jun01           USD/MM"/>
    <m/>
    <n v="5000"/>
    <x v="0"/>
    <x v="10"/>
    <x v="0"/>
    <n v="4.22"/>
    <s v="MICWHITE"/>
    <s v="JARNOLD"/>
    <s v="NG-Price"/>
    <x v="1"/>
    <x v="5"/>
    <s v="VA7252.1"/>
    <d v="2001-06-01T21:00:00"/>
  </r>
  <r>
    <x v="1"/>
    <x v="1"/>
    <x v="0"/>
    <n v="1"/>
    <n v="50000"/>
    <n v="1268302"/>
    <d v="2001-05-18T13:26:0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2"/>
    <s v="rsrsrsrs"/>
    <s v="GWHALLE"/>
    <s v="WTI-GW-NXC2"/>
    <x v="1"/>
    <x v="5"/>
    <s v="VA7257.1"/>
    <d v="2001-07-01T00:00:00"/>
  </r>
  <r>
    <x v="1"/>
    <x v="3"/>
    <x v="0"/>
    <n v="365"/>
    <n v="182500"/>
    <n v="1268303"/>
    <d v="2001-05-18T13:26:23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15"/>
    <s v="kdiamond"/>
    <s v="JARNOLD"/>
    <s v="NG-Price"/>
    <x v="1"/>
    <x v="5"/>
    <s v="VA7259.1"/>
    <d v="2002-01-01T21:00:00"/>
  </r>
  <r>
    <x v="1"/>
    <x v="1"/>
    <x v="0"/>
    <n v="1"/>
    <n v="50000"/>
    <n v="1268305"/>
    <d v="2001-05-18T13:26:36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7"/>
    <s v="semprakuo"/>
    <s v="GWHALLE"/>
    <s v="WTI-GW-NXC2"/>
    <x v="1"/>
    <x v="5"/>
    <s v="VA7262.1"/>
    <d v="2001-06-01T00:00:00"/>
  </r>
  <r>
    <x v="1"/>
    <x v="1"/>
    <x v="0"/>
    <n v="1"/>
    <n v="50000"/>
    <n v="1268306"/>
    <d v="2001-05-18T13:26:5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JALTILIO"/>
    <s v="GWHALLE"/>
    <s v="WTI-GW-NXC2"/>
    <x v="1"/>
    <x v="5"/>
    <s v="VA7263.1"/>
    <d v="2001-07-01T00:00:00"/>
  </r>
  <r>
    <x v="1"/>
    <x v="3"/>
    <x v="0"/>
    <n v="151"/>
    <n v="755000"/>
    <n v="1268307"/>
    <d v="2001-05-18T13:27:09"/>
    <s v="J. Aron &amp; Company"/>
    <x v="0"/>
    <x v="0"/>
    <x v="0"/>
    <x v="3"/>
    <s v="US Gas Fin BasisSwap"/>
    <s v="US Gas Basis     HSC                     Nov01-Mar02     USD/MM"/>
    <m/>
    <n v="5000"/>
    <x v="0"/>
    <x v="10"/>
    <x v="0"/>
    <n v="-3.2500000000000001E-2"/>
    <s v="kevinmac"/>
    <s v="EBASS"/>
    <s v="FT-Texas"/>
    <x v="1"/>
    <x v="5"/>
    <s v="VA7264.1"/>
    <d v="2001-11-01T00:00:00"/>
  </r>
  <r>
    <x v="1"/>
    <x v="3"/>
    <x v="0"/>
    <n v="31"/>
    <n v="155000"/>
    <n v="1268308"/>
    <d v="2001-05-18T13:27:19"/>
    <s v="J. Aron &amp; Company"/>
    <x v="0"/>
    <x v="0"/>
    <x v="0"/>
    <x v="3"/>
    <s v="US Gas Fin BasisSwap"/>
    <s v="US Gas Basis     HSC                     Oct01           USD/MM"/>
    <m/>
    <n v="5000"/>
    <x v="0"/>
    <x v="10"/>
    <x v="0"/>
    <n v="0.02"/>
    <s v="kevinmac"/>
    <s v="EBASS"/>
    <s v="FT-Texas"/>
    <x v="1"/>
    <x v="5"/>
    <s v="VA7266.1"/>
    <d v="2001-10-01T00:00:00"/>
  </r>
  <r>
    <x v="1"/>
    <x v="3"/>
    <x v="0"/>
    <n v="10"/>
    <n v="250000"/>
    <n v="1268310"/>
    <d v="2001-05-18T13:27:24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"/>
    <s v="ADM18276"/>
    <s v="PKEAVEY"/>
    <s v="G-DAILY-EST"/>
    <x v="1"/>
    <x v="5"/>
    <s v="VA7268.1"/>
    <d v="2001-05-22T21:00:00"/>
  </r>
  <r>
    <x v="1"/>
    <x v="2"/>
    <x v="1"/>
    <n v="1"/>
    <n v="50"/>
    <n v="1268311"/>
    <d v="2001-05-18T13:27:50"/>
    <s v="PSEG Energy Resources &amp; Trade LLC"/>
    <x v="0"/>
    <x v="0"/>
    <x v="0"/>
    <x v="2"/>
    <s v="US East Power Phy Fwd Firm"/>
    <s v="US Pwr Phy Firm  PJM-W Peak              01Jun01         USD/MWh"/>
    <m/>
    <n v="50"/>
    <x v="0"/>
    <x v="2"/>
    <x v="0"/>
    <n v="43"/>
    <s v="mdesousa1"/>
    <s v="JQUENET"/>
    <s v="ST-PJM"/>
    <x v="6"/>
    <x v="6"/>
    <n v="615674.1"/>
    <d v="2001-06-01T21:00:00"/>
  </r>
  <r>
    <x v="0"/>
    <x v="3"/>
    <x v="1"/>
    <n v="4"/>
    <n v="16000"/>
    <n v="1268312"/>
    <d v="2001-05-18T13:28:00"/>
    <s v="Williams Energy Marketing &amp; Trading Company"/>
    <x v="0"/>
    <x v="0"/>
    <x v="0"/>
    <x v="3"/>
    <s v="CAN Gas Phy Fwd Firm West &lt; or = 1Mo"/>
    <s v="CAN Gas Phy      NIT                     18-21May01      CAD/GJ"/>
    <m/>
    <n v="4000"/>
    <x v="0"/>
    <x v="14"/>
    <x v="4"/>
    <n v="5.28"/>
    <s v="elizabeth"/>
    <s v="RWATT"/>
    <s v="EC-IM Canada West"/>
    <x v="7"/>
    <x v="7"/>
    <n v="798561"/>
    <d v="2001-05-18T21:00:00"/>
  </r>
  <r>
    <x v="1"/>
    <x v="1"/>
    <x v="0"/>
    <n v="1"/>
    <n v="50000"/>
    <n v="1268315"/>
    <d v="2001-05-18T13:28:2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271.1"/>
    <d v="2001-07-01T00:00:00"/>
  </r>
  <r>
    <x v="1"/>
    <x v="3"/>
    <x v="0"/>
    <n v="30"/>
    <n v="600000"/>
    <n v="1268317"/>
    <d v="2001-05-18T13:29:1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300000000000004"/>
    <s v="aepes214"/>
    <s v="JARNOLD"/>
    <s v="NG-Price"/>
    <x v="1"/>
    <x v="5"/>
    <s v="VA7275.1"/>
    <d v="2001-06-01T21:00:00"/>
  </r>
  <r>
    <x v="1"/>
    <x v="3"/>
    <x v="0"/>
    <n v="10"/>
    <n v="250000"/>
    <n v="1268319"/>
    <d v="2001-05-18T13:29:32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49999999999998"/>
    <s v="ADM18276"/>
    <s v="PKEAVEY"/>
    <s v="G-DAILY-EST"/>
    <x v="1"/>
    <x v="5"/>
    <s v="VA7278.1"/>
    <d v="2001-05-22T21:00:00"/>
  </r>
  <r>
    <x v="1"/>
    <x v="3"/>
    <x v="0"/>
    <n v="153"/>
    <n v="1530000"/>
    <n v="1268321"/>
    <d v="2001-05-18T13:29:52"/>
    <s v="Virginia Power Energy Marketing, Inc."/>
    <x v="0"/>
    <x v="0"/>
    <x v="0"/>
    <x v="3"/>
    <s v="US Gas Fin BasisSwap"/>
    <s v="US Gas Basis     GD/M Mich Con           Jun-Oct01       USD/MM"/>
    <m/>
    <n v="10000"/>
    <x v="0"/>
    <x v="10"/>
    <x v="0"/>
    <n v="0.15"/>
    <s v="GREGTYSON"/>
    <s v="GSTOREY"/>
    <s v="FT-ONTARIO"/>
    <x v="1"/>
    <x v="5"/>
    <s v="VA7279.1"/>
    <d v="2001-06-01T00:00:00"/>
  </r>
  <r>
    <x v="1"/>
    <x v="3"/>
    <x v="0"/>
    <n v="30"/>
    <n v="600000"/>
    <n v="1268325"/>
    <d v="2001-05-18T13:30:27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2300000000000004"/>
    <s v="petverma"/>
    <s v="JARNOLD"/>
    <s v="NG-Price"/>
    <x v="1"/>
    <x v="5"/>
    <s v="VA7282.1"/>
    <d v="2001-06-01T21:00:00"/>
  </r>
  <r>
    <x v="1"/>
    <x v="1"/>
    <x v="0"/>
    <n v="1"/>
    <n v="50000"/>
    <n v="1268327"/>
    <d v="2001-05-18T13:30:4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74"/>
    <s v="DOMESTIC2"/>
    <s v="GWHALLE"/>
    <s v="WTI-GW-NXC2"/>
    <x v="1"/>
    <x v="5"/>
    <s v="VA7284.1"/>
    <d v="2001-06-01T00:00:00"/>
  </r>
  <r>
    <x v="1"/>
    <x v="3"/>
    <x v="1"/>
    <n v="1"/>
    <n v="10000"/>
    <n v="1268328"/>
    <d v="2001-05-18T13:30:48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67"/>
    <d v="2001-05-22T21:00:00"/>
  </r>
  <r>
    <x v="0"/>
    <x v="3"/>
    <x v="0"/>
    <n v="151"/>
    <n v="755000"/>
    <n v="1268331"/>
    <d v="2001-05-18T13:31:02"/>
    <s v="Dynegy Canada Inc."/>
    <x v="0"/>
    <x v="0"/>
    <x v="0"/>
    <x v="3"/>
    <s v="CAN Gas Fin BasSwap"/>
    <s v="CAN Gas Basis    AECO                    Nov01-Mar02     USD/MM"/>
    <n v="5000"/>
    <m/>
    <x v="0"/>
    <x v="10"/>
    <x v="0"/>
    <n v="-0.3"/>
    <s v="ADM59980"/>
    <s v="JMCKAY"/>
    <s v="FT-CAND-EGSC"/>
    <x v="1"/>
    <x v="7"/>
    <s v="VA7286.1"/>
    <d v="2001-11-01T00:00:00"/>
  </r>
  <r>
    <x v="1"/>
    <x v="3"/>
    <x v="0"/>
    <n v="30"/>
    <n v="75000"/>
    <n v="1268332"/>
    <d v="2001-05-18T13:31:03"/>
    <s v="Mirant Americas Energy Marketing, L.P."/>
    <x v="0"/>
    <x v="0"/>
    <x v="0"/>
    <x v="3"/>
    <s v="US Gas Fin Swap"/>
    <s v="US Gas Swap      Nymex                   Jun01           USD/MM"/>
    <m/>
    <n v="2500"/>
    <x v="0"/>
    <x v="10"/>
    <x v="0"/>
    <n v="4.2350000000000003"/>
    <s v="rkc00001"/>
    <s v="JARNOLD"/>
    <s v="NG-Price"/>
    <x v="1"/>
    <x v="5"/>
    <s v="VA7287.1"/>
    <d v="2001-06-01T21:00:00"/>
  </r>
  <r>
    <x v="1"/>
    <x v="2"/>
    <x v="1"/>
    <n v="3"/>
    <n v="150"/>
    <n v="1268333"/>
    <d v="2001-05-18T13:31:06"/>
    <s v="PSEG Energy Resources &amp; Trade LLC"/>
    <x v="0"/>
    <x v="0"/>
    <x v="0"/>
    <x v="2"/>
    <s v="US East Power Phy Fwd Firm"/>
    <s v="US Pwr Phy Firm  PJM-W Peak              29-31May01      USD/MWh"/>
    <m/>
    <n v="50"/>
    <x v="0"/>
    <x v="2"/>
    <x v="0"/>
    <n v="43"/>
    <s v="mdesousa1"/>
    <s v="JQUENET"/>
    <s v="ST-PJM"/>
    <x v="6"/>
    <x v="6"/>
    <n v="615691.1"/>
    <d v="2001-05-29T21:00:00"/>
  </r>
  <r>
    <x v="1"/>
    <x v="3"/>
    <x v="0"/>
    <n v="30"/>
    <n v="3000"/>
    <n v="1268334"/>
    <d v="2001-05-18T13:31:13"/>
    <s v="Vitol S.A. Inc."/>
    <x v="0"/>
    <x v="0"/>
    <x v="0"/>
    <x v="3"/>
    <s v="US Gas Fin Opt Put"/>
    <s v="US Gas Fin Opt   NYMEX        EP4.25     Jun01           USD/MM-L"/>
    <m/>
    <n v="100"/>
    <x v="0"/>
    <x v="13"/>
    <x v="0"/>
    <n v="0.14749999999999999"/>
    <s v="ADM53337"/>
    <s v="MMAGGI"/>
    <s v="NG EXOTIC"/>
    <x v="1"/>
    <x v="5"/>
    <s v="VA7288.1"/>
    <d v="2001-06-01T00:00:00"/>
  </r>
  <r>
    <x v="1"/>
    <x v="1"/>
    <x v="0"/>
    <n v="1"/>
    <n v="25000"/>
    <n v="1268336"/>
    <d v="2001-05-18T13:31:19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2"/>
    <s v="RFULLER"/>
    <s v="PHYOIL - Price"/>
    <x v="1"/>
    <x v="5"/>
    <s v="VA7290.1"/>
    <d v="2001-06-01T00:00:00"/>
  </r>
  <r>
    <x v="1"/>
    <x v="1"/>
    <x v="0"/>
    <n v="1"/>
    <n v="25000"/>
    <n v="1268339"/>
    <d v="2001-05-18T13:32:07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76"/>
    <s v="N587JK00"/>
    <s v="GWHALLE"/>
    <s v="WTI-GW-NXC2"/>
    <x v="1"/>
    <x v="5"/>
    <s v="VA7295.1"/>
    <d v="2001-06-01T00:00:00"/>
  </r>
  <r>
    <x v="1"/>
    <x v="3"/>
    <x v="0"/>
    <n v="30"/>
    <n v="450000"/>
    <n v="1268340"/>
    <d v="2001-05-18T13:32:22"/>
    <s v="Hess Energy Trading Company LLC"/>
    <x v="0"/>
    <x v="0"/>
    <x v="0"/>
    <x v="3"/>
    <s v="US Gas Fin Swap"/>
    <s v="US Gas Swap      Nymex                   Jun01           USD/MM"/>
    <m/>
    <n v="15000"/>
    <x v="0"/>
    <x v="10"/>
    <x v="0"/>
    <n v="4.2300000000000004"/>
    <s v="MICWHITE"/>
    <s v="JARNOLD"/>
    <s v="NG-Price"/>
    <x v="1"/>
    <x v="5"/>
    <s v="VA7296.1"/>
    <d v="2001-06-01T21:00:00"/>
  </r>
  <r>
    <x v="1"/>
    <x v="2"/>
    <x v="1"/>
    <n v="30"/>
    <n v="1500"/>
    <n v="1268341"/>
    <d v="2001-05-18T13:32:47"/>
    <s v="Mirant Americas Energy Marketing, L.P."/>
    <x v="0"/>
    <x v="0"/>
    <x v="0"/>
    <x v="2"/>
    <s v="US East Power Phy Fwd Firm Unplan B"/>
    <s v="US Pwr Phy Unp B ERCOT Peak              Jun01           USD/MWh"/>
    <m/>
    <n v="50"/>
    <x v="0"/>
    <x v="2"/>
    <x v="0"/>
    <n v="56"/>
    <s v="gml00001"/>
    <s v="DSMITH3"/>
    <s v="LT-ERCOT"/>
    <x v="6"/>
    <x v="6"/>
    <n v="615692.1"/>
    <d v="2001-06-01T00:00:00"/>
  </r>
  <r>
    <x v="0"/>
    <x v="3"/>
    <x v="1"/>
    <n v="4"/>
    <n v="20000"/>
    <n v="1268342"/>
    <d v="2001-05-18T13:32:53"/>
    <s v="Texaco Canada Petroleum  Inc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28"/>
    <s v="SANTUCCI1"/>
    <s v="RWATT"/>
    <s v="EC-IM Canada West"/>
    <x v="7"/>
    <x v="7"/>
    <n v="798569"/>
    <d v="2001-05-18T21:00:00"/>
  </r>
  <r>
    <x v="0"/>
    <x v="3"/>
    <x v="1"/>
    <n v="1"/>
    <n v="5000"/>
    <n v="1268343"/>
    <d v="2001-05-18T13:34:13"/>
    <s v="Talisman Energy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5"/>
    <s v="ADM84845"/>
    <s v="RWATT"/>
    <s v="EC-IM Canada West"/>
    <x v="7"/>
    <x v="7"/>
    <n v="798570"/>
    <d v="2001-05-18T21:00:00"/>
  </r>
  <r>
    <x v="1"/>
    <x v="2"/>
    <x v="1"/>
    <n v="4"/>
    <n v="200"/>
    <n v="1268344"/>
    <d v="2001-05-18T13:35:12"/>
    <s v="Aquila Energy Marketing Corporation"/>
    <x v="2"/>
    <x v="1"/>
    <x v="0"/>
    <x v="2"/>
    <s v="US East Power Phy Fwd Firm Unplan B"/>
    <s v="US Pwr Phy Unp B ERCOT Peak              22-25May01      USD/MWh"/>
    <n v="50"/>
    <m/>
    <x v="0"/>
    <x v="2"/>
    <x v="0"/>
    <n v="45.5"/>
    <s v="JEFFK003"/>
    <s v="RBALLATO"/>
    <s v="ST-ERCOT"/>
    <x v="6"/>
    <x v="6"/>
    <n v="615694.1"/>
    <d v="2001-05-22T21:00:00"/>
  </r>
  <r>
    <x v="1"/>
    <x v="1"/>
    <x v="0"/>
    <n v="1"/>
    <n v="50000"/>
    <n v="1268345"/>
    <d v="2001-05-18T13:35:2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78"/>
    <s v="N587JK00"/>
    <s v="GWHALLE"/>
    <s v="WTI-GW-NXC2"/>
    <x v="1"/>
    <x v="5"/>
    <s v="VA7311.1"/>
    <d v="2001-06-01T00:00:00"/>
  </r>
  <r>
    <x v="1"/>
    <x v="3"/>
    <x v="0"/>
    <n v="30"/>
    <n v="450000"/>
    <n v="1268346"/>
    <d v="2001-05-18T13:36:16"/>
    <s v="PG&amp;E Energy Trading-Gas Corporation"/>
    <x v="0"/>
    <x v="0"/>
    <x v="0"/>
    <x v="3"/>
    <s v="US Gas Fin Swap"/>
    <s v="US Gas Swap      Nymex                   Jun01           USD/MM"/>
    <m/>
    <n v="15000"/>
    <x v="0"/>
    <x v="10"/>
    <x v="0"/>
    <n v="4.2350000000000003"/>
    <s v="NedCosman"/>
    <s v="JARNOLD"/>
    <s v="NG-Price"/>
    <x v="1"/>
    <x v="5"/>
    <s v="VA7312.1"/>
    <d v="2001-06-01T21:00:00"/>
  </r>
  <r>
    <x v="0"/>
    <x v="3"/>
    <x v="1"/>
    <n v="1"/>
    <n v="5000"/>
    <n v="1268347"/>
    <d v="2001-05-18T13:36:21"/>
    <s v="Texaco Canada Petroleum  Inc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26"/>
    <s v="SANTUCCI1"/>
    <s v="RWATT"/>
    <s v="EC-IM Canada West"/>
    <x v="7"/>
    <x v="7"/>
    <n v="798572"/>
    <d v="2001-05-18T21:00:00"/>
  </r>
  <r>
    <x v="1"/>
    <x v="1"/>
    <x v="0"/>
    <n v="1"/>
    <n v="50000"/>
    <n v="1268348"/>
    <d v="2001-05-18T13:36:2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4"/>
    <s v="DOMESTIC"/>
    <s v="GWHALLE"/>
    <s v="WTI-GW-NXC2"/>
    <x v="1"/>
    <x v="5"/>
    <s v="VA7313.1"/>
    <d v="2001-07-01T00:00:00"/>
  </r>
  <r>
    <x v="1"/>
    <x v="1"/>
    <x v="0"/>
    <n v="1"/>
    <n v="40000"/>
    <n v="1268349"/>
    <d v="2001-05-18T13:37:13"/>
    <s v="Sempra Energy Trading Corp."/>
    <x v="0"/>
    <x v="0"/>
    <x v="0"/>
    <x v="1"/>
    <s v="US Crude WTI Fin Swap "/>
    <s v="US WTI Swap      Nymex PEN               Jul01           USD/bl/m"/>
    <n v="40000"/>
    <m/>
    <x v="0"/>
    <x v="8"/>
    <x v="0"/>
    <n v="30.22"/>
    <s v="semprakuo"/>
    <s v="GWHALLE"/>
    <s v="WTI-GW-NXC2"/>
    <x v="1"/>
    <x v="5"/>
    <s v="VA7314.1"/>
    <d v="2001-07-01T00:00:00"/>
  </r>
  <r>
    <x v="1"/>
    <x v="3"/>
    <x v="1"/>
    <n v="1"/>
    <n v="10000"/>
    <n v="1268352"/>
    <d v="2001-05-18T13:38:23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"/>
    <s v="WILSHUSEN"/>
    <s v="ARING"/>
    <s v="ENA-IM NE GULF1"/>
    <x v="7"/>
    <x v="5"/>
    <n v="798573"/>
    <d v="2001-05-22T21:00:00"/>
  </r>
  <r>
    <x v="1"/>
    <x v="3"/>
    <x v="0"/>
    <n v="31"/>
    <n v="155000"/>
    <n v="1268353"/>
    <d v="2001-05-18T13:38:37"/>
    <s v="The Chase Manhattan Bank"/>
    <x v="0"/>
    <x v="0"/>
    <x v="0"/>
    <x v="3"/>
    <s v="US Gas Fin Swap"/>
    <s v="US Gas Swap      Nymex                   Jul01           USD/MM"/>
    <m/>
    <n v="5000"/>
    <x v="0"/>
    <x v="10"/>
    <x v="0"/>
    <n v="4.3075000000000001"/>
    <s v="CJCREGAR"/>
    <s v="JARNOLD"/>
    <s v="NG-Price"/>
    <x v="1"/>
    <x v="5"/>
    <s v="VA7319.1"/>
    <d v="2001-07-01T21:00:00"/>
  </r>
  <r>
    <x v="1"/>
    <x v="1"/>
    <x v="0"/>
    <n v="1"/>
    <n v="50000"/>
    <n v="1268355"/>
    <d v="2001-05-18T13:38:4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78"/>
    <s v="N587JK00"/>
    <s v="GWHALLE"/>
    <s v="WTI-GW-NXC2"/>
    <x v="1"/>
    <x v="5"/>
    <s v="VA7321.1"/>
    <d v="2001-06-01T00:00:00"/>
  </r>
  <r>
    <x v="1"/>
    <x v="3"/>
    <x v="0"/>
    <n v="10"/>
    <n v="250000"/>
    <n v="1268357"/>
    <d v="2001-05-18T13:38:49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8"/>
    <s v="aepes222"/>
    <s v="PKEAVEY"/>
    <s v="G-DAILY-EST"/>
    <x v="1"/>
    <x v="5"/>
    <s v="VA7324.1"/>
    <d v="2001-05-22T21:00:00"/>
  </r>
  <r>
    <x v="1"/>
    <x v="3"/>
    <x v="0"/>
    <n v="365"/>
    <n v="1825000"/>
    <n v="1268358"/>
    <d v="2001-05-18T13:38:54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42"/>
    <s v="EPMELPjrc"/>
    <s v="JARNOLD"/>
    <s v="NG-Price"/>
    <x v="1"/>
    <x v="5"/>
    <s v="VA7323.1"/>
    <d v="2002-01-01T21:00:00"/>
  </r>
  <r>
    <x v="1"/>
    <x v="3"/>
    <x v="0"/>
    <n v="153"/>
    <n v="765000"/>
    <n v="1268359"/>
    <d v="2001-05-18T13:39:09"/>
    <s v="Kinder Morgan, In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abrabham"/>
    <s v="JARNOLD"/>
    <s v="NG-Price"/>
    <x v="1"/>
    <x v="5"/>
    <s v="VA7325.1"/>
    <d v="2001-06-01T00:00:00"/>
  </r>
  <r>
    <x v="1"/>
    <x v="1"/>
    <x v="0"/>
    <n v="1"/>
    <n v="10000"/>
    <n v="1268360"/>
    <d v="2001-05-18T13:39:36"/>
    <s v="Hess Energy Trading Company LLC"/>
    <x v="0"/>
    <x v="0"/>
    <x v="0"/>
    <x v="1"/>
    <s v="US Crude WTI Fin Swap "/>
    <s v="US WTI Swap      Nymex PEN               Jul01           USD/bl/m"/>
    <n v="10000"/>
    <m/>
    <x v="0"/>
    <x v="8"/>
    <x v="0"/>
    <n v="30.22"/>
    <s v="rsrsrsrs"/>
    <s v="GWHALLE"/>
    <s v="WTI-GW-NXC2"/>
    <x v="1"/>
    <x v="5"/>
    <s v="VA7329.1"/>
    <d v="2001-07-01T00:00:00"/>
  </r>
  <r>
    <x v="1"/>
    <x v="1"/>
    <x v="0"/>
    <n v="1"/>
    <n v="50000"/>
    <n v="1268362"/>
    <d v="2001-05-18T13:39:48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22"/>
    <s v="crudebuyer"/>
    <s v="GWHALLE"/>
    <s v="WTI-GW-NXC2"/>
    <x v="1"/>
    <x v="5"/>
    <s v="VA7331.1"/>
    <d v="2001-07-01T00:00:00"/>
  </r>
  <r>
    <x v="1"/>
    <x v="1"/>
    <x v="0"/>
    <n v="1"/>
    <n v="50000"/>
    <n v="1268363"/>
    <d v="2001-05-18T13:39:4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76"/>
    <s v="N587JK00"/>
    <s v="GWHALLE"/>
    <s v="WTI-GW-NXC2"/>
    <x v="1"/>
    <x v="5"/>
    <s v="VA7332.1"/>
    <d v="2001-06-01T00:00:00"/>
  </r>
  <r>
    <x v="1"/>
    <x v="1"/>
    <x v="0"/>
    <n v="1"/>
    <n v="50000"/>
    <n v="1268364"/>
    <d v="2001-05-18T13:40:4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8"/>
    <s v="crudebuyer"/>
    <s v="GWHALLE"/>
    <s v="WTI-GW-NXC2"/>
    <x v="1"/>
    <x v="5"/>
    <s v="VA7337.1"/>
    <d v="2001-07-01T00:00:00"/>
  </r>
  <r>
    <x v="1"/>
    <x v="1"/>
    <x v="0"/>
    <n v="1"/>
    <n v="50000"/>
    <n v="1268365"/>
    <d v="2001-05-18T13:41:01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72"/>
    <s v="DOMESTIC"/>
    <s v="GWHALLE"/>
    <s v="WTI-GW-NXC2"/>
    <x v="1"/>
    <x v="5"/>
    <s v="VA7338.1"/>
    <d v="2001-06-01T00:00:00"/>
  </r>
  <r>
    <x v="1"/>
    <x v="3"/>
    <x v="0"/>
    <n v="151"/>
    <n v="755000"/>
    <n v="1268366"/>
    <d v="2001-05-18T13:41:19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72"/>
    <s v="JEFFAVERY"/>
    <s v="JARNOLD"/>
    <s v="NG-Price"/>
    <x v="1"/>
    <x v="5"/>
    <s v="VA7340.1"/>
    <d v="2001-11-01T00:00:00"/>
  </r>
  <r>
    <x v="1"/>
    <x v="1"/>
    <x v="0"/>
    <n v="1"/>
    <n v="50000"/>
    <n v="1268367"/>
    <d v="2001-05-18T13:41:29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4"/>
    <s v="crudebuyer"/>
    <s v="GWHALLE"/>
    <s v="WTI-GW-NXC2"/>
    <x v="1"/>
    <x v="5"/>
    <s v="VA7341.1"/>
    <d v="2001-07-01T00:00:00"/>
  </r>
  <r>
    <x v="1"/>
    <x v="3"/>
    <x v="1"/>
    <n v="1"/>
    <n v="10000"/>
    <n v="1268368"/>
    <d v="2001-05-18T13:41:43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49999999999998"/>
    <s v="STEPHENSJE"/>
    <s v="ARING"/>
    <s v="ENA-IM NE GULF1"/>
    <x v="7"/>
    <x v="5"/>
    <n v="798575"/>
    <d v="2001-05-22T21:00:00"/>
  </r>
  <r>
    <x v="1"/>
    <x v="5"/>
    <x v="0"/>
    <n v="3"/>
    <n v="45000"/>
    <n v="1268369"/>
    <d v="2001-05-18T13:41:43"/>
    <s v="Conoco Inc."/>
    <x v="0"/>
    <x v="0"/>
    <x v="0"/>
    <x v="5"/>
    <s v="US PurityEthane Fin Swap"/>
    <s v="US PuEthane Swap OPIS MB PurEth          Oct-Dec01       c/Gl-b"/>
    <m/>
    <n v="15000"/>
    <x v="0"/>
    <x v="11"/>
    <x v="0"/>
    <n v="38.375"/>
    <s v="lfritsch1"/>
    <s v="CSOUTH"/>
    <s v="C2"/>
    <x v="1"/>
    <x v="5"/>
    <s v="VA7342.1"/>
    <d v="2001-10-01T00:00:00"/>
  </r>
  <r>
    <x v="1"/>
    <x v="3"/>
    <x v="1"/>
    <n v="1"/>
    <n v="10000"/>
    <n v="1268370"/>
    <d v="2001-05-18T13:41:44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37"/>
    <s v="MARKOTTE"/>
    <s v="JHODGE2"/>
    <s v="ENA-IM ME TCO"/>
    <x v="7"/>
    <x v="5"/>
    <n v="798574"/>
    <d v="2001-05-22T21:00:00"/>
  </r>
  <r>
    <x v="1"/>
    <x v="3"/>
    <x v="0"/>
    <n v="153"/>
    <n v="765000"/>
    <n v="1268374"/>
    <d v="2001-05-18T13:42:43"/>
    <s v="BNP Paribas"/>
    <x v="0"/>
    <x v="0"/>
    <x v="0"/>
    <x v="3"/>
    <s v="US Gas Fin Swap"/>
    <s v="US Gas Swap      Nymex                   Jun-Oct01       USD/MM"/>
    <m/>
    <n v="5000"/>
    <x v="0"/>
    <x v="10"/>
    <x v="0"/>
    <n v="4.3550000000000004"/>
    <s v="HEVREGAS1"/>
    <s v="JARNOLD"/>
    <s v="NG-Price"/>
    <x v="1"/>
    <x v="5"/>
    <s v="VA7347.1"/>
    <d v="2001-06-01T00:00:00"/>
  </r>
  <r>
    <x v="1"/>
    <x v="3"/>
    <x v="0"/>
    <n v="10"/>
    <n v="250000"/>
    <n v="1268375"/>
    <d v="2001-05-18T13:42:55"/>
    <s v="Dynegy Marketing and Trade"/>
    <x v="0"/>
    <x v="0"/>
    <x v="0"/>
    <x v="3"/>
    <s v="US Gas Fin Swap"/>
    <s v="US Gas Daily     HHub                    22-31May01      USD/MM"/>
    <m/>
    <n v="25000"/>
    <x v="0"/>
    <x v="10"/>
    <x v="0"/>
    <n v="4.1849999999999996"/>
    <s v="SANDBERG"/>
    <s v="PKEAVEY"/>
    <s v="G-DAILY-EST"/>
    <x v="1"/>
    <x v="5"/>
    <s v="VA7348.1"/>
    <d v="2001-05-22T21:00:00"/>
  </r>
  <r>
    <x v="1"/>
    <x v="3"/>
    <x v="0"/>
    <n v="30"/>
    <n v="150000"/>
    <n v="1268379"/>
    <d v="2001-05-18T13:43:23"/>
    <s v="Reliant Energy Services, Inc."/>
    <x v="0"/>
    <x v="0"/>
    <x v="0"/>
    <x v="3"/>
    <s v="US Gas Fin Swap"/>
    <s v="US Gas Swap      Nymex                   Jun01           USD/MM"/>
    <n v="5000"/>
    <m/>
    <x v="0"/>
    <x v="10"/>
    <x v="0"/>
    <n v="4.2350000000000003"/>
    <s v="mstimson"/>
    <s v="JARNOLD"/>
    <s v="NG-Price"/>
    <x v="1"/>
    <x v="5"/>
    <s v="VA7353.1"/>
    <d v="2001-06-01T21:00:00"/>
  </r>
  <r>
    <x v="1"/>
    <x v="3"/>
    <x v="0"/>
    <n v="30"/>
    <n v="450000"/>
    <n v="1268380"/>
    <d v="2001-05-18T13:43:27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350000000000003"/>
    <s v="EPMELPjrc"/>
    <s v="JARNOLD"/>
    <s v="NG-Price"/>
    <x v="1"/>
    <x v="5"/>
    <s v="VA7354.1"/>
    <d v="2001-06-01T21:00:00"/>
  </r>
  <r>
    <x v="1"/>
    <x v="3"/>
    <x v="1"/>
    <n v="1"/>
    <n v="10000"/>
    <n v="1268381"/>
    <d v="2001-05-18T13:43:27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49999999999998"/>
    <s v="STEPHENSJE"/>
    <s v="ARING"/>
    <s v="ENA-IM NE GULF1"/>
    <x v="7"/>
    <x v="5"/>
    <n v="798576"/>
    <d v="2001-05-22T21:00:00"/>
  </r>
  <r>
    <x v="1"/>
    <x v="3"/>
    <x v="0"/>
    <n v="30"/>
    <n v="600000"/>
    <n v="1268382"/>
    <d v="2001-05-18T13:43:43"/>
    <s v="Conectiv Energy Supply, Inc."/>
    <x v="0"/>
    <x v="0"/>
    <x v="0"/>
    <x v="3"/>
    <s v="US Gas Fin Swap"/>
    <s v="US Gas Swap      Nymex                   Jun01           USD/MM"/>
    <n v="20000"/>
    <m/>
    <x v="0"/>
    <x v="10"/>
    <x v="0"/>
    <n v="4.2300000000000004"/>
    <s v="steven12"/>
    <s v="JARNOLD"/>
    <s v="NG-Price"/>
    <x v="1"/>
    <x v="5"/>
    <s v="VA7355.1"/>
    <d v="2001-06-01T21:00:00"/>
  </r>
  <r>
    <x v="1"/>
    <x v="3"/>
    <x v="1"/>
    <n v="1"/>
    <n v="10000"/>
    <n v="1268383"/>
    <d v="2001-05-18T13:43:49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cprovenzan"/>
    <s v="ARING"/>
    <s v="ENA-IM NE GULF1"/>
    <x v="7"/>
    <x v="5"/>
    <n v="798577"/>
    <d v="2001-05-22T21:00:00"/>
  </r>
  <r>
    <x v="0"/>
    <x v="0"/>
    <x v="0"/>
    <n v="1"/>
    <n v="10"/>
    <n v="1268385"/>
    <d v="2001-05-18T13:44:03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RAYPRADO"/>
    <s v="KGWOZDZ"/>
    <s v="Enron Metals Trading System"/>
    <x v="0"/>
    <x v="0"/>
    <n v="2140042"/>
    <m/>
  </r>
  <r>
    <x v="1"/>
    <x v="1"/>
    <x v="0"/>
    <n v="1"/>
    <n v="50000"/>
    <n v="1268386"/>
    <d v="2001-05-18T13:44:1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358.1"/>
    <d v="2001-07-01T00:00:00"/>
  </r>
  <r>
    <x v="1"/>
    <x v="3"/>
    <x v="1"/>
    <n v="1"/>
    <n v="5000"/>
    <n v="1268388"/>
    <d v="2001-05-18T13:44:21"/>
    <s v="Reliant Energy Services, Inc."/>
    <x v="0"/>
    <x v="0"/>
    <x v="0"/>
    <x v="3"/>
    <s v="US Gas Phy Fwd Firm non-TX &lt; or = 1Mo "/>
    <s v="US Gas Phy       TETCO STX               22May01         USD/MM"/>
    <n v="5000"/>
    <m/>
    <x v="0"/>
    <x v="10"/>
    <x v="0"/>
    <n v="4.0549999999999997"/>
    <s v="tharringto"/>
    <s v="SPEREIR"/>
    <s v="ENA-IM NE GULF3"/>
    <x v="7"/>
    <x v="5"/>
    <n v="798578"/>
    <d v="2001-05-22T21:00:00"/>
  </r>
  <r>
    <x v="1"/>
    <x v="2"/>
    <x v="0"/>
    <n v="30"/>
    <n v="1500"/>
    <n v="1268387"/>
    <d v="2001-05-18T13:44:21"/>
    <s v="Aquila Risk Management Corporation"/>
    <x v="0"/>
    <x v="0"/>
    <x v="0"/>
    <x v="2"/>
    <s v="US East Power Fin Swap"/>
    <s v="US Pwr Fin Swap  ISO NY Z-J Peak         Jun01           USD/MWh"/>
    <m/>
    <n v="50"/>
    <x v="0"/>
    <x v="2"/>
    <x v="0"/>
    <n v="84"/>
    <s v="AQUILA1047"/>
    <s v="DDAVIS"/>
    <s v="LT-New England"/>
    <x v="6"/>
    <x v="5"/>
    <n v="615698.1"/>
    <d v="2001-06-01T00:00:00"/>
  </r>
  <r>
    <x v="1"/>
    <x v="3"/>
    <x v="0"/>
    <n v="10"/>
    <n v="100000"/>
    <n v="1268389"/>
    <d v="2001-05-18T13:44:48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350000000000003"/>
    <s v="AQUILA1003"/>
    <s v="GSTOREY"/>
    <s v="FT-ONTARIO"/>
    <x v="1"/>
    <x v="5"/>
    <s v="VA7361.1"/>
    <d v="2001-05-22T21:00:00"/>
  </r>
  <r>
    <x v="1"/>
    <x v="4"/>
    <x v="0"/>
    <n v="3"/>
    <n v="150000"/>
    <n v="1268391"/>
    <d v="2001-05-18T13:44:56"/>
    <s v="Cargill Energy, a division of Cargill, Incorporated"/>
    <x v="0"/>
    <x v="0"/>
    <x v="0"/>
    <x v="4"/>
    <s v="US Jet Kero Fin Spread"/>
    <s v="US Jet Kero Swap GC vs NYMEX HO          Q1 2002         c/Gl-b"/>
    <n v="50000"/>
    <m/>
    <x v="0"/>
    <x v="11"/>
    <x v="0"/>
    <n v="2.8"/>
    <s v="NICKSUMMS1"/>
    <s v="DLOOSLEY"/>
    <s v="KERO"/>
    <x v="1"/>
    <x v="5"/>
    <s v="VA7363.1"/>
    <d v="2002-01-01T00:00:00"/>
  </r>
  <r>
    <x v="1"/>
    <x v="3"/>
    <x v="0"/>
    <n v="10"/>
    <n v="100000"/>
    <n v="1268392"/>
    <d v="2001-05-18T13:45:01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300000000000004"/>
    <s v="AQUILA1003"/>
    <s v="GSTOREY"/>
    <s v="FT-ONTARIO"/>
    <x v="1"/>
    <x v="5"/>
    <s v="VA7364.1"/>
    <d v="2001-05-22T21:00:00"/>
  </r>
  <r>
    <x v="1"/>
    <x v="3"/>
    <x v="1"/>
    <n v="1"/>
    <n v="5000"/>
    <n v="1268395"/>
    <d v="2001-05-18T13:45:10"/>
    <s v="Reliant Energy Services, Inc."/>
    <x v="0"/>
    <x v="0"/>
    <x v="0"/>
    <x v="3"/>
    <s v="US Gas Phy Fwd Firm non-TX &lt; or = 1Mo "/>
    <s v="US Gas Phy       TETCO WLA               22May01         USD/MM"/>
    <n v="5000"/>
    <m/>
    <x v="0"/>
    <x v="10"/>
    <x v="0"/>
    <n v="4.1050000000000004"/>
    <s v="tharringto"/>
    <s v="SPEREIR"/>
    <s v="ENA-IM NE GULF3"/>
    <x v="7"/>
    <x v="5"/>
    <n v="798579"/>
    <d v="2001-05-22T21:00:00"/>
  </r>
  <r>
    <x v="1"/>
    <x v="1"/>
    <x v="0"/>
    <n v="1"/>
    <n v="50000"/>
    <n v="1268396"/>
    <d v="2001-05-18T13:45:1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4"/>
    <s v="crudebuyer"/>
    <s v="GWHALLE"/>
    <s v="WTI-GW-NXC2"/>
    <x v="1"/>
    <x v="5"/>
    <s v="VA7367.1"/>
    <d v="2001-07-01T00:00:00"/>
  </r>
  <r>
    <x v="1"/>
    <x v="3"/>
    <x v="0"/>
    <n v="151"/>
    <n v="377500"/>
    <n v="1268400"/>
    <d v="2001-05-18T13:46:37"/>
    <s v="Enron Energy Services, Inc."/>
    <x v="0"/>
    <x v="0"/>
    <x v="0"/>
    <x v="3"/>
    <s v="US Gas Fin Swap"/>
    <s v="US Gas Swap      Nymex                   Nov01-Mar02     USD/MM"/>
    <m/>
    <n v="2500"/>
    <x v="0"/>
    <x v="10"/>
    <x v="0"/>
    <n v="4.7300000000000004"/>
    <s v="ANDYMIGS"/>
    <s v="JARNOLD"/>
    <s v="NG-Price"/>
    <x v="1"/>
    <x v="5"/>
    <s v="VA7371.1"/>
    <d v="2001-11-01T00:00:00"/>
  </r>
  <r>
    <x v="1"/>
    <x v="3"/>
    <x v="0"/>
    <n v="31"/>
    <n v="77500"/>
    <n v="1268401"/>
    <d v="2001-05-18T13:47:16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0"/>
    <x v="0"/>
    <n v="4.3849999999999998"/>
    <s v="CRABTREE"/>
    <s v="JARNOLD"/>
    <s v="NG-Price"/>
    <x v="1"/>
    <x v="5"/>
    <s v="VA7372.1"/>
    <d v="2001-08-01T21:00:00"/>
  </r>
  <r>
    <x v="1"/>
    <x v="1"/>
    <x v="0"/>
    <n v="1"/>
    <n v="50000"/>
    <n v="1268404"/>
    <d v="2001-05-18T13:47:2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373.1"/>
    <d v="2001-07-01T00:00:00"/>
  </r>
  <r>
    <x v="1"/>
    <x v="3"/>
    <x v="0"/>
    <n v="10"/>
    <n v="50000"/>
    <n v="1268406"/>
    <d v="2001-05-18T13:47:52"/>
    <s v="Aquila Risk Management Corporation"/>
    <x v="0"/>
    <x v="0"/>
    <x v="0"/>
    <x v="3"/>
    <s v="US Gas Fin Swap"/>
    <s v="US Gas Daily     HHub                    22-31May01      USD/MM"/>
    <n v="5000"/>
    <m/>
    <x v="0"/>
    <x v="10"/>
    <x v="0"/>
    <n v="4.18"/>
    <s v="AQUILA1000"/>
    <s v="PKEAVEY"/>
    <s v="G-DAILY-EST"/>
    <x v="1"/>
    <x v="5"/>
    <s v="VA7375.1"/>
    <d v="2001-05-22T21:00:00"/>
  </r>
  <r>
    <x v="1"/>
    <x v="3"/>
    <x v="1"/>
    <n v="1"/>
    <n v="10000"/>
    <n v="1268407"/>
    <d v="2001-05-18T13:47:57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80"/>
    <d v="2001-05-22T21:00:00"/>
  </r>
  <r>
    <x v="1"/>
    <x v="1"/>
    <x v="0"/>
    <n v="1"/>
    <n v="50000"/>
    <n v="1268408"/>
    <d v="2001-05-18T13:48:0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2"/>
    <s v="DOMESTIC"/>
    <s v="GWHALLE"/>
    <s v="WTI-GW-NXC2"/>
    <x v="1"/>
    <x v="5"/>
    <s v="VA7376.1"/>
    <d v="2001-07-01T00:00:00"/>
  </r>
  <r>
    <x v="1"/>
    <x v="3"/>
    <x v="1"/>
    <n v="1"/>
    <n v="10000"/>
    <n v="1268409"/>
    <d v="2001-05-18T13:48:41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cprovenzan"/>
    <s v="ARING"/>
    <s v="ENA-IM NE GULF1"/>
    <x v="7"/>
    <x v="5"/>
    <n v="798581"/>
    <d v="2001-05-22T21:00:00"/>
  </r>
  <r>
    <x v="1"/>
    <x v="3"/>
    <x v="0"/>
    <n v="153"/>
    <n v="382500"/>
    <n v="1268410"/>
    <d v="2001-05-18T13:48:57"/>
    <s v="Calpine Energy Services, L.P."/>
    <x v="0"/>
    <x v="0"/>
    <x v="0"/>
    <x v="3"/>
    <s v="US Gas Fin Swap"/>
    <s v="US Gas Swap      Nymex                   Jun-Oct01       USD/MM"/>
    <m/>
    <n v="2500"/>
    <x v="0"/>
    <x v="10"/>
    <x v="0"/>
    <n v="4.3600000000000003"/>
    <s v="JEFFFOX1"/>
    <s v="JARNOLD"/>
    <s v="NG-Price"/>
    <x v="1"/>
    <x v="5"/>
    <s v="VA7377.1"/>
    <d v="2001-06-01T00:00:00"/>
  </r>
  <r>
    <x v="1"/>
    <x v="3"/>
    <x v="0"/>
    <n v="30"/>
    <n v="450000"/>
    <n v="1268411"/>
    <d v="2001-05-18T13:49:36"/>
    <s v="TransCanada Energy Financial Products Limited"/>
    <x v="0"/>
    <x v="0"/>
    <x v="0"/>
    <x v="3"/>
    <s v="US Gas Fin Swap"/>
    <s v="US Gas Swap      Nymex                   Jun01           USD/MM"/>
    <m/>
    <n v="15000"/>
    <x v="0"/>
    <x v="10"/>
    <x v="0"/>
    <n v="4.2350000000000003"/>
    <s v="mcmane00"/>
    <s v="JARNOLD"/>
    <s v="NG-Price"/>
    <x v="1"/>
    <x v="5"/>
    <s v="VA7378.1"/>
    <d v="2001-06-01T21:00:00"/>
  </r>
  <r>
    <x v="1"/>
    <x v="3"/>
    <x v="0"/>
    <n v="30"/>
    <n v="75000"/>
    <n v="1268412"/>
    <d v="2001-05-18T13:49:50"/>
    <s v="Sempra Energy Trading Corp."/>
    <x v="0"/>
    <x v="0"/>
    <x v="0"/>
    <x v="3"/>
    <s v="US Gas Fin Swap"/>
    <s v="US Gas Swap      Nymex                   Jun01           USD/MM"/>
    <m/>
    <n v="2500"/>
    <x v="0"/>
    <x v="10"/>
    <x v="0"/>
    <n v="4.2350000000000003"/>
    <s v="jeffstone"/>
    <s v="JARNOLD"/>
    <s v="NG-Price"/>
    <x v="1"/>
    <x v="5"/>
    <s v="VA7379.1"/>
    <d v="2001-06-01T21:00:00"/>
  </r>
  <r>
    <x v="1"/>
    <x v="3"/>
    <x v="0"/>
    <n v="153"/>
    <n v="765000"/>
    <n v="1268413"/>
    <d v="2001-05-18T13:49:56"/>
    <s v="Calpine Energy Services, L.P."/>
    <x v="0"/>
    <x v="0"/>
    <x v="0"/>
    <x v="3"/>
    <s v="US Gas Fin Swap"/>
    <s v="US Gas Swap      Nymex                   Jun-Oct01       USD/MM"/>
    <m/>
    <n v="5000"/>
    <x v="0"/>
    <x v="10"/>
    <x v="0"/>
    <n v="4.3650000000000002"/>
    <s v="JEFFFOX1"/>
    <s v="JARNOLD"/>
    <s v="NG-Price"/>
    <x v="1"/>
    <x v="5"/>
    <s v="VA7380.1"/>
    <d v="2001-06-01T00:00:00"/>
  </r>
  <r>
    <x v="1"/>
    <x v="3"/>
    <x v="0"/>
    <n v="30"/>
    <n v="300000"/>
    <n v="1268414"/>
    <d v="2001-05-18T13:50:08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300000000000004"/>
    <s v="kamelcan"/>
    <s v="JARNOLD"/>
    <s v="NG-Price"/>
    <x v="1"/>
    <x v="5"/>
    <s v="VA7381.1"/>
    <d v="2001-06-01T21:00:00"/>
  </r>
  <r>
    <x v="1"/>
    <x v="1"/>
    <x v="0"/>
    <n v="1"/>
    <n v="50000"/>
    <n v="1268415"/>
    <d v="2001-05-18T13:50:36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"/>
    <s v="rsrsrsrs"/>
    <s v="GWHALLE"/>
    <s v="WTI-GW-NXC2"/>
    <x v="1"/>
    <x v="5"/>
    <s v="VA7383.1"/>
    <d v="2001-06-01T00:00:00"/>
  </r>
  <r>
    <x v="1"/>
    <x v="3"/>
    <x v="0"/>
    <n v="365"/>
    <n v="1825000"/>
    <n v="1268416"/>
    <d v="2001-05-18T13:50:48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43"/>
    <s v="SHIMAITIS"/>
    <s v="JARNOLD"/>
    <s v="NG-Price"/>
    <x v="1"/>
    <x v="5"/>
    <s v="VA7384.1"/>
    <d v="2002-01-01T21:00:00"/>
  </r>
  <r>
    <x v="1"/>
    <x v="1"/>
    <x v="0"/>
    <n v="1"/>
    <n v="50000"/>
    <n v="1268417"/>
    <d v="2001-05-18T13:50:51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semprakuo"/>
    <s v="GWHALLE"/>
    <s v="WTI-GW-NXC2"/>
    <x v="1"/>
    <x v="5"/>
    <s v="VA7385.1"/>
    <d v="2001-07-01T00:00:00"/>
  </r>
  <r>
    <x v="1"/>
    <x v="3"/>
    <x v="0"/>
    <n v="10"/>
    <n v="250000"/>
    <n v="1268419"/>
    <d v="2001-05-18T13:50:54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849999999999996"/>
    <s v="aepes222"/>
    <s v="PKEAVEY"/>
    <s v="G-DAILY-EST"/>
    <x v="1"/>
    <x v="5"/>
    <s v="VA7386.1"/>
    <d v="2001-05-22T21:00:00"/>
  </r>
  <r>
    <x v="1"/>
    <x v="2"/>
    <x v="1"/>
    <n v="1"/>
    <n v="50"/>
    <n v="1268418"/>
    <d v="2001-05-18T13:50:54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.5"/>
    <s v="Kellybry"/>
    <s v="JQUENET"/>
    <s v="ST-PJM"/>
    <x v="6"/>
    <x v="6"/>
    <n v="615699.1"/>
    <d v="2001-06-01T21:00:00"/>
  </r>
  <r>
    <x v="1"/>
    <x v="3"/>
    <x v="0"/>
    <n v="30"/>
    <n v="600000"/>
    <n v="1268420"/>
    <d v="2001-05-18T13:51:06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24"/>
    <s v="jh1825ps"/>
    <s v="JARNOLD"/>
    <s v="NG-Price"/>
    <x v="1"/>
    <x v="5"/>
    <s v="VA7387.1"/>
    <d v="2001-06-01T21:00:00"/>
  </r>
  <r>
    <x v="1"/>
    <x v="3"/>
    <x v="0"/>
    <n v="153"/>
    <n v="765000"/>
    <n v="1268421"/>
    <d v="2001-05-18T13:51:07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650000000000002"/>
    <s v="petverma"/>
    <s v="JARNOLD"/>
    <s v="NG-Price"/>
    <x v="1"/>
    <x v="5"/>
    <s v="VA7388.1"/>
    <d v="2001-06-01T00:00:00"/>
  </r>
  <r>
    <x v="1"/>
    <x v="3"/>
    <x v="1"/>
    <n v="1"/>
    <n v="10000"/>
    <n v="1268422"/>
    <d v="2001-05-18T13:51:14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82"/>
    <d v="2001-05-22T21:00:00"/>
  </r>
  <r>
    <x v="1"/>
    <x v="3"/>
    <x v="0"/>
    <n v="30"/>
    <n v="600000"/>
    <n v="1268424"/>
    <d v="2001-05-18T13:51:3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450000000000001"/>
    <s v="JPASTORE"/>
    <s v="JARNOLD"/>
    <s v="NG-Price"/>
    <x v="1"/>
    <x v="5"/>
    <s v="VA7391.1"/>
    <d v="2001-06-01T21:00:00"/>
  </r>
  <r>
    <x v="1"/>
    <x v="3"/>
    <x v="0"/>
    <n v="10"/>
    <n v="250000"/>
    <n v="1268425"/>
    <d v="2001-05-18T13:51:45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900000000000004"/>
    <s v="aepes222"/>
    <s v="PKEAVEY"/>
    <s v="G-DAILY-EST"/>
    <x v="1"/>
    <x v="5"/>
    <s v="VA7392.1"/>
    <d v="2001-05-22T21:00:00"/>
  </r>
  <r>
    <x v="1"/>
    <x v="3"/>
    <x v="0"/>
    <n v="30"/>
    <n v="150000"/>
    <n v="1268426"/>
    <d v="2001-05-18T13:51:47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4"/>
    <s v="kamelcan"/>
    <s v="JARNOLD"/>
    <s v="NG-Price"/>
    <x v="1"/>
    <x v="5"/>
    <s v="VA7393.1"/>
    <d v="2001-06-01T21:00:00"/>
  </r>
  <r>
    <x v="1"/>
    <x v="3"/>
    <x v="0"/>
    <n v="30"/>
    <n v="600000"/>
    <n v="1268427"/>
    <d v="2001-05-18T13:51:5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450000000000001"/>
    <s v="aepes214"/>
    <s v="JARNOLD"/>
    <s v="NG-Price"/>
    <x v="1"/>
    <x v="5"/>
    <s v="VA7394.1"/>
    <d v="2001-06-01T21:00:00"/>
  </r>
  <r>
    <x v="1"/>
    <x v="3"/>
    <x v="0"/>
    <n v="153"/>
    <n v="765000"/>
    <n v="1268430"/>
    <d v="2001-05-18T13:52:09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7"/>
    <s v="petverma"/>
    <s v="JARNOLD"/>
    <s v="NG-Price"/>
    <x v="1"/>
    <x v="5"/>
    <s v="VA7398.1"/>
    <d v="2001-06-01T00:00:00"/>
  </r>
  <r>
    <x v="1"/>
    <x v="3"/>
    <x v="0"/>
    <n v="151"/>
    <n v="1510000"/>
    <n v="1268431"/>
    <d v="2001-05-18T13:52:11"/>
    <s v="Firm Trade Bridgeline Gas Marketing LLC"/>
    <x v="0"/>
    <x v="0"/>
    <x v="0"/>
    <x v="3"/>
    <s v="US Gas Fin BasisSwap"/>
    <s v="US Gas Basis     HSC                     Nov01-Mar02     USD/MM"/>
    <n v="10000"/>
    <m/>
    <x v="0"/>
    <x v="10"/>
    <x v="0"/>
    <n v="-3.2500000000000001E-2"/>
    <s v="ADM38409"/>
    <s v="EBASS"/>
    <s v="FT-Texas"/>
    <x v="1"/>
    <x v="5"/>
    <s v="VA7399.1"/>
    <d v="2001-11-01T00:00:00"/>
  </r>
  <r>
    <x v="1"/>
    <x v="3"/>
    <x v="1"/>
    <n v="1"/>
    <n v="10000"/>
    <n v="1268432"/>
    <d v="2001-05-18T13:52:13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"/>
    <s v="WILSHUSEN"/>
    <s v="ARING"/>
    <s v="ENA-IM NE GULF1"/>
    <x v="7"/>
    <x v="5"/>
    <n v="798583"/>
    <d v="2001-05-22T21:00:00"/>
  </r>
  <r>
    <x v="1"/>
    <x v="3"/>
    <x v="0"/>
    <n v="30"/>
    <n v="300000"/>
    <n v="1268433"/>
    <d v="2001-05-18T13:52:23"/>
    <s v="Coral Energy Holding L.P."/>
    <x v="0"/>
    <x v="0"/>
    <x v="0"/>
    <x v="3"/>
    <s v="US Gas Fin Swap"/>
    <s v="US Gas Swap      Nymex                   Jun01           USD/MM"/>
    <m/>
    <n v="10000"/>
    <x v="0"/>
    <x v="10"/>
    <x v="0"/>
    <n v="4.25"/>
    <s v="jhollman1"/>
    <s v="JARNOLD"/>
    <s v="NG-Price"/>
    <x v="1"/>
    <x v="5"/>
    <s v="VA7400.1"/>
    <d v="2001-06-01T21:00:00"/>
  </r>
  <r>
    <x v="1"/>
    <x v="3"/>
    <x v="1"/>
    <n v="1"/>
    <n v="10000"/>
    <n v="1268434"/>
    <d v="2001-05-18T13:52:24"/>
    <s v="Idacorp Energy Solutions, L.P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49999999999996"/>
    <s v="ADM48146"/>
    <s v="ARING"/>
    <s v="ENA-IM NE GULF1"/>
    <x v="7"/>
    <x v="5"/>
    <n v="798584"/>
    <d v="2001-05-22T21:00:00"/>
  </r>
  <r>
    <x v="1"/>
    <x v="1"/>
    <x v="0"/>
    <n v="1"/>
    <n v="50000"/>
    <n v="1268435"/>
    <d v="2001-05-18T13:52:2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semprakuo"/>
    <s v="GWHALLE"/>
    <s v="WTI-GW-NXC2"/>
    <x v="1"/>
    <x v="5"/>
    <s v="VA7401.1"/>
    <d v="2001-07-01T00:00:00"/>
  </r>
  <r>
    <x v="1"/>
    <x v="3"/>
    <x v="0"/>
    <n v="30"/>
    <n v="300000"/>
    <n v="1268436"/>
    <d v="2001-05-18T13:52:30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5"/>
    <s v="MICWHITE"/>
    <s v="JARNOLD"/>
    <s v="NG-Price"/>
    <x v="1"/>
    <x v="5"/>
    <s v="VA7402.1"/>
    <d v="2001-06-01T21:00:00"/>
  </r>
  <r>
    <x v="1"/>
    <x v="3"/>
    <x v="0"/>
    <n v="10"/>
    <n v="250000"/>
    <n v="1268437"/>
    <d v="2001-05-18T13:52:36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950000000000003"/>
    <s v="aepes222"/>
    <s v="PKEAVEY"/>
    <s v="G-DAILY-EST"/>
    <x v="1"/>
    <x v="5"/>
    <s v="VA7403.1"/>
    <d v="2001-05-22T21:00:00"/>
  </r>
  <r>
    <x v="0"/>
    <x v="0"/>
    <x v="0"/>
    <n v="1"/>
    <n v="20"/>
    <n v="1268440"/>
    <d v="2001-05-18T13:52:50"/>
    <s v="Haut Commodities Inc"/>
    <x v="0"/>
    <x v="0"/>
    <x v="0"/>
    <x v="0"/>
    <s v="Aluminum LME Registered Contract"/>
    <s v="Al LME Reg.      Contract                3 Month         USD/mt-L"/>
    <m/>
    <n v="20"/>
    <x v="0"/>
    <x v="0"/>
    <x v="0"/>
    <n v="1549.5"/>
    <s v="RAYPRADO"/>
    <s v="KGWOZDZ"/>
    <s v="Enron Metals Trading System"/>
    <x v="0"/>
    <x v="0"/>
    <n v="2140040"/>
    <m/>
  </r>
  <r>
    <x v="1"/>
    <x v="3"/>
    <x v="0"/>
    <n v="30"/>
    <n v="150000"/>
    <n v="1268443"/>
    <d v="2001-05-18T13:53:02"/>
    <s v="Dynegy Canada Inc."/>
    <x v="0"/>
    <x v="0"/>
    <x v="0"/>
    <x v="3"/>
    <s v="US Gas Fin Swap"/>
    <s v="US Gas Swap      Nymex                   Jun01           USD/MM"/>
    <n v="5000"/>
    <m/>
    <x v="0"/>
    <x v="10"/>
    <x v="0"/>
    <n v="4.25"/>
    <s v="NGC12345"/>
    <s v="JARNOLD"/>
    <s v="NG-Price"/>
    <x v="1"/>
    <x v="5"/>
    <s v="VA7408.1"/>
    <d v="2001-06-01T21:00:00"/>
  </r>
  <r>
    <x v="1"/>
    <x v="3"/>
    <x v="0"/>
    <n v="30"/>
    <n v="600000"/>
    <n v="1268444"/>
    <d v="2001-05-18T13:53:11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549999999999999"/>
    <s v="mjkimner"/>
    <s v="JARNOLD"/>
    <s v="NG-Price"/>
    <x v="1"/>
    <x v="5"/>
    <s v="VA7409.1"/>
    <d v="2001-06-01T21:00:00"/>
  </r>
  <r>
    <x v="1"/>
    <x v="1"/>
    <x v="0"/>
    <n v="1"/>
    <n v="50000"/>
    <n v="1268446"/>
    <d v="2001-05-18T13:53:23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9"/>
    <s v="DOMESTIC"/>
    <s v="GWHALLE"/>
    <s v="WTI-GW-NXC2"/>
    <x v="1"/>
    <x v="5"/>
    <s v="VA7410.1"/>
    <d v="2001-06-01T00:00:00"/>
  </r>
  <r>
    <x v="1"/>
    <x v="1"/>
    <x v="0"/>
    <n v="1"/>
    <n v="50000"/>
    <n v="1268447"/>
    <d v="2001-05-18T13:53:2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411.1"/>
    <d v="2001-07-01T00:00:00"/>
  </r>
  <r>
    <x v="0"/>
    <x v="3"/>
    <x v="1"/>
    <n v="30"/>
    <n v="150000"/>
    <n v="1268448"/>
    <d v="2001-05-18T13:53:33"/>
    <s v="Sempra Energy Trading Corp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4"/>
    <s v="gturnbul"/>
    <s v="MCOWAN"/>
    <s v="EC-IM Canada West"/>
    <x v="7"/>
    <x v="7"/>
    <n v="798585"/>
    <d v="2001-06-01T21:00:00"/>
  </r>
  <r>
    <x v="1"/>
    <x v="3"/>
    <x v="0"/>
    <n v="153"/>
    <n v="765000"/>
    <n v="1268449"/>
    <d v="2001-05-18T13:53:36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75"/>
    <s v="jh1825ps"/>
    <s v="JARNOLD"/>
    <s v="NG-Price"/>
    <x v="1"/>
    <x v="5"/>
    <s v="VA7414.1"/>
    <d v="2001-06-01T00:00:00"/>
  </r>
  <r>
    <x v="1"/>
    <x v="3"/>
    <x v="0"/>
    <n v="30"/>
    <n v="300000"/>
    <n v="1268451"/>
    <d v="2001-05-18T13:54:07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5"/>
    <s v="kamelcan"/>
    <s v="JARNOLD"/>
    <s v="NG-Price"/>
    <x v="1"/>
    <x v="5"/>
    <s v="VA7416.1"/>
    <d v="2001-06-01T21:00:00"/>
  </r>
  <r>
    <x v="1"/>
    <x v="3"/>
    <x v="0"/>
    <n v="30"/>
    <n v="600000"/>
    <n v="1268452"/>
    <d v="2001-05-18T13:54:11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6"/>
    <s v="ctm00001"/>
    <s v="JARNOLD"/>
    <s v="NG-Price"/>
    <x v="1"/>
    <x v="5"/>
    <s v="VA7417.1"/>
    <d v="2001-06-01T21:00:00"/>
  </r>
  <r>
    <x v="1"/>
    <x v="3"/>
    <x v="0"/>
    <n v="151"/>
    <n v="755000"/>
    <n v="1268454"/>
    <d v="2001-05-18T13:54:20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5"/>
    <s v="jeffstone"/>
    <s v="JARNOLD"/>
    <s v="NG-Price"/>
    <x v="1"/>
    <x v="5"/>
    <s v="VA7418.1"/>
    <d v="2001-11-01T00:00:00"/>
  </r>
  <r>
    <x v="1"/>
    <x v="3"/>
    <x v="0"/>
    <n v="30"/>
    <n v="600000"/>
    <n v="1268455"/>
    <d v="2001-05-18T13:54:23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6"/>
    <s v="aepes209"/>
    <s v="JARNOLD"/>
    <s v="NG-Price"/>
    <x v="1"/>
    <x v="5"/>
    <s v="VA7420.1"/>
    <d v="2001-06-01T21:00:00"/>
  </r>
  <r>
    <x v="1"/>
    <x v="3"/>
    <x v="0"/>
    <n v="30"/>
    <n v="150000"/>
    <n v="1268457"/>
    <d v="2001-05-18T13:54:33"/>
    <s v="Dynegy Marketing and Trade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WHITEWATER"/>
    <s v="JARNOLD"/>
    <s v="NG-Price"/>
    <x v="1"/>
    <x v="5"/>
    <s v="VA7423.1"/>
    <d v="2001-06-01T21:00:00"/>
  </r>
  <r>
    <x v="1"/>
    <x v="3"/>
    <x v="0"/>
    <n v="30"/>
    <n v="600000"/>
    <n v="1268458"/>
    <d v="2001-05-18T13:54:38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6"/>
    <s v="aepes209"/>
    <s v="JARNOLD"/>
    <s v="NG-Price"/>
    <x v="1"/>
    <x v="5"/>
    <s v="VA7424.1"/>
    <d v="2001-06-01T21:00:00"/>
  </r>
  <r>
    <x v="1"/>
    <x v="3"/>
    <x v="0"/>
    <n v="30"/>
    <n v="150000"/>
    <n v="1268459"/>
    <d v="2001-05-18T13:54:55"/>
    <s v="Coral Energy Holding L.P."/>
    <x v="0"/>
    <x v="0"/>
    <x v="0"/>
    <x v="3"/>
    <s v="US Gas Fin Swap"/>
    <s v="US Gas Swap      Nymex                   Jun01           USD/MM"/>
    <m/>
    <n v="5000"/>
    <x v="0"/>
    <x v="10"/>
    <x v="0"/>
    <n v="4.2649999999999997"/>
    <s v="jhollman1"/>
    <s v="JARNOLD"/>
    <s v="NG-Price"/>
    <x v="1"/>
    <x v="5"/>
    <s v="VA7425.1"/>
    <d v="2001-06-01T21:00:00"/>
  </r>
  <r>
    <x v="1"/>
    <x v="3"/>
    <x v="0"/>
    <n v="30"/>
    <n v="150000"/>
    <n v="1268460"/>
    <d v="2001-05-18T13:55:01"/>
    <s v="Cinergy Marketing &amp; Trading, LLC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Kearbyka"/>
    <s v="JARNOLD"/>
    <s v="NG-Price"/>
    <x v="1"/>
    <x v="5"/>
    <s v="VA7426.1"/>
    <d v="2001-06-01T21:00:00"/>
  </r>
  <r>
    <x v="1"/>
    <x v="3"/>
    <x v="0"/>
    <n v="30"/>
    <n v="150000"/>
    <n v="1268461"/>
    <d v="2001-05-18T13:55:06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2649999999999997"/>
    <s v="aepes209"/>
    <s v="JARNOLD"/>
    <s v="NG-Price"/>
    <x v="1"/>
    <x v="5"/>
    <s v="VA7427.1"/>
    <d v="2001-06-01T21:00:00"/>
  </r>
  <r>
    <x v="1"/>
    <x v="3"/>
    <x v="0"/>
    <n v="30"/>
    <n v="300000"/>
    <n v="1268462"/>
    <d v="2001-05-18T13:55:11"/>
    <s v="J. Aron &amp; Company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owenwest"/>
    <s v="JARNOLD"/>
    <s v="NG-Price"/>
    <x v="1"/>
    <x v="5"/>
    <s v="VA7428.1"/>
    <d v="2001-06-01T21:00:00"/>
  </r>
  <r>
    <x v="1"/>
    <x v="3"/>
    <x v="0"/>
    <n v="30"/>
    <n v="72000"/>
    <n v="1268463"/>
    <d v="2001-05-18T13:55:31"/>
    <s v="WPS Energy Services, Inc."/>
    <x v="0"/>
    <x v="0"/>
    <x v="0"/>
    <x v="3"/>
    <s v="US Gas Fin BasisSwap"/>
    <s v="US Gas Basis     NGI Chicago             Jun01           USD/MM"/>
    <m/>
    <n v="2400"/>
    <x v="0"/>
    <x v="10"/>
    <x v="0"/>
    <n v="8.2500000000000004E-2"/>
    <s v="PATRICK22"/>
    <s v="GSTOREY"/>
    <s v="FT-ONTARIO"/>
    <x v="1"/>
    <x v="5"/>
    <s v="VA7429.1"/>
    <d v="2001-06-01T21:00:00"/>
  </r>
  <r>
    <x v="1"/>
    <x v="3"/>
    <x v="0"/>
    <n v="30"/>
    <n v="150000"/>
    <n v="1268464"/>
    <d v="2001-05-18T13:55:33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1500000000000004"/>
    <s v="ritanagle"/>
    <s v="MSANCH2"/>
    <s v="GD-New-Jr"/>
    <x v="1"/>
    <x v="5"/>
    <s v="VA7430.1"/>
    <d v="2001-06-01T21:00:00"/>
  </r>
  <r>
    <x v="1"/>
    <x v="3"/>
    <x v="1"/>
    <n v="1"/>
    <n v="10000"/>
    <n v="1268465"/>
    <d v="2001-05-18T13:55:38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900000000000004"/>
    <s v="WILSHUSEN"/>
    <s v="ARING"/>
    <s v="ENA-IM NE GULF1"/>
    <x v="7"/>
    <x v="5"/>
    <n v="798587"/>
    <d v="2001-05-22T21:00:00"/>
  </r>
  <r>
    <x v="1"/>
    <x v="3"/>
    <x v="0"/>
    <n v="31"/>
    <n v="620000"/>
    <n v="1268466"/>
    <d v="2001-05-18T13:55:43"/>
    <s v="Reliant Energy Services, Inc."/>
    <x v="0"/>
    <x v="0"/>
    <x v="0"/>
    <x v="3"/>
    <s v="US Gas Fin Swap"/>
    <s v="US Gas Swap      Nymex                   Aug01           USD/MM"/>
    <m/>
    <n v="20000"/>
    <x v="0"/>
    <x v="10"/>
    <x v="0"/>
    <n v="4.42"/>
    <s v="amontgomer"/>
    <s v="JARNOLD"/>
    <s v="NG-Price"/>
    <x v="1"/>
    <x v="5"/>
    <s v="VA7431.1"/>
    <d v="2001-08-01T21:00:00"/>
  </r>
  <r>
    <x v="1"/>
    <x v="3"/>
    <x v="0"/>
    <n v="10"/>
    <n v="200000"/>
    <n v="1268470"/>
    <d v="2001-05-18T13:55:48"/>
    <s v="AEP Energy Services, Inc."/>
    <x v="0"/>
    <x v="0"/>
    <x v="0"/>
    <x v="3"/>
    <s v="US Gas Fin Swap"/>
    <s v="US Gas Daily     PEPL                    22-31May01      USD/MM"/>
    <m/>
    <n v="20000"/>
    <x v="0"/>
    <x v="10"/>
    <x v="0"/>
    <n v="4.0750000000000002"/>
    <s v="aepes212"/>
    <s v="ALEWIS"/>
    <s v="GD-CENTRAL"/>
    <x v="1"/>
    <x v="5"/>
    <s v="VA7433.1"/>
    <d v="2001-05-22T21:00:00"/>
  </r>
  <r>
    <x v="1"/>
    <x v="1"/>
    <x v="0"/>
    <n v="1"/>
    <n v="25000"/>
    <n v="1268469"/>
    <d v="2001-05-18T13:55:48"/>
    <s v="Sempra Energy Trading Corp."/>
    <x v="0"/>
    <x v="0"/>
    <x v="0"/>
    <x v="1"/>
    <s v="US Crude WTI Fin Swap "/>
    <s v="US WTI Swap      Nymex PEN               Jul01           USD/bl/m"/>
    <n v="25000"/>
    <m/>
    <x v="0"/>
    <x v="8"/>
    <x v="0"/>
    <n v="30.26"/>
    <s v="DOMESTIC"/>
    <s v="GWHALLE"/>
    <s v="WTI-GW-NXC2"/>
    <x v="1"/>
    <x v="5"/>
    <s v="VA7432.1"/>
    <d v="2001-07-01T00:00:00"/>
  </r>
  <r>
    <x v="1"/>
    <x v="1"/>
    <x v="0"/>
    <n v="1"/>
    <n v="25000"/>
    <n v="1268471"/>
    <d v="2001-05-18T13:55:59"/>
    <s v="Sempra Energy Trading Corp."/>
    <x v="0"/>
    <x v="0"/>
    <x v="0"/>
    <x v="1"/>
    <s v="US Crude WTI Fin Swap "/>
    <s v="US WTI Swap      Nymex PEN               Jul01           USD/bl/m"/>
    <n v="25000"/>
    <m/>
    <x v="0"/>
    <x v="8"/>
    <x v="0"/>
    <n v="30.26"/>
    <s v="semprakuo"/>
    <s v="GWHALLE"/>
    <s v="WTI-GW-NXC2"/>
    <x v="1"/>
    <x v="5"/>
    <s v="VA7434.1"/>
    <d v="2001-07-01T00:00:00"/>
  </r>
  <r>
    <x v="1"/>
    <x v="3"/>
    <x v="0"/>
    <n v="30"/>
    <n v="300000"/>
    <n v="1268472"/>
    <d v="2001-05-18T13:56:0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2649999999999997"/>
    <s v="gturnbul"/>
    <s v="JARNOLD"/>
    <s v="NG-Price"/>
    <x v="1"/>
    <x v="5"/>
    <s v="VA7435.1"/>
    <d v="2001-06-01T21:00:00"/>
  </r>
  <r>
    <x v="1"/>
    <x v="3"/>
    <x v="0"/>
    <n v="30"/>
    <n v="150000"/>
    <n v="1268473"/>
    <d v="2001-05-18T13:56:09"/>
    <s v="Dynegy Canada Inc."/>
    <x v="0"/>
    <x v="0"/>
    <x v="0"/>
    <x v="3"/>
    <s v="US Gas Fin Swap"/>
    <s v="US Gas Swap      Nymex                   Jun01           USD/MM"/>
    <n v="5000"/>
    <m/>
    <x v="0"/>
    <x v="10"/>
    <x v="0"/>
    <n v="4.2649999999999997"/>
    <s v="NGC12345"/>
    <s v="JARNOLD"/>
    <s v="NG-Price"/>
    <x v="1"/>
    <x v="5"/>
    <s v="VA7436.1"/>
    <d v="2001-06-01T21:00:00"/>
  </r>
  <r>
    <x v="1"/>
    <x v="3"/>
    <x v="0"/>
    <n v="10"/>
    <n v="250000"/>
    <n v="1268474"/>
    <d v="2001-05-18T13:56:25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050000000000001"/>
    <s v="aepes222"/>
    <s v="PKEAVEY"/>
    <s v="G-DAILY-EST"/>
    <x v="1"/>
    <x v="5"/>
    <s v="VA7438.1"/>
    <d v="2001-05-22T21:00:00"/>
  </r>
  <r>
    <x v="1"/>
    <x v="3"/>
    <x v="0"/>
    <n v="30"/>
    <n v="600000"/>
    <n v="1268475"/>
    <d v="2001-05-18T13:56:33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699999999999996"/>
    <s v="det00001"/>
    <s v="JARNOLD"/>
    <s v="NG-Price"/>
    <x v="1"/>
    <x v="5"/>
    <s v="VA7439.1"/>
    <d v="2001-06-01T21:00:00"/>
  </r>
  <r>
    <x v="1"/>
    <x v="3"/>
    <x v="0"/>
    <n v="10"/>
    <n v="250000"/>
    <n v="1268476"/>
    <d v="2001-05-18T13:56:38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1"/>
    <s v="aepes222"/>
    <s v="PKEAVEY"/>
    <s v="G-DAILY-EST"/>
    <x v="1"/>
    <x v="5"/>
    <s v="VA7441.1"/>
    <d v="2001-05-22T21:00:00"/>
  </r>
  <r>
    <x v="1"/>
    <x v="3"/>
    <x v="0"/>
    <n v="31"/>
    <n v="155000"/>
    <n v="1268477"/>
    <d v="2001-05-18T13:56:43"/>
    <s v="Morgan Stanley Capital Group, Inc."/>
    <x v="0"/>
    <x v="0"/>
    <x v="0"/>
    <x v="3"/>
    <s v="US Gas Fin BasisSwap"/>
    <s v="US Gas Basis     NWPL RkyMtn             Oct01           USD/MM"/>
    <m/>
    <n v="5000"/>
    <x v="0"/>
    <x v="10"/>
    <x v="0"/>
    <n v="-0.97"/>
    <s v="brendanc"/>
    <s v="FERMIS"/>
    <s v="FT - North West"/>
    <x v="1"/>
    <x v="5"/>
    <s v="VA7440.1"/>
    <d v="2001-10-01T21:59:00"/>
  </r>
  <r>
    <x v="1"/>
    <x v="2"/>
    <x v="1"/>
    <n v="30"/>
    <n v="1500"/>
    <n v="1268480"/>
    <d v="2001-05-18T13:56:47"/>
    <s v="BP Energy Company"/>
    <x v="0"/>
    <x v="0"/>
    <x v="0"/>
    <x v="2"/>
    <s v="US East Power Phy Fwd Firm Unplan B"/>
    <s v="US Pwr Phy Unp B ERCOT Peak              Sep01           USD/MWh"/>
    <m/>
    <n v="50"/>
    <x v="0"/>
    <x v="2"/>
    <x v="0"/>
    <n v="49.25"/>
    <s v="Amlingst"/>
    <s v="DSMITH3"/>
    <s v="LT-ERCOT"/>
    <x v="6"/>
    <x v="6"/>
    <n v="615700.1"/>
    <d v="2001-09-01T00:00:00"/>
  </r>
  <r>
    <x v="1"/>
    <x v="3"/>
    <x v="0"/>
    <n v="10"/>
    <n v="250000"/>
    <n v="1268481"/>
    <d v="2001-05-18T13:56:51"/>
    <s v="Dynegy Marketing and Trade"/>
    <x v="0"/>
    <x v="0"/>
    <x v="0"/>
    <x v="3"/>
    <s v="US Gas Fin Swap"/>
    <s v="US Gas Daily     HHub                    22-31May01      USD/MM"/>
    <m/>
    <n v="25000"/>
    <x v="0"/>
    <x v="10"/>
    <x v="0"/>
    <n v="4.2149999999999999"/>
    <s v="SANDBERG"/>
    <s v="PKEAVEY"/>
    <s v="G-DAILY-EST"/>
    <x v="1"/>
    <x v="5"/>
    <s v="VA7444.1"/>
    <d v="2001-05-22T21:00:00"/>
  </r>
  <r>
    <x v="1"/>
    <x v="11"/>
    <x v="0"/>
    <n v="31"/>
    <n v="93"/>
    <n v="1268482"/>
    <d v="2001-05-18T13:56:55"/>
    <s v="Aquila Risk Management Corporation"/>
    <x v="0"/>
    <x v="0"/>
    <x v="0"/>
    <x v="11"/>
    <s v="US Weather CDD Swap"/>
    <s v="US Wthr CDD Swap LIT 100/20K             May01           USD/CDD"/>
    <n v="3"/>
    <m/>
    <x v="0"/>
    <x v="22"/>
    <x v="0"/>
    <n v="255"/>
    <s v="AQUILA1035"/>
    <s v="CWOOLGAR"/>
    <s v="ECTWEADES"/>
    <x v="9"/>
    <x v="5"/>
    <n v="1268482"/>
    <d v="2001-05-01T21:00:00"/>
  </r>
  <r>
    <x v="1"/>
    <x v="3"/>
    <x v="1"/>
    <n v="1"/>
    <n v="10000"/>
    <n v="1268484"/>
    <d v="2001-05-18T13:57:06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950000000000003"/>
    <s v="WILSHUSEN"/>
    <s v="ARING"/>
    <s v="ENA-IM NE GULF1"/>
    <x v="7"/>
    <x v="5"/>
    <n v="798588"/>
    <d v="2001-05-22T21:00:00"/>
  </r>
  <r>
    <x v="1"/>
    <x v="3"/>
    <x v="0"/>
    <n v="31"/>
    <n v="155000"/>
    <n v="1268485"/>
    <d v="2001-05-18T13:57:07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7"/>
    <s v="damian41"/>
    <s v="FERMIS"/>
    <s v="FT - North West"/>
    <x v="1"/>
    <x v="5"/>
    <s v="VA7445.1"/>
    <d v="2001-10-01T21:59:00"/>
  </r>
  <r>
    <x v="1"/>
    <x v="3"/>
    <x v="0"/>
    <n v="30"/>
    <n v="600000"/>
    <n v="1268487"/>
    <d v="2001-05-18T13:57:15"/>
    <s v="Hess Energy Trading Company LLC"/>
    <x v="0"/>
    <x v="0"/>
    <x v="0"/>
    <x v="3"/>
    <s v="US Gas Fin Swap"/>
    <s v="US Gas Swap      Nymex                   Jun01           USD/MM"/>
    <n v="20000"/>
    <m/>
    <x v="0"/>
    <x v="10"/>
    <x v="0"/>
    <n v="4.2699999999999996"/>
    <s v="MICWHITE"/>
    <s v="JARNOLD"/>
    <s v="NG-Price"/>
    <x v="1"/>
    <x v="5"/>
    <s v="VA7450.1"/>
    <d v="2001-06-01T21:00:00"/>
  </r>
  <r>
    <x v="1"/>
    <x v="3"/>
    <x v="0"/>
    <n v="151"/>
    <n v="755000"/>
    <n v="1268489"/>
    <d v="2001-05-18T13:57:18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5"/>
    <s v="ADM48210"/>
    <s v="JARNOLD"/>
    <s v="NG-Price"/>
    <x v="1"/>
    <x v="5"/>
    <s v="VA7449.1"/>
    <d v="2001-11-01T00:00:00"/>
  </r>
  <r>
    <x v="1"/>
    <x v="1"/>
    <x v="0"/>
    <n v="1"/>
    <n v="25000"/>
    <n v="1268490"/>
    <d v="2001-05-18T13:57:25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2"/>
    <s v="DOMESTIC2"/>
    <s v="RFULLER"/>
    <s v="PHYOIL - Price"/>
    <x v="1"/>
    <x v="5"/>
    <s v="VA7451.1"/>
    <d v="2001-06-01T00:00:00"/>
  </r>
  <r>
    <x v="1"/>
    <x v="3"/>
    <x v="0"/>
    <n v="30"/>
    <n v="300000"/>
    <n v="1268492"/>
    <d v="2001-05-18T13:57:35"/>
    <s v="Firm Trade Bridgeline"/>
    <x v="0"/>
    <x v="0"/>
    <x v="0"/>
    <x v="3"/>
    <s v="US Gas Fin Swap"/>
    <s v="US Gas Swap      Nymex                   Jun01           USD/MM"/>
    <m/>
    <n v="10000"/>
    <x v="0"/>
    <x v="10"/>
    <x v="0"/>
    <n v="4.2699999999999996"/>
    <s v="ADM45207"/>
    <s v="JARNOLD"/>
    <s v="NG-Price"/>
    <x v="1"/>
    <x v="5"/>
    <s v="VA7453.1"/>
    <d v="2001-06-01T21:00:00"/>
  </r>
  <r>
    <x v="1"/>
    <x v="2"/>
    <x v="1"/>
    <n v="30"/>
    <n v="1500"/>
    <n v="1268493"/>
    <d v="2001-05-18T13:57:36"/>
    <s v="El Paso Merchant Energy, L.P."/>
    <x v="0"/>
    <x v="0"/>
    <x v="0"/>
    <x v="2"/>
    <s v="US East Power Phy Fwd Firm"/>
    <s v="US Pwr Phy Firm  Cinergy Peak            Jun01           USD/MWh"/>
    <m/>
    <n v="50"/>
    <x v="0"/>
    <x v="2"/>
    <x v="0"/>
    <n v="60.1"/>
    <s v="PowerGLW"/>
    <s v="CDORLAN"/>
    <s v="ST-ECAR"/>
    <x v="6"/>
    <x v="6"/>
    <n v="615701.1"/>
    <d v="2001-06-01T17:11:00"/>
  </r>
  <r>
    <x v="0"/>
    <x v="3"/>
    <x v="1"/>
    <n v="4"/>
    <n v="20000"/>
    <n v="1268494"/>
    <d v="2001-05-18T13:57:46"/>
    <s v="PG&amp;E Energy Trading, Canada Corporation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1"/>
    <s v="NADEAUBRAD"/>
    <s v="RWATT"/>
    <s v="EC-IM Canada West"/>
    <x v="7"/>
    <x v="7"/>
    <n v="798589"/>
    <d v="2001-05-18T21:00:00"/>
  </r>
  <r>
    <x v="1"/>
    <x v="3"/>
    <x v="0"/>
    <n v="10"/>
    <n v="100000"/>
    <n v="1268495"/>
    <d v="2001-05-18T13:57:54"/>
    <s v="Texaco Natural Gas Inc."/>
    <x v="0"/>
    <x v="0"/>
    <x v="0"/>
    <x v="3"/>
    <s v="US Gas Fin Swap"/>
    <s v="US Gas Daily     HHub                    22-31May01      USD/MM"/>
    <n v="10000"/>
    <m/>
    <x v="0"/>
    <x v="10"/>
    <x v="0"/>
    <n v="4.21"/>
    <s v="WARNERTODD"/>
    <s v="PKEAVEY"/>
    <s v="G-DAILY-EST"/>
    <x v="1"/>
    <x v="5"/>
    <s v="VA7454.1"/>
    <d v="2001-05-22T21:00:00"/>
  </r>
  <r>
    <x v="1"/>
    <x v="3"/>
    <x v="1"/>
    <n v="1"/>
    <n v="10000"/>
    <n v="1268496"/>
    <d v="2001-05-18T13:57:55"/>
    <s v="Idacorp Energy Solutions, L.P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00000000000004"/>
    <s v="ADM48146"/>
    <s v="ARING"/>
    <s v="ENA-IM NE GULF1"/>
    <x v="7"/>
    <x v="5"/>
    <n v="798590"/>
    <d v="2001-05-22T21:00:00"/>
  </r>
  <r>
    <x v="1"/>
    <x v="3"/>
    <x v="1"/>
    <n v="1"/>
    <n v="5000"/>
    <n v="1268497"/>
    <d v="2001-05-18T13:58:00"/>
    <s v="Virginia Power Energy Marketing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00000000000004"/>
    <s v="SPJOHRDE"/>
    <s v="SHENDRI"/>
    <s v="ENA-IM ME CNG"/>
    <x v="7"/>
    <x v="5"/>
    <n v="798592"/>
    <d v="2001-05-22T21:00:00"/>
  </r>
  <r>
    <x v="1"/>
    <x v="3"/>
    <x v="0"/>
    <n v="30"/>
    <n v="300000"/>
    <n v="1268498"/>
    <d v="2001-05-18T13:58:21"/>
    <s v="Dynegy Canada Inc."/>
    <x v="0"/>
    <x v="0"/>
    <x v="0"/>
    <x v="3"/>
    <s v="US Gas Fin Swap"/>
    <s v="US Gas Swap      Nymex                   Jun01           USD/MM"/>
    <n v="10000"/>
    <m/>
    <x v="0"/>
    <x v="10"/>
    <x v="0"/>
    <n v="4.2649999999999997"/>
    <s v="NGC12345"/>
    <s v="JARNOLD"/>
    <s v="NG-Price"/>
    <x v="1"/>
    <x v="5"/>
    <s v="VA7455.1"/>
    <d v="2001-06-01T21:00:00"/>
  </r>
  <r>
    <x v="1"/>
    <x v="3"/>
    <x v="1"/>
    <n v="1"/>
    <n v="10000"/>
    <n v="1268499"/>
    <d v="2001-05-18T13:58:25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3949999999999996"/>
    <s v="MARKOTTE"/>
    <s v="JHODGE2"/>
    <s v="ENA-IM ME TCO"/>
    <x v="7"/>
    <x v="5"/>
    <n v="798593"/>
    <d v="2001-05-22T21:00:00"/>
  </r>
  <r>
    <x v="1"/>
    <x v="3"/>
    <x v="0"/>
    <n v="30"/>
    <n v="600000"/>
    <n v="1268501"/>
    <d v="2001-05-18T13:58:33"/>
    <s v="Reliant Energy Services, Inc."/>
    <x v="0"/>
    <x v="0"/>
    <x v="0"/>
    <x v="3"/>
    <s v="US Gas Fin Swap"/>
    <s v="US Gas Swap      Nymex                   Jun01           USD/MM"/>
    <n v="20000"/>
    <m/>
    <x v="0"/>
    <x v="10"/>
    <x v="0"/>
    <n v="4.26"/>
    <s v="mrsmith32"/>
    <s v="JARNOLD"/>
    <s v="NG-Price"/>
    <x v="1"/>
    <x v="5"/>
    <s v="VA7458.1"/>
    <d v="2001-06-01T21:00:00"/>
  </r>
  <r>
    <x v="1"/>
    <x v="1"/>
    <x v="0"/>
    <n v="1"/>
    <n v="50000"/>
    <n v="1268502"/>
    <d v="2001-05-18T13:58:3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rsrsrsrs"/>
    <s v="GWHALLE"/>
    <s v="WTI-GW-NXC2"/>
    <x v="1"/>
    <x v="5"/>
    <s v="VA7457.1"/>
    <d v="2001-07-01T00:00:00"/>
  </r>
  <r>
    <x v="1"/>
    <x v="3"/>
    <x v="1"/>
    <n v="1"/>
    <n v="10000"/>
    <n v="1268503"/>
    <d v="2001-05-18T13:58:37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849999999999996"/>
    <s v="cprovenzan"/>
    <s v="ARING"/>
    <s v="ENA-IM NE GULF1"/>
    <x v="7"/>
    <x v="5"/>
    <n v="798595"/>
    <d v="2001-05-22T21:00:00"/>
  </r>
  <r>
    <x v="1"/>
    <x v="3"/>
    <x v="0"/>
    <n v="30"/>
    <n v="3000"/>
    <n v="1268504"/>
    <d v="2001-05-18T13:58:38"/>
    <s v="ConAgra Energy Services, Inc."/>
    <x v="0"/>
    <x v="0"/>
    <x v="0"/>
    <x v="3"/>
    <s v="US Gas Fin Opt Call"/>
    <s v="US Gas Fin Opt   NYMEX        EC4.25     Jun01           USD/MM-L"/>
    <m/>
    <n v="100"/>
    <x v="0"/>
    <x v="13"/>
    <x v="0"/>
    <n v="0.14499999999999999"/>
    <s v="KEVINGRADY"/>
    <s v="MMAGGI"/>
    <s v="NG EXOTIC"/>
    <x v="1"/>
    <x v="5"/>
    <s v="VA7460.1"/>
    <d v="2001-06-01T00:00:00"/>
  </r>
  <r>
    <x v="1"/>
    <x v="2"/>
    <x v="1"/>
    <n v="92"/>
    <n v="4600"/>
    <n v="1268506"/>
    <d v="2001-05-18T13:58:39"/>
    <s v="Axia Energy, LP"/>
    <x v="0"/>
    <x v="0"/>
    <x v="0"/>
    <x v="2"/>
    <s v="US East Power Phy Fwd Firm"/>
    <s v="US Pwr Phy Firm  PJM-W Peak              Oct-Dec01       USD/MWh"/>
    <m/>
    <n v="50"/>
    <x v="0"/>
    <x v="2"/>
    <x v="0"/>
    <n v="38.6"/>
    <s v="shipmanp"/>
    <s v="RBENSON"/>
    <s v="LT-PJM"/>
    <x v="6"/>
    <x v="6"/>
    <n v="615702.1"/>
    <d v="2001-10-01T14:12:00"/>
  </r>
  <r>
    <x v="1"/>
    <x v="3"/>
    <x v="0"/>
    <n v="30"/>
    <n v="3000"/>
    <n v="1268508"/>
    <d v="2001-05-18T13:58:50"/>
    <s v="ConAgra Energy Services, Inc."/>
    <x v="0"/>
    <x v="0"/>
    <x v="0"/>
    <x v="3"/>
    <s v="US Gas Fin Opt Call"/>
    <s v="US Gas Fin Opt   NYMEX        EC4.25     Jun01           USD/MM-L"/>
    <m/>
    <n v="100"/>
    <x v="0"/>
    <x v="13"/>
    <x v="0"/>
    <n v="0.14499999999999999"/>
    <s v="KEVINGRADY"/>
    <s v="MMAGGI"/>
    <s v="NG EXOTIC"/>
    <x v="1"/>
    <x v="5"/>
    <s v="VA7463.1"/>
    <d v="2001-06-01T00:00:00"/>
  </r>
  <r>
    <x v="1"/>
    <x v="1"/>
    <x v="0"/>
    <n v="1"/>
    <n v="50000"/>
    <n v="1268510"/>
    <d v="2001-05-18T13:58:5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DOMESTIC"/>
    <s v="GWHALLE"/>
    <s v="WTI-GW-NXC2"/>
    <x v="1"/>
    <x v="5"/>
    <s v="VA7462.1"/>
    <d v="2001-07-01T00:00:00"/>
  </r>
  <r>
    <x v="1"/>
    <x v="3"/>
    <x v="0"/>
    <n v="365"/>
    <n v="182500"/>
    <n v="1268512"/>
    <d v="2001-05-18T13:59:23"/>
    <s v="OGE Energy Resources, Inc."/>
    <x v="0"/>
    <x v="0"/>
    <x v="0"/>
    <x v="3"/>
    <s v="US Gas Fin Swap"/>
    <s v="US Gas Swap      Nymex                   Jan-Dec02       USD/MM"/>
    <n v="500"/>
    <m/>
    <x v="0"/>
    <x v="10"/>
    <x v="0"/>
    <n v="4.4400000000000004"/>
    <s v="kdiamond"/>
    <s v="JARNOLD"/>
    <s v="NG-Price"/>
    <x v="1"/>
    <x v="5"/>
    <s v="VA7466.1"/>
    <d v="2002-01-01T21:00:00"/>
  </r>
  <r>
    <x v="1"/>
    <x v="3"/>
    <x v="0"/>
    <n v="153"/>
    <n v="765000"/>
    <n v="1268513"/>
    <d v="2001-05-18T13:59:27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38"/>
    <s v="steven12"/>
    <s v="JARNOLD"/>
    <s v="NG-Price"/>
    <x v="1"/>
    <x v="5"/>
    <s v="VA7467.1"/>
    <d v="2001-06-01T00:00:00"/>
  </r>
  <r>
    <x v="1"/>
    <x v="3"/>
    <x v="0"/>
    <n v="30"/>
    <n v="300000"/>
    <n v="1268514"/>
    <d v="2001-05-18T13:59:30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JBIERMAN"/>
    <s v="JARNOLD"/>
    <s v="NG-Price"/>
    <x v="1"/>
    <x v="5"/>
    <s v="VA7468.1"/>
    <d v="2001-06-01T21:00:00"/>
  </r>
  <r>
    <x v="1"/>
    <x v="1"/>
    <x v="0"/>
    <n v="1"/>
    <n v="50000"/>
    <n v="1268515"/>
    <d v="2001-05-18T13:59:3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469.1"/>
    <d v="2001-07-01T00:00:00"/>
  </r>
  <r>
    <x v="0"/>
    <x v="0"/>
    <x v="0"/>
    <n v="1"/>
    <n v="5"/>
    <n v="1268516"/>
    <d v="2001-05-18T13:59:44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25"/>
    <s v="ADM08839"/>
    <s v="KGWOZDZ"/>
    <s v="Enron Metals Trading System"/>
    <x v="0"/>
    <x v="0"/>
    <n v="2140036"/>
    <m/>
  </r>
  <r>
    <x v="1"/>
    <x v="3"/>
    <x v="1"/>
    <n v="30"/>
    <n v="150000"/>
    <n v="1268517"/>
    <d v="2001-05-18T13:59:55"/>
    <s v="Equitable Energy L.L.C."/>
    <x v="0"/>
    <x v="0"/>
    <x v="0"/>
    <x v="3"/>
    <s v="US Gas Phy Fwd Firm non-TX &lt; or = 1Mo "/>
    <s v="US Gas Phy       Dom SP TT               Jun01           USD/MM"/>
    <n v="5000"/>
    <m/>
    <x v="0"/>
    <x v="10"/>
    <x v="0"/>
    <n v="4.4824999999999999"/>
    <s v="SWOGGERJ"/>
    <s v="SHENDRI"/>
    <s v="ENA-IM ME CNG"/>
    <x v="7"/>
    <x v="5"/>
    <s v="VA7470.1 / 798600"/>
    <d v="2001-06-01T21:00:00"/>
  </r>
  <r>
    <x v="1"/>
    <x v="3"/>
    <x v="0"/>
    <n v="30"/>
    <n v="300000"/>
    <n v="1268522"/>
    <d v="2001-05-18T14:00:14"/>
    <s v="Mirant Americas Energy Marketing, L.P.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det00001"/>
    <s v="JARNOLD"/>
    <s v="NG-Price"/>
    <x v="1"/>
    <x v="5"/>
    <s v="VA7473.1"/>
    <d v="2001-06-01T21:00:00"/>
  </r>
  <r>
    <x v="1"/>
    <x v="3"/>
    <x v="0"/>
    <n v="61"/>
    <n v="305000"/>
    <n v="1268524"/>
    <d v="2001-05-18T14:00:19"/>
    <s v="BP Amoco Corporation"/>
    <x v="0"/>
    <x v="0"/>
    <x v="0"/>
    <x v="3"/>
    <s v="US Gas Fin BasisSwap"/>
    <s v="US Gas Basis     NGI SoCal               Nov-Dec01       USD/MM"/>
    <m/>
    <n v="5000"/>
    <x v="0"/>
    <x v="10"/>
    <x v="0"/>
    <n v="5.3"/>
    <s v="Quekchin"/>
    <s v="KHOLST"/>
    <s v="FT-West"/>
    <x v="1"/>
    <x v="5"/>
    <s v="VA7475.1"/>
    <d v="2001-11-01T00:00:00"/>
  </r>
  <r>
    <x v="1"/>
    <x v="3"/>
    <x v="0"/>
    <n v="90"/>
    <n v="450000"/>
    <n v="1268523"/>
    <d v="2001-05-18T14:00:19"/>
    <s v="BP Amoco Corporation"/>
    <x v="0"/>
    <x v="0"/>
    <x v="0"/>
    <x v="3"/>
    <s v="US Gas Fin BasisSwap"/>
    <s v="US Gas Basis     NGI SoCal               Jan-Mar02       USD/MM"/>
    <m/>
    <n v="5000"/>
    <x v="0"/>
    <x v="10"/>
    <x v="0"/>
    <n v="4.0999999999999996"/>
    <s v="Houtenda"/>
    <s v="KHOLST"/>
    <s v="FT-West"/>
    <x v="1"/>
    <x v="5"/>
    <s v="VA7474.1"/>
    <d v="2002-01-01T00:00:00"/>
  </r>
  <r>
    <x v="1"/>
    <x v="3"/>
    <x v="0"/>
    <n v="214"/>
    <n v="1070000"/>
    <n v="1268527"/>
    <d v="2001-05-18T14:00:29"/>
    <s v="BP Amoco Corporation"/>
    <x v="0"/>
    <x v="0"/>
    <x v="0"/>
    <x v="3"/>
    <s v="US Gas Fin BasisSwap"/>
    <s v="US Gas Basis     NGI Malin               Apr-Oct02       USD/MM"/>
    <m/>
    <n v="5000"/>
    <x v="0"/>
    <x v="10"/>
    <x v="0"/>
    <n v="1.1950000000000001"/>
    <s v="Houtenda"/>
    <s v="FERMIS"/>
    <s v="FT - North West"/>
    <x v="1"/>
    <x v="5"/>
    <s v="VA7478.1"/>
    <d v="2002-04-01T00:00:00"/>
  </r>
  <r>
    <x v="1"/>
    <x v="3"/>
    <x v="0"/>
    <n v="30"/>
    <n v="150000"/>
    <n v="1268528"/>
    <d v="2001-05-18T14:00:31"/>
    <s v="Equitable Energy L.L.C."/>
    <x v="0"/>
    <x v="0"/>
    <x v="0"/>
    <x v="3"/>
    <s v="US Gas Fin BasisSwap"/>
    <s v="US Gas Basis     Dom APP                 Jun01           USD/MM"/>
    <m/>
    <n v="5000"/>
    <x v="0"/>
    <x v="10"/>
    <x v="0"/>
    <n v="0.2475"/>
    <s v="SWOGGERJ"/>
    <s v="BMCKAY"/>
    <s v="FT-NY"/>
    <x v="1"/>
    <x v="5"/>
    <s v="VA7479.1"/>
    <d v="2001-06-01T21:00:00"/>
  </r>
  <r>
    <x v="1"/>
    <x v="3"/>
    <x v="0"/>
    <n v="30"/>
    <n v="600000"/>
    <n v="1268529"/>
    <d v="2001-05-18T14:00:39"/>
    <s v="OGE Energy Resources, Inc."/>
    <x v="0"/>
    <x v="0"/>
    <x v="0"/>
    <x v="3"/>
    <s v="US Gas Fin Swap"/>
    <s v="US Gas Swap      Nymex                   Jun01           USD/MM"/>
    <m/>
    <n v="20000"/>
    <x v="0"/>
    <x v="10"/>
    <x v="0"/>
    <n v="4.2649999999999997"/>
    <s v="mustang1"/>
    <s v="JARNOLD"/>
    <s v="NG-Price"/>
    <x v="1"/>
    <x v="5"/>
    <s v="VA7482.1"/>
    <d v="2001-06-01T21:00:00"/>
  </r>
  <r>
    <x v="1"/>
    <x v="1"/>
    <x v="0"/>
    <n v="1"/>
    <n v="50000"/>
    <n v="1268532"/>
    <d v="2001-05-18T14:00:5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84"/>
    <s v="rsrsrsrs"/>
    <s v="GWHALLE"/>
    <s v="WTI-GW-NXC2"/>
    <x v="1"/>
    <x v="5"/>
    <s v="VA7484.1"/>
    <d v="2001-06-01T00:00:00"/>
  </r>
  <r>
    <x v="1"/>
    <x v="3"/>
    <x v="0"/>
    <n v="30"/>
    <n v="150000"/>
    <n v="1268534"/>
    <d v="2001-05-18T14:01:00"/>
    <s v="Coral Energy Holding L.P."/>
    <x v="0"/>
    <x v="0"/>
    <x v="0"/>
    <x v="3"/>
    <s v="US Gas Fin BasisSwap"/>
    <s v="US Gas Basis     NNG Demarc              Jun01           USD/MM"/>
    <m/>
    <n v="5000"/>
    <x v="0"/>
    <x v="10"/>
    <x v="0"/>
    <n v="-0.1"/>
    <s v="robdecard"/>
    <s v="ALEWIS"/>
    <s v="GD-CENTRAL"/>
    <x v="1"/>
    <x v="5"/>
    <s v="VA7486.1"/>
    <d v="2001-06-01T21:00:00"/>
  </r>
  <r>
    <x v="1"/>
    <x v="1"/>
    <x v="0"/>
    <n v="1"/>
    <n v="50000"/>
    <n v="1268535"/>
    <d v="2001-05-18T14:01:03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26"/>
    <s v="rsrsrsrs"/>
    <s v="GWHALLE"/>
    <s v="WTI-GW-NXC2"/>
    <x v="1"/>
    <x v="5"/>
    <s v="VA7487.1"/>
    <d v="2001-07-01T00:00:00"/>
  </r>
  <r>
    <x v="1"/>
    <x v="2"/>
    <x v="1"/>
    <n v="4"/>
    <n v="200"/>
    <n v="1268536"/>
    <d v="2001-05-18T14:01:07"/>
    <s v="Ci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30.25"/>
    <s v="DaveWilson"/>
    <s v="CDORLAN"/>
    <s v="ST-ECAR"/>
    <x v="6"/>
    <x v="6"/>
    <n v="615712.1"/>
    <d v="2001-05-22T21:00:00"/>
  </r>
  <r>
    <x v="1"/>
    <x v="3"/>
    <x v="0"/>
    <n v="30"/>
    <n v="150000"/>
    <n v="1268537"/>
    <d v="2001-05-18T14:01:19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jwhitnah"/>
    <s v="JARNOLD"/>
    <s v="NG-Price"/>
    <x v="1"/>
    <x v="5"/>
    <s v="VA7488.1"/>
    <d v="2001-06-01T21:00:00"/>
  </r>
  <r>
    <x v="1"/>
    <x v="3"/>
    <x v="0"/>
    <n v="10"/>
    <n v="100000"/>
    <n v="1268538"/>
    <d v="2001-05-18T14:01:24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5"/>
    <s v="AQUILA1003"/>
    <s v="GSTOREY"/>
    <s v="FT-ONTARIO"/>
    <x v="1"/>
    <x v="5"/>
    <s v="VA7490.1"/>
    <d v="2001-05-22T21:00:00"/>
  </r>
  <r>
    <x v="1"/>
    <x v="3"/>
    <x v="0"/>
    <n v="30"/>
    <n v="600000"/>
    <n v="1268540"/>
    <d v="2001-05-18T14:02:00"/>
    <s v="Axia Energy, LP"/>
    <x v="0"/>
    <x v="0"/>
    <x v="0"/>
    <x v="3"/>
    <s v="US Gas Fin Swap"/>
    <s v="US Gas Swap      Nymex                   Jun01           USD/MM"/>
    <m/>
    <n v="20000"/>
    <x v="0"/>
    <x v="10"/>
    <x v="0"/>
    <n v="4.2649999999999997"/>
    <s v="mtherrell"/>
    <s v="JARNOLD"/>
    <s v="NG-Price"/>
    <x v="1"/>
    <x v="5"/>
    <s v="VA7491.1"/>
    <d v="2001-06-01T21:00:00"/>
  </r>
  <r>
    <x v="0"/>
    <x v="3"/>
    <x v="1"/>
    <n v="153"/>
    <n v="1530000"/>
    <n v="1268541"/>
    <d v="2001-05-18T14:02:36"/>
    <s v="El Paso Merchant Energy, L.P."/>
    <x v="0"/>
    <x v="0"/>
    <x v="0"/>
    <x v="3"/>
    <s v="CAN Gas Phy Basis Firm East &gt;1Mo&lt;1Yr"/>
    <s v="CAN Gas PhyBasis Dawn                    Jun-Oct01       USD/MM"/>
    <n v="10000"/>
    <m/>
    <x v="0"/>
    <x v="10"/>
    <x v="0"/>
    <n v="0.14499999999999999"/>
    <s v="EPMELPteg"/>
    <s v="GSTOREY"/>
    <s v="ENA - IM Ontario"/>
    <x v="7"/>
    <x v="5"/>
    <s v="VA7492.1 / 798603"/>
    <d v="2001-06-01T00:00:00"/>
  </r>
  <r>
    <x v="0"/>
    <x v="3"/>
    <x v="1"/>
    <n v="1"/>
    <n v="3000"/>
    <n v="1268542"/>
    <d v="2001-05-18T14:02:57"/>
    <s v="PG&amp;E Energy Trading, Canada Corporation"/>
    <x v="0"/>
    <x v="0"/>
    <x v="0"/>
    <x v="3"/>
    <s v="CAN Gas Phy Fwd Firm West &lt; or = 1Mo"/>
    <s v="CAN Gas Phy      NIT                     18May01         CAD/GJ"/>
    <n v="3000"/>
    <m/>
    <x v="0"/>
    <x v="14"/>
    <x v="4"/>
    <n v="5.3"/>
    <s v="NADEAUBRAD"/>
    <s v="RWATT"/>
    <s v="EC-IM Canada West"/>
    <x v="7"/>
    <x v="7"/>
    <n v="798605"/>
    <d v="2001-05-18T21:00:00"/>
  </r>
  <r>
    <x v="1"/>
    <x v="3"/>
    <x v="0"/>
    <n v="31"/>
    <n v="620000"/>
    <n v="1268544"/>
    <d v="2001-05-18T14:03:55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4.3475000000000001"/>
    <s v="mtherrell"/>
    <s v="JARNOLD"/>
    <s v="NG-Price"/>
    <x v="1"/>
    <x v="5"/>
    <s v="VA7495.1"/>
    <d v="2001-07-01T21:00:00"/>
  </r>
  <r>
    <x v="1"/>
    <x v="3"/>
    <x v="0"/>
    <n v="151"/>
    <n v="377500"/>
    <n v="1268552"/>
    <d v="2001-05-18T14:04:40"/>
    <s v="Reliant Energy Services, Inc."/>
    <x v="0"/>
    <x v="0"/>
    <x v="0"/>
    <x v="3"/>
    <s v="US Gas Fin Swap"/>
    <s v="US Gas Swap      Nymex                   Nov01-Mar02     USD/MM"/>
    <m/>
    <n v="2500"/>
    <x v="0"/>
    <x v="10"/>
    <x v="0"/>
    <n v="4.7549999999999999"/>
    <s v="amontgomer"/>
    <s v="JARNOLD"/>
    <s v="NG-Price"/>
    <x v="1"/>
    <x v="5"/>
    <s v="VA7502.1"/>
    <d v="2001-11-01T00:00:00"/>
  </r>
  <r>
    <x v="1"/>
    <x v="3"/>
    <x v="0"/>
    <n v="153"/>
    <n v="382500"/>
    <n v="1268551"/>
    <d v="2001-05-18T14:04:40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899999999999997"/>
    <s v="SHIMAITIS"/>
    <s v="JARNOLD"/>
    <s v="NG-Price"/>
    <x v="1"/>
    <x v="5"/>
    <s v="VA7501.1"/>
    <d v="2001-06-01T00:00:00"/>
  </r>
  <r>
    <x v="1"/>
    <x v="1"/>
    <x v="0"/>
    <n v="1"/>
    <n v="50000"/>
    <n v="1268554"/>
    <d v="2001-05-18T14:04:5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2"/>
    <s v="DOMESTIC"/>
    <s v="GWHALLE"/>
    <s v="WTI-GW-NXC2"/>
    <x v="1"/>
    <x v="5"/>
    <s v="VA7504.1"/>
    <d v="2001-07-01T00:00:00"/>
  </r>
  <r>
    <x v="1"/>
    <x v="3"/>
    <x v="0"/>
    <n v="30"/>
    <n v="600000"/>
    <n v="1268555"/>
    <d v="2001-05-18T14:05:06"/>
    <s v="Calpine Energy Services, L.P."/>
    <x v="0"/>
    <x v="0"/>
    <x v="0"/>
    <x v="3"/>
    <s v="US Gas Fin Swap"/>
    <s v="US Gas Swap      Nymex                   Jun01           USD/MM"/>
    <m/>
    <n v="20000"/>
    <x v="0"/>
    <x v="10"/>
    <x v="0"/>
    <n v="4.2750000000000004"/>
    <s v="POSEJPALI2"/>
    <s v="JARNOLD"/>
    <s v="NG-Price"/>
    <x v="1"/>
    <x v="5"/>
    <s v="VA7505.1"/>
    <d v="2001-06-01T21:00:00"/>
  </r>
  <r>
    <x v="1"/>
    <x v="1"/>
    <x v="0"/>
    <n v="1"/>
    <n v="50000"/>
    <n v="1268556"/>
    <d v="2001-05-18T14:05:1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2"/>
    <s v="rsrsrsrs"/>
    <s v="GWHALLE"/>
    <s v="WTI-GW-NXC2"/>
    <x v="1"/>
    <x v="5"/>
    <s v="VA7506.1"/>
    <d v="2001-07-01T00:00:00"/>
  </r>
  <r>
    <x v="1"/>
    <x v="3"/>
    <x v="0"/>
    <n v="151"/>
    <n v="377500"/>
    <n v="1268557"/>
    <d v="2001-05-18T14:05:17"/>
    <s v="BP Amoco Corporation"/>
    <x v="0"/>
    <x v="0"/>
    <x v="0"/>
    <x v="3"/>
    <s v="US Gas Fin Swap"/>
    <s v="US Gas Swap      Nymex                   Nov01-Mar02     USD/MM"/>
    <m/>
    <n v="2500"/>
    <x v="0"/>
    <x v="10"/>
    <x v="0"/>
    <n v="4.76"/>
    <s v="Schlenkerc"/>
    <s v="JARNOLD"/>
    <s v="NG-Price"/>
    <x v="1"/>
    <x v="5"/>
    <s v="VA7507.1"/>
    <d v="2001-11-01T00:00:00"/>
  </r>
  <r>
    <x v="1"/>
    <x v="3"/>
    <x v="0"/>
    <n v="30"/>
    <n v="150000"/>
    <n v="1268558"/>
    <d v="2001-05-18T14:05:21"/>
    <s v="CMS Marketing, Services and Trading Company"/>
    <x v="0"/>
    <x v="0"/>
    <x v="0"/>
    <x v="3"/>
    <s v="US Gas Fin BasisSwap"/>
    <s v="US Gas Basis     NWPL RkyMtn             Jun01           USD/MM"/>
    <m/>
    <n v="5000"/>
    <x v="0"/>
    <x v="10"/>
    <x v="0"/>
    <n v="-1.44"/>
    <s v="SKAER0501"/>
    <s v="FERMIS"/>
    <s v="FT - North West"/>
    <x v="1"/>
    <x v="5"/>
    <s v="VA7509.1"/>
    <d v="2001-06-01T21:00:00"/>
  </r>
  <r>
    <x v="1"/>
    <x v="3"/>
    <x v="0"/>
    <n v="10"/>
    <n v="250000"/>
    <n v="1268559"/>
    <d v="2001-05-18T14:05:25"/>
    <s v="J. Aron &amp; Company"/>
    <x v="0"/>
    <x v="0"/>
    <x v="0"/>
    <x v="3"/>
    <s v="US Gas Fin Swap"/>
    <s v="US Gas Daily     HHub                    22-31May01      USD/MM"/>
    <m/>
    <n v="25000"/>
    <x v="0"/>
    <x v="10"/>
    <x v="0"/>
    <n v="4.2149999999999999"/>
    <s v="ritanagle"/>
    <s v="PKEAVEY"/>
    <s v="G-DAILY-EST"/>
    <x v="1"/>
    <x v="5"/>
    <s v="VA7510.1"/>
    <d v="2001-05-22T21:00:00"/>
  </r>
  <r>
    <x v="1"/>
    <x v="3"/>
    <x v="0"/>
    <n v="30"/>
    <n v="600000"/>
    <n v="1268561"/>
    <d v="2001-05-18T14:06:04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8"/>
    <s v="mjkimner"/>
    <s v="JARNOLD"/>
    <s v="NG-Price"/>
    <x v="1"/>
    <x v="5"/>
    <s v="VA7513.1"/>
    <d v="2001-06-01T21:00:00"/>
  </r>
  <r>
    <x v="1"/>
    <x v="1"/>
    <x v="0"/>
    <n v="1"/>
    <n v="50000"/>
    <n v="1268562"/>
    <d v="2001-05-18T14:06:0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2"/>
    <s v="rsrsrsrs"/>
    <s v="GWHALLE"/>
    <s v="WTI-GW-NXC2"/>
    <x v="1"/>
    <x v="5"/>
    <s v="VA7512.1"/>
    <d v="2001-06-01T00:00:00"/>
  </r>
  <r>
    <x v="1"/>
    <x v="3"/>
    <x v="0"/>
    <n v="151"/>
    <n v="755000"/>
    <n v="1268564"/>
    <d v="2001-05-18T14:06:13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7649999999999997"/>
    <s v="JEFFAVERY"/>
    <s v="JARNOLD"/>
    <s v="NG-Price"/>
    <x v="1"/>
    <x v="5"/>
    <s v="VA7515.1"/>
    <d v="2001-11-01T00:00:00"/>
  </r>
  <r>
    <x v="1"/>
    <x v="3"/>
    <x v="0"/>
    <n v="30"/>
    <n v="300000"/>
    <n v="1268565"/>
    <d v="2001-05-18T14:06:13"/>
    <s v="Firm Trade Bridgeline"/>
    <x v="0"/>
    <x v="0"/>
    <x v="0"/>
    <x v="3"/>
    <s v="US Gas Fin Swap"/>
    <s v="US Gas Swap      Nymex                   Jun01           USD/MM"/>
    <m/>
    <n v="10000"/>
    <x v="0"/>
    <x v="10"/>
    <x v="0"/>
    <n v="4.28"/>
    <s v="ADM45207"/>
    <s v="JARNOLD"/>
    <s v="NG-Price"/>
    <x v="1"/>
    <x v="5"/>
    <s v="VA7516.1"/>
    <d v="2001-06-01T21:00:00"/>
  </r>
  <r>
    <x v="1"/>
    <x v="3"/>
    <x v="0"/>
    <n v="30"/>
    <n v="300000"/>
    <n v="1268566"/>
    <d v="2001-05-18T14:06:18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28"/>
    <s v="petverma"/>
    <s v="JARNOLD"/>
    <s v="NG-Price"/>
    <x v="1"/>
    <x v="5"/>
    <s v="VA7517.1"/>
    <d v="2001-06-01T21:00:00"/>
  </r>
  <r>
    <x v="1"/>
    <x v="3"/>
    <x v="0"/>
    <n v="30"/>
    <n v="600000"/>
    <n v="1268567"/>
    <d v="2001-05-18T14:06:21"/>
    <s v="PG&amp;E Energy Trading-Gas Corporation"/>
    <x v="0"/>
    <x v="0"/>
    <x v="0"/>
    <x v="3"/>
    <s v="US Gas Daily FIN OPT (Floating Strike)"/>
    <s v="US Gas Daily Opt GD/D HHub - IF HHub EP  Jun01           USD/MM"/>
    <m/>
    <n v="20000"/>
    <x v="0"/>
    <x v="10"/>
    <x v="0"/>
    <n v="0.17499999999999999"/>
    <s v="jimgoetz"/>
    <s v="LMAY2"/>
    <s v="OPTIONS-GDOPT"/>
    <x v="1"/>
    <x v="5"/>
    <s v="VA7518.1"/>
    <d v="2001-06-01T00:00:00"/>
  </r>
  <r>
    <x v="1"/>
    <x v="3"/>
    <x v="0"/>
    <n v="151"/>
    <n v="755000"/>
    <n v="1268569"/>
    <d v="2001-05-18T14:06:25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7699999999999996"/>
    <s v="JEFFAVERY"/>
    <s v="JARNOLD"/>
    <s v="NG-Price"/>
    <x v="1"/>
    <x v="5"/>
    <s v="VA7519.1"/>
    <d v="2001-11-01T00:00:00"/>
  </r>
  <r>
    <x v="1"/>
    <x v="1"/>
    <x v="0"/>
    <n v="1"/>
    <n v="50000"/>
    <n v="1268571"/>
    <d v="2001-05-18T14:06:28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rsrsrsrs"/>
    <s v="GWHALLE"/>
    <s v="WTI-GW-NXC2"/>
    <x v="1"/>
    <x v="5"/>
    <s v="VA7521.1"/>
    <d v="2001-07-01T00:00:00"/>
  </r>
  <r>
    <x v="1"/>
    <x v="3"/>
    <x v="0"/>
    <n v="10"/>
    <n v="250000"/>
    <n v="1268572"/>
    <d v="2001-05-18T14:06:31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2"/>
    <s v="aepes222"/>
    <s v="PKEAVEY"/>
    <s v="G-DAILY-EST"/>
    <x v="1"/>
    <x v="5"/>
    <s v="VA7524.1"/>
    <d v="2001-05-22T21:00:00"/>
  </r>
  <r>
    <x v="1"/>
    <x v="3"/>
    <x v="0"/>
    <n v="30"/>
    <n v="150000"/>
    <n v="1268573"/>
    <d v="2001-05-18T14:06:32"/>
    <s v="Florida Power &amp; Light Company"/>
    <x v="0"/>
    <x v="0"/>
    <x v="0"/>
    <x v="3"/>
    <s v="US Gas Fin Swap"/>
    <s v="US Gas Swap      Nymex                   Jun01           USD/MM"/>
    <n v="5000"/>
    <m/>
    <x v="0"/>
    <x v="10"/>
    <x v="0"/>
    <n v="4.28"/>
    <s v="rajlall2"/>
    <s v="JARNOLD"/>
    <s v="NG-Price"/>
    <x v="1"/>
    <x v="5"/>
    <s v="VA7523.1"/>
    <d v="2001-06-01T21:00:00"/>
  </r>
  <r>
    <x v="1"/>
    <x v="3"/>
    <x v="0"/>
    <n v="30"/>
    <n v="450000"/>
    <n v="1268576"/>
    <d v="2001-05-18T14:06:41"/>
    <s v="Duke Energy Trading and Marketing, L.L.C."/>
    <x v="0"/>
    <x v="0"/>
    <x v="0"/>
    <x v="3"/>
    <s v="US Gas Fin Swap"/>
    <s v="US Gas Swap      Nymex                   Jun01           USD/MM"/>
    <m/>
    <n v="15000"/>
    <x v="0"/>
    <x v="10"/>
    <x v="0"/>
    <n v="4.29"/>
    <s v="JOHNNELSON"/>
    <s v="JARNOLD"/>
    <s v="NG-Price"/>
    <x v="1"/>
    <x v="5"/>
    <s v="VA7526.1"/>
    <d v="2001-06-01T21:00:00"/>
  </r>
  <r>
    <x v="1"/>
    <x v="3"/>
    <x v="0"/>
    <n v="10"/>
    <n v="250000"/>
    <n v="1268575"/>
    <d v="2001-05-18T14:06:41"/>
    <s v="J. Aron &amp; Company"/>
    <x v="0"/>
    <x v="0"/>
    <x v="0"/>
    <x v="3"/>
    <s v="US Gas Fin Swap"/>
    <s v="US Gas Daily     HHub                    22-31May01      USD/MM"/>
    <m/>
    <n v="25000"/>
    <x v="0"/>
    <x v="10"/>
    <x v="0"/>
    <n v="4.2249999999999996"/>
    <s v="ritanagle"/>
    <s v="PKEAVEY"/>
    <s v="G-DAILY-EST"/>
    <x v="1"/>
    <x v="5"/>
    <s v="VA7527.1"/>
    <d v="2001-05-22T21:00:00"/>
  </r>
  <r>
    <x v="1"/>
    <x v="2"/>
    <x v="1"/>
    <n v="30"/>
    <n v="1500"/>
    <n v="1268577"/>
    <d v="2001-05-18T14:06:50"/>
    <s v="El Paso Merchant Energy, L.P.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PowerSXD"/>
    <s v="JQUENET"/>
    <s v="LT-PJM"/>
    <x v="6"/>
    <x v="6"/>
    <n v="615718.1"/>
    <d v="2001-06-01T14:12:00"/>
  </r>
  <r>
    <x v="1"/>
    <x v="3"/>
    <x v="0"/>
    <n v="31"/>
    <n v="620000"/>
    <n v="1268578"/>
    <d v="2001-05-18T14:06:52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4.3674999999999997"/>
    <s v="mtherrell"/>
    <s v="JARNOLD"/>
    <s v="NG-Price"/>
    <x v="1"/>
    <x v="5"/>
    <s v="VA7529.1"/>
    <d v="2001-07-01T21:00:00"/>
  </r>
  <r>
    <x v="1"/>
    <x v="3"/>
    <x v="0"/>
    <n v="151"/>
    <n v="755000"/>
    <n v="1268580"/>
    <d v="2001-05-18T14:06:54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8"/>
    <s v="jh1825ps"/>
    <s v="JARNOLD"/>
    <s v="NG-Price"/>
    <x v="1"/>
    <x v="5"/>
    <s v="VA7528.1"/>
    <d v="2001-11-01T00:00:00"/>
  </r>
  <r>
    <x v="1"/>
    <x v="3"/>
    <x v="0"/>
    <n v="365"/>
    <n v="182500"/>
    <n v="1268585"/>
    <d v="2001-05-18T14:07:08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6"/>
    <s v="kdiamond"/>
    <s v="JARNOLD"/>
    <s v="NG-Price"/>
    <x v="1"/>
    <x v="5"/>
    <s v="VA7532.1"/>
    <d v="2002-01-01T21:00:00"/>
  </r>
  <r>
    <x v="1"/>
    <x v="3"/>
    <x v="1"/>
    <n v="1"/>
    <n v="3000"/>
    <n v="1268588"/>
    <d v="2001-05-18T14:07:27"/>
    <s v="Idacorp Energy Solutions, L.P."/>
    <x v="0"/>
    <x v="0"/>
    <x v="0"/>
    <x v="3"/>
    <s v="US Gas Phy Fwd Firm non-TX &lt; or = 1Mo "/>
    <s v="US Gas Phy       HeHub                   22May01         USD/MM"/>
    <m/>
    <n v="3000"/>
    <x v="0"/>
    <x v="10"/>
    <x v="0"/>
    <n v="4.2050000000000001"/>
    <s v="ADM48146"/>
    <s v="ARING"/>
    <s v="ENA-IM NE GULF1"/>
    <x v="7"/>
    <x v="5"/>
    <n v="798609"/>
    <d v="2001-05-22T21:00:00"/>
  </r>
  <r>
    <x v="1"/>
    <x v="3"/>
    <x v="0"/>
    <n v="30"/>
    <n v="600000"/>
    <n v="1268589"/>
    <d v="2001-05-18T14:07:33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2949999999999999"/>
    <s v="MICWHITE"/>
    <s v="JARNOLD"/>
    <s v="NG-Price"/>
    <x v="1"/>
    <x v="5"/>
    <s v="VA7537.1"/>
    <d v="2001-06-01T21:00:00"/>
  </r>
  <r>
    <x v="1"/>
    <x v="1"/>
    <x v="0"/>
    <n v="1"/>
    <n v="50000"/>
    <n v="1268590"/>
    <d v="2001-05-18T14:07:3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8"/>
    <s v="DOMESTIC1"/>
    <s v="GWHALLE"/>
    <s v="WTI-GW-NXC2"/>
    <x v="1"/>
    <x v="5"/>
    <s v="VA7536.1"/>
    <d v="2001-06-01T00:00:00"/>
  </r>
  <r>
    <x v="1"/>
    <x v="3"/>
    <x v="1"/>
    <n v="1"/>
    <n v="7000"/>
    <n v="1268592"/>
    <d v="2001-05-18T14:07:40"/>
    <s v="Idacorp Energy Solutions, L.P."/>
    <x v="0"/>
    <x v="0"/>
    <x v="0"/>
    <x v="3"/>
    <s v="US Gas Phy Fwd Firm non-TX &lt; or = 1Mo "/>
    <s v="US Gas Phy       HeHub                   22May01         USD/MM"/>
    <m/>
    <n v="7000"/>
    <x v="0"/>
    <x v="10"/>
    <x v="0"/>
    <n v="4.2050000000000001"/>
    <s v="ADM48146"/>
    <s v="ARING"/>
    <s v="ENA-IM NE GULF1"/>
    <x v="7"/>
    <x v="5"/>
    <n v="798610"/>
    <d v="2001-05-22T21:00:00"/>
  </r>
  <r>
    <x v="1"/>
    <x v="1"/>
    <x v="0"/>
    <n v="1"/>
    <n v="50000"/>
    <n v="1268594"/>
    <d v="2001-05-18T14:07:43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26"/>
    <s v="DOMESTIC2"/>
    <s v="GWHALLE"/>
    <s v="WTI-GW-NXC2"/>
    <x v="1"/>
    <x v="5"/>
    <s v="VA7540.1"/>
    <d v="2001-07-01T00:00:00"/>
  </r>
  <r>
    <x v="1"/>
    <x v="3"/>
    <x v="0"/>
    <n v="30"/>
    <n v="600000"/>
    <n v="1268596"/>
    <d v="2001-05-18T14:07:52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3049999999999997"/>
    <s v="JBIERMAN"/>
    <s v="JARNOLD"/>
    <s v="NG-Price"/>
    <x v="1"/>
    <x v="5"/>
    <s v="VA7543.1"/>
    <d v="2001-06-01T21:00:00"/>
  </r>
  <r>
    <x v="1"/>
    <x v="3"/>
    <x v="1"/>
    <n v="1"/>
    <n v="10000"/>
    <n v="1268597"/>
    <d v="2001-05-18T14:07:55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4000000000000004"/>
    <s v="MARKOTTE"/>
    <s v="JHODGE2"/>
    <s v="ENA-IM ME TCO"/>
    <x v="7"/>
    <x v="5"/>
    <n v="798611"/>
    <d v="2001-05-22T21:00:00"/>
  </r>
  <r>
    <x v="1"/>
    <x v="3"/>
    <x v="1"/>
    <n v="10"/>
    <n v="100000"/>
    <n v="1268599"/>
    <d v="2001-05-18T14:07:59"/>
    <s v="J. Aron &amp; Company"/>
    <x v="0"/>
    <x v="0"/>
    <x v="0"/>
    <x v="3"/>
    <s v="US Gas Phy Fwd Firm non-TX &lt; or = 1Mo "/>
    <s v="US Gas Phy       HeHub                   22-31May01      USD/MM"/>
    <m/>
    <n v="10000"/>
    <x v="0"/>
    <x v="10"/>
    <x v="0"/>
    <n v="4.2300000000000004"/>
    <s v="ritanagle"/>
    <s v="ARING"/>
    <s v="ENA-IM NE GULF1"/>
    <x v="7"/>
    <x v="5"/>
    <n v="798612"/>
    <d v="2001-05-22T21:00:00"/>
  </r>
  <r>
    <x v="1"/>
    <x v="3"/>
    <x v="0"/>
    <n v="30"/>
    <n v="600000"/>
    <n v="1268601"/>
    <d v="2001-05-18T14:08:04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3049999999999997"/>
    <s v="petverma"/>
    <s v="JARNOLD"/>
    <s v="NG-Price"/>
    <x v="1"/>
    <x v="5"/>
    <s v="VA7547.1"/>
    <d v="2001-06-01T21:00:00"/>
  </r>
  <r>
    <x v="1"/>
    <x v="3"/>
    <x v="0"/>
    <n v="30"/>
    <n v="3000"/>
    <n v="1268602"/>
    <d v="2001-05-18T14:08:09"/>
    <s v="Tractebel Energy Marketing, Inc."/>
    <x v="0"/>
    <x v="0"/>
    <x v="0"/>
    <x v="3"/>
    <s v="US Gas Fin Opt Call"/>
    <s v="US Gas Fin Opt   NYMEX        EC4.35     Jun01           USD/MM-L"/>
    <m/>
    <n v="100"/>
    <x v="0"/>
    <x v="13"/>
    <x v="0"/>
    <n v="0.12"/>
    <s v="JEFFREYONG"/>
    <s v="MMAGGI"/>
    <s v="NG EXOTIC"/>
    <x v="1"/>
    <x v="5"/>
    <s v="VA7549.1"/>
    <d v="2001-06-01T00:00:00"/>
  </r>
  <r>
    <x v="1"/>
    <x v="3"/>
    <x v="1"/>
    <n v="1"/>
    <n v="10000"/>
    <n v="1268604"/>
    <d v="2001-05-18T14:08:10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50000000000003"/>
    <s v="STEPHENSJE"/>
    <s v="ARING"/>
    <s v="ENA-IM NE GULF1"/>
    <x v="7"/>
    <x v="5"/>
    <n v="798613"/>
    <d v="2001-05-22T21:00:00"/>
  </r>
  <r>
    <x v="1"/>
    <x v="1"/>
    <x v="0"/>
    <n v="1"/>
    <n v="50000"/>
    <n v="1268606"/>
    <d v="2001-05-18T14:08:1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2"/>
    <s v="N587JK00"/>
    <s v="GWHALLE"/>
    <s v="WTI-GW-NXC2"/>
    <x v="1"/>
    <x v="5"/>
    <s v="VA7550.1"/>
    <d v="2001-06-01T00:00:00"/>
  </r>
  <r>
    <x v="1"/>
    <x v="3"/>
    <x v="0"/>
    <n v="10"/>
    <n v="100000"/>
    <n v="1268607"/>
    <d v="2001-05-18T14:08:17"/>
    <s v="Aquila Risk Management Corporation"/>
    <x v="0"/>
    <x v="0"/>
    <x v="0"/>
    <x v="3"/>
    <s v="US Gas Fin Swap"/>
    <s v="US Gas Daily     Chicago                 22-31May01      USD/MM"/>
    <m/>
    <n v="10000"/>
    <x v="0"/>
    <x v="10"/>
    <x v="0"/>
    <n v="4.29"/>
    <s v="AQUILA1000"/>
    <s v="GSTOREY"/>
    <s v="FT-ONTARIO"/>
    <x v="1"/>
    <x v="5"/>
    <s v="VA7568.1"/>
    <d v="2001-05-22T21:00:00"/>
  </r>
  <r>
    <x v="1"/>
    <x v="1"/>
    <x v="0"/>
    <n v="1"/>
    <n v="50000"/>
    <n v="1268609"/>
    <d v="2001-05-18T14:08:1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DOMESTIC2"/>
    <s v="GWHALLE"/>
    <s v="WTI-GW-NXC2"/>
    <x v="1"/>
    <x v="5"/>
    <s v="VA7553.1"/>
    <d v="2001-07-01T00:00:00"/>
  </r>
  <r>
    <x v="1"/>
    <x v="1"/>
    <x v="0"/>
    <n v="1"/>
    <n v="50000"/>
    <n v="1268610"/>
    <d v="2001-05-18T14:08:1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8"/>
    <s v="MICGUIDO"/>
    <s v="GWHALLE"/>
    <s v="WTI-GW-NXC2"/>
    <x v="1"/>
    <x v="5"/>
    <s v="VA7552.1"/>
    <d v="2001-06-01T00:00:00"/>
  </r>
  <r>
    <x v="1"/>
    <x v="3"/>
    <x v="0"/>
    <n v="31"/>
    <n v="155000"/>
    <n v="1268611"/>
    <d v="2001-05-18T14:08:20"/>
    <s v="CMS Marketing, Services and Trading Company"/>
    <x v="0"/>
    <x v="0"/>
    <x v="0"/>
    <x v="3"/>
    <s v="US Gas Fin Swap"/>
    <s v="US Gas Swap      Nymex                   Aug01           USD/MM"/>
    <m/>
    <n v="5000"/>
    <x v="0"/>
    <x v="10"/>
    <x v="0"/>
    <n v="4.4550000000000001"/>
    <s v="CRABTREE"/>
    <s v="JARNOLD"/>
    <s v="NG-Price"/>
    <x v="1"/>
    <x v="5"/>
    <s v="VA7567.1"/>
    <d v="2001-08-01T21:00:00"/>
  </r>
  <r>
    <x v="1"/>
    <x v="3"/>
    <x v="0"/>
    <n v="153"/>
    <n v="765000"/>
    <n v="1268614"/>
    <d v="2001-05-18T14:08:22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4249999999999998"/>
    <s v="SHIMAITIS"/>
    <s v="JARNOLD"/>
    <s v="NG-Price"/>
    <x v="1"/>
    <x v="5"/>
    <s v="VA7554.1"/>
    <d v="2001-06-01T00:00:00"/>
  </r>
  <r>
    <x v="1"/>
    <x v="3"/>
    <x v="0"/>
    <n v="30"/>
    <n v="600000"/>
    <n v="1268616"/>
    <d v="2001-05-18T14:08:30"/>
    <s v="Kinder Morgan, Inc."/>
    <x v="0"/>
    <x v="0"/>
    <x v="0"/>
    <x v="3"/>
    <s v="US Gas Fin Swap"/>
    <s v="US Gas Swap      Nymex                   Jun01           USD/MM"/>
    <n v="20000"/>
    <m/>
    <x v="0"/>
    <x v="10"/>
    <x v="0"/>
    <n v="4.3"/>
    <s v="abrabham"/>
    <s v="JARNOLD"/>
    <s v="NG-Price"/>
    <x v="1"/>
    <x v="5"/>
    <s v="VA7572.1"/>
    <d v="2001-06-01T21:00:00"/>
  </r>
  <r>
    <x v="1"/>
    <x v="3"/>
    <x v="0"/>
    <n v="30"/>
    <n v="600000"/>
    <n v="1268617"/>
    <d v="2001-05-18T14:08:39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949999999999999"/>
    <s v="EPMELPjrc"/>
    <s v="JARNOLD"/>
    <s v="NG-Price"/>
    <x v="1"/>
    <x v="5"/>
    <s v="VA7571.1"/>
    <d v="2001-06-01T21:00:00"/>
  </r>
  <r>
    <x v="1"/>
    <x v="3"/>
    <x v="1"/>
    <n v="1"/>
    <n v="5000"/>
    <n v="1268618"/>
    <d v="2001-05-18T14:08:42"/>
    <s v="Aquila Energy Marketing Corporation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50000000000003"/>
    <s v="MARKOTTE"/>
    <s v="SHENDRI"/>
    <s v="ENA-IM ME CNG"/>
    <x v="7"/>
    <x v="5"/>
    <n v="798615"/>
    <d v="2001-05-22T21:00:00"/>
  </r>
  <r>
    <x v="1"/>
    <x v="3"/>
    <x v="0"/>
    <n v="153"/>
    <n v="765000"/>
    <n v="1268619"/>
    <d v="2001-05-18T14:08:44"/>
    <s v="Citibank, N.A."/>
    <x v="0"/>
    <x v="0"/>
    <x v="0"/>
    <x v="3"/>
    <s v="US Gas Fin Swap"/>
    <s v="US Gas Swap      Nymex                   Jun-Oct01       USD/MM"/>
    <m/>
    <n v="5000"/>
    <x v="0"/>
    <x v="10"/>
    <x v="0"/>
    <n v="4.4249999999999998"/>
    <s v="craiggile"/>
    <s v="JARNOLD"/>
    <s v="NG-Price"/>
    <x v="1"/>
    <x v="5"/>
    <s v="VA7573.1"/>
    <d v="2001-06-01T00:00:00"/>
  </r>
  <r>
    <x v="1"/>
    <x v="3"/>
    <x v="0"/>
    <n v="30"/>
    <n v="600000"/>
    <n v="1268620"/>
    <d v="2001-05-18T14:08:48"/>
    <s v="Sempra Energy Trading Corp."/>
    <x v="0"/>
    <x v="0"/>
    <x v="0"/>
    <x v="3"/>
    <s v="US Gas Fin Swap"/>
    <s v="US Gas Swap      Nymex                   Jun01           USD/MM"/>
    <n v="20000"/>
    <m/>
    <x v="0"/>
    <x v="10"/>
    <x v="0"/>
    <n v="4.29"/>
    <s v="petverma"/>
    <s v="JARNOLD"/>
    <s v="NG-Price"/>
    <x v="1"/>
    <x v="5"/>
    <s v="VA7574.1"/>
    <d v="2001-06-01T21:00:00"/>
  </r>
  <r>
    <x v="1"/>
    <x v="3"/>
    <x v="0"/>
    <n v="151"/>
    <n v="755000"/>
    <n v="1268621"/>
    <d v="2001-05-18T14:08:57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8"/>
    <s v="ADM48210"/>
    <s v="JARNOLD"/>
    <s v="NG-Price"/>
    <x v="1"/>
    <x v="5"/>
    <s v="VA7575.1"/>
    <d v="2001-11-01T00:00:00"/>
  </r>
  <r>
    <x v="1"/>
    <x v="3"/>
    <x v="0"/>
    <n v="153"/>
    <n v="382500"/>
    <n v="1268622"/>
    <d v="2001-05-18T14:08:59"/>
    <s v="Sempra Energy Trading Corp."/>
    <x v="0"/>
    <x v="0"/>
    <x v="0"/>
    <x v="3"/>
    <s v="US Gas Fin Swap"/>
    <s v="US Gas Swap      Nymex                   Jun-Oct01       USD/MM"/>
    <m/>
    <n v="2500"/>
    <x v="0"/>
    <x v="10"/>
    <x v="0"/>
    <n v="4.4249999999999998"/>
    <s v="jeffstone"/>
    <s v="JARNOLD"/>
    <s v="NG-Price"/>
    <x v="1"/>
    <x v="5"/>
    <s v="VA7576.1"/>
    <d v="2001-06-01T00:00:00"/>
  </r>
  <r>
    <x v="1"/>
    <x v="3"/>
    <x v="0"/>
    <n v="151"/>
    <n v="755000"/>
    <n v="1268623"/>
    <d v="2001-05-18T14:09:07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8"/>
    <s v="ADM48210"/>
    <s v="JARNOLD"/>
    <s v="NG-Price"/>
    <x v="1"/>
    <x v="5"/>
    <s v="VA7577.1"/>
    <d v="2001-11-01T00:00:00"/>
  </r>
  <r>
    <x v="1"/>
    <x v="3"/>
    <x v="0"/>
    <n v="10"/>
    <n v="100000"/>
    <n v="1268624"/>
    <d v="2001-05-18T14:09:17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750000000000004"/>
    <s v="AQUILA1003"/>
    <s v="GSTOREY"/>
    <s v="FT-ONTARIO"/>
    <x v="1"/>
    <x v="5"/>
    <s v="VA7579.1"/>
    <d v="2001-05-22T21:00:00"/>
  </r>
  <r>
    <x v="1"/>
    <x v="3"/>
    <x v="0"/>
    <n v="30"/>
    <n v="600000"/>
    <n v="1268626"/>
    <d v="2001-05-18T14:09:18"/>
    <s v="PG&amp;E Energy Trading-Gas Corporation"/>
    <x v="0"/>
    <x v="0"/>
    <x v="0"/>
    <x v="3"/>
    <s v="US Gas Daily FIN OPT (Floating Strike)"/>
    <s v="US Gas Daily Opt GD/D HHub - IF HHub EP  Jun01           USD/MM"/>
    <m/>
    <n v="20000"/>
    <x v="0"/>
    <x v="10"/>
    <x v="0"/>
    <n v="0.185"/>
    <s v="jimgoetz"/>
    <s v="LMAY2"/>
    <s v="OPTIONS-GDOPT"/>
    <x v="1"/>
    <x v="5"/>
    <s v="VA7578.1"/>
    <d v="2001-06-01T00:00:00"/>
  </r>
  <r>
    <x v="1"/>
    <x v="3"/>
    <x v="0"/>
    <n v="153"/>
    <n v="765000"/>
    <n v="1268627"/>
    <d v="2001-05-18T14:09:25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4050000000000002"/>
    <s v="jh1825ps"/>
    <s v="JARNOLD"/>
    <s v="NG-Price"/>
    <x v="1"/>
    <x v="5"/>
    <s v="VA7581.1"/>
    <d v="2001-06-01T00:00:00"/>
  </r>
  <r>
    <x v="1"/>
    <x v="1"/>
    <x v="0"/>
    <n v="1"/>
    <n v="50000"/>
    <n v="1268628"/>
    <d v="2001-05-18T14:09:2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DOMESTIC"/>
    <s v="GWHALLE"/>
    <s v="WTI-GW-NXC2"/>
    <x v="1"/>
    <x v="5"/>
    <s v="VA7582.1"/>
    <d v="2001-07-01T00:00:00"/>
  </r>
  <r>
    <x v="1"/>
    <x v="3"/>
    <x v="0"/>
    <n v="30"/>
    <n v="300000"/>
    <n v="1268629"/>
    <d v="2001-05-18T14:09:30"/>
    <s v="Engage Energy Canada L.P.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ADM98493"/>
    <s v="JARNOLD"/>
    <s v="NG-Price"/>
    <x v="1"/>
    <x v="5"/>
    <s v="VA7584.1"/>
    <d v="2001-06-01T21:00:00"/>
  </r>
  <r>
    <x v="1"/>
    <x v="3"/>
    <x v="0"/>
    <n v="30"/>
    <n v="300000"/>
    <n v="1268634"/>
    <d v="2001-05-18T14:09:51"/>
    <s v="Calpine Energy Services, L.P."/>
    <x v="0"/>
    <x v="0"/>
    <x v="0"/>
    <x v="3"/>
    <s v="US Gas Fin Swap"/>
    <s v="US Gas Swap      Nymex                   Jun01           USD/MM"/>
    <m/>
    <n v="10000"/>
    <x v="0"/>
    <x v="10"/>
    <x v="0"/>
    <n v="4.29"/>
    <s v="POSEJPALI2"/>
    <s v="JARNOLD"/>
    <s v="NG-Price"/>
    <x v="1"/>
    <x v="5"/>
    <s v="VA7589.1"/>
    <d v="2001-06-01T21:00:00"/>
  </r>
  <r>
    <x v="1"/>
    <x v="1"/>
    <x v="0"/>
    <n v="1"/>
    <n v="50000"/>
    <n v="1268635"/>
    <d v="2001-05-18T14:09:5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DOMESTIC1"/>
    <s v="GWHALLE"/>
    <s v="WTI-GW-NXC2"/>
    <x v="1"/>
    <x v="5"/>
    <s v="VA7588.1"/>
    <d v="2001-06-01T00:00:00"/>
  </r>
  <r>
    <x v="1"/>
    <x v="3"/>
    <x v="0"/>
    <n v="30"/>
    <n v="300000"/>
    <n v="1268636"/>
    <d v="2001-05-18T14:09:56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9"/>
    <s v="JBIERMAN"/>
    <s v="JARNOLD"/>
    <s v="NG-Price"/>
    <x v="1"/>
    <x v="5"/>
    <s v="VA7590.1"/>
    <d v="2001-06-01T21:00:00"/>
  </r>
  <r>
    <x v="1"/>
    <x v="3"/>
    <x v="0"/>
    <n v="365"/>
    <n v="1825000"/>
    <n v="1268637"/>
    <d v="2001-05-18T14:10:0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6"/>
    <s v="AQUILA1004"/>
    <s v="JARNOLD"/>
    <s v="NG-Price"/>
    <x v="1"/>
    <x v="5"/>
    <s v="VA7591.1"/>
    <d v="2002-01-01T21:00:00"/>
  </r>
  <r>
    <x v="1"/>
    <x v="3"/>
    <x v="1"/>
    <n v="1"/>
    <n v="10000"/>
    <n v="1268638"/>
    <d v="2001-05-18T14:10:10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00000000000004"/>
    <s v="cprovenzan"/>
    <s v="ARING"/>
    <s v="ENA-IM NE GULF1"/>
    <x v="7"/>
    <x v="5"/>
    <n v="798616"/>
    <d v="2001-05-22T21:00:00"/>
  </r>
  <r>
    <x v="1"/>
    <x v="3"/>
    <x v="1"/>
    <n v="1"/>
    <n v="10000"/>
    <n v="1268640"/>
    <d v="2001-05-18T14:10:29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"/>
    <s v="JENNCLAYO"/>
    <s v="ARING"/>
    <s v="ENA-IM NE GULF1"/>
    <x v="7"/>
    <x v="5"/>
    <n v="798617"/>
    <d v="2001-05-22T21:00:00"/>
  </r>
  <r>
    <x v="1"/>
    <x v="3"/>
    <x v="1"/>
    <n v="1"/>
    <n v="10000"/>
    <n v="1268642"/>
    <d v="2001-05-18T14:10:37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050000000000001"/>
    <s v="JENNCLAYO"/>
    <s v="ARING"/>
    <s v="ENA-IM NE GULF1"/>
    <x v="7"/>
    <x v="5"/>
    <n v="798618"/>
    <d v="2001-05-22T21:00:00"/>
  </r>
  <r>
    <x v="1"/>
    <x v="2"/>
    <x v="1"/>
    <n v="30"/>
    <n v="1500"/>
    <n v="1268643"/>
    <d v="2001-05-18T14:10:54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7.75"/>
    <s v="jheinecke1"/>
    <s v="MCARSON2"/>
    <s v="LT-SPP"/>
    <x v="6"/>
    <x v="6"/>
    <n v="615722.1"/>
    <d v="2001-06-01T14:16:00"/>
  </r>
  <r>
    <x v="1"/>
    <x v="3"/>
    <x v="0"/>
    <n v="151"/>
    <n v="377500"/>
    <n v="1268649"/>
    <d v="2001-05-18T14:11:04"/>
    <s v="Dynegy Marketing and Trade"/>
    <x v="0"/>
    <x v="0"/>
    <x v="0"/>
    <x v="3"/>
    <s v="US Gas Fin Swap"/>
    <s v="US Gas Swap      Nymex                   Nov01-Mar02     USD/MM"/>
    <m/>
    <n v="2500"/>
    <x v="0"/>
    <x v="10"/>
    <x v="0"/>
    <n v="4.78"/>
    <s v="SHIMAITIS"/>
    <s v="JARNOLD"/>
    <s v="NG-Price"/>
    <x v="1"/>
    <x v="5"/>
    <s v="VA7597.1"/>
    <d v="2001-11-01T00:00:00"/>
  </r>
  <r>
    <x v="1"/>
    <x v="3"/>
    <x v="1"/>
    <n v="1"/>
    <n v="10000"/>
    <n v="1268650"/>
    <d v="2001-05-18T14:11:05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2"/>
    <s v="JENNCLAYO"/>
    <s v="ARING"/>
    <s v="ENA-IM NE GULF1"/>
    <x v="7"/>
    <x v="5"/>
    <n v="798619"/>
    <d v="2001-05-22T21:00:00"/>
  </r>
  <r>
    <x v="1"/>
    <x v="3"/>
    <x v="0"/>
    <n v="30"/>
    <n v="150000"/>
    <n v="1268651"/>
    <d v="2001-05-18T14:11:06"/>
    <s v="Cinergy Marketing &amp; Trading, LLC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Kearbyka"/>
    <s v="JARNOLD"/>
    <s v="NG-Price"/>
    <x v="1"/>
    <x v="5"/>
    <s v="VA7598.1"/>
    <d v="2001-06-01T21:00:00"/>
  </r>
  <r>
    <x v="1"/>
    <x v="3"/>
    <x v="0"/>
    <n v="151"/>
    <n v="377500"/>
    <n v="1268652"/>
    <d v="2001-05-18T14:11:13"/>
    <s v="Dynegy Marketing and Trade"/>
    <x v="0"/>
    <x v="0"/>
    <x v="0"/>
    <x v="3"/>
    <s v="US Gas Fin Swap"/>
    <s v="US Gas Swap      Nymex                   Nov01-Mar02     USD/MM"/>
    <m/>
    <n v="2500"/>
    <x v="0"/>
    <x v="10"/>
    <x v="0"/>
    <n v="4.78"/>
    <s v="SHIMAITIS"/>
    <s v="JARNOLD"/>
    <s v="NG-Price"/>
    <x v="1"/>
    <x v="5"/>
    <s v="VA7599.1"/>
    <d v="2001-11-01T00:00:00"/>
  </r>
  <r>
    <x v="1"/>
    <x v="3"/>
    <x v="0"/>
    <n v="214"/>
    <n v="1070000"/>
    <n v="1268653"/>
    <d v="2001-05-18T14:11:19"/>
    <s v="AEP Energy Services, Inc."/>
    <x v="0"/>
    <x v="0"/>
    <x v="0"/>
    <x v="3"/>
    <s v="US Gas Fin BasisSwap"/>
    <s v="US Gas Basis     NGI SoCal               Apr-Oct02       USD/MM"/>
    <m/>
    <n v="5000"/>
    <x v="0"/>
    <x v="10"/>
    <x v="0"/>
    <n v="1.7"/>
    <s v="aepes211"/>
    <s v="KHOLST"/>
    <s v="FT-West"/>
    <x v="1"/>
    <x v="5"/>
    <s v="VA7600.1"/>
    <d v="2002-04-01T00:00:00"/>
  </r>
  <r>
    <x v="1"/>
    <x v="3"/>
    <x v="0"/>
    <n v="30"/>
    <n v="150000"/>
    <n v="1268655"/>
    <d v="2001-05-18T14:11:27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DANIELCOWL"/>
    <s v="JARNOLD"/>
    <s v="NG-Price"/>
    <x v="1"/>
    <x v="5"/>
    <s v="VA7602.1"/>
    <d v="2001-06-01T21:00:00"/>
  </r>
  <r>
    <x v="1"/>
    <x v="3"/>
    <x v="0"/>
    <n v="30"/>
    <n v="150000"/>
    <n v="1268657"/>
    <d v="2001-05-18T14:11:44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29"/>
    <s v="lisahough1"/>
    <s v="JARNOLD"/>
    <s v="NG-Price"/>
    <x v="1"/>
    <x v="5"/>
    <s v="VA7604.1"/>
    <d v="2001-06-01T21:00:00"/>
  </r>
  <r>
    <x v="1"/>
    <x v="3"/>
    <x v="0"/>
    <n v="153"/>
    <n v="765000"/>
    <n v="1268659"/>
    <d v="2001-05-18T14:12:04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4050000000000002"/>
    <s v="steven12"/>
    <s v="JARNOLD"/>
    <s v="NG-Price"/>
    <x v="1"/>
    <x v="5"/>
    <s v="VA7606.1"/>
    <d v="2001-06-01T00:00:00"/>
  </r>
  <r>
    <x v="1"/>
    <x v="3"/>
    <x v="1"/>
    <n v="10"/>
    <n v="35000"/>
    <n v="1268660"/>
    <d v="2001-05-18T14:12:21"/>
    <s v="e prime, inc."/>
    <x v="0"/>
    <x v="0"/>
    <x v="0"/>
    <x v="3"/>
    <s v="US Gas Phy Fwd Firm non-TX &lt; or = 1Mo "/>
    <s v="US Gas Phy       HeHub                   22-31May01      USD/MM"/>
    <m/>
    <n v="3500"/>
    <x v="0"/>
    <x v="10"/>
    <x v="0"/>
    <n v="4.2300000000000004"/>
    <s v="EPRIME26"/>
    <s v="ARING"/>
    <s v="ENA-IM NE GULF1"/>
    <x v="7"/>
    <x v="5"/>
    <n v="798620"/>
    <d v="2001-05-22T21:00:00"/>
  </r>
  <r>
    <x v="1"/>
    <x v="3"/>
    <x v="1"/>
    <n v="10"/>
    <n v="15000"/>
    <n v="1268665"/>
    <d v="2001-05-18T14:12:32"/>
    <s v="AEP Energy Services, Inc."/>
    <x v="0"/>
    <x v="0"/>
    <x v="0"/>
    <x v="3"/>
    <s v="US Gas Phy Fwd Firm non-TX &lt; or = 1Mo "/>
    <s v="US Gas Phy       HeHub                   22-31May01      USD/MM"/>
    <m/>
    <n v="1500"/>
    <x v="0"/>
    <x v="10"/>
    <x v="0"/>
    <n v="4.2300000000000004"/>
    <s v="aepes212"/>
    <s v="ARING"/>
    <s v="ENA-IM NE GULF1"/>
    <x v="7"/>
    <x v="5"/>
    <n v="798621"/>
    <d v="2001-05-22T21:00:00"/>
  </r>
  <r>
    <x v="1"/>
    <x v="3"/>
    <x v="0"/>
    <n v="30"/>
    <n v="150000"/>
    <n v="1268671"/>
    <d v="2001-05-18T14:12:48"/>
    <s v="Texaco Natural Gas Inc."/>
    <x v="0"/>
    <x v="0"/>
    <x v="0"/>
    <x v="3"/>
    <s v="US Gas Fin Swap"/>
    <s v="US Gas Swap      Nymex                   Jun01           USD/MM"/>
    <m/>
    <n v="5000"/>
    <x v="0"/>
    <x v="10"/>
    <x v="0"/>
    <n v="4.29"/>
    <s v="WARNERTODD"/>
    <s v="JARNOLD"/>
    <s v="NG-Price"/>
    <x v="1"/>
    <x v="5"/>
    <s v="VA7614.1"/>
    <d v="2001-06-01T21:00:00"/>
  </r>
  <r>
    <x v="1"/>
    <x v="3"/>
    <x v="0"/>
    <n v="30"/>
    <n v="450000"/>
    <n v="1268672"/>
    <d v="2001-05-18T14:13:08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850000000000001"/>
    <s v="EPMELPjrc"/>
    <s v="JARNOLD"/>
    <s v="NG-Price"/>
    <x v="1"/>
    <x v="5"/>
    <s v="VA7615.1"/>
    <d v="2001-06-01T21:00:00"/>
  </r>
  <r>
    <x v="1"/>
    <x v="2"/>
    <x v="1"/>
    <n v="30"/>
    <n v="1500"/>
    <n v="1268673"/>
    <d v="2001-05-18T14:13:16"/>
    <s v="Constellation Power Source, Inc."/>
    <x v="1"/>
    <x v="1"/>
    <x v="0"/>
    <x v="2"/>
    <s v="US East Power Phy Fwd Firm"/>
    <s v="US Pwr Phy Firm  PJM-W Peak              Jun01           USD/MWh"/>
    <m/>
    <n v="50"/>
    <x v="0"/>
    <x v="2"/>
    <x v="0"/>
    <n v="59.5"/>
    <s v="howardte"/>
    <s v="JQUENET"/>
    <s v="LT-PJM"/>
    <x v="6"/>
    <x v="6"/>
    <n v="615723.1"/>
    <d v="2001-06-01T14:12:00"/>
  </r>
  <r>
    <x v="1"/>
    <x v="2"/>
    <x v="1"/>
    <n v="1"/>
    <n v="50"/>
    <n v="1268674"/>
    <d v="2001-05-18T14:13:33"/>
    <s v="Duke Energy Trading and Marketing, L.L.C."/>
    <x v="0"/>
    <x v="0"/>
    <x v="0"/>
    <x v="2"/>
    <s v="US East Power Phy Fwd Firm"/>
    <s v="US Pwr Phy Firm  PJM-W Peak              01Jun01         USD/MWh"/>
    <m/>
    <n v="50"/>
    <x v="0"/>
    <x v="2"/>
    <x v="0"/>
    <n v="44.25"/>
    <s v="PATRICKH"/>
    <s v="JQUENET"/>
    <s v="ST-PJM"/>
    <x v="6"/>
    <x v="6"/>
    <n v="615724.1"/>
    <d v="2001-06-01T21:00:00"/>
  </r>
  <r>
    <x v="1"/>
    <x v="2"/>
    <x v="1"/>
    <n v="30"/>
    <n v="1500"/>
    <n v="1268675"/>
    <d v="2001-05-18T14:13:34"/>
    <s v="Cinergy Services, Inc."/>
    <x v="0"/>
    <x v="0"/>
    <x v="0"/>
    <x v="2"/>
    <s v="US East Power Phy Fwd Firm"/>
    <s v="US Pwr Phy Firm  Cinergy Peak            Jun01           USD/MWh"/>
    <m/>
    <n v="50"/>
    <x v="0"/>
    <x v="2"/>
    <x v="0"/>
    <n v="60.25"/>
    <s v="jrobertson"/>
    <s v="CDORLAN"/>
    <s v="ST-ECAR"/>
    <x v="6"/>
    <x v="6"/>
    <n v="615726.1"/>
    <d v="2001-06-01T17:11:00"/>
  </r>
  <r>
    <x v="1"/>
    <x v="3"/>
    <x v="0"/>
    <n v="31"/>
    <n v="155000"/>
    <n v="1268677"/>
    <d v="2001-05-18T14:13:47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8750000000000004"/>
    <s v="damian41"/>
    <s v="FERMIS"/>
    <s v="FT - North West"/>
    <x v="1"/>
    <x v="5"/>
    <s v="VA7617.1"/>
    <d v="2001-10-01T21:59:00"/>
  </r>
  <r>
    <x v="1"/>
    <x v="3"/>
    <x v="0"/>
    <n v="31"/>
    <n v="155000"/>
    <n v="1268678"/>
    <d v="2001-05-18T14:13:53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7250000000000003"/>
    <s v="damian41"/>
    <s v="FERMIS"/>
    <s v="FT - North West"/>
    <x v="1"/>
    <x v="5"/>
    <s v="VA7618.1"/>
    <d v="2001-10-01T21:59:00"/>
  </r>
  <r>
    <x v="1"/>
    <x v="3"/>
    <x v="1"/>
    <n v="1"/>
    <n v="5000"/>
    <n v="1268679"/>
    <d v="2001-05-18T14:14:16"/>
    <s v="Reliant Energy Services, Inc."/>
    <x v="0"/>
    <x v="0"/>
    <x v="0"/>
    <x v="3"/>
    <s v="US Gas Phy Fwd Firm non-TX &lt; or = 1Mo "/>
    <s v="US Gas Phy       TETCO WLA               22May01         USD/MM"/>
    <n v="5000"/>
    <m/>
    <x v="0"/>
    <x v="10"/>
    <x v="0"/>
    <n v="4.1399999999999997"/>
    <s v="tharringto"/>
    <s v="SPEREIR"/>
    <s v="ENA-IM NE GULF3"/>
    <x v="7"/>
    <x v="5"/>
    <n v="798622"/>
    <d v="2001-05-22T21:00:00"/>
  </r>
  <r>
    <x v="1"/>
    <x v="3"/>
    <x v="0"/>
    <n v="151"/>
    <n v="755000"/>
    <n v="1268680"/>
    <d v="2001-05-18T14:14:17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7699999999999996"/>
    <s v="JEFFAVERY"/>
    <s v="JARNOLD"/>
    <s v="NG-Price"/>
    <x v="1"/>
    <x v="5"/>
    <s v="VA7619.1"/>
    <d v="2001-11-01T00:00:00"/>
  </r>
  <r>
    <x v="1"/>
    <x v="3"/>
    <x v="1"/>
    <n v="1"/>
    <n v="10000"/>
    <n v="1268681"/>
    <d v="2001-05-18T14:14:30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21"/>
    <s v="cprovenzan"/>
    <s v="ARING"/>
    <s v="ENA-IM NE GULF1"/>
    <x v="7"/>
    <x v="5"/>
    <n v="798624"/>
    <d v="2001-05-22T21:00:00"/>
  </r>
  <r>
    <x v="1"/>
    <x v="3"/>
    <x v="1"/>
    <n v="1"/>
    <n v="10000"/>
    <n v="1268682"/>
    <d v="2001-05-18T14:14:44"/>
    <s v="e prime,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300000000000004"/>
    <s v="EPRIME26"/>
    <s v="ARING"/>
    <s v="ENA-IM NE GULF1"/>
    <x v="7"/>
    <x v="5"/>
    <n v="798625"/>
    <d v="2001-05-22T21:00:00"/>
  </r>
  <r>
    <x v="1"/>
    <x v="3"/>
    <x v="0"/>
    <n v="30"/>
    <n v="300000"/>
    <n v="1268683"/>
    <d v="2001-05-18T14:14:45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8"/>
    <s v="kamelcan"/>
    <s v="JARNOLD"/>
    <s v="NG-Price"/>
    <x v="1"/>
    <x v="5"/>
    <s v="VA7620.1"/>
    <d v="2001-06-01T21:00:00"/>
  </r>
  <r>
    <x v="1"/>
    <x v="3"/>
    <x v="0"/>
    <n v="30"/>
    <n v="300000"/>
    <n v="1268685"/>
    <d v="2001-05-18T14:15:50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0"/>
    <x v="0"/>
    <n v="4.2850000000000001"/>
    <s v="PATGRIMES"/>
    <s v="JARNOLD"/>
    <s v="NG-Price"/>
    <x v="1"/>
    <x v="5"/>
    <s v="VA7623.1"/>
    <d v="2001-06-01T21:00:00"/>
  </r>
  <r>
    <x v="1"/>
    <x v="3"/>
    <x v="0"/>
    <n v="30"/>
    <n v="300000"/>
    <n v="1268686"/>
    <d v="2001-05-18T14:16:03"/>
    <s v="TransCanada Energy Financial Products Limited"/>
    <x v="0"/>
    <x v="0"/>
    <x v="0"/>
    <x v="3"/>
    <s v="US Gas Fin Swap"/>
    <s v="US Gas Swap      Nymex                   Jun01           USD/MM"/>
    <m/>
    <n v="10000"/>
    <x v="0"/>
    <x v="10"/>
    <x v="0"/>
    <n v="4.2850000000000001"/>
    <s v="mcmane00"/>
    <s v="JARNOLD"/>
    <s v="NG-Price"/>
    <x v="1"/>
    <x v="5"/>
    <s v="VA7624.1"/>
    <d v="2001-06-01T21:00:00"/>
  </r>
  <r>
    <x v="1"/>
    <x v="3"/>
    <x v="0"/>
    <n v="365"/>
    <n v="1825000"/>
    <n v="1268687"/>
    <d v="2001-05-18T14:16:14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649999999999999"/>
    <s v="AQUILA1004"/>
    <s v="JARNOLD"/>
    <s v="NG-Price"/>
    <x v="1"/>
    <x v="5"/>
    <s v="VA7625.1"/>
    <d v="2002-01-01T21:00:00"/>
  </r>
  <r>
    <x v="0"/>
    <x v="3"/>
    <x v="1"/>
    <n v="1"/>
    <n v="5000"/>
    <n v="1268689"/>
    <d v="2001-05-18T14:16:34"/>
    <s v="Anderson Exploration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949999999999999"/>
    <s v="mdelaney"/>
    <s v="RWATT"/>
    <s v="EC-IM Canada West"/>
    <x v="7"/>
    <x v="7"/>
    <n v="798627"/>
    <d v="2001-05-18T21:00:00"/>
  </r>
  <r>
    <x v="1"/>
    <x v="3"/>
    <x v="0"/>
    <n v="365"/>
    <n v="1825000"/>
    <n v="1268690"/>
    <d v="2001-05-18T14:16:41"/>
    <s v="AEP Energy Services, Inc."/>
    <x v="0"/>
    <x v="0"/>
    <x v="0"/>
    <x v="3"/>
    <s v="US Gas Fin Swap"/>
    <s v="US Gas Swap      Nymex                   Jan-Dec02       USD/MM"/>
    <n v="5000"/>
    <m/>
    <x v="0"/>
    <x v="10"/>
    <x v="0"/>
    <n v="4.4550000000000001"/>
    <s v="aepes214"/>
    <s v="JARNOLD"/>
    <s v="NG-Price"/>
    <x v="1"/>
    <x v="5"/>
    <s v="VA7627.1"/>
    <d v="2002-01-01T21:00:00"/>
  </r>
  <r>
    <x v="1"/>
    <x v="3"/>
    <x v="0"/>
    <n v="30"/>
    <n v="300000"/>
    <n v="1268691"/>
    <d v="2001-05-18T14:16:49"/>
    <s v="Texaco Natural Gas Inc."/>
    <x v="0"/>
    <x v="0"/>
    <x v="0"/>
    <x v="3"/>
    <s v="US Gas Fin Swap"/>
    <s v="US Gas Swap      Nymex                   Jun01           USD/MM"/>
    <m/>
    <n v="10000"/>
    <x v="0"/>
    <x v="10"/>
    <x v="0"/>
    <n v="4.29"/>
    <s v="WARNERTODD"/>
    <s v="JARNOLD"/>
    <s v="NG-Price"/>
    <x v="1"/>
    <x v="5"/>
    <s v="VA7629.1"/>
    <d v="2001-06-01T21:00:00"/>
  </r>
  <r>
    <x v="1"/>
    <x v="2"/>
    <x v="1"/>
    <n v="5"/>
    <n v="250"/>
    <n v="1268692"/>
    <d v="2001-05-18T14:17:02"/>
    <s v="Aquila Energy Marketing Corporation"/>
    <x v="0"/>
    <x v="0"/>
    <x v="0"/>
    <x v="2"/>
    <s v="US East Power Phy Fwd Firm"/>
    <s v="US Pwr Phy Firm  Cinergy Peak            02-06Jul01      USD/MWh"/>
    <m/>
    <n v="50"/>
    <x v="0"/>
    <x v="2"/>
    <x v="0"/>
    <n v="75"/>
    <s v="DANMURPHY"/>
    <s v="FSTURM"/>
    <s v="ST-ECAR"/>
    <x v="6"/>
    <x v="6"/>
    <n v="615729.1"/>
    <d v="2001-07-02T21:00:00"/>
  </r>
  <r>
    <x v="1"/>
    <x v="2"/>
    <x v="0"/>
    <n v="30"/>
    <n v="1500"/>
    <n v="1268694"/>
    <d v="2001-05-18T14:17:27"/>
    <s v="Tractebel Energy Marketing, Inc."/>
    <x v="0"/>
    <x v="0"/>
    <x v="0"/>
    <x v="2"/>
    <s v="US East Power Fin Swap"/>
    <s v="US Pwr Fin Swap  PJM W IntC Peak         Jun01           USD/MWh"/>
    <m/>
    <n v="50"/>
    <x v="0"/>
    <x v="2"/>
    <x v="0"/>
    <n v="59.75"/>
    <s v="BTRAYERS"/>
    <s v="JQUENET"/>
    <s v="LT-PJM"/>
    <x v="6"/>
    <x v="5"/>
    <n v="615730.1"/>
    <d v="2001-06-01T21:00:00"/>
  </r>
  <r>
    <x v="0"/>
    <x v="0"/>
    <x v="0"/>
    <n v="1"/>
    <n v="20"/>
    <n v="1268695"/>
    <d v="2001-05-18T14:18:04"/>
    <s v="Haut Commodities Inc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MICHAELO"/>
    <s v="KGWOZDZ"/>
    <s v="Enron Metals Trading System"/>
    <x v="0"/>
    <x v="0"/>
    <n v="2140032"/>
    <m/>
  </r>
  <r>
    <x v="1"/>
    <x v="3"/>
    <x v="0"/>
    <n v="30"/>
    <n v="225000"/>
    <n v="1268697"/>
    <d v="2001-05-18T14:18:55"/>
    <s v="Coral Energy Holding L.P."/>
    <x v="0"/>
    <x v="0"/>
    <x v="0"/>
    <x v="3"/>
    <s v="US Gas Fin Swap"/>
    <s v="US Gas Swap      Nymex                   Jun01           USD/MM"/>
    <n v="7500"/>
    <m/>
    <x v="0"/>
    <x v="10"/>
    <x v="0"/>
    <n v="4.28"/>
    <s v="rjvandam"/>
    <s v="JARNOLD"/>
    <s v="NG-Price"/>
    <x v="1"/>
    <x v="5"/>
    <s v="VA7632.1"/>
    <d v="2001-06-01T21:00:00"/>
  </r>
  <r>
    <x v="1"/>
    <x v="2"/>
    <x v="1"/>
    <n v="30"/>
    <n v="1500"/>
    <n v="1268698"/>
    <d v="2001-05-18T14:19:27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8"/>
    <s v="jheinecke1"/>
    <s v="MCARSON2"/>
    <s v="LT-SPP"/>
    <x v="6"/>
    <x v="6"/>
    <n v="615731.1"/>
    <d v="2001-06-01T14:16:00"/>
  </r>
  <r>
    <x v="1"/>
    <x v="3"/>
    <x v="0"/>
    <n v="30"/>
    <n v="150000"/>
    <n v="1268699"/>
    <d v="2001-05-18T14:19:34"/>
    <s v="OGE Energy Resources, Inc."/>
    <x v="0"/>
    <x v="0"/>
    <x v="0"/>
    <x v="3"/>
    <s v="US Gas Fin Swap"/>
    <s v="US Gas Swap      Nymex                   Jun01           USD/MM"/>
    <n v="5000"/>
    <m/>
    <x v="0"/>
    <x v="10"/>
    <x v="0"/>
    <n v="4.28"/>
    <s v="OGEBASIS"/>
    <s v="JARNOLD"/>
    <s v="NG-Price"/>
    <x v="1"/>
    <x v="5"/>
    <s v="VA7633.1"/>
    <d v="2001-06-01T21:00:00"/>
  </r>
  <r>
    <x v="1"/>
    <x v="3"/>
    <x v="0"/>
    <n v="151"/>
    <n v="755000"/>
    <n v="1268700"/>
    <d v="2001-05-18T14:19:39"/>
    <s v="Duke Energy Marketing Limited Partnership"/>
    <x v="0"/>
    <x v="0"/>
    <x v="0"/>
    <x v="3"/>
    <s v="US Gas Fin Swap"/>
    <s v="US Gas Swap      Nymex                   Nov01-Mar02     USD/MM"/>
    <m/>
    <n v="5000"/>
    <x v="0"/>
    <x v="10"/>
    <x v="0"/>
    <n v="4.7750000000000004"/>
    <s v="mattmann"/>
    <s v="JARNOLD"/>
    <s v="NG-Price"/>
    <x v="1"/>
    <x v="5"/>
    <s v="VA7634.1"/>
    <d v="2001-11-01T00:00:00"/>
  </r>
  <r>
    <x v="1"/>
    <x v="12"/>
    <x v="0"/>
    <n v="1"/>
    <n v="10000"/>
    <n v="1268703"/>
    <d v="2001-05-18T14:20:36"/>
    <s v="Voest-Alpine Intertrading U.S.A. Inc."/>
    <x v="0"/>
    <x v="0"/>
    <x v="0"/>
    <x v="12"/>
    <s v="US Benzene Fin Swap"/>
    <s v="US Benzene Swap  CMAI Spot               Aug01           USD/Gl-b"/>
    <m/>
    <n v="10000"/>
    <x v="0"/>
    <x v="11"/>
    <x v="0"/>
    <n v="1.1399999999999999"/>
    <s v="ADM12209"/>
    <s v="SELLIOT"/>
    <s v="Benzene"/>
    <x v="1"/>
    <x v="5"/>
    <s v="VA7637.1"/>
    <d v="2001-08-01T21:00:00"/>
  </r>
  <r>
    <x v="1"/>
    <x v="2"/>
    <x v="1"/>
    <n v="92"/>
    <n v="4600"/>
    <n v="1268707"/>
    <d v="2001-05-18T14:22:35"/>
    <s v="Cargill-Alliant, LLC"/>
    <x v="0"/>
    <x v="0"/>
    <x v="0"/>
    <x v="2"/>
    <s v="US East Power Phy Fwd Firm"/>
    <s v="US Pwr Phy Firm  Cinergy Peak            Oct-Dec01       USD/MWh"/>
    <m/>
    <n v="50"/>
    <x v="0"/>
    <x v="2"/>
    <x v="0"/>
    <n v="37"/>
    <s v="DANSOCCER"/>
    <s v="FSTURM"/>
    <s v="LT-ECAR"/>
    <x v="6"/>
    <x v="6"/>
    <n v="615732.1"/>
    <d v="2001-10-01T17:11:00"/>
  </r>
  <r>
    <x v="1"/>
    <x v="3"/>
    <x v="0"/>
    <n v="10"/>
    <n v="250000"/>
    <n v="1268714"/>
    <d v="2001-05-18T14:25:38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350000000000003"/>
    <s v="aepes212"/>
    <s v="PKEAVEY"/>
    <s v="G-DAILY-EST"/>
    <x v="1"/>
    <x v="5"/>
    <s v="VA7667.1"/>
    <d v="2001-05-22T21:00:00"/>
  </r>
  <r>
    <x v="1"/>
    <x v="3"/>
    <x v="0"/>
    <n v="151"/>
    <n v="755000"/>
    <n v="1268718"/>
    <d v="2001-05-18T14:26:49"/>
    <s v="Morgan Stanley Capital Group, Inc."/>
    <x v="0"/>
    <x v="0"/>
    <x v="0"/>
    <x v="3"/>
    <s v="US Gas Fin Swap"/>
    <s v="US Gas Swap      Nymex                   Nov01-Mar02     USD/MM"/>
    <m/>
    <n v="5000"/>
    <x v="0"/>
    <x v="10"/>
    <x v="0"/>
    <n v="4.7750000000000004"/>
    <s v="sjamison"/>
    <s v="JARNOLD"/>
    <s v="NG-Price"/>
    <x v="1"/>
    <x v="5"/>
    <s v="VA7671.1"/>
    <d v="2001-11-01T00:00:00"/>
  </r>
  <r>
    <x v="1"/>
    <x v="3"/>
    <x v="0"/>
    <n v="30"/>
    <n v="300000"/>
    <n v="1268719"/>
    <d v="2001-05-18T14:27:15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JBIERMAN"/>
    <s v="JARNOLD"/>
    <s v="NG-Price"/>
    <x v="1"/>
    <x v="5"/>
    <s v="VA7672.1"/>
    <d v="2001-06-01T21:00:00"/>
  </r>
  <r>
    <x v="1"/>
    <x v="3"/>
    <x v="0"/>
    <n v="30"/>
    <n v="3000"/>
    <n v="1268720"/>
    <d v="2001-05-18T14:28:01"/>
    <s v="Vitol S.A. Inc."/>
    <x v="0"/>
    <x v="0"/>
    <x v="0"/>
    <x v="3"/>
    <s v="US Gas Fin Opt Call"/>
    <s v="US Gas Fin Opt   NYMEX        EC4.3      Jun01           USD/MM-L"/>
    <m/>
    <n v="100"/>
    <x v="0"/>
    <x v="13"/>
    <x v="0"/>
    <n v="0.13750000000000001"/>
    <s v="ADM53337"/>
    <s v="MMAGGI"/>
    <s v="NG EXOTIC"/>
    <x v="1"/>
    <x v="5"/>
    <s v="VA7674.1"/>
    <d v="2001-06-01T00:00:00"/>
  </r>
  <r>
    <x v="1"/>
    <x v="3"/>
    <x v="0"/>
    <n v="30"/>
    <n v="150000"/>
    <n v="1268722"/>
    <d v="2001-05-18T14:28:17"/>
    <s v="Conectiv Energy Supply, Inc."/>
    <x v="0"/>
    <x v="0"/>
    <x v="0"/>
    <x v="3"/>
    <s v="US Gas Fin Swap"/>
    <s v="US Gas Swap      Nymex                   Jun01           USD/MM"/>
    <n v="5000"/>
    <m/>
    <x v="0"/>
    <x v="10"/>
    <x v="0"/>
    <n v="4.29"/>
    <s v="steven12"/>
    <s v="JARNOLD"/>
    <s v="NG-Price"/>
    <x v="1"/>
    <x v="5"/>
    <s v="VA7677.1"/>
    <d v="2001-06-01T21:00:00"/>
  </r>
  <r>
    <x v="1"/>
    <x v="3"/>
    <x v="0"/>
    <n v="30"/>
    <n v="450000"/>
    <n v="1268728"/>
    <d v="2001-05-18T14:29:08"/>
    <s v="Conectiv Energy Supply, Inc."/>
    <x v="0"/>
    <x v="0"/>
    <x v="0"/>
    <x v="3"/>
    <s v="US Gas Fin Swap"/>
    <s v="US Gas Swap      Nymex                   Jun01           USD/MM"/>
    <n v="15000"/>
    <m/>
    <x v="0"/>
    <x v="10"/>
    <x v="0"/>
    <n v="4.29"/>
    <s v="steven12"/>
    <s v="JARNOLD"/>
    <s v="NG-Price"/>
    <x v="1"/>
    <x v="5"/>
    <s v="VA7682.1"/>
    <d v="2001-06-01T21:00:00"/>
  </r>
  <r>
    <x v="1"/>
    <x v="2"/>
    <x v="1"/>
    <n v="92"/>
    <n v="4600"/>
    <n v="1268729"/>
    <d v="2001-05-18T14:29:23"/>
    <s v="American Electric Power Service Corporation"/>
    <x v="0"/>
    <x v="0"/>
    <x v="0"/>
    <x v="2"/>
    <s v="US East Power Phy Fwd Firm"/>
    <s v="US Pwr Phy Firm  Entergy Peak            Oct-Dec01       USD/MWh"/>
    <m/>
    <n v="50"/>
    <x v="0"/>
    <x v="2"/>
    <x v="0"/>
    <n v="39.75"/>
    <s v="aepsvc137"/>
    <s v="KPRESTO"/>
    <s v="LT-SPP"/>
    <x v="6"/>
    <x v="6"/>
    <n v="615736.1"/>
    <d v="2001-10-01T14:16:00"/>
  </r>
  <r>
    <x v="1"/>
    <x v="3"/>
    <x v="0"/>
    <n v="151"/>
    <n v="755000"/>
    <n v="1268730"/>
    <d v="2001-05-18T14:29:26"/>
    <s v="CMS Marketing, Services and Trading Company"/>
    <x v="0"/>
    <x v="0"/>
    <x v="0"/>
    <x v="3"/>
    <s v="US Gas Fin Swap"/>
    <s v="US Gas Swap      Nymex                   Nov01-Mar02     USD/MM"/>
    <m/>
    <n v="5000"/>
    <x v="0"/>
    <x v="10"/>
    <x v="0"/>
    <n v="4.78"/>
    <s v="CRABTREE"/>
    <s v="JARNOLD"/>
    <s v="NG-Price"/>
    <x v="1"/>
    <x v="5"/>
    <s v="VA7683.1"/>
    <d v="2001-11-01T00:00:00"/>
  </r>
  <r>
    <x v="1"/>
    <x v="3"/>
    <x v="0"/>
    <n v="31"/>
    <n v="155000"/>
    <n v="1268731"/>
    <d v="2001-05-18T14:29:27"/>
    <s v="PanCanadian Energy Services Inc."/>
    <x v="0"/>
    <x v="0"/>
    <x v="0"/>
    <x v="3"/>
    <s v="US Gas Fin Swap"/>
    <s v="US Gas Swap      Nymex                   Aug01           USD/MM"/>
    <m/>
    <n v="5000"/>
    <x v="0"/>
    <x v="10"/>
    <x v="0"/>
    <n v="4.4450000000000003"/>
    <s v="pcessturm"/>
    <s v="JARNOLD"/>
    <s v="NG-Price"/>
    <x v="1"/>
    <x v="5"/>
    <s v="VA7685.1"/>
    <d v="2001-08-01T21:00:00"/>
  </r>
  <r>
    <x v="1"/>
    <x v="1"/>
    <x v="0"/>
    <n v="1"/>
    <n v="25000"/>
    <n v="1268736"/>
    <d v="2001-05-18T14:30:21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9"/>
    <s v="N587JK00"/>
    <s v="GWHALLE"/>
    <s v="WTI-GW-NXC2"/>
    <x v="1"/>
    <x v="5"/>
    <s v="VA7689.1"/>
    <d v="2001-06-01T00:00:00"/>
  </r>
  <r>
    <x v="1"/>
    <x v="1"/>
    <x v="0"/>
    <n v="1"/>
    <n v="50000"/>
    <n v="1268739"/>
    <d v="2001-05-18T14:30:4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693.1"/>
    <d v="2001-07-01T00:00:00"/>
  </r>
  <r>
    <x v="1"/>
    <x v="3"/>
    <x v="0"/>
    <n v="30"/>
    <n v="450000"/>
    <n v="1268741"/>
    <d v="2001-05-18T14:30:50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9"/>
    <s v="EPMELPjrc"/>
    <s v="JARNOLD"/>
    <s v="NG-Price"/>
    <x v="1"/>
    <x v="5"/>
    <s v="VA7695.1"/>
    <d v="2001-06-01T21:00:00"/>
  </r>
  <r>
    <x v="1"/>
    <x v="3"/>
    <x v="0"/>
    <n v="30"/>
    <n v="150000"/>
    <n v="1268740"/>
    <d v="2001-05-18T14:30:50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4"/>
    <s v="bbrent01"/>
    <s v="FERMIS"/>
    <s v="FT - North West"/>
    <x v="1"/>
    <x v="5"/>
    <s v="VA7694.1"/>
    <d v="2001-06-01T21:00:00"/>
  </r>
  <r>
    <x v="1"/>
    <x v="1"/>
    <x v="0"/>
    <n v="1"/>
    <n v="25000"/>
    <n v="1268742"/>
    <d v="2001-05-18T14:31:06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9"/>
    <s v="N587JK00"/>
    <s v="GWHALLE"/>
    <s v="WTI-GW-NXC2"/>
    <x v="1"/>
    <x v="5"/>
    <s v="VA7696.1"/>
    <d v="2001-06-01T00:00:00"/>
  </r>
  <r>
    <x v="1"/>
    <x v="1"/>
    <x v="0"/>
    <n v="1"/>
    <n v="50000"/>
    <n v="1268743"/>
    <d v="2001-05-18T14:31:1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crudebuyer"/>
    <s v="GWHALLE"/>
    <s v="WTI-GW-NXC2"/>
    <x v="1"/>
    <x v="5"/>
    <s v="VA7697.1"/>
    <d v="2001-06-01T00:00:00"/>
  </r>
  <r>
    <x v="1"/>
    <x v="1"/>
    <x v="0"/>
    <n v="1"/>
    <n v="50000"/>
    <n v="1268744"/>
    <d v="2001-05-18T14:31:18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9"/>
    <s v="rsrsrsrs"/>
    <s v="GWHALLE"/>
    <s v="WTI-GW-NXC2"/>
    <x v="1"/>
    <x v="5"/>
    <s v="VA7698.1"/>
    <d v="2001-06-01T00:00:00"/>
  </r>
  <r>
    <x v="1"/>
    <x v="2"/>
    <x v="1"/>
    <n v="30"/>
    <n v="1500"/>
    <n v="1268745"/>
    <d v="2001-05-18T14:32:35"/>
    <s v="Aquila Energy Marketing Corporation"/>
    <x v="0"/>
    <x v="0"/>
    <x v="0"/>
    <x v="2"/>
    <s v="US East Power Phy Fwd Firm"/>
    <s v="US Pwr Phy Firm  Cinergy Peak            Sep01           USD/MWh"/>
    <m/>
    <n v="50"/>
    <x v="0"/>
    <x v="2"/>
    <x v="0"/>
    <n v="38.700000000000003"/>
    <s v="CHRYARROW"/>
    <s v="FSTURM"/>
    <s v="ST-ECAR"/>
    <x v="6"/>
    <x v="6"/>
    <n v="615741.1"/>
    <d v="2001-09-01T17:11:00"/>
  </r>
  <r>
    <x v="1"/>
    <x v="3"/>
    <x v="0"/>
    <n v="153"/>
    <n v="765000"/>
    <n v="1268746"/>
    <d v="2001-05-18T14:32:47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41"/>
    <s v="steven12"/>
    <s v="JARNOLD"/>
    <s v="NG-Price"/>
    <x v="1"/>
    <x v="5"/>
    <s v="VA7702.1"/>
    <d v="2001-06-01T00:00:00"/>
  </r>
  <r>
    <x v="1"/>
    <x v="2"/>
    <x v="1"/>
    <n v="30"/>
    <n v="1500"/>
    <n v="1268747"/>
    <d v="2001-05-18T14:32:57"/>
    <s v="American Electric Power Service Corporation"/>
    <x v="0"/>
    <x v="0"/>
    <x v="0"/>
    <x v="2"/>
    <s v="US East Power Phy Fwd Firm"/>
    <s v="US Pwr Phy Firm  PJM-W Peak              Jun01           USD/MWh"/>
    <n v="50"/>
    <m/>
    <x v="0"/>
    <x v="2"/>
    <x v="0"/>
    <n v="59.5"/>
    <s v="aepsvc128"/>
    <s v="JQUENET"/>
    <s v="LT-PJM"/>
    <x v="6"/>
    <x v="6"/>
    <n v="615742.1"/>
    <d v="2001-06-01T14:12:00"/>
  </r>
  <r>
    <x v="1"/>
    <x v="3"/>
    <x v="0"/>
    <n v="30"/>
    <n v="300000"/>
    <n v="1268748"/>
    <d v="2001-05-18T14:33:24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JBIERMAN"/>
    <s v="JARNOLD"/>
    <s v="NG-Price"/>
    <x v="1"/>
    <x v="5"/>
    <s v="VA7703.1"/>
    <d v="2001-06-01T21:00:00"/>
  </r>
  <r>
    <x v="1"/>
    <x v="3"/>
    <x v="0"/>
    <n v="30"/>
    <n v="450000"/>
    <n v="1268750"/>
    <d v="2001-05-18T14:34:35"/>
    <s v="Tractebel Energy Marketing, Inc."/>
    <x v="0"/>
    <x v="0"/>
    <x v="0"/>
    <x v="3"/>
    <s v="US Gas Fin Swap"/>
    <s v="US Gas Swap      Nymex                   Jun01           USD/MM"/>
    <m/>
    <n v="15000"/>
    <x v="0"/>
    <x v="10"/>
    <x v="0"/>
    <n v="4.29"/>
    <s v="JEFFAVERY"/>
    <s v="JARNOLD"/>
    <s v="NG-Price"/>
    <x v="1"/>
    <x v="5"/>
    <s v="VA7709.1"/>
    <d v="2001-06-01T21:00:00"/>
  </r>
  <r>
    <x v="1"/>
    <x v="3"/>
    <x v="0"/>
    <n v="31"/>
    <n v="77500"/>
    <n v="1268751"/>
    <d v="2001-05-18T14:34:48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3574999999999999"/>
    <s v="kdiamond"/>
    <s v="JARNOLD"/>
    <s v="NG-Price"/>
    <x v="1"/>
    <x v="5"/>
    <s v="VA7710.1"/>
    <d v="2001-07-01T21:00:00"/>
  </r>
  <r>
    <x v="1"/>
    <x v="1"/>
    <x v="0"/>
    <n v="1"/>
    <n v="25000"/>
    <n v="1268753"/>
    <d v="2001-05-18T14:35:06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OMESTIC2"/>
    <s v="RFULLER"/>
    <s v="PHYOIL - Price"/>
    <x v="1"/>
    <x v="5"/>
    <s v="VA7713.1"/>
    <d v="2001-06-01T00:00:00"/>
  </r>
  <r>
    <x v="1"/>
    <x v="3"/>
    <x v="1"/>
    <n v="1"/>
    <n v="5000"/>
    <n v="1268755"/>
    <d v="2001-05-18T14:36:20"/>
    <s v="Aquila Energy Marketing Corporation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50000000000003"/>
    <s v="MARKOTTE"/>
    <s v="SHENDRI"/>
    <s v="ENA-IM ME CNG"/>
    <x v="7"/>
    <x v="5"/>
    <n v="798650"/>
    <d v="2001-05-22T21:00:00"/>
  </r>
  <r>
    <x v="1"/>
    <x v="3"/>
    <x v="0"/>
    <n v="30"/>
    <n v="150000"/>
    <n v="1268756"/>
    <d v="2001-05-18T14:36:55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CARASPICER"/>
    <s v="JARNOLD"/>
    <s v="NG-Price"/>
    <x v="1"/>
    <x v="5"/>
    <s v="VA7716.1"/>
    <d v="2001-06-01T21:00:00"/>
  </r>
  <r>
    <x v="1"/>
    <x v="2"/>
    <x v="1"/>
    <n v="30"/>
    <n v="1500"/>
    <n v="1268757"/>
    <d v="2001-05-18T14:37:06"/>
    <s v="Tractebel Energy Marketing, Inc."/>
    <x v="0"/>
    <x v="0"/>
    <x v="0"/>
    <x v="2"/>
    <s v="US East Power Phy Fwd Firm"/>
    <s v="US Pwr Phy Firm  PJM-W Peak              Jun01           USD/MWh"/>
    <m/>
    <n v="50"/>
    <x v="0"/>
    <x v="2"/>
    <x v="0"/>
    <n v="59.75"/>
    <s v="BTRAYERS"/>
    <s v="JQUENET"/>
    <s v="LT-PJM"/>
    <x v="6"/>
    <x v="6"/>
    <n v="615747.1"/>
    <d v="2001-06-01T14:12:00"/>
  </r>
  <r>
    <x v="1"/>
    <x v="3"/>
    <x v="0"/>
    <n v="365"/>
    <n v="1825000"/>
    <n v="1268758"/>
    <d v="2001-05-18T14:38:18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550000000000001"/>
    <s v="EPMELPjrc"/>
    <s v="JARNOLD"/>
    <s v="NG-Price"/>
    <x v="1"/>
    <x v="5"/>
    <s v="VA7720.1"/>
    <d v="2002-01-01T21:00:00"/>
  </r>
  <r>
    <x v="1"/>
    <x v="2"/>
    <x v="0"/>
    <n v="30"/>
    <n v="1500"/>
    <n v="1268760"/>
    <d v="2001-05-18T14:39:34"/>
    <s v="Tractebel Energy Marketing, Inc."/>
    <x v="0"/>
    <x v="0"/>
    <x v="0"/>
    <x v="2"/>
    <s v="US East Power Fin Swap"/>
    <s v="US Pwr Fin Swap  PJM W IntC Peak         Jun01           USD/MWh"/>
    <n v="50"/>
    <m/>
    <x v="0"/>
    <x v="2"/>
    <x v="0"/>
    <n v="59.75"/>
    <s v="BTRAYERS"/>
    <s v="JQUENET"/>
    <s v="LT-PJM"/>
    <x v="6"/>
    <x v="5"/>
    <n v="615749.1"/>
    <d v="2001-06-01T21:00:00"/>
  </r>
  <r>
    <x v="1"/>
    <x v="3"/>
    <x v="0"/>
    <n v="10"/>
    <n v="50000"/>
    <n v="1268761"/>
    <d v="2001-05-18T14:39:55"/>
    <s v="BP Amoco Corporation"/>
    <x v="0"/>
    <x v="0"/>
    <x v="0"/>
    <x v="3"/>
    <s v="US Gas Fin Swap"/>
    <s v="US Gas Daily     Kern River/Opal         22-31May01      USD/MM"/>
    <m/>
    <n v="5000"/>
    <x v="0"/>
    <x v="10"/>
    <x v="0"/>
    <n v="2.6850000000000001"/>
    <s v="Asheimrich"/>
    <s v="SSOUTH"/>
    <s v="West-NW"/>
    <x v="1"/>
    <x v="5"/>
    <s v="VA7732.1"/>
    <d v="2001-05-22T21:00:00"/>
  </r>
  <r>
    <x v="1"/>
    <x v="3"/>
    <x v="0"/>
    <n v="30"/>
    <n v="150000"/>
    <n v="1268763"/>
    <d v="2001-05-18T14:40:31"/>
    <s v="Mirant Americas Energy Marketing, L.P."/>
    <x v="0"/>
    <x v="0"/>
    <x v="0"/>
    <x v="3"/>
    <s v="US Gas Fin BasisSwap"/>
    <s v="US Gas Basis     NGI SoBord PG&amp;E Top     Jun01           USD/MM"/>
    <m/>
    <n v="5000"/>
    <x v="0"/>
    <x v="10"/>
    <x v="0"/>
    <n v="2.6"/>
    <s v="jfh00001"/>
    <s v="MLENHAR"/>
    <s v="West-Perm"/>
    <x v="1"/>
    <x v="5"/>
    <s v="VA7734.1"/>
    <d v="2001-06-01T21:00:00"/>
  </r>
  <r>
    <x v="0"/>
    <x v="3"/>
    <x v="1"/>
    <n v="4"/>
    <n v="20000"/>
    <n v="1268764"/>
    <d v="2001-05-18T14:41:02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2"/>
    <s v="KJMTMC01"/>
    <s v="RWATT"/>
    <s v="EC-IM Canada West"/>
    <x v="7"/>
    <x v="7"/>
    <n v="798651"/>
    <d v="2001-05-18T21:00:00"/>
  </r>
  <r>
    <x v="1"/>
    <x v="3"/>
    <x v="0"/>
    <n v="365"/>
    <n v="1825000"/>
    <n v="1268765"/>
    <d v="2001-05-18T14:41:32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5"/>
    <s v="EPMELPjrc"/>
    <s v="JARNOLD"/>
    <s v="NG-Price"/>
    <x v="1"/>
    <x v="5"/>
    <s v="VA7740.1"/>
    <d v="2002-01-01T21:00:00"/>
  </r>
  <r>
    <x v="0"/>
    <x v="3"/>
    <x v="1"/>
    <n v="1"/>
    <n v="5000"/>
    <n v="1268766"/>
    <d v="2001-05-18T14:41:54"/>
    <s v="Tenaska Marketing Canada, a division of TMV Corp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1"/>
    <s v="KJMTMC01"/>
    <s v="RWATT"/>
    <s v="EC-IM Canada West"/>
    <x v="7"/>
    <x v="7"/>
    <n v="798652"/>
    <d v="2001-05-18T21:00:00"/>
  </r>
  <r>
    <x v="0"/>
    <x v="0"/>
    <x v="0"/>
    <n v="1"/>
    <n v="20"/>
    <n v="1268767"/>
    <d v="2001-05-18T14:42:11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83161"/>
    <s v="KGWOZDZ"/>
    <s v="Enron Metals Trading System"/>
    <x v="0"/>
    <x v="0"/>
    <n v="2140030"/>
    <m/>
  </r>
  <r>
    <x v="1"/>
    <x v="3"/>
    <x v="0"/>
    <n v="30"/>
    <n v="150000"/>
    <n v="1268772"/>
    <d v="2001-05-18T14:42:56"/>
    <s v="El Paso Merchant Energy, L.P."/>
    <x v="0"/>
    <x v="0"/>
    <x v="0"/>
    <x v="3"/>
    <s v="US Gas Fin Swap"/>
    <s v="US Gas Swap      Nymex                   Jun01           USD/MM"/>
    <n v="5000"/>
    <m/>
    <x v="0"/>
    <x v="10"/>
    <x v="0"/>
    <n v="4.28"/>
    <s v="EPMELPjrc"/>
    <s v="JARNOLD"/>
    <s v="NG-Price"/>
    <x v="1"/>
    <x v="5"/>
    <s v="VA7745.1"/>
    <d v="2001-06-01T21:00:00"/>
  </r>
  <r>
    <x v="1"/>
    <x v="3"/>
    <x v="1"/>
    <n v="1"/>
    <n v="10000"/>
    <n v="1268773"/>
    <d v="2001-05-18T14:43:05"/>
    <s v="Idacorp Energy Solutions, L.P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2149999999999999"/>
    <s v="ADM48146"/>
    <s v="ARING"/>
    <s v="ENA-IM NE GULF1"/>
    <x v="7"/>
    <x v="5"/>
    <n v="798654"/>
    <d v="2001-05-22T21:00:00"/>
  </r>
  <r>
    <x v="1"/>
    <x v="3"/>
    <x v="0"/>
    <n v="151"/>
    <n v="755000"/>
    <n v="1268777"/>
    <d v="2001-05-18T14:43:36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7699999999999996"/>
    <s v="aepes214"/>
    <s v="JARNOLD"/>
    <s v="NG-Price"/>
    <x v="1"/>
    <x v="5"/>
    <s v="VA7748.1"/>
    <d v="2001-11-01T00:00:00"/>
  </r>
  <r>
    <x v="1"/>
    <x v="3"/>
    <x v="0"/>
    <n v="365"/>
    <n v="1825000"/>
    <n v="1268776"/>
    <d v="2001-05-18T14:43:3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550000000000001"/>
    <s v="AQUILA1004"/>
    <s v="JARNOLD"/>
    <s v="NG-Price"/>
    <x v="1"/>
    <x v="5"/>
    <s v="VA7747.1"/>
    <d v="2002-01-01T21:00:00"/>
  </r>
  <r>
    <x v="1"/>
    <x v="3"/>
    <x v="0"/>
    <n v="30"/>
    <n v="300000"/>
    <n v="1268775"/>
    <d v="2001-05-18T14:43:36"/>
    <s v="Tractebel Energy Marketing, Inc."/>
    <x v="0"/>
    <x v="0"/>
    <x v="0"/>
    <x v="3"/>
    <s v="US Gas Fin Swap"/>
    <s v="US Gas Swap      Nymex                   Jun01           USD/MM"/>
    <n v="10000"/>
    <m/>
    <x v="0"/>
    <x v="10"/>
    <x v="0"/>
    <n v="4.28"/>
    <s v="JEFFREYONG"/>
    <s v="JARNOLD"/>
    <s v="NG-Price"/>
    <x v="1"/>
    <x v="5"/>
    <s v="VA7749.1"/>
    <d v="2001-06-01T21:00:00"/>
  </r>
  <r>
    <x v="1"/>
    <x v="3"/>
    <x v="0"/>
    <n v="30"/>
    <n v="150000"/>
    <n v="1268780"/>
    <d v="2001-05-18T14:43:48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AQUILA1000"/>
    <s v="JARNOLD"/>
    <s v="NG-Price"/>
    <x v="1"/>
    <x v="5"/>
    <s v="VA7753.1"/>
    <d v="2001-06-01T21:00:00"/>
  </r>
  <r>
    <x v="1"/>
    <x v="3"/>
    <x v="0"/>
    <n v="30"/>
    <n v="450000"/>
    <n v="1268788"/>
    <d v="2001-05-18T14:44:26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850000000000001"/>
    <s v="EPMELPjrc"/>
    <s v="JARNOLD"/>
    <s v="NG-Price"/>
    <x v="1"/>
    <x v="5"/>
    <s v="VA7762.1"/>
    <d v="2001-06-01T21:00:00"/>
  </r>
  <r>
    <x v="1"/>
    <x v="2"/>
    <x v="1"/>
    <n v="62"/>
    <n v="3100"/>
    <n v="1268794"/>
    <d v="2001-05-18T14:46:11"/>
    <s v="Axia Energy, LP"/>
    <x v="0"/>
    <x v="0"/>
    <x v="0"/>
    <x v="2"/>
    <s v="US East Power Phy Fwd Firm"/>
    <s v="US Pwr Phy Firm  Cinergy Peak            Jul-Aug01       USD/MWh"/>
    <n v="50"/>
    <m/>
    <x v="0"/>
    <x v="2"/>
    <x v="0"/>
    <n v="91"/>
    <s v="blicejeff"/>
    <s v="FSTURM"/>
    <s v="LT-ECAR"/>
    <x v="6"/>
    <x v="6"/>
    <n v="615755.1"/>
    <d v="2001-07-01T17:11:00"/>
  </r>
  <r>
    <x v="1"/>
    <x v="1"/>
    <x v="0"/>
    <n v="1"/>
    <n v="50000"/>
    <n v="1268797"/>
    <d v="2001-05-18T14:49:08"/>
    <s v="Morgan Stanley Capital Group, Inc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borislibma"/>
    <s v="GWHALLE"/>
    <s v="WTI-GW-NXC2"/>
    <x v="1"/>
    <x v="5"/>
    <s v="VA7779.1"/>
    <d v="2001-07-01T00:00:00"/>
  </r>
  <r>
    <x v="1"/>
    <x v="1"/>
    <x v="0"/>
    <n v="1"/>
    <n v="50000"/>
    <n v="1268798"/>
    <d v="2001-05-18T14:49:23"/>
    <s v="Morgan Stanley Capital Group, Inc.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borislibma"/>
    <s v="GWHALLE"/>
    <s v="WTI-GW-NXC2"/>
    <x v="1"/>
    <x v="5"/>
    <s v="VA7780.1"/>
    <d v="2001-06-01T00:00:00"/>
  </r>
  <r>
    <x v="1"/>
    <x v="3"/>
    <x v="1"/>
    <n v="1"/>
    <n v="10000"/>
    <n v="1268799"/>
    <d v="2001-05-18T14:50:08"/>
    <s v="Reliant Energy Services, Inc."/>
    <x v="0"/>
    <x v="0"/>
    <x v="0"/>
    <x v="3"/>
    <s v="US Gas Phy Fwd Firm non-TX &lt; or = 1Mo "/>
    <s v="US Gas Phy       TETCO ELA               22May01         USD/MM"/>
    <n v="10000"/>
    <m/>
    <x v="0"/>
    <x v="10"/>
    <x v="0"/>
    <n v="4.1399999999999997"/>
    <s v="aplander"/>
    <s v="SPEREIR"/>
    <s v="ENA-IM NE GULF3"/>
    <x v="7"/>
    <x v="5"/>
    <n v="798661"/>
    <d v="2001-05-22T21:00:00"/>
  </r>
  <r>
    <x v="1"/>
    <x v="3"/>
    <x v="0"/>
    <n v="30"/>
    <n v="150000"/>
    <n v="1268800"/>
    <d v="2001-05-18T14:50:09"/>
    <s v="Bank of America, National Association"/>
    <x v="0"/>
    <x v="0"/>
    <x v="0"/>
    <x v="3"/>
    <s v="US Gas Fin BasisSwap"/>
    <s v="US Gas Basis     NWPL RkyMtn             Jun01           USD/MM"/>
    <n v="5000"/>
    <m/>
    <x v="0"/>
    <x v="10"/>
    <x v="0"/>
    <n v="-1.39"/>
    <s v="damian41"/>
    <s v="FERMIS"/>
    <s v="FT - North West"/>
    <x v="1"/>
    <x v="5"/>
    <s v="VA7784.1"/>
    <d v="2001-06-01T21:00:00"/>
  </r>
  <r>
    <x v="1"/>
    <x v="3"/>
    <x v="0"/>
    <n v="365"/>
    <n v="1825000"/>
    <n v="1268801"/>
    <d v="2001-05-18T14:50:14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450000000000003"/>
    <s v="EPMELPjrc"/>
    <s v="JARNOLD"/>
    <s v="NG-Price"/>
    <x v="1"/>
    <x v="5"/>
    <s v="VA7786.1"/>
    <d v="2002-01-01T21:00:00"/>
  </r>
  <r>
    <x v="0"/>
    <x v="3"/>
    <x v="1"/>
    <n v="4"/>
    <n v="16000"/>
    <n v="1268802"/>
    <d v="2001-05-18T14:50:51"/>
    <s v="Penn West Petroleum"/>
    <x v="0"/>
    <x v="0"/>
    <x v="0"/>
    <x v="3"/>
    <s v="CAN Gas Phy Fwd Firm West &lt; or = 1Mo"/>
    <s v="CAN Gas Phy      NIT                     18-21May01      CAD/GJ"/>
    <n v="4000"/>
    <m/>
    <x v="0"/>
    <x v="14"/>
    <x v="4"/>
    <n v="5.31"/>
    <s v="ADM00359"/>
    <s v="RWATT"/>
    <s v="EC-IM Canada West"/>
    <x v="7"/>
    <x v="7"/>
    <n v="798662"/>
    <d v="2001-05-18T21:00:00"/>
  </r>
  <r>
    <x v="1"/>
    <x v="2"/>
    <x v="1"/>
    <n v="62"/>
    <n v="3100"/>
    <n v="1268803"/>
    <d v="2001-05-18T14:51:00"/>
    <s v="Dynegy Power Marketing, Inc."/>
    <x v="0"/>
    <x v="0"/>
    <x v="0"/>
    <x v="2"/>
    <s v="US East Power Phy Fwd Firm"/>
    <s v="US Pwr Phy Firm  COMED Peak              Jul-Aug01       USD/MWh"/>
    <m/>
    <n v="50"/>
    <x v="0"/>
    <x v="2"/>
    <x v="0"/>
    <n v="87.5"/>
    <s v="btamplen"/>
    <s v="FSTURM"/>
    <s v="LT-ECAR"/>
    <x v="6"/>
    <x v="6"/>
    <n v="615771.1"/>
    <d v="2001-07-01T17:11:00"/>
  </r>
  <r>
    <x v="0"/>
    <x v="3"/>
    <x v="1"/>
    <n v="4"/>
    <n v="4000"/>
    <n v="1268804"/>
    <d v="2001-05-18T14:57:34"/>
    <s v="Coast Energy Canada, Inc."/>
    <x v="0"/>
    <x v="0"/>
    <x v="0"/>
    <x v="3"/>
    <s v="CAN Gas Phy Fwd Firm West &lt; or = 1Mo"/>
    <s v="CAN Gas Phy      NIT                     18-21May01      CAD/GJ"/>
    <n v="1000"/>
    <m/>
    <x v="0"/>
    <x v="14"/>
    <x v="4"/>
    <n v="5.31"/>
    <s v="ADM74235"/>
    <s v="RWATT"/>
    <s v="EC-IM Canada West"/>
    <x v="7"/>
    <x v="7"/>
    <n v="798666"/>
    <d v="2001-05-18T21:00:00"/>
  </r>
  <r>
    <x v="1"/>
    <x v="3"/>
    <x v="0"/>
    <n v="31"/>
    <n v="930"/>
    <n v="1268807"/>
    <d v="2001-05-18T14:57:53"/>
    <s v="Dynegy Marketing and Trade"/>
    <x v="0"/>
    <x v="0"/>
    <x v="0"/>
    <x v="3"/>
    <s v="US Gas Fin Swap"/>
    <s v="US Gas Swap      Nymex                   Jul01           USD/MM-L"/>
    <n v="30"/>
    <m/>
    <x v="0"/>
    <x v="13"/>
    <x v="0"/>
    <n v="4.3600000000000003"/>
    <s v="SHIMAITIS"/>
    <s v="JARNOLD"/>
    <s v="NG-Price"/>
    <x v="1"/>
    <x v="5"/>
    <s v="VA7836.1"/>
    <d v="2001-07-01T21:00:00"/>
  </r>
  <r>
    <x v="1"/>
    <x v="3"/>
    <x v="0"/>
    <n v="30"/>
    <n v="900"/>
    <n v="1268806"/>
    <d v="2001-05-18T14:57:53"/>
    <s v="Dynegy Marketing and Trade"/>
    <x v="0"/>
    <x v="0"/>
    <x v="0"/>
    <x v="3"/>
    <s v="US Gas Fin Swap"/>
    <s v="US Gas Swap      Nymex                   Jun01           USD/MM-L"/>
    <m/>
    <n v="30"/>
    <x v="0"/>
    <x v="13"/>
    <x v="0"/>
    <n v="4.29"/>
    <s v="SHIMAITIS"/>
    <s v="JARNOLD"/>
    <s v="NG-Price"/>
    <x v="1"/>
    <x v="5"/>
    <s v="VA7837.1"/>
    <d v="2001-06-01T21:00:00"/>
  </r>
  <r>
    <x v="0"/>
    <x v="0"/>
    <x v="0"/>
    <n v="1"/>
    <n v="10"/>
    <n v="1268812"/>
    <d v="2001-05-18T15:00:19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53"/>
    <s v="JERVASTI"/>
    <s v="KGWOZDZ"/>
    <s v="Enron Metals Trading System"/>
    <x v="0"/>
    <x v="0"/>
    <n v="2140028"/>
    <m/>
  </r>
  <r>
    <x v="0"/>
    <x v="3"/>
    <x v="1"/>
    <n v="4"/>
    <n v="20000"/>
    <n v="1268816"/>
    <d v="2001-05-18T15:00:51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2"/>
    <s v="KJMTMC01"/>
    <s v="RWATT"/>
    <s v="EC-IM Canada West"/>
    <x v="7"/>
    <x v="7"/>
    <n v="798669"/>
    <d v="2001-05-18T21:00:00"/>
  </r>
  <r>
    <x v="1"/>
    <x v="3"/>
    <x v="1"/>
    <n v="1"/>
    <n v="10000"/>
    <n v="1268818"/>
    <d v="2001-05-18T15:00:55"/>
    <s v="Occidental Energy Marketing,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2"/>
    <s v="smallfitz"/>
    <s v="ARING"/>
    <s v="ENA-IM NE GULF1"/>
    <x v="7"/>
    <x v="5"/>
    <n v="798670"/>
    <d v="2001-05-22T21:00:00"/>
  </r>
  <r>
    <x v="1"/>
    <x v="3"/>
    <x v="0"/>
    <n v="365"/>
    <n v="1825000"/>
    <n v="1268820"/>
    <d v="2001-05-18T15:01:27"/>
    <s v="AEP Energy Services, Inc."/>
    <x v="0"/>
    <x v="0"/>
    <x v="0"/>
    <x v="3"/>
    <s v="US Gas Fin Swap"/>
    <s v="US Gas Swap      Nymex                   Jan-Dec02       USD/MM"/>
    <m/>
    <n v="5000"/>
    <x v="0"/>
    <x v="10"/>
    <x v="0"/>
    <n v="4.4550000000000001"/>
    <s v="aepes214"/>
    <s v="JARNOLD"/>
    <s v="NG-Price"/>
    <x v="1"/>
    <x v="5"/>
    <s v="VA7862.1"/>
    <d v="2002-01-01T21:00:00"/>
  </r>
  <r>
    <x v="1"/>
    <x v="3"/>
    <x v="0"/>
    <n v="365"/>
    <n v="1825000"/>
    <n v="1268823"/>
    <d v="2001-05-18T15:02:08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4749999999999996"/>
    <s v="RODRIGUEZ"/>
    <s v="JARNOLD"/>
    <s v="NG-Price"/>
    <x v="1"/>
    <x v="5"/>
    <s v="VA7870.1"/>
    <d v="2002-01-01T21:00:00"/>
  </r>
  <r>
    <x v="1"/>
    <x v="3"/>
    <x v="0"/>
    <n v="30"/>
    <n v="450000"/>
    <n v="1268826"/>
    <d v="2001-05-18T15:03:04"/>
    <s v="Tractebel Energy Marketing, Inc."/>
    <x v="0"/>
    <x v="0"/>
    <x v="0"/>
    <x v="3"/>
    <s v="US Gas Fin Swap"/>
    <s v="US Gas Swap      Nymex                   Jun01           USD/MM"/>
    <m/>
    <n v="15000"/>
    <x v="0"/>
    <x v="10"/>
    <x v="0"/>
    <n v="4.29"/>
    <s v="JEFFAVERY"/>
    <s v="JARNOLD"/>
    <s v="NG-Price"/>
    <x v="1"/>
    <x v="5"/>
    <s v="VA7895.1"/>
    <d v="2001-06-01T21:00:00"/>
  </r>
  <r>
    <x v="1"/>
    <x v="3"/>
    <x v="0"/>
    <n v="30"/>
    <n v="300000"/>
    <n v="1268827"/>
    <d v="2001-05-18T15:03:19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949999999999999"/>
    <s v="JEFFAVERY"/>
    <s v="JARNOLD"/>
    <s v="NG-Price"/>
    <x v="1"/>
    <x v="5"/>
    <s v="VA7896.1"/>
    <d v="2001-06-01T21:00:00"/>
  </r>
  <r>
    <x v="0"/>
    <x v="3"/>
    <x v="1"/>
    <n v="4"/>
    <n v="20000"/>
    <n v="1268831"/>
    <d v="2001-05-18T15:06:37"/>
    <s v="Northstar Energ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1"/>
    <s v="SMITHJAY"/>
    <s v="RWATT"/>
    <s v="EC-IM Canada West"/>
    <x v="7"/>
    <x v="7"/>
    <n v="798672"/>
    <d v="2001-05-18T21:00:00"/>
  </r>
  <r>
    <x v="0"/>
    <x v="3"/>
    <x v="1"/>
    <n v="1"/>
    <n v="5000"/>
    <n v="1268832"/>
    <d v="2001-05-18T15:07:06"/>
    <s v="Chevron Canada Resources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4"/>
    <s v="danfraser"/>
    <s v="RWATT"/>
    <s v="EC-IM Canada West"/>
    <x v="7"/>
    <x v="7"/>
    <n v="798673"/>
    <d v="2001-05-18T21:00:00"/>
  </r>
  <r>
    <x v="1"/>
    <x v="2"/>
    <x v="1"/>
    <n v="30"/>
    <n v="750"/>
    <n v="1268833"/>
    <d v="2001-05-18T15:07:54"/>
    <s v="Aquila Energy Marketing Corporation"/>
    <x v="0"/>
    <x v="0"/>
    <x v="0"/>
    <x v="2"/>
    <s v="US West Power Phy Fwd Firm"/>
    <s v="US Pwr Phy Firm  Mid-C Peak              Jun01           USD/MWh"/>
    <m/>
    <n v="25"/>
    <x v="0"/>
    <x v="2"/>
    <x v="0"/>
    <n v="345"/>
    <s v="WESTPOWER"/>
    <s v="MSWERZB"/>
    <s v="LT-NW"/>
    <x v="6"/>
    <x v="6"/>
    <n v="615786.1"/>
    <d v="2001-06-01T21:00:00"/>
  </r>
  <r>
    <x v="0"/>
    <x v="3"/>
    <x v="1"/>
    <n v="4"/>
    <n v="20000"/>
    <n v="1268834"/>
    <d v="2001-05-18T15:08:13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3"/>
    <s v="KJMTMC01"/>
    <s v="RWATT"/>
    <s v="EC-IM Canada West"/>
    <x v="7"/>
    <x v="7"/>
    <n v="798675"/>
    <d v="2001-05-18T21:00:00"/>
  </r>
  <r>
    <x v="1"/>
    <x v="3"/>
    <x v="0"/>
    <n v="30"/>
    <n v="150000"/>
    <n v="1268836"/>
    <d v="2001-05-18T15:10:05"/>
    <s v="Tractebel Energy Marketing, Inc."/>
    <x v="0"/>
    <x v="0"/>
    <x v="0"/>
    <x v="3"/>
    <s v="US Gas Fin Swap"/>
    <s v="US Gas Swap      Nymex                   Jun01           USD/MM"/>
    <m/>
    <n v="5000"/>
    <x v="0"/>
    <x v="10"/>
    <x v="0"/>
    <n v="4.29"/>
    <s v="JEFFAVERY"/>
    <s v="JARNOLD"/>
    <s v="NG-Price"/>
    <x v="1"/>
    <x v="5"/>
    <s v="VA7941.1"/>
    <d v="2001-06-01T21:00:00"/>
  </r>
  <r>
    <x v="1"/>
    <x v="3"/>
    <x v="0"/>
    <n v="30"/>
    <n v="450000"/>
    <n v="1268837"/>
    <d v="2001-05-18T15:10:49"/>
    <s v="AIG Energy Trading Inc."/>
    <x v="0"/>
    <x v="0"/>
    <x v="0"/>
    <x v="3"/>
    <s v="US Gas Fin Swap"/>
    <s v="US Gas Swap      Nymex                   Jun01           USD/MM"/>
    <m/>
    <n v="15000"/>
    <x v="0"/>
    <x v="10"/>
    <x v="0"/>
    <n v="4.2949999999999999"/>
    <s v="bperkins1"/>
    <s v="JARNOLD"/>
    <s v="NG-Price"/>
    <x v="1"/>
    <x v="5"/>
    <s v="VA7948.1"/>
    <d v="2001-06-01T21:00:00"/>
  </r>
  <r>
    <x v="1"/>
    <x v="3"/>
    <x v="0"/>
    <n v="31"/>
    <n v="465000"/>
    <n v="1268838"/>
    <d v="2001-05-18T15:10:59"/>
    <s v="AEP Energy Services, Inc."/>
    <x v="0"/>
    <x v="0"/>
    <x v="0"/>
    <x v="3"/>
    <s v="US Gas Fin Swap"/>
    <s v="US Gas Swap      Nymex                   Aug01           USD/MM"/>
    <n v="15000"/>
    <m/>
    <x v="0"/>
    <x v="10"/>
    <x v="0"/>
    <n v="4.4400000000000004"/>
    <s v="aepes214"/>
    <s v="JARNOLD"/>
    <s v="NG-Price"/>
    <x v="1"/>
    <x v="5"/>
    <s v="VA7950.1"/>
    <d v="2001-08-01T21:00:00"/>
  </r>
  <r>
    <x v="1"/>
    <x v="3"/>
    <x v="0"/>
    <n v="30"/>
    <n v="450000"/>
    <n v="1268841"/>
    <d v="2001-05-18T15:11:04"/>
    <s v="AIG Energy Trading Inc."/>
    <x v="0"/>
    <x v="0"/>
    <x v="0"/>
    <x v="3"/>
    <s v="US Gas Fin Swap"/>
    <s v="US Gas Swap      Nymex                   Jun01           USD/MM"/>
    <m/>
    <n v="15000"/>
    <x v="0"/>
    <x v="10"/>
    <x v="0"/>
    <n v="4.2949999999999999"/>
    <s v="bperkins1"/>
    <s v="JARNOLD"/>
    <s v="NG-Price"/>
    <x v="1"/>
    <x v="5"/>
    <s v="VA7951.1"/>
    <d v="2001-06-01T21:00:00"/>
  </r>
  <r>
    <x v="1"/>
    <x v="3"/>
    <x v="0"/>
    <n v="31"/>
    <n v="465000"/>
    <n v="1268842"/>
    <d v="2001-05-18T15:11:16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SUNGDORA"/>
    <s v="JARNOLD"/>
    <s v="NG-Price"/>
    <x v="1"/>
    <x v="5"/>
    <s v="VA7953.1"/>
    <d v="2001-07-01T21:00:00"/>
  </r>
  <r>
    <x v="1"/>
    <x v="3"/>
    <x v="0"/>
    <n v="30"/>
    <n v="300000"/>
    <n v="1268844"/>
    <d v="2001-05-18T15:11:40"/>
    <s v="Vitol S.A. Inc."/>
    <x v="0"/>
    <x v="0"/>
    <x v="0"/>
    <x v="3"/>
    <s v="US Gas Fin Swap"/>
    <s v="US Gas Swap      Nymex                   Jun01           USD/MM"/>
    <n v="10000"/>
    <m/>
    <x v="0"/>
    <x v="10"/>
    <x v="0"/>
    <n v="4.2949999999999999"/>
    <s v="ADM53337"/>
    <s v="JARNOLD"/>
    <s v="NG-Price"/>
    <x v="1"/>
    <x v="5"/>
    <s v="VA7958.1"/>
    <d v="2001-06-01T21:00:00"/>
  </r>
  <r>
    <x v="1"/>
    <x v="3"/>
    <x v="0"/>
    <n v="30"/>
    <n v="150000"/>
    <n v="1268845"/>
    <d v="2001-05-18T15:11:45"/>
    <s v="Conectiv Energy Supply, Inc.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marissa2"/>
    <s v="JARNOLD"/>
    <s v="NG-Price"/>
    <x v="1"/>
    <x v="5"/>
    <s v="VA7959.1"/>
    <d v="2001-06-01T21:00:00"/>
  </r>
  <r>
    <x v="1"/>
    <x v="3"/>
    <x v="0"/>
    <n v="31"/>
    <n v="465000"/>
    <n v="1268846"/>
    <d v="2001-05-18T15:12:16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SUNGDORA"/>
    <s v="JARNOLD"/>
    <s v="NG-Price"/>
    <x v="1"/>
    <x v="5"/>
    <s v="VA7962.1"/>
    <d v="2001-07-01T21:00:00"/>
  </r>
  <r>
    <x v="1"/>
    <x v="3"/>
    <x v="0"/>
    <n v="30"/>
    <n v="300000"/>
    <n v="1268848"/>
    <d v="2001-05-18T15:12:31"/>
    <s v="Conectiv Energy Supply, Inc."/>
    <x v="0"/>
    <x v="0"/>
    <x v="0"/>
    <x v="3"/>
    <s v="US Gas Fin Swap"/>
    <s v="US Gas Swap      Nymex                   Jun01           USD/MM"/>
    <n v="10000"/>
    <m/>
    <x v="0"/>
    <x v="10"/>
    <x v="0"/>
    <n v="4.2949999999999999"/>
    <s v="marissa2"/>
    <s v="JARNOLD"/>
    <s v="NG-Price"/>
    <x v="1"/>
    <x v="5"/>
    <s v="VA7965.1"/>
    <d v="2001-06-01T21:00:00"/>
  </r>
  <r>
    <x v="1"/>
    <x v="3"/>
    <x v="0"/>
    <n v="30"/>
    <n v="150000"/>
    <n v="1268849"/>
    <d v="2001-05-18T15:12:41"/>
    <s v="Bank of Montreal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ADM18948"/>
    <s v="JARNOLD"/>
    <s v="NG-Price"/>
    <x v="1"/>
    <x v="5"/>
    <s v="VA7966.1"/>
    <d v="2001-06-01T21:00:00"/>
  </r>
  <r>
    <x v="1"/>
    <x v="3"/>
    <x v="0"/>
    <n v="31"/>
    <n v="465000"/>
    <n v="1268853"/>
    <d v="2001-05-18T15:15:00"/>
    <s v="AIG Energy Trading Inc.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bperkins1"/>
    <s v="JARNOLD"/>
    <s v="NG-Price"/>
    <x v="1"/>
    <x v="5"/>
    <s v="VA7978.1"/>
    <d v="2001-07-01T21:00:00"/>
  </r>
  <r>
    <x v="1"/>
    <x v="3"/>
    <x v="0"/>
    <n v="31"/>
    <n v="155000"/>
    <n v="1268855"/>
    <d v="2001-05-18T15:15:52"/>
    <s v="Sempra Energy Trading Corp."/>
    <x v="0"/>
    <x v="0"/>
    <x v="0"/>
    <x v="3"/>
    <s v="US Gas Fin Swap"/>
    <s v="US Gas Swap      Nymex                   Aug01           USD/MM"/>
    <n v="5000"/>
    <m/>
    <x v="0"/>
    <x v="10"/>
    <x v="0"/>
    <n v="4.4450000000000003"/>
    <s v="gturnbul"/>
    <s v="JARNOLD"/>
    <s v="NG-Price"/>
    <x v="1"/>
    <x v="5"/>
    <s v="VA7991.1"/>
    <d v="2001-08-01T21:00:00"/>
  </r>
  <r>
    <x v="1"/>
    <x v="3"/>
    <x v="0"/>
    <n v="30"/>
    <n v="450000"/>
    <n v="1268859"/>
    <d v="2001-05-18T15:16:16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3"/>
    <s v="geridanc"/>
    <s v="JARNOLD"/>
    <s v="NG-Price"/>
    <x v="1"/>
    <x v="5"/>
    <s v="VA7995.1"/>
    <d v="2001-06-01T21:00:00"/>
  </r>
  <r>
    <x v="1"/>
    <x v="3"/>
    <x v="0"/>
    <n v="30"/>
    <n v="225000"/>
    <n v="1268860"/>
    <d v="2001-05-18T15:17:56"/>
    <s v="Enron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ANDYMIGS"/>
    <s v="JARNOLD"/>
    <s v="NG-Price"/>
    <x v="1"/>
    <x v="5"/>
    <s v="VA8002.1"/>
    <d v="2001-06-01T21:00:00"/>
  </r>
  <r>
    <x v="1"/>
    <x v="3"/>
    <x v="0"/>
    <n v="30"/>
    <n v="225000"/>
    <n v="1268861"/>
    <d v="2001-05-18T15:18:19"/>
    <s v="ConAgra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KEVINGRADY"/>
    <s v="JARNOLD"/>
    <s v="NG-Price"/>
    <x v="1"/>
    <x v="5"/>
    <s v="VA8003.1"/>
    <d v="2001-06-01T21:00:00"/>
  </r>
  <r>
    <x v="1"/>
    <x v="3"/>
    <x v="0"/>
    <n v="30"/>
    <n v="225000"/>
    <n v="1268863"/>
    <d v="2001-05-18T15:18:45"/>
    <s v="ConAgra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KEVINGRADY"/>
    <s v="JARNOLD"/>
    <s v="NG-Price"/>
    <x v="1"/>
    <x v="5"/>
    <s v="VA8005.1"/>
    <d v="2001-06-01T21:00:00"/>
  </r>
  <r>
    <x v="0"/>
    <x v="3"/>
    <x v="1"/>
    <n v="4"/>
    <n v="20000"/>
    <n v="1268864"/>
    <d v="2001-05-18T15:18:56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7"/>
    <s v="KJMTMC01"/>
    <s v="RWATT"/>
    <s v="EC-IM Canada West"/>
    <x v="7"/>
    <x v="7"/>
    <n v="798679"/>
    <d v="2001-05-18T21:00:00"/>
  </r>
  <r>
    <x v="0"/>
    <x v="3"/>
    <x v="1"/>
    <n v="1"/>
    <n v="3500"/>
    <n v="1268865"/>
    <d v="2001-05-18T15:19:05"/>
    <s v="Tenaska Marketing Canada, a division of TMV Corp."/>
    <x v="0"/>
    <x v="0"/>
    <x v="0"/>
    <x v="3"/>
    <s v="CAN Gas Phy Fwd Firm West &lt; or = 1Mo"/>
    <s v="CAN Gas Phy      NIT                     18May01         CAD/GJ"/>
    <m/>
    <n v="3500"/>
    <x v="0"/>
    <x v="14"/>
    <x v="4"/>
    <n v="5.37"/>
    <s v="KJMTMC01"/>
    <s v="RWATT"/>
    <s v="EC-IM Canada West"/>
    <x v="7"/>
    <x v="7"/>
    <n v="798680"/>
    <d v="2001-05-18T21:00:00"/>
  </r>
  <r>
    <x v="1"/>
    <x v="3"/>
    <x v="0"/>
    <n v="92"/>
    <n v="460000"/>
    <n v="1268866"/>
    <d v="2001-05-18T15:24:39"/>
    <s v="Conectiv Energy Supply, Inc."/>
    <x v="0"/>
    <x v="0"/>
    <x v="0"/>
    <x v="3"/>
    <s v="US Gas Fin BasisSwap"/>
    <s v="US Gas Basis     TCO Pool                Jul-Sep01       USD/MM"/>
    <m/>
    <n v="5000"/>
    <x v="0"/>
    <x v="10"/>
    <x v="0"/>
    <n v="0.215"/>
    <s v="avgallo51"/>
    <s v="BMCKAY"/>
    <s v="FT-NY"/>
    <x v="1"/>
    <x v="5"/>
    <s v="VA8070.1"/>
    <d v="2001-07-01T00:00:00"/>
  </r>
  <r>
    <x v="1"/>
    <x v="3"/>
    <x v="0"/>
    <n v="92"/>
    <n v="460000"/>
    <n v="1268867"/>
    <d v="2001-05-18T15:25:39"/>
    <s v="BP Amoco Corporation"/>
    <x v="0"/>
    <x v="0"/>
    <x v="0"/>
    <x v="3"/>
    <s v="US Gas Fin BasisSwap"/>
    <s v="US Gas Basis     Dom APP                 Jul-Sep01       USD/MM"/>
    <m/>
    <n v="5000"/>
    <x v="0"/>
    <x v="10"/>
    <x v="0"/>
    <n v="0.24"/>
    <s v="Barnhartnf"/>
    <s v="BMCKAY"/>
    <s v="FT-NY"/>
    <x v="1"/>
    <x v="5"/>
    <s v="VA8082.1"/>
    <d v="2001-07-01T00:00:00"/>
  </r>
  <r>
    <x v="1"/>
    <x v="3"/>
    <x v="0"/>
    <n v="30"/>
    <n v="75000"/>
    <n v="1268868"/>
    <d v="2001-05-18T15:26:10"/>
    <s v="e prime, inc."/>
    <x v="0"/>
    <x v="0"/>
    <x v="0"/>
    <x v="3"/>
    <s v="US Gas Fin BasisSwap"/>
    <s v="US Gas Basis     EP SanJuan              Jun01           USD/MM"/>
    <m/>
    <n v="2500"/>
    <x v="0"/>
    <x v="10"/>
    <x v="0"/>
    <n v="-0.91"/>
    <s v="ADM90030"/>
    <s v="MSANCH2"/>
    <s v="GD-New-Jr"/>
    <x v="1"/>
    <x v="5"/>
    <s v="VA8090.1"/>
    <d v="2001-06-01T21:00:00"/>
  </r>
  <r>
    <x v="0"/>
    <x v="3"/>
    <x v="1"/>
    <n v="4"/>
    <n v="20000"/>
    <n v="1268870"/>
    <d v="2001-05-18T15:29:59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690"/>
    <d v="2001-05-18T21:00:00"/>
  </r>
  <r>
    <x v="1"/>
    <x v="3"/>
    <x v="0"/>
    <n v="30"/>
    <n v="150000"/>
    <n v="1268871"/>
    <d v="2001-05-18T15:31:06"/>
    <s v="OGE Energy Resources, Inc.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OGEBASIS"/>
    <s v="JARNOLD"/>
    <s v="NG-Price"/>
    <x v="1"/>
    <x v="5"/>
    <s v="VA8110.1"/>
    <d v="2001-06-01T21:00:00"/>
  </r>
  <r>
    <x v="1"/>
    <x v="3"/>
    <x v="0"/>
    <n v="30"/>
    <n v="225000"/>
    <n v="1268872"/>
    <d v="2001-05-18T15:32:30"/>
    <s v="Reliant Energy Services, Inc."/>
    <x v="0"/>
    <x v="0"/>
    <x v="0"/>
    <x v="3"/>
    <s v="US Gas Fin Swap"/>
    <s v="US Gas Swap      Nymex                   Jun01           USD/MM"/>
    <n v="7500"/>
    <m/>
    <x v="0"/>
    <x v="10"/>
    <x v="0"/>
    <n v="4.2949999999999999"/>
    <s v="stevemcgin"/>
    <s v="JARNOLD"/>
    <s v="NG-Price"/>
    <x v="1"/>
    <x v="5"/>
    <s v="VA8116.1"/>
    <d v="2001-06-01T21:00:00"/>
  </r>
  <r>
    <x v="1"/>
    <x v="3"/>
    <x v="0"/>
    <n v="30"/>
    <n v="225000"/>
    <n v="1268873"/>
    <d v="2001-05-18T15:40:30"/>
    <s v="Aquila Risk Management Corporation"/>
    <x v="0"/>
    <x v="0"/>
    <x v="0"/>
    <x v="3"/>
    <s v="US Gas Fin Swap"/>
    <s v="US Gas Swap      Nymex                   Jun01           USD/MM"/>
    <m/>
    <n v="7500"/>
    <x v="0"/>
    <x v="10"/>
    <x v="0"/>
    <n v="4.3"/>
    <s v="AQUILA1000"/>
    <s v="JARNOLD"/>
    <s v="NG-Price"/>
    <x v="1"/>
    <x v="5"/>
    <s v="VA8135.1"/>
    <d v="2001-06-01T21:00:00"/>
  </r>
  <r>
    <x v="1"/>
    <x v="3"/>
    <x v="0"/>
    <n v="31"/>
    <n v="465000"/>
    <n v="1268874"/>
    <d v="2001-05-18T15:41:35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75000000000004"/>
    <s v="SUNGDORA"/>
    <s v="JARNOLD"/>
    <s v="NG-Price"/>
    <x v="1"/>
    <x v="5"/>
    <s v="VA8143.1"/>
    <d v="2001-07-01T21:00:00"/>
  </r>
  <r>
    <x v="1"/>
    <x v="3"/>
    <x v="0"/>
    <n v="31"/>
    <n v="155000"/>
    <n v="1268876"/>
    <d v="2001-05-18T15:41:38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7.55"/>
    <s v="CAMTHOR02"/>
    <s v="KHOLST"/>
    <s v="FT-West"/>
    <x v="1"/>
    <x v="5"/>
    <s v="VA8142.1"/>
    <d v="2001-07-01T21:00:00"/>
  </r>
  <r>
    <x v="1"/>
    <x v="3"/>
    <x v="0"/>
    <n v="30"/>
    <n v="150000"/>
    <n v="1268877"/>
    <d v="2001-05-18T15:41:39"/>
    <s v="Calpine Energy Services, L.P."/>
    <x v="0"/>
    <x v="0"/>
    <x v="0"/>
    <x v="3"/>
    <s v="US Gas Fin BasisSwap"/>
    <s v="US Gas Basis     NGI SoCal               Sep01           USD/MM"/>
    <n v="5000"/>
    <m/>
    <x v="0"/>
    <x v="10"/>
    <x v="0"/>
    <n v="6.4"/>
    <s v="WRUSSELL"/>
    <s v="KHOLST"/>
    <s v="FT-West"/>
    <x v="1"/>
    <x v="5"/>
    <s v="VA8145.1"/>
    <d v="2001-09-01T21:00:00"/>
  </r>
  <r>
    <x v="1"/>
    <x v="3"/>
    <x v="0"/>
    <n v="31"/>
    <n v="155000"/>
    <n v="1268878"/>
    <d v="2001-05-18T15:41:40"/>
    <s v="Calpine Energy Services, L.P."/>
    <x v="0"/>
    <x v="0"/>
    <x v="0"/>
    <x v="3"/>
    <s v="US Gas Fin BasisSwap"/>
    <s v="US Gas Basis     NGI SoCal               Aug01           USD/MM"/>
    <n v="5000"/>
    <m/>
    <x v="0"/>
    <x v="10"/>
    <x v="0"/>
    <n v="7.6"/>
    <s v="CAMTHOR02"/>
    <s v="KHOLST"/>
    <s v="FT-West"/>
    <x v="1"/>
    <x v="5"/>
    <s v="VA8144.1"/>
    <d v="2001-08-01T21:00:00"/>
  </r>
  <r>
    <x v="1"/>
    <x v="3"/>
    <x v="0"/>
    <n v="30"/>
    <n v="450000"/>
    <n v="1268879"/>
    <d v="2001-05-18T15:42:53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3099999999999996"/>
    <s v="geridanc"/>
    <s v="JARNOLD"/>
    <s v="NG-Price"/>
    <x v="1"/>
    <x v="5"/>
    <s v="VA8155.1"/>
    <d v="2001-06-01T21:00:00"/>
  </r>
  <r>
    <x v="1"/>
    <x v="3"/>
    <x v="0"/>
    <n v="30"/>
    <n v="450000"/>
    <n v="1268880"/>
    <d v="2001-05-18T15:43:36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3049999999999997"/>
    <s v="aepes220"/>
    <s v="JARNOLD"/>
    <s v="NG-Price"/>
    <x v="1"/>
    <x v="5"/>
    <s v="VA8156.1"/>
    <d v="2001-06-01T21:00:00"/>
  </r>
  <r>
    <x v="1"/>
    <x v="3"/>
    <x v="0"/>
    <n v="30"/>
    <n v="300000"/>
    <n v="1268881"/>
    <d v="2001-05-18T15:45:11"/>
    <s v="Aquila Risk Management Corporation"/>
    <x v="0"/>
    <x v="0"/>
    <x v="0"/>
    <x v="3"/>
    <s v="US Gas Fin Swap"/>
    <s v="US Gas Swap      Nymex                   Jun01           USD/MM"/>
    <m/>
    <n v="10000"/>
    <x v="0"/>
    <x v="10"/>
    <x v="0"/>
    <n v="4.3099999999999996"/>
    <s v="AQUILA1079"/>
    <s v="JARNOLD"/>
    <s v="NG-Price"/>
    <x v="1"/>
    <x v="5"/>
    <s v="VA8158.1"/>
    <d v="2001-06-01T21:00:00"/>
  </r>
  <r>
    <x v="1"/>
    <x v="3"/>
    <x v="0"/>
    <n v="31"/>
    <n v="77500"/>
    <n v="1268882"/>
    <d v="2001-05-18T15:50:14"/>
    <s v="Coral Energy Holding L.P."/>
    <x v="0"/>
    <x v="0"/>
    <x v="0"/>
    <x v="3"/>
    <s v="US Gas Fin Swap"/>
    <s v="US Gas Swap      Nymex                   Aug01           USD/MM"/>
    <n v="2500"/>
    <m/>
    <x v="0"/>
    <x v="10"/>
    <x v="0"/>
    <n v="4.45"/>
    <s v="jwhitnah"/>
    <s v="JARNOLD"/>
    <s v="NG-Price"/>
    <x v="1"/>
    <x v="5"/>
    <s v="VA8161.1"/>
    <d v="2001-08-01T21:00:00"/>
  </r>
  <r>
    <x v="1"/>
    <x v="3"/>
    <x v="0"/>
    <n v="30"/>
    <n v="375000"/>
    <n v="1268885"/>
    <d v="2001-05-18T15:58:55"/>
    <s v="Dynegy Marketing and Trade"/>
    <x v="0"/>
    <x v="0"/>
    <x v="0"/>
    <x v="3"/>
    <s v="US Gas Fin Swap"/>
    <s v="US Gas Swap      Nymex                   Jun01           USD/MM"/>
    <n v="12500"/>
    <m/>
    <x v="0"/>
    <x v="10"/>
    <x v="0"/>
    <n v="4.3"/>
    <s v="WHITEWATER"/>
    <s v="JARNOLD"/>
    <s v="NG-Price"/>
    <x v="1"/>
    <x v="5"/>
    <s v="VA8171.1"/>
    <d v="2001-06-01T21:00:00"/>
  </r>
  <r>
    <x v="1"/>
    <x v="3"/>
    <x v="0"/>
    <n v="31"/>
    <n v="465000"/>
    <n v="1268886"/>
    <d v="2001-05-18T16:01:22"/>
    <s v="AEP Energy Services, Inc."/>
    <x v="0"/>
    <x v="0"/>
    <x v="0"/>
    <x v="3"/>
    <s v="US Gas Fin Swap"/>
    <s v="US Gas Swap      Nymex                   Aug01           USD/MM"/>
    <n v="15000"/>
    <m/>
    <x v="0"/>
    <x v="10"/>
    <x v="0"/>
    <n v="4.4450000000000003"/>
    <s v="aepes214"/>
    <s v="JARNOLD"/>
    <s v="NG-Price"/>
    <x v="1"/>
    <x v="5"/>
    <s v=" "/>
    <d v="2001-08-01T21:00:00"/>
  </r>
  <r>
    <x v="1"/>
    <x v="3"/>
    <x v="0"/>
    <n v="30"/>
    <n v="150000"/>
    <n v="1268889"/>
    <d v="2001-05-18T16:02:23"/>
    <s v="OGE Energy Resources, Inc."/>
    <x v="0"/>
    <x v="0"/>
    <x v="0"/>
    <x v="3"/>
    <s v="US Gas Fin Swap"/>
    <s v="US Gas Swap      Nymex                   Jun01           USD/MM"/>
    <m/>
    <n v="5000"/>
    <x v="0"/>
    <x v="10"/>
    <x v="0"/>
    <n v="4.3"/>
    <s v="jpeace01"/>
    <s v="JARNOLD"/>
    <s v="NG-Price"/>
    <x v="1"/>
    <x v="5"/>
    <s v=" "/>
    <d v="2001-06-01T21:00:00"/>
  </r>
  <r>
    <x v="1"/>
    <x v="3"/>
    <x v="0"/>
    <n v="30"/>
    <n v="450000"/>
    <n v="1268890"/>
    <d v="2001-05-18T16:03:08"/>
    <s v="Dynegy Marketing and Trade"/>
    <x v="0"/>
    <x v="0"/>
    <x v="0"/>
    <x v="3"/>
    <s v="US Gas Fin Swap"/>
    <s v="US Gas Swap      Nymex                   Jun01           USD/MM"/>
    <n v="15000"/>
    <m/>
    <x v="0"/>
    <x v="10"/>
    <x v="0"/>
    <n v="4.2949999999999999"/>
    <s v="WHITEWATER"/>
    <s v="JARNOLD"/>
    <s v="NG-Price"/>
    <x v="1"/>
    <x v="5"/>
    <s v=" "/>
    <d v="2001-06-01T21:00:00"/>
  </r>
  <r>
    <x v="1"/>
    <x v="3"/>
    <x v="0"/>
    <n v="30"/>
    <n v="300000"/>
    <n v="1268891"/>
    <d v="2001-05-18T16:04:42"/>
    <s v="OGE Energy Resources, Inc."/>
    <x v="0"/>
    <x v="0"/>
    <x v="0"/>
    <x v="3"/>
    <s v="US Gas Fin Swap"/>
    <s v="US Gas Swap      Nymex                   Jun01           USD/MM"/>
    <m/>
    <n v="10000"/>
    <x v="0"/>
    <x v="10"/>
    <x v="0"/>
    <n v="4.3"/>
    <s v="jpeace01"/>
    <s v="JARNOLD"/>
    <s v="NG-Price"/>
    <x v="1"/>
    <x v="5"/>
    <s v=" "/>
    <d v="2001-06-01T21:00:00"/>
  </r>
  <r>
    <x v="1"/>
    <x v="3"/>
    <x v="0"/>
    <n v="31"/>
    <n v="310000"/>
    <n v="1268900"/>
    <d v="2001-05-18T16:34:32"/>
    <s v="Dynegy Marketing and Trade"/>
    <x v="0"/>
    <x v="0"/>
    <x v="0"/>
    <x v="3"/>
    <s v="US Gas Fin Swap"/>
    <s v="US Gas Swap      Nymex                   Jul01           USD/MM"/>
    <m/>
    <n v="10000"/>
    <x v="0"/>
    <x v="10"/>
    <x v="0"/>
    <n v="4.3724999999999996"/>
    <s v="RODRIGUEZ"/>
    <s v="JARNOLD"/>
    <s v="NG-Price"/>
    <x v="1"/>
    <x v="5"/>
    <s v=" "/>
    <d v="2001-07-01T21:00:00"/>
  </r>
  <r>
    <x v="1"/>
    <x v="3"/>
    <x v="0"/>
    <n v="30"/>
    <n v="75000"/>
    <n v="1268903"/>
    <d v="2001-05-18T16:42:20"/>
    <s v="WPS Energy Services, Inc."/>
    <x v="0"/>
    <x v="0"/>
    <x v="0"/>
    <x v="3"/>
    <s v="US Gas Fin Swap"/>
    <s v="US Gas Swap      Nymex                   Jun01           USD/MM"/>
    <n v="2500"/>
    <m/>
    <x v="0"/>
    <x v="10"/>
    <x v="0"/>
    <n v="4.2949999999999999"/>
    <s v="TIMMYD45"/>
    <s v="JARNOLD"/>
    <s v="NG-Price"/>
    <x v="1"/>
    <x v="5"/>
    <s v=" "/>
    <d v="2001-06-01T21:00:00"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1"/>
    <x v="1"/>
    <x v="1"/>
    <x v="1"/>
    <x v="0"/>
    <x v="0"/>
    <x v="0"/>
    <x v="1"/>
    <x v="1"/>
    <x v="0"/>
    <x v="0"/>
    <x v="0"/>
    <x v="1"/>
    <x v="0"/>
    <x v="0"/>
  </r>
  <r>
    <x v="0"/>
    <x v="2"/>
    <x v="0"/>
    <x v="0"/>
    <x v="0"/>
    <x v="1"/>
    <x v="1"/>
    <x v="1"/>
    <x v="1"/>
    <x v="0"/>
    <x v="0"/>
    <x v="0"/>
    <x v="1"/>
    <x v="1"/>
    <x v="0"/>
    <x v="0"/>
    <x v="0"/>
    <x v="1"/>
    <x v="0"/>
    <x v="0"/>
  </r>
  <r>
    <x v="0"/>
    <x v="3"/>
    <x v="0"/>
    <x v="0"/>
    <x v="0"/>
    <x v="1"/>
    <x v="1"/>
    <x v="1"/>
    <x v="1"/>
    <x v="0"/>
    <x v="0"/>
    <x v="0"/>
    <x v="1"/>
    <x v="1"/>
    <x v="0"/>
    <x v="0"/>
    <x v="0"/>
    <x v="1"/>
    <x v="0"/>
    <x v="0"/>
  </r>
  <r>
    <x v="0"/>
    <x v="4"/>
    <x v="0"/>
    <x v="0"/>
    <x v="0"/>
    <x v="1"/>
    <x v="1"/>
    <x v="1"/>
    <x v="1"/>
    <x v="0"/>
    <x v="0"/>
    <x v="0"/>
    <x v="1"/>
    <x v="1"/>
    <x v="0"/>
    <x v="0"/>
    <x v="0"/>
    <x v="1"/>
    <x v="0"/>
    <x v="0"/>
  </r>
  <r>
    <x v="0"/>
    <x v="5"/>
    <x v="1"/>
    <x v="1"/>
    <x v="0"/>
    <x v="0"/>
    <x v="0"/>
    <x v="0"/>
    <x v="0"/>
    <x v="0"/>
    <x v="0"/>
    <x v="0"/>
    <x v="2"/>
    <x v="2"/>
    <x v="0"/>
    <x v="0"/>
    <x v="0"/>
    <x v="0"/>
    <x v="0"/>
    <x v="0"/>
  </r>
  <r>
    <x v="0"/>
    <x v="6"/>
    <x v="0"/>
    <x v="0"/>
    <x v="0"/>
    <x v="2"/>
    <x v="0"/>
    <x v="0"/>
    <x v="0"/>
    <x v="0"/>
    <x v="0"/>
    <x v="0"/>
    <x v="1"/>
    <x v="3"/>
    <x v="0"/>
    <x v="0"/>
    <x v="0"/>
    <x v="0"/>
    <x v="0"/>
    <x v="1"/>
  </r>
  <r>
    <x v="0"/>
    <x v="7"/>
    <x v="0"/>
    <x v="0"/>
    <x v="0"/>
    <x v="2"/>
    <x v="0"/>
    <x v="0"/>
    <x v="0"/>
    <x v="0"/>
    <x v="0"/>
    <x v="0"/>
    <x v="1"/>
    <x v="4"/>
    <x v="0"/>
    <x v="0"/>
    <x v="0"/>
    <x v="0"/>
    <x v="0"/>
    <x v="1"/>
  </r>
  <r>
    <x v="0"/>
    <x v="8"/>
    <x v="0"/>
    <x v="0"/>
    <x v="0"/>
    <x v="2"/>
    <x v="0"/>
    <x v="0"/>
    <x v="0"/>
    <x v="0"/>
    <x v="0"/>
    <x v="0"/>
    <x v="1"/>
    <x v="5"/>
    <x v="0"/>
    <x v="0"/>
    <x v="0"/>
    <x v="0"/>
    <x v="0"/>
    <x v="1"/>
  </r>
  <r>
    <x v="0"/>
    <x v="9"/>
    <x v="2"/>
    <x v="0"/>
    <x v="0"/>
    <x v="1"/>
    <x v="1"/>
    <x v="1"/>
    <x v="1"/>
    <x v="0"/>
    <x v="0"/>
    <x v="0"/>
    <x v="3"/>
    <x v="6"/>
    <x v="0"/>
    <x v="0"/>
    <x v="0"/>
    <x v="1"/>
    <x v="0"/>
    <x v="0"/>
  </r>
  <r>
    <x v="0"/>
    <x v="10"/>
    <x v="0"/>
    <x v="1"/>
    <x v="0"/>
    <x v="1"/>
    <x v="1"/>
    <x v="1"/>
    <x v="1"/>
    <x v="0"/>
    <x v="0"/>
    <x v="0"/>
    <x v="3"/>
    <x v="7"/>
    <x v="0"/>
    <x v="0"/>
    <x v="0"/>
    <x v="1"/>
    <x v="0"/>
    <x v="0"/>
  </r>
  <r>
    <x v="0"/>
    <x v="11"/>
    <x v="0"/>
    <x v="1"/>
    <x v="0"/>
    <x v="1"/>
    <x v="1"/>
    <x v="1"/>
    <x v="1"/>
    <x v="0"/>
    <x v="0"/>
    <x v="0"/>
    <x v="4"/>
    <x v="1"/>
    <x v="0"/>
    <x v="0"/>
    <x v="0"/>
    <x v="1"/>
    <x v="0"/>
    <x v="2"/>
  </r>
  <r>
    <x v="0"/>
    <x v="12"/>
    <x v="0"/>
    <x v="0"/>
    <x v="0"/>
    <x v="1"/>
    <x v="1"/>
    <x v="1"/>
    <x v="1"/>
    <x v="0"/>
    <x v="0"/>
    <x v="0"/>
    <x v="4"/>
    <x v="1"/>
    <x v="0"/>
    <x v="0"/>
    <x v="0"/>
    <x v="1"/>
    <x v="0"/>
    <x v="0"/>
  </r>
  <r>
    <x v="0"/>
    <x v="13"/>
    <x v="0"/>
    <x v="1"/>
    <x v="1"/>
    <x v="3"/>
    <x v="2"/>
    <x v="2"/>
    <x v="0"/>
    <x v="0"/>
    <x v="0"/>
    <x v="0"/>
    <x v="5"/>
    <x v="8"/>
    <x v="0"/>
    <x v="1"/>
    <x v="0"/>
    <x v="0"/>
    <x v="0"/>
    <x v="3"/>
  </r>
  <r>
    <x v="0"/>
    <x v="14"/>
    <x v="0"/>
    <x v="1"/>
    <x v="1"/>
    <x v="4"/>
    <x v="2"/>
    <x v="2"/>
    <x v="0"/>
    <x v="0"/>
    <x v="0"/>
    <x v="0"/>
    <x v="6"/>
    <x v="9"/>
    <x v="0"/>
    <x v="1"/>
    <x v="0"/>
    <x v="0"/>
    <x v="0"/>
    <x v="3"/>
  </r>
  <r>
    <x v="0"/>
    <x v="15"/>
    <x v="0"/>
    <x v="1"/>
    <x v="1"/>
    <x v="4"/>
    <x v="2"/>
    <x v="2"/>
    <x v="0"/>
    <x v="0"/>
    <x v="0"/>
    <x v="0"/>
    <x v="6"/>
    <x v="10"/>
    <x v="0"/>
    <x v="1"/>
    <x v="0"/>
    <x v="0"/>
    <x v="0"/>
    <x v="3"/>
  </r>
  <r>
    <x v="0"/>
    <x v="16"/>
    <x v="0"/>
    <x v="0"/>
    <x v="0"/>
    <x v="0"/>
    <x v="3"/>
    <x v="3"/>
    <x v="2"/>
    <x v="0"/>
    <x v="0"/>
    <x v="0"/>
    <x v="0"/>
    <x v="0"/>
    <x v="0"/>
    <x v="0"/>
    <x v="0"/>
    <x v="2"/>
    <x v="0"/>
    <x v="0"/>
  </r>
  <r>
    <x v="0"/>
    <x v="17"/>
    <x v="0"/>
    <x v="0"/>
    <x v="1"/>
    <x v="5"/>
    <x v="2"/>
    <x v="2"/>
    <x v="0"/>
    <x v="0"/>
    <x v="0"/>
    <x v="0"/>
    <x v="5"/>
    <x v="11"/>
    <x v="0"/>
    <x v="1"/>
    <x v="0"/>
    <x v="0"/>
    <x v="0"/>
    <x v="3"/>
  </r>
  <r>
    <x v="0"/>
    <x v="18"/>
    <x v="0"/>
    <x v="0"/>
    <x v="1"/>
    <x v="5"/>
    <x v="2"/>
    <x v="2"/>
    <x v="0"/>
    <x v="0"/>
    <x v="0"/>
    <x v="0"/>
    <x v="5"/>
    <x v="12"/>
    <x v="0"/>
    <x v="1"/>
    <x v="0"/>
    <x v="0"/>
    <x v="0"/>
    <x v="3"/>
  </r>
  <r>
    <x v="0"/>
    <x v="19"/>
    <x v="0"/>
    <x v="0"/>
    <x v="0"/>
    <x v="1"/>
    <x v="1"/>
    <x v="1"/>
    <x v="1"/>
    <x v="0"/>
    <x v="0"/>
    <x v="0"/>
    <x v="6"/>
    <x v="7"/>
    <x v="0"/>
    <x v="0"/>
    <x v="0"/>
    <x v="1"/>
    <x v="0"/>
    <x v="0"/>
  </r>
  <r>
    <x v="0"/>
    <x v="20"/>
    <x v="0"/>
    <x v="0"/>
    <x v="0"/>
    <x v="1"/>
    <x v="0"/>
    <x v="0"/>
    <x v="0"/>
    <x v="0"/>
    <x v="0"/>
    <x v="0"/>
    <x v="3"/>
    <x v="13"/>
    <x v="0"/>
    <x v="0"/>
    <x v="0"/>
    <x v="0"/>
    <x v="0"/>
    <x v="0"/>
  </r>
  <r>
    <x v="0"/>
    <x v="21"/>
    <x v="3"/>
    <x v="0"/>
    <x v="0"/>
    <x v="1"/>
    <x v="1"/>
    <x v="1"/>
    <x v="1"/>
    <x v="0"/>
    <x v="0"/>
    <x v="0"/>
    <x v="3"/>
    <x v="14"/>
    <x v="0"/>
    <x v="0"/>
    <x v="0"/>
    <x v="1"/>
    <x v="0"/>
    <x v="0"/>
  </r>
  <r>
    <x v="0"/>
    <x v="22"/>
    <x v="0"/>
    <x v="0"/>
    <x v="0"/>
    <x v="6"/>
    <x v="4"/>
    <x v="4"/>
    <x v="3"/>
    <x v="0"/>
    <x v="0"/>
    <x v="0"/>
    <x v="5"/>
    <x v="15"/>
    <x v="0"/>
    <x v="0"/>
    <x v="0"/>
    <x v="2"/>
    <x v="0"/>
    <x v="2"/>
  </r>
  <r>
    <x v="0"/>
    <x v="23"/>
    <x v="0"/>
    <x v="1"/>
    <x v="0"/>
    <x v="7"/>
    <x v="1"/>
    <x v="1"/>
    <x v="1"/>
    <x v="0"/>
    <x v="0"/>
    <x v="0"/>
    <x v="7"/>
    <x v="16"/>
    <x v="0"/>
    <x v="1"/>
    <x v="0"/>
    <x v="3"/>
    <x v="0"/>
    <x v="4"/>
  </r>
  <r>
    <x v="0"/>
    <x v="24"/>
    <x v="0"/>
    <x v="0"/>
    <x v="0"/>
    <x v="6"/>
    <x v="4"/>
    <x v="4"/>
    <x v="3"/>
    <x v="0"/>
    <x v="0"/>
    <x v="0"/>
    <x v="1"/>
    <x v="17"/>
    <x v="0"/>
    <x v="0"/>
    <x v="0"/>
    <x v="2"/>
    <x v="0"/>
    <x v="2"/>
  </r>
  <r>
    <x v="0"/>
    <x v="25"/>
    <x v="0"/>
    <x v="1"/>
    <x v="0"/>
    <x v="6"/>
    <x v="4"/>
    <x v="4"/>
    <x v="3"/>
    <x v="0"/>
    <x v="0"/>
    <x v="0"/>
    <x v="8"/>
    <x v="18"/>
    <x v="0"/>
    <x v="2"/>
    <x v="0"/>
    <x v="4"/>
    <x v="0"/>
    <x v="2"/>
  </r>
  <r>
    <x v="0"/>
    <x v="26"/>
    <x v="0"/>
    <x v="1"/>
    <x v="0"/>
    <x v="6"/>
    <x v="4"/>
    <x v="4"/>
    <x v="3"/>
    <x v="0"/>
    <x v="0"/>
    <x v="0"/>
    <x v="8"/>
    <x v="18"/>
    <x v="0"/>
    <x v="0"/>
    <x v="0"/>
    <x v="2"/>
    <x v="0"/>
    <x v="2"/>
  </r>
  <r>
    <x v="0"/>
    <x v="27"/>
    <x v="0"/>
    <x v="0"/>
    <x v="0"/>
    <x v="6"/>
    <x v="4"/>
    <x v="4"/>
    <x v="3"/>
    <x v="0"/>
    <x v="0"/>
    <x v="0"/>
    <x v="9"/>
    <x v="18"/>
    <x v="0"/>
    <x v="0"/>
    <x v="0"/>
    <x v="2"/>
    <x v="0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</r>
  <r>
    <x v="0"/>
    <x v="0"/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2"/>
    <x v="1"/>
    <x v="1"/>
    <x v="1"/>
    <x v="2"/>
  </r>
  <r>
    <x v="1"/>
    <x v="0"/>
    <x v="1"/>
    <x v="0"/>
    <x v="0"/>
    <x v="0"/>
    <x v="1"/>
    <x v="2"/>
    <x v="0"/>
    <x v="0"/>
    <x v="0"/>
    <x v="2"/>
    <x v="0"/>
    <x v="0"/>
    <x v="0"/>
    <x v="0"/>
    <x v="0"/>
    <x v="0"/>
    <x v="0"/>
    <x v="0"/>
    <x v="3"/>
    <x v="0"/>
    <x v="1"/>
    <x v="2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2"/>
    <x v="2"/>
    <x v="1"/>
    <x v="1"/>
    <x v="1"/>
    <x v="0"/>
    <x v="0"/>
    <x v="0"/>
    <x v="2"/>
    <x v="2"/>
    <x v="0"/>
    <x v="1"/>
    <x v="0"/>
    <x v="1"/>
    <x v="0"/>
    <x v="1"/>
  </r>
  <r>
    <x v="0"/>
    <x v="3"/>
    <x v="0"/>
    <x v="1"/>
    <x v="3"/>
    <x v="3"/>
    <x v="2"/>
    <x v="2"/>
    <x v="2"/>
    <x v="0"/>
    <x v="0"/>
    <x v="0"/>
    <x v="3"/>
    <x v="3"/>
    <x v="0"/>
    <x v="2"/>
    <x v="0"/>
    <x v="2"/>
    <x v="0"/>
    <x v="2"/>
  </r>
  <r>
    <x v="0"/>
    <x v="4"/>
    <x v="0"/>
    <x v="1"/>
    <x v="0"/>
    <x v="4"/>
    <x v="3"/>
    <x v="3"/>
    <x v="3"/>
    <x v="0"/>
    <x v="0"/>
    <x v="0"/>
    <x v="4"/>
    <x v="4"/>
    <x v="0"/>
    <x v="1"/>
    <x v="0"/>
    <x v="3"/>
    <x v="0"/>
    <x v="3"/>
  </r>
  <r>
    <x v="0"/>
    <x v="5"/>
    <x v="0"/>
    <x v="1"/>
    <x v="4"/>
    <x v="5"/>
    <x v="4"/>
    <x v="4"/>
    <x v="4"/>
    <x v="0"/>
    <x v="0"/>
    <x v="0"/>
    <x v="5"/>
    <x v="5"/>
    <x v="1"/>
    <x v="3"/>
    <x v="1"/>
    <x v="4"/>
    <x v="1"/>
    <x v="4"/>
  </r>
  <r>
    <x v="0"/>
    <x v="6"/>
    <x v="0"/>
    <x v="1"/>
    <x v="0"/>
    <x v="6"/>
    <x v="3"/>
    <x v="3"/>
    <x v="3"/>
    <x v="0"/>
    <x v="0"/>
    <x v="0"/>
    <x v="6"/>
    <x v="4"/>
    <x v="0"/>
    <x v="2"/>
    <x v="0"/>
    <x v="5"/>
    <x v="0"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2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x="4"/>
        <item m="1" x="7"/>
        <item m="1" x="8"/>
        <item m="1" x="9"/>
        <item m="1" x="10"/>
        <item x="3"/>
        <item x="2"/>
        <item x="0"/>
        <item x="1"/>
      </items>
    </pivotField>
  </pivotFields>
  <rowFields count="3">
    <field x="19"/>
    <field x="4"/>
    <field x="18"/>
  </rowFields>
  <rowItems count="6">
    <i>
      <x v="2"/>
      <x/>
      <x/>
    </i>
    <i>
      <x v="7"/>
      <x v="2"/>
      <x/>
    </i>
    <i>
      <x v="8"/>
      <x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7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5">
        <item m="1" x="5"/>
        <item m="1" x="6"/>
        <item x="3"/>
        <item m="1" x="7"/>
        <item x="0"/>
        <item m="1" x="8"/>
        <item x="2"/>
        <item m="1" x="9"/>
        <item x="1"/>
        <item m="1" x="10"/>
        <item m="1" x="11"/>
        <item m="1" x="12"/>
        <item m="1" x="13"/>
        <item m="1" x="14"/>
        <item x="4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2"/>
        <item m="1" x="3"/>
        <item x="0"/>
        <item x="1"/>
        <item t="default"/>
      </items>
    </pivotField>
    <pivotField axis="axisRow" compact="0" outline="0" subtotalTop="0" showAll="0" includeNewItemsInFilter="1" defaultSubtotal="0">
      <items count="16">
        <item m="1" x="5"/>
        <item m="1" x="6"/>
        <item m="1" x="7"/>
        <item m="1" x="8"/>
        <item m="1" x="9"/>
        <item m="1" x="10"/>
        <item m="1" x="11"/>
        <item x="2"/>
        <item x="3"/>
        <item x="0"/>
        <item m="1" x="12"/>
        <item x="4"/>
        <item x="1"/>
        <item m="1" x="13"/>
        <item m="1" x="14"/>
        <item m="1" x="15"/>
      </items>
    </pivotField>
  </pivotFields>
  <rowFields count="3">
    <field x="19"/>
    <field x="4"/>
    <field x="18"/>
  </rowFields>
  <rowItems count="7">
    <i>
      <x v="7"/>
      <x v="2"/>
      <x v="2"/>
    </i>
    <i>
      <x v="8"/>
      <x v="4"/>
      <x v="2"/>
    </i>
    <i>
      <x v="9"/>
      <x v="4"/>
      <x v="2"/>
    </i>
    <i>
      <x v="11"/>
      <x v="14"/>
      <x v="3"/>
    </i>
    <i>
      <x v="12"/>
      <x v="6"/>
      <x v="2"/>
    </i>
    <i r="1"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m="1" x="4"/>
        <item m="1" x="5"/>
        <item m="1" x="6"/>
        <item m="1" x="7"/>
        <item x="1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7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7">
        <item x="0"/>
        <item m="1"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/>
      <x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30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9">
        <item x="1"/>
        <item x="18"/>
        <item x="8"/>
        <item x="22"/>
        <item x="11"/>
        <item x="14"/>
        <item x="16"/>
        <item m="1" x="24"/>
        <item x="5"/>
        <item x="0"/>
        <item x="4"/>
        <item x="3"/>
        <item x="10"/>
        <item x="13"/>
        <item x="7"/>
        <item x="2"/>
        <item x="12"/>
        <item x="17"/>
        <item m="1" x="25"/>
        <item m="1" x="26"/>
        <item x="6"/>
        <item x="20"/>
        <item x="23"/>
        <item x="19"/>
        <item m="1" x="27"/>
        <item x="9"/>
        <item x="15"/>
        <item x="2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20"/>
    </i>
    <i>
      <x v="21"/>
    </i>
    <i>
      <x v="22"/>
    </i>
    <i>
      <x v="23"/>
    </i>
    <i>
      <x v="25"/>
    </i>
    <i>
      <x v="26"/>
    </i>
    <i>
      <x v="27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464045490&amp;dt=May-18-01" TargetMode="External"/><Relationship Id="rId7" Type="http://schemas.openxmlformats.org/officeDocument/2006/relationships/hyperlink" Target="https://www.intcx.com/ReportServlet/any.class?operation=confirm&amp;dealID=120744183&amp;dt=May-18-01" TargetMode="External"/><Relationship Id="rId2" Type="http://schemas.openxmlformats.org/officeDocument/2006/relationships/hyperlink" Target="https://www.intcx.com/ReportServlet/any.class?operation=confirm&amp;dealID=123636004&amp;dt=May-18-01" TargetMode="External"/><Relationship Id="rId1" Type="http://schemas.openxmlformats.org/officeDocument/2006/relationships/hyperlink" Target="https://www.intcx.com/ReportServlet/any.class?operation=confirm&amp;dealID=209419618&amp;dt=May-18-01" TargetMode="External"/><Relationship Id="rId6" Type="http://schemas.openxmlformats.org/officeDocument/2006/relationships/hyperlink" Target="https://www.intcx.com/ReportServlet/any.class?operation=confirm&amp;dealID=170453224&amp;dt=May-18-01" TargetMode="External"/><Relationship Id="rId5" Type="http://schemas.openxmlformats.org/officeDocument/2006/relationships/hyperlink" Target="https://www.intcx.com/ReportServlet/any.class?operation=confirm&amp;dealID=104117654&amp;dt=May-17-01" TargetMode="External"/><Relationship Id="rId4" Type="http://schemas.openxmlformats.org/officeDocument/2006/relationships/hyperlink" Target="https://www.intcx.com/ReportServlet/any.class?operation=confirm&amp;dealID=210728057&amp;dt=May-18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08867371&amp;dt=May-18-01" TargetMode="External"/><Relationship Id="rId13" Type="http://schemas.openxmlformats.org/officeDocument/2006/relationships/hyperlink" Target="https://www.intcx.com/ReportServlet/any.class?operation=confirm&amp;dealID=213091415&amp;dt=May-18-01" TargetMode="External"/><Relationship Id="rId18" Type="http://schemas.openxmlformats.org/officeDocument/2006/relationships/hyperlink" Target="https://www.intcx.com/ReportServlet/any.class?operation=confirm&amp;dealID=145112720&amp;dt=May-18-01" TargetMode="External"/><Relationship Id="rId26" Type="http://schemas.openxmlformats.org/officeDocument/2006/relationships/hyperlink" Target="https://www.intcx.com/ReportServlet/any.class?operation=confirm&amp;dealID=131558429&amp;dt=May-18-01" TargetMode="External"/><Relationship Id="rId3" Type="http://schemas.openxmlformats.org/officeDocument/2006/relationships/hyperlink" Target="https://www.intcx.com/ReportServlet/any.class?operation=confirm&amp;dealID=103579364&amp;dt=May-18-01" TargetMode="External"/><Relationship Id="rId21" Type="http://schemas.openxmlformats.org/officeDocument/2006/relationships/hyperlink" Target="https://www.intcx.com/ReportServlet/any.class?operation=confirm&amp;dealID=33850271547&amp;dt=May-18-01" TargetMode="External"/><Relationship Id="rId7" Type="http://schemas.openxmlformats.org/officeDocument/2006/relationships/hyperlink" Target="https://www.intcx.com/ReportServlet/any.class?operation=confirm&amp;dealID=188983629&amp;dt=May-18-01" TargetMode="External"/><Relationship Id="rId12" Type="http://schemas.openxmlformats.org/officeDocument/2006/relationships/hyperlink" Target="https://www.intcx.com/ReportServlet/any.class?operation=confirm&amp;dealID=529360763&amp;dt=May-18-01" TargetMode="External"/><Relationship Id="rId17" Type="http://schemas.openxmlformats.org/officeDocument/2006/relationships/hyperlink" Target="https://www.intcx.com/ReportServlet/any.class?operation=confirm&amp;dealID=402038237&amp;dt=May-18-01" TargetMode="External"/><Relationship Id="rId25" Type="http://schemas.openxmlformats.org/officeDocument/2006/relationships/hyperlink" Target="https://www.intcx.com/ReportServlet/any.class?operation=confirm&amp;dealID=411537478&amp;dt=May-18-01" TargetMode="External"/><Relationship Id="rId2" Type="http://schemas.openxmlformats.org/officeDocument/2006/relationships/hyperlink" Target="https://www.intcx.com/ReportServlet/any.class?operation=confirm&amp;dealID=561354987&amp;dt=May-18-01" TargetMode="External"/><Relationship Id="rId16" Type="http://schemas.openxmlformats.org/officeDocument/2006/relationships/hyperlink" Target="https://www.intcx.com/ReportServlet/any.class?operation=confirm&amp;dealID=602930456&amp;dt=May-18-01" TargetMode="External"/><Relationship Id="rId20" Type="http://schemas.openxmlformats.org/officeDocument/2006/relationships/hyperlink" Target="https://www.intcx.com/ReportServlet/any.class?operation=confirm&amp;dealID=444263018&amp;dt=May-18-01" TargetMode="External"/><Relationship Id="rId1" Type="http://schemas.openxmlformats.org/officeDocument/2006/relationships/hyperlink" Target="https://www.intcx.com/ReportServlet/any.class?operation=confirm&amp;dealID=157404398&amp;dt=May-18-01" TargetMode="External"/><Relationship Id="rId6" Type="http://schemas.openxmlformats.org/officeDocument/2006/relationships/hyperlink" Target="https://www.intcx.com/ReportServlet/any.class?operation=confirm&amp;dealID=33161639561&amp;dt=May-18-01" TargetMode="External"/><Relationship Id="rId11" Type="http://schemas.openxmlformats.org/officeDocument/2006/relationships/hyperlink" Target="https://www.intcx.com/ReportServlet/any.class?operation=confirm&amp;dealID=960008660&amp;dt=May-18-01" TargetMode="External"/><Relationship Id="rId24" Type="http://schemas.openxmlformats.org/officeDocument/2006/relationships/hyperlink" Target="https://www.intcx.com/ReportServlet/any.class?operation=confirm&amp;dealID=171467851&amp;dt=May-18-01" TargetMode="External"/><Relationship Id="rId5" Type="http://schemas.openxmlformats.org/officeDocument/2006/relationships/hyperlink" Target="https://www.intcx.com/ReportServlet/any.class?operation=confirm&amp;dealID=33064279815&amp;dt=May-18-01" TargetMode="External"/><Relationship Id="rId15" Type="http://schemas.openxmlformats.org/officeDocument/2006/relationships/hyperlink" Target="https://www.intcx.com/ReportServlet/any.class?operation=confirm&amp;dealID=174521867&amp;dt=May-18-01" TargetMode="External"/><Relationship Id="rId23" Type="http://schemas.openxmlformats.org/officeDocument/2006/relationships/hyperlink" Target="https://www.intcx.com/ReportServlet/any.class?operation=confirm&amp;dealID=266170892&amp;dt=May-18-01" TargetMode="External"/><Relationship Id="rId28" Type="http://schemas.openxmlformats.org/officeDocument/2006/relationships/hyperlink" Target="https://www.intcx.com/ReportServlet/any.class?operation=confirm&amp;dealID=149598478&amp;dt=May-18-01" TargetMode="External"/><Relationship Id="rId10" Type="http://schemas.openxmlformats.org/officeDocument/2006/relationships/hyperlink" Target="https://www.intcx.com/ReportServlet/any.class?operation=confirm&amp;dealID=33176489864&amp;dt=May-18-01" TargetMode="External"/><Relationship Id="rId19" Type="http://schemas.openxmlformats.org/officeDocument/2006/relationships/hyperlink" Target="https://www.intcx.com/ReportServlet/any.class?operation=confirm&amp;dealID=132599687&amp;dt=May-18-01" TargetMode="External"/><Relationship Id="rId4" Type="http://schemas.openxmlformats.org/officeDocument/2006/relationships/hyperlink" Target="https://www.intcx.com/ReportServlet/any.class?operation=confirm&amp;dealID=33063236816&amp;dt=May-18-01" TargetMode="External"/><Relationship Id="rId9" Type="http://schemas.openxmlformats.org/officeDocument/2006/relationships/hyperlink" Target="https://www.intcx.com/ReportServlet/any.class?operation=confirm&amp;dealID=208253954&amp;dt=May-18-01" TargetMode="External"/><Relationship Id="rId14" Type="http://schemas.openxmlformats.org/officeDocument/2006/relationships/hyperlink" Target="https://www.intcx.com/ReportServlet/any.class?operation=confirm&amp;dealID=194119713&amp;dt=May-18-01" TargetMode="External"/><Relationship Id="rId22" Type="http://schemas.openxmlformats.org/officeDocument/2006/relationships/hyperlink" Target="https://www.intcx.com/ReportServlet/any.class?operation=confirm&amp;dealID=33748393465&amp;dt=May-18-01" TargetMode="External"/><Relationship Id="rId27" Type="http://schemas.openxmlformats.org/officeDocument/2006/relationships/hyperlink" Target="https://www.intcx.com/ReportServlet/any.class?operation=confirm&amp;dealID=174511308&amp;dt=May-18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>
      <selection activeCell="A3" sqref="A3"/>
    </sheetView>
  </sheetViews>
  <sheetFormatPr defaultRowHeight="13.2" x14ac:dyDescent="0.25"/>
  <cols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</cols>
  <sheetData>
    <row r="1" spans="2:9" ht="13.8" thickBot="1" x14ac:dyDescent="0.3"/>
    <row r="2" spans="2:9" ht="13.8" thickBot="1" x14ac:dyDescent="0.3">
      <c r="B2" s="131">
        <v>37029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195" t="s">
        <v>3526</v>
      </c>
      <c r="C4" s="196"/>
      <c r="D4" s="197"/>
      <c r="E4" s="117"/>
      <c r="F4" s="258" t="s">
        <v>3520</v>
      </c>
      <c r="G4" s="259"/>
      <c r="H4" s="259"/>
      <c r="I4" s="260"/>
    </row>
    <row r="5" spans="2:9" ht="21.6" thickBot="1" x14ac:dyDescent="0.3">
      <c r="B5" s="194" t="s">
        <v>3521</v>
      </c>
      <c r="C5" s="199" t="s">
        <v>3239</v>
      </c>
      <c r="D5" s="198" t="s">
        <v>3238</v>
      </c>
      <c r="E5" s="117"/>
      <c r="F5" s="135" t="s">
        <v>3523</v>
      </c>
      <c r="G5" s="136" t="s">
        <v>3521</v>
      </c>
      <c r="H5" s="142" t="s">
        <v>3297</v>
      </c>
      <c r="I5" s="141" t="s">
        <v>3253</v>
      </c>
    </row>
    <row r="6" spans="2:9" x14ac:dyDescent="0.25">
      <c r="B6" s="168" t="s">
        <v>3508</v>
      </c>
      <c r="C6" s="172">
        <f>'ICE-Power'!H1</f>
        <v>3836400</v>
      </c>
      <c r="D6" s="172">
        <f>'TRANSACTIONSUMMARYREPORT -1'!B1</f>
        <v>2700934</v>
      </c>
      <c r="E6" s="118"/>
      <c r="F6" s="127" t="s">
        <v>3324</v>
      </c>
      <c r="G6" s="128" t="s">
        <v>3263</v>
      </c>
      <c r="H6" s="129">
        <f>'ICE-EPM'!B6</f>
        <v>28</v>
      </c>
      <c r="I6" s="130">
        <f>'ICE-EPM'!C6</f>
        <v>209600</v>
      </c>
    </row>
    <row r="7" spans="2:9" x14ac:dyDescent="0.25">
      <c r="B7" s="169" t="s">
        <v>3509</v>
      </c>
      <c r="C7" s="173">
        <f>SUM(C8:C9)</f>
        <v>151650000</v>
      </c>
      <c r="D7" s="173">
        <f>SUM(D8:D9)</f>
        <v>453898495</v>
      </c>
      <c r="E7" s="117"/>
      <c r="F7" s="119" t="s">
        <v>3323</v>
      </c>
      <c r="G7" s="120" t="s">
        <v>3519</v>
      </c>
      <c r="H7" s="121">
        <f>'ICE-ENA'!B6</f>
        <v>6</v>
      </c>
      <c r="I7" s="122">
        <f>'ICE-ENA'!C6</f>
        <v>6445000</v>
      </c>
    </row>
    <row r="8" spans="2:9" x14ac:dyDescent="0.25">
      <c r="B8" s="190" t="s">
        <v>3506</v>
      </c>
      <c r="C8" s="191">
        <f>'ICE-Physical Gas'!H1</f>
        <v>10970000</v>
      </c>
      <c r="D8" s="191">
        <f>'TRANSACTIONSUMMARYREPORT -1'!B2</f>
        <v>36725455</v>
      </c>
      <c r="E8" s="117"/>
      <c r="F8" s="119" t="s">
        <v>3323</v>
      </c>
      <c r="G8" s="120" t="s">
        <v>3531</v>
      </c>
      <c r="H8" s="121">
        <f>'ICE-ENA'!B7</f>
        <v>1</v>
      </c>
      <c r="I8" s="122">
        <f>'ICE-ENA'!C7</f>
        <v>75000</v>
      </c>
    </row>
    <row r="9" spans="2:9" ht="13.8" thickBot="1" x14ac:dyDescent="0.3">
      <c r="B9" s="170" t="s">
        <v>3507</v>
      </c>
      <c r="C9" s="173">
        <f>'ICE-Financial Gas'!H1</f>
        <v>140680000</v>
      </c>
      <c r="D9" s="173">
        <f>'TRANSACTIONSUMMARYREPORT -1'!B3</f>
        <v>417173040</v>
      </c>
      <c r="E9" s="117"/>
      <c r="F9" s="123" t="s">
        <v>3522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1" t="s">
        <v>3608</v>
      </c>
      <c r="C10" s="174">
        <f>'ICE-OIL'!H3</f>
        <v>6475000</v>
      </c>
      <c r="D10" s="174">
        <f>SUM('TRANSACTIONSUMMARYREPORT -1'!B4:B7)</f>
        <v>12547000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55" t="s">
        <v>3524</v>
      </c>
      <c r="G11" s="256"/>
      <c r="H11" s="256"/>
      <c r="I11" s="257"/>
    </row>
    <row r="12" spans="2:9" ht="13.8" thickBot="1" x14ac:dyDescent="0.3">
      <c r="B12" s="117"/>
      <c r="C12" s="117"/>
      <c r="D12" s="117"/>
      <c r="E12" s="117"/>
      <c r="F12" s="135" t="s">
        <v>3523</v>
      </c>
      <c r="G12" s="136" t="s">
        <v>3521</v>
      </c>
      <c r="H12" s="142" t="s">
        <v>3297</v>
      </c>
      <c r="I12" s="141" t="s">
        <v>3253</v>
      </c>
    </row>
    <row r="13" spans="2:9" x14ac:dyDescent="0.25">
      <c r="B13" s="117"/>
      <c r="C13" s="117"/>
      <c r="D13" s="117"/>
      <c r="E13" s="117"/>
      <c r="F13" s="127" t="s">
        <v>3324</v>
      </c>
      <c r="G13" s="128" t="s">
        <v>3263</v>
      </c>
      <c r="H13" s="129">
        <f>'DD-EPM'!B6</f>
        <v>3</v>
      </c>
      <c r="I13" s="130">
        <f>'DD-EPM'!C6</f>
        <v>4800</v>
      </c>
    </row>
    <row r="14" spans="2:9" x14ac:dyDescent="0.25">
      <c r="B14" s="117"/>
      <c r="C14" s="117"/>
      <c r="D14" s="117"/>
      <c r="E14" s="117"/>
      <c r="F14" s="119" t="s">
        <v>3323</v>
      </c>
      <c r="G14" s="120" t="s">
        <v>3263</v>
      </c>
      <c r="H14" s="121">
        <f>'DD-ENA'!B8</f>
        <v>0</v>
      </c>
      <c r="I14" s="122">
        <f>'DD-ENA'!C8</f>
        <v>0</v>
      </c>
    </row>
    <row r="15" spans="2:9" x14ac:dyDescent="0.25">
      <c r="B15" s="117"/>
      <c r="C15" s="117"/>
      <c r="D15" s="117"/>
      <c r="E15" s="117"/>
      <c r="F15" s="119" t="s">
        <v>3323</v>
      </c>
      <c r="G15" s="120" t="s">
        <v>3529</v>
      </c>
      <c r="H15" s="121">
        <f>'DD-ENA'!B7</f>
        <v>4</v>
      </c>
      <c r="I15" s="122">
        <f>'DD-ENA'!C7</f>
        <v>90000</v>
      </c>
    </row>
    <row r="16" spans="2:9" x14ac:dyDescent="0.25">
      <c r="B16" s="117"/>
      <c r="C16" s="117"/>
      <c r="D16" s="117"/>
      <c r="E16" s="117"/>
      <c r="F16" s="119" t="s">
        <v>3323</v>
      </c>
      <c r="G16" s="120" t="s">
        <v>3525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3325</v>
      </c>
      <c r="G17" s="124" t="s">
        <v>3530</v>
      </c>
      <c r="H17" s="125">
        <f>'DD-EGL'!B6</f>
        <v>3</v>
      </c>
      <c r="I17" s="126">
        <f>'DD-EGL'!C6</f>
        <v>90000</v>
      </c>
    </row>
    <row r="18" spans="2:9" ht="16.5" customHeight="1" x14ac:dyDescent="0.25">
      <c r="B18" s="117"/>
      <c r="C18" s="117"/>
      <c r="D18" s="117"/>
      <c r="E18" s="117"/>
      <c r="F18" s="185"/>
      <c r="G18" s="186"/>
      <c r="H18" s="187"/>
      <c r="I18" s="187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"/>
  <sheetViews>
    <sheetView zoomScale="85" workbookViewId="0"/>
  </sheetViews>
  <sheetFormatPr defaultRowHeight="13.2" x14ac:dyDescent="0.25"/>
  <cols>
    <col min="1" max="1" width="29.33203125" customWidth="1"/>
    <col min="2" max="2" width="25.5546875" bestFit="1" customWidth="1"/>
    <col min="3" max="3" width="10.6640625" customWidth="1"/>
    <col min="4" max="4" width="11.6640625" bestFit="1" customWidth="1"/>
    <col min="5" max="5" width="9.33203125" customWidth="1"/>
    <col min="6" max="6" width="3.5546875" customWidth="1"/>
    <col min="7" max="7" width="21.88671875" customWidth="1"/>
    <col min="8" max="8" width="11.88671875" customWidth="1"/>
    <col min="9" max="9" width="10.6640625" customWidth="1"/>
    <col min="10" max="10" width="11.6640625" customWidth="1"/>
    <col min="11" max="11" width="7.6640625" customWidth="1"/>
    <col min="12" max="12" width="3.109375" customWidth="1"/>
    <col min="13" max="13" width="21.109375" customWidth="1"/>
    <col min="14" max="14" width="10.88671875" customWidth="1"/>
    <col min="15" max="16" width="11.33203125" customWidth="1"/>
  </cols>
  <sheetData>
    <row r="1" spans="1:19" ht="17.399999999999999" x14ac:dyDescent="0.3">
      <c r="A1" s="48" t="s">
        <v>3479</v>
      </c>
    </row>
    <row r="2" spans="1:19" x14ac:dyDescent="0.25">
      <c r="A2" s="15" t="s">
        <v>3511</v>
      </c>
    </row>
    <row r="3" spans="1:19" x14ac:dyDescent="0.25">
      <c r="A3" s="15" t="s">
        <v>3512</v>
      </c>
    </row>
    <row r="4" spans="1:19" x14ac:dyDescent="0.25">
      <c r="A4" s="96">
        <f>'E-Mail'!B2</f>
        <v>37029</v>
      </c>
      <c r="D4" s="113"/>
      <c r="E4" s="175"/>
      <c r="J4" s="113"/>
    </row>
    <row r="5" spans="1:19" ht="13.8" thickBot="1" x14ac:dyDescent="0.3">
      <c r="A5" s="15"/>
    </row>
    <row r="6" spans="1:19" ht="16.2" thickBot="1" x14ac:dyDescent="0.35">
      <c r="A6" s="92" t="s">
        <v>3320</v>
      </c>
      <c r="B6" s="93"/>
      <c r="C6" s="145"/>
      <c r="D6" s="145"/>
      <c r="E6" s="94"/>
      <c r="F6" s="148"/>
      <c r="G6" s="147" t="s">
        <v>3321</v>
      </c>
      <c r="H6" s="93"/>
      <c r="I6" s="93"/>
      <c r="J6" s="93"/>
      <c r="K6" s="94"/>
      <c r="M6" s="92" t="s">
        <v>3322</v>
      </c>
      <c r="N6" s="93"/>
      <c r="O6" s="93"/>
      <c r="P6" s="93"/>
      <c r="Q6" s="94"/>
      <c r="S6" s="16"/>
    </row>
    <row r="7" spans="1:19" ht="16.2" thickBot="1" x14ac:dyDescent="0.35">
      <c r="A7" s="99" t="s">
        <v>3513</v>
      </c>
      <c r="B7" s="143">
        <f>'E-Mail'!C7</f>
        <v>151650000</v>
      </c>
      <c r="C7" s="261" t="s">
        <v>3528</v>
      </c>
      <c r="D7" s="262"/>
      <c r="E7" s="101">
        <f>SUMIF($C$11:$C$35,"MMBtus",$E$11:$E$35)/B7</f>
        <v>4.24991757335971E-2</v>
      </c>
      <c r="F7" s="148"/>
      <c r="G7" s="144" t="s">
        <v>3514</v>
      </c>
      <c r="H7" s="100">
        <f>'E-Mail'!C6</f>
        <v>3836400</v>
      </c>
      <c r="I7" s="33"/>
      <c r="J7" s="5" t="s">
        <v>3528</v>
      </c>
      <c r="K7" s="101">
        <f>VLOOKUP("Grand Total",$G$10:$K$24,5,FALSE)/H7</f>
        <v>5.4634553226983629E-2</v>
      </c>
      <c r="M7" s="99"/>
      <c r="N7" s="100"/>
      <c r="O7" s="33"/>
      <c r="P7" s="5"/>
      <c r="Q7" s="101"/>
      <c r="S7" s="16"/>
    </row>
    <row r="8" spans="1:19" ht="13.8" thickBot="1" x14ac:dyDescent="0.3">
      <c r="A8" s="99" t="s">
        <v>3609</v>
      </c>
      <c r="B8" s="143">
        <f>'E-Mail'!C10</f>
        <v>6475000</v>
      </c>
      <c r="C8" s="261" t="s">
        <v>3528</v>
      </c>
      <c r="D8" s="262"/>
      <c r="E8" s="101">
        <f>SUMIF($C$11:$C$35,"bbl",$E$11:$E$35)/B8</f>
        <v>1.1583011583011582E-2</v>
      </c>
      <c r="F8" s="149"/>
    </row>
    <row r="9" spans="1:19" x14ac:dyDescent="0.25">
      <c r="A9" s="8"/>
      <c r="B9" s="106"/>
      <c r="C9" s="106"/>
      <c r="D9" s="79" t="s">
        <v>3289</v>
      </c>
      <c r="E9" s="102"/>
      <c r="F9" s="146"/>
      <c r="G9" s="8"/>
      <c r="H9" s="106"/>
      <c r="I9" s="106"/>
      <c r="J9" s="79" t="s">
        <v>3289</v>
      </c>
      <c r="K9" s="102"/>
      <c r="M9" s="17" t="s">
        <v>3296</v>
      </c>
    </row>
    <row r="10" spans="1:19" x14ac:dyDescent="0.25">
      <c r="A10" s="79" t="s">
        <v>3286</v>
      </c>
      <c r="B10" s="79" t="s">
        <v>3274</v>
      </c>
      <c r="C10" s="79" t="s">
        <v>3285</v>
      </c>
      <c r="D10" s="11" t="s">
        <v>3290</v>
      </c>
      <c r="E10" s="13" t="s">
        <v>3253</v>
      </c>
      <c r="F10" s="140"/>
      <c r="G10" s="79" t="s">
        <v>3286</v>
      </c>
      <c r="H10" s="79" t="s">
        <v>3274</v>
      </c>
      <c r="I10" s="79" t="s">
        <v>3285</v>
      </c>
      <c r="J10" s="11" t="s">
        <v>3290</v>
      </c>
      <c r="K10" s="13" t="s">
        <v>3253</v>
      </c>
    </row>
    <row r="11" spans="1:19" x14ac:dyDescent="0.25">
      <c r="A11" s="8" t="s">
        <v>1496</v>
      </c>
      <c r="B11" s="8" t="s">
        <v>3562</v>
      </c>
      <c r="C11" s="8" t="s">
        <v>3261</v>
      </c>
      <c r="D11" s="11">
        <v>1</v>
      </c>
      <c r="E11" s="13">
        <v>1825000</v>
      </c>
      <c r="F11" s="140"/>
      <c r="G11" s="8" t="s">
        <v>3031</v>
      </c>
      <c r="H11" s="8" t="s">
        <v>3255</v>
      </c>
      <c r="I11" s="8" t="s">
        <v>3258</v>
      </c>
      <c r="J11" s="11">
        <v>1</v>
      </c>
      <c r="K11" s="13">
        <v>10400</v>
      </c>
    </row>
    <row r="12" spans="1:19" x14ac:dyDescent="0.25">
      <c r="A12" s="8" t="s">
        <v>2473</v>
      </c>
      <c r="B12" s="8" t="s">
        <v>3560</v>
      </c>
      <c r="C12" s="8" t="s">
        <v>3261</v>
      </c>
      <c r="D12" s="11">
        <v>2</v>
      </c>
      <c r="E12" s="13">
        <v>2295000</v>
      </c>
      <c r="F12" s="140"/>
      <c r="G12" s="8" t="s">
        <v>1510</v>
      </c>
      <c r="H12" s="8" t="s">
        <v>3614</v>
      </c>
      <c r="I12" s="8" t="s">
        <v>3258</v>
      </c>
      <c r="J12" s="11">
        <v>5</v>
      </c>
      <c r="K12" s="13">
        <v>4000</v>
      </c>
    </row>
    <row r="13" spans="1:19" x14ac:dyDescent="0.25">
      <c r="A13" s="8" t="s">
        <v>1489</v>
      </c>
      <c r="B13" s="8" t="s">
        <v>3560</v>
      </c>
      <c r="C13" s="8" t="s">
        <v>3261</v>
      </c>
      <c r="D13" s="11">
        <v>1</v>
      </c>
      <c r="E13" s="13">
        <v>2265000</v>
      </c>
      <c r="F13" s="176"/>
      <c r="G13" s="8" t="s">
        <v>1507</v>
      </c>
      <c r="H13" s="8" t="s">
        <v>3255</v>
      </c>
      <c r="I13" s="8" t="s">
        <v>3258</v>
      </c>
      <c r="J13" s="11">
        <v>6</v>
      </c>
      <c r="K13" s="13">
        <v>36000</v>
      </c>
    </row>
    <row r="14" spans="1:19" x14ac:dyDescent="0.25">
      <c r="A14" s="8" t="s">
        <v>1503</v>
      </c>
      <c r="B14" s="8" t="s">
        <v>1279</v>
      </c>
      <c r="C14" s="8" t="s">
        <v>3287</v>
      </c>
      <c r="D14" s="11">
        <v>1</v>
      </c>
      <c r="E14" s="13">
        <v>75000</v>
      </c>
      <c r="F14" s="176"/>
      <c r="G14" s="8" t="s">
        <v>4086</v>
      </c>
      <c r="H14" s="8" t="s">
        <v>3255</v>
      </c>
      <c r="I14" s="8" t="s">
        <v>3258</v>
      </c>
      <c r="J14" s="11">
        <v>13</v>
      </c>
      <c r="K14" s="13">
        <v>156800</v>
      </c>
    </row>
    <row r="15" spans="1:19" x14ac:dyDescent="0.25">
      <c r="A15" s="8" t="s">
        <v>1491</v>
      </c>
      <c r="B15" s="8" t="s">
        <v>3558</v>
      </c>
      <c r="C15" s="8" t="s">
        <v>3261</v>
      </c>
      <c r="D15" s="11">
        <v>1</v>
      </c>
      <c r="E15" s="13">
        <v>30000</v>
      </c>
      <c r="F15" s="176"/>
      <c r="G15" s="8" t="s">
        <v>4087</v>
      </c>
      <c r="H15" s="8" t="s">
        <v>3255</v>
      </c>
      <c r="I15" s="8" t="s">
        <v>3258</v>
      </c>
      <c r="J15" s="11">
        <v>3</v>
      </c>
      <c r="K15" s="13">
        <v>2400</v>
      </c>
    </row>
    <row r="16" spans="1:19" x14ac:dyDescent="0.25">
      <c r="A16" s="201"/>
      <c r="B16" s="8" t="s">
        <v>3541</v>
      </c>
      <c r="C16" s="8" t="s">
        <v>3261</v>
      </c>
      <c r="D16" s="11">
        <v>1</v>
      </c>
      <c r="E16" s="13">
        <v>30000</v>
      </c>
      <c r="G16" s="9" t="s">
        <v>3288</v>
      </c>
      <c r="H16" s="10"/>
      <c r="I16" s="10"/>
      <c r="J16" s="12">
        <v>28</v>
      </c>
      <c r="K16" s="14">
        <v>209600</v>
      </c>
    </row>
    <row r="17" spans="1:5" x14ac:dyDescent="0.25">
      <c r="A17" s="9" t="s">
        <v>3288</v>
      </c>
      <c r="B17" s="10"/>
      <c r="C17" s="10"/>
      <c r="D17" s="12">
        <v>7</v>
      </c>
      <c r="E17" s="14">
        <v>6520000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/>
  </sheetViews>
  <sheetFormatPr defaultRowHeight="13.2" x14ac:dyDescent="0.25"/>
  <cols>
    <col min="1" max="2" width="15.55468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5.55468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5.55468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3480</v>
      </c>
    </row>
    <row r="2" spans="1:14" x14ac:dyDescent="0.25">
      <c r="A2" s="15" t="s">
        <v>3511</v>
      </c>
    </row>
    <row r="3" spans="1:14" x14ac:dyDescent="0.25">
      <c r="A3" s="15" t="s">
        <v>3512</v>
      </c>
    </row>
    <row r="4" spans="1:14" x14ac:dyDescent="0.25">
      <c r="A4" s="96">
        <f>'E-Mail'!B2</f>
        <v>37029</v>
      </c>
    </row>
    <row r="5" spans="1:14" x14ac:dyDescent="0.25">
      <c r="A5" s="15"/>
    </row>
    <row r="6" spans="1:14" ht="13.8" x14ac:dyDescent="0.25">
      <c r="A6" s="98" t="s">
        <v>3515</v>
      </c>
    </row>
    <row r="7" spans="1:14" ht="13.8" thickBot="1" x14ac:dyDescent="0.3">
      <c r="A7" s="15"/>
    </row>
    <row r="8" spans="1:14" ht="16.2" thickBot="1" x14ac:dyDescent="0.35">
      <c r="A8" s="95" t="s">
        <v>3477</v>
      </c>
      <c r="B8" s="93"/>
      <c r="C8" s="93"/>
      <c r="D8" s="94"/>
      <c r="F8" s="95" t="s">
        <v>3478</v>
      </c>
      <c r="G8" s="93"/>
      <c r="H8" s="93"/>
      <c r="I8" s="94"/>
      <c r="K8" s="95" t="s">
        <v>3510</v>
      </c>
      <c r="L8" s="93"/>
      <c r="M8" s="93"/>
      <c r="N8" s="94"/>
    </row>
    <row r="9" spans="1:14" x14ac:dyDescent="0.25">
      <c r="A9" s="8"/>
      <c r="B9" s="106"/>
      <c r="C9" s="79" t="s">
        <v>3289</v>
      </c>
      <c r="D9" s="102"/>
      <c r="F9" s="8"/>
      <c r="G9" s="106"/>
      <c r="H9" s="79" t="s">
        <v>3289</v>
      </c>
      <c r="I9" s="102"/>
      <c r="J9" s="89"/>
      <c r="K9" s="8"/>
      <c r="L9" s="106"/>
      <c r="M9" s="79" t="s">
        <v>3289</v>
      </c>
      <c r="N9" s="102"/>
    </row>
    <row r="10" spans="1:14" x14ac:dyDescent="0.25">
      <c r="A10" s="79" t="s">
        <v>3485</v>
      </c>
      <c r="B10" s="103" t="s">
        <v>3471</v>
      </c>
      <c r="C10" s="104" t="s">
        <v>3290</v>
      </c>
      <c r="D10" s="105" t="s">
        <v>3476</v>
      </c>
      <c r="F10" s="103" t="s">
        <v>3485</v>
      </c>
      <c r="G10" s="103" t="s">
        <v>3471</v>
      </c>
      <c r="H10" s="109" t="s">
        <v>3290</v>
      </c>
      <c r="I10" s="105" t="s">
        <v>3476</v>
      </c>
      <c r="J10" s="90"/>
      <c r="K10" s="103" t="s">
        <v>3485</v>
      </c>
      <c r="L10" s="103" t="s">
        <v>3471</v>
      </c>
      <c r="M10" s="109" t="s">
        <v>3290</v>
      </c>
      <c r="N10" s="110" t="s">
        <v>3476</v>
      </c>
    </row>
    <row r="11" spans="1:14" x14ac:dyDescent="0.25">
      <c r="A11" s="177" t="s">
        <v>3303</v>
      </c>
      <c r="B11" s="8" t="s">
        <v>3352</v>
      </c>
      <c r="C11" s="11">
        <v>3</v>
      </c>
      <c r="D11" s="13">
        <v>60000</v>
      </c>
      <c r="F11" s="182" t="s">
        <v>3301</v>
      </c>
      <c r="G11" s="8" t="s">
        <v>3340</v>
      </c>
      <c r="H11" s="50">
        <v>3</v>
      </c>
      <c r="I11" s="13">
        <v>4800</v>
      </c>
      <c r="J11" s="90"/>
      <c r="K11" s="182" t="s">
        <v>3316</v>
      </c>
      <c r="L11" s="8" t="s">
        <v>3449</v>
      </c>
      <c r="M11" s="11">
        <v>3</v>
      </c>
      <c r="N11" s="13">
        <v>90000</v>
      </c>
    </row>
    <row r="12" spans="1:14" x14ac:dyDescent="0.25">
      <c r="A12" s="184"/>
      <c r="B12" s="150" t="s">
        <v>3372</v>
      </c>
      <c r="C12" s="183">
        <v>1</v>
      </c>
      <c r="D12" s="151">
        <v>30000</v>
      </c>
      <c r="F12" s="138" t="s">
        <v>3647</v>
      </c>
      <c r="G12" s="139"/>
      <c r="H12" s="82">
        <v>3</v>
      </c>
      <c r="I12" s="81">
        <v>4800</v>
      </c>
      <c r="J12" s="90"/>
      <c r="K12" s="138" t="s">
        <v>1167</v>
      </c>
      <c r="L12" s="139"/>
      <c r="M12" s="80">
        <v>3</v>
      </c>
      <c r="N12" s="81">
        <v>90000</v>
      </c>
    </row>
    <row r="13" spans="1:14" x14ac:dyDescent="0.25">
      <c r="A13" s="138" t="s">
        <v>3573</v>
      </c>
      <c r="B13" s="139"/>
      <c r="C13" s="80">
        <v>4</v>
      </c>
      <c r="D13" s="81">
        <v>90000</v>
      </c>
      <c r="F13" s="83" t="s">
        <v>3288</v>
      </c>
      <c r="G13" s="84"/>
      <c r="H13" s="85">
        <v>3</v>
      </c>
      <c r="I13" s="86">
        <v>4800</v>
      </c>
      <c r="J13" s="90"/>
      <c r="K13" s="83" t="s">
        <v>3288</v>
      </c>
      <c r="L13" s="84"/>
      <c r="M13" s="91">
        <v>3</v>
      </c>
      <c r="N13" s="86">
        <v>90000</v>
      </c>
    </row>
    <row r="14" spans="1:14" x14ac:dyDescent="0.25">
      <c r="A14" s="9" t="s">
        <v>3288</v>
      </c>
      <c r="B14" s="10"/>
      <c r="C14" s="12">
        <v>4</v>
      </c>
      <c r="D14" s="14">
        <v>90000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zoomScale="85" workbookViewId="0"/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13.109375" bestFit="1" customWidth="1"/>
  </cols>
  <sheetData>
    <row r="1" spans="1:9" ht="18" thickBot="1" x14ac:dyDescent="0.35">
      <c r="A1" s="111" t="s">
        <v>3482</v>
      </c>
      <c r="B1" s="2"/>
      <c r="F1" s="3"/>
      <c r="G1" s="163" t="s">
        <v>3603</v>
      </c>
      <c r="H1" s="164">
        <f>SUMIF(I11:I65491,"bbl",H11:H65491)</f>
        <v>4235000</v>
      </c>
      <c r="I1" s="166"/>
    </row>
    <row r="2" spans="1:9" ht="16.2" thickBot="1" x14ac:dyDescent="0.35">
      <c r="A2" s="16" t="s">
        <v>3664</v>
      </c>
      <c r="B2" s="2"/>
      <c r="F2" s="3"/>
      <c r="G2" s="163" t="s">
        <v>3604</v>
      </c>
      <c r="H2" s="164">
        <f>(SUMIF(I11:I65492,"mt",H11:H65492))*8</f>
        <v>2240000</v>
      </c>
      <c r="I2" s="167"/>
    </row>
    <row r="3" spans="1:9" ht="13.8" thickBot="1" x14ac:dyDescent="0.3">
      <c r="A3" s="96">
        <f>'E-Mail'!$B$2</f>
        <v>37029</v>
      </c>
      <c r="B3" s="2"/>
      <c r="F3" s="3"/>
      <c r="G3" s="163" t="s">
        <v>3605</v>
      </c>
      <c r="H3" s="165">
        <f>SUM(H1:H2)</f>
        <v>6475000</v>
      </c>
      <c r="I3" s="167"/>
    </row>
    <row r="5" spans="1:9" x14ac:dyDescent="0.25">
      <c r="A5" s="52" t="s">
        <v>1235</v>
      </c>
    </row>
    <row r="6" spans="1:9" x14ac:dyDescent="0.25">
      <c r="A6" s="52" t="s">
        <v>3481</v>
      </c>
    </row>
    <row r="7" spans="1:9" x14ac:dyDescent="0.25">
      <c r="A7" s="52" t="s">
        <v>1236</v>
      </c>
    </row>
    <row r="8" spans="1:9" ht="13.8" thickBot="1" x14ac:dyDescent="0.3"/>
    <row r="9" spans="1:9" ht="13.8" thickTop="1" x14ac:dyDescent="0.25">
      <c r="A9" s="268" t="s">
        <v>3245</v>
      </c>
      <c r="B9" s="268" t="s">
        <v>3246</v>
      </c>
      <c r="C9" s="266" t="s">
        <v>3247</v>
      </c>
      <c r="D9" s="266" t="s">
        <v>3248</v>
      </c>
      <c r="E9" s="53" t="s">
        <v>3249</v>
      </c>
      <c r="F9" s="266" t="s">
        <v>3251</v>
      </c>
      <c r="G9" s="266" t="s">
        <v>3252</v>
      </c>
      <c r="H9" s="266" t="s">
        <v>3253</v>
      </c>
      <c r="I9" s="268" t="s">
        <v>3254</v>
      </c>
    </row>
    <row r="10" spans="1:9" ht="21" thickBot="1" x14ac:dyDescent="0.3">
      <c r="A10" s="269"/>
      <c r="B10" s="269"/>
      <c r="C10" s="267"/>
      <c r="D10" s="267"/>
      <c r="E10" s="54" t="s">
        <v>3250</v>
      </c>
      <c r="F10" s="267"/>
      <c r="G10" s="267"/>
      <c r="H10" s="267"/>
      <c r="I10" s="269"/>
    </row>
    <row r="11" spans="1:9" ht="14.4" thickTop="1" thickBot="1" x14ac:dyDescent="0.3">
      <c r="A11" s="263" t="s">
        <v>3626</v>
      </c>
      <c r="B11" s="264"/>
      <c r="C11" s="264"/>
      <c r="D11" s="264"/>
      <c r="E11" s="264"/>
      <c r="F11" s="264"/>
      <c r="G11" s="264"/>
      <c r="H11" s="264"/>
      <c r="I11" s="265"/>
    </row>
    <row r="12" spans="1:9" ht="21.6" thickTop="1" thickBot="1" x14ac:dyDescent="0.3">
      <c r="A12" s="55" t="s">
        <v>4063</v>
      </c>
      <c r="B12" s="55" t="s">
        <v>3589</v>
      </c>
      <c r="C12" s="57">
        <v>27.43</v>
      </c>
      <c r="D12" s="57">
        <v>27.79</v>
      </c>
      <c r="E12" s="57">
        <v>27.614000000000001</v>
      </c>
      <c r="F12" s="57">
        <v>27.79</v>
      </c>
      <c r="G12" s="57" t="s">
        <v>1237</v>
      </c>
      <c r="H12" s="58">
        <v>315000</v>
      </c>
      <c r="I12" s="55" t="s">
        <v>3287</v>
      </c>
    </row>
    <row r="13" spans="1:9" ht="21.6" thickTop="1" thickBot="1" x14ac:dyDescent="0.3">
      <c r="A13" s="55" t="s">
        <v>4064</v>
      </c>
      <c r="B13" s="55" t="s">
        <v>3613</v>
      </c>
      <c r="C13" s="57">
        <v>24.36</v>
      </c>
      <c r="D13" s="57">
        <v>24.45</v>
      </c>
      <c r="E13" s="57">
        <v>24.405000000000001</v>
      </c>
      <c r="F13" s="57">
        <v>24.45</v>
      </c>
      <c r="G13" s="57" t="s">
        <v>1238</v>
      </c>
      <c r="H13" s="58">
        <v>360000</v>
      </c>
      <c r="I13" s="55" t="s">
        <v>3287</v>
      </c>
    </row>
    <row r="14" spans="1:9" ht="21.6" thickTop="1" thickBot="1" x14ac:dyDescent="0.3">
      <c r="A14" s="55" t="s">
        <v>4065</v>
      </c>
      <c r="B14" s="56">
        <v>37043</v>
      </c>
      <c r="C14" s="57">
        <v>24.97</v>
      </c>
      <c r="D14" s="57">
        <v>24.97</v>
      </c>
      <c r="E14" s="57">
        <v>24.97</v>
      </c>
      <c r="F14" s="57">
        <v>24.97</v>
      </c>
      <c r="G14" s="57" t="s">
        <v>1239</v>
      </c>
      <c r="H14" s="58">
        <v>200000</v>
      </c>
      <c r="I14" s="55" t="s">
        <v>3287</v>
      </c>
    </row>
    <row r="15" spans="1:9" ht="21.6" thickTop="1" thickBot="1" x14ac:dyDescent="0.3">
      <c r="A15" s="55" t="s">
        <v>4054</v>
      </c>
      <c r="B15" s="56">
        <v>37073</v>
      </c>
      <c r="C15" s="57">
        <v>24.71</v>
      </c>
      <c r="D15" s="57">
        <v>24.71</v>
      </c>
      <c r="E15" s="57">
        <v>24.71</v>
      </c>
      <c r="F15" s="57">
        <v>24.71</v>
      </c>
      <c r="G15" s="57" t="s">
        <v>1239</v>
      </c>
      <c r="H15" s="58">
        <v>200000</v>
      </c>
      <c r="I15" s="55" t="s">
        <v>3287</v>
      </c>
    </row>
    <row r="16" spans="1:9" ht="21.6" thickTop="1" thickBot="1" x14ac:dyDescent="0.3">
      <c r="A16" s="55" t="s">
        <v>3006</v>
      </c>
      <c r="B16" s="55" t="s">
        <v>3613</v>
      </c>
      <c r="C16" s="57">
        <v>25.75</v>
      </c>
      <c r="D16" s="57">
        <v>25.82</v>
      </c>
      <c r="E16" s="57">
        <v>25.78</v>
      </c>
      <c r="F16" s="57">
        <v>25.82</v>
      </c>
      <c r="G16" s="57" t="s">
        <v>1238</v>
      </c>
      <c r="H16" s="58">
        <v>420000</v>
      </c>
      <c r="I16" s="55" t="s">
        <v>3287</v>
      </c>
    </row>
    <row r="17" spans="1:9" ht="21.6" thickTop="1" thickBot="1" x14ac:dyDescent="0.3">
      <c r="A17" s="55" t="s">
        <v>1240</v>
      </c>
      <c r="B17" s="56">
        <v>37043</v>
      </c>
      <c r="C17" s="57">
        <v>29.17</v>
      </c>
      <c r="D17" s="57">
        <v>29.17</v>
      </c>
      <c r="E17" s="57">
        <v>29.17</v>
      </c>
      <c r="F17" s="57">
        <v>29.17</v>
      </c>
      <c r="G17" s="57" t="s">
        <v>1241</v>
      </c>
      <c r="H17" s="58">
        <v>20000</v>
      </c>
      <c r="I17" s="55" t="s">
        <v>3287</v>
      </c>
    </row>
    <row r="18" spans="1:9" ht="21.6" thickTop="1" thickBot="1" x14ac:dyDescent="0.3">
      <c r="A18" s="55" t="s">
        <v>1242</v>
      </c>
      <c r="B18" s="56">
        <v>37135</v>
      </c>
      <c r="C18" s="57">
        <v>29.15</v>
      </c>
      <c r="D18" s="57">
        <v>29.15</v>
      </c>
      <c r="E18" s="57">
        <v>29.15</v>
      </c>
      <c r="F18" s="57">
        <v>29.15</v>
      </c>
      <c r="G18" s="57" t="s">
        <v>1243</v>
      </c>
      <c r="H18" s="58">
        <v>20000</v>
      </c>
      <c r="I18" s="55" t="s">
        <v>3287</v>
      </c>
    </row>
    <row r="19" spans="1:9" ht="14.4" thickTop="1" thickBot="1" x14ac:dyDescent="0.3">
      <c r="A19" s="263" t="s">
        <v>3607</v>
      </c>
      <c r="B19" s="264"/>
      <c r="C19" s="264"/>
      <c r="D19" s="264"/>
      <c r="E19" s="264"/>
      <c r="F19" s="264"/>
      <c r="G19" s="264"/>
      <c r="H19" s="264"/>
      <c r="I19" s="265"/>
    </row>
    <row r="20" spans="1:9" ht="21.6" thickTop="1" thickBot="1" x14ac:dyDescent="0.3">
      <c r="A20" s="55" t="s">
        <v>1244</v>
      </c>
      <c r="B20" s="56">
        <v>37043</v>
      </c>
      <c r="C20" s="57">
        <v>-0.06</v>
      </c>
      <c r="D20" s="57">
        <v>-0.05</v>
      </c>
      <c r="E20" s="57">
        <v>-5.8000000000000003E-2</v>
      </c>
      <c r="F20" s="57">
        <v>-0.05</v>
      </c>
      <c r="G20" s="57" t="s">
        <v>1245</v>
      </c>
      <c r="H20" s="58">
        <v>400000</v>
      </c>
      <c r="I20" s="55" t="s">
        <v>3287</v>
      </c>
    </row>
    <row r="21" spans="1:9" ht="21.6" thickTop="1" thickBot="1" x14ac:dyDescent="0.3">
      <c r="A21" s="55" t="s">
        <v>4055</v>
      </c>
      <c r="B21" s="56">
        <v>37073</v>
      </c>
      <c r="C21" s="57">
        <v>0</v>
      </c>
      <c r="D21" s="57">
        <v>0</v>
      </c>
      <c r="E21" s="57">
        <v>0</v>
      </c>
      <c r="F21" s="57">
        <v>0</v>
      </c>
      <c r="G21" s="57" t="s">
        <v>1246</v>
      </c>
      <c r="H21" s="58">
        <v>100000</v>
      </c>
      <c r="I21" s="55" t="s">
        <v>3287</v>
      </c>
    </row>
    <row r="22" spans="1:9" ht="21.6" thickTop="1" thickBot="1" x14ac:dyDescent="0.3">
      <c r="A22" s="55" t="s">
        <v>3007</v>
      </c>
      <c r="B22" s="55" t="s">
        <v>4070</v>
      </c>
      <c r="C22" s="57">
        <v>0</v>
      </c>
      <c r="D22" s="57">
        <v>0</v>
      </c>
      <c r="E22" s="57">
        <v>0</v>
      </c>
      <c r="F22" s="57">
        <v>0</v>
      </c>
      <c r="G22" s="57" t="s">
        <v>1247</v>
      </c>
      <c r="H22" s="58">
        <v>150000</v>
      </c>
      <c r="I22" s="55" t="s">
        <v>3287</v>
      </c>
    </row>
    <row r="23" spans="1:9" ht="21.6" thickTop="1" thickBot="1" x14ac:dyDescent="0.3">
      <c r="A23" s="55" t="s">
        <v>1248</v>
      </c>
      <c r="B23" s="55" t="s">
        <v>3589</v>
      </c>
      <c r="C23" s="57">
        <v>1.52</v>
      </c>
      <c r="D23" s="57">
        <v>1.56</v>
      </c>
      <c r="E23" s="57">
        <v>1.538</v>
      </c>
      <c r="F23" s="57">
        <v>1.56</v>
      </c>
      <c r="G23" s="57" t="s">
        <v>1249</v>
      </c>
      <c r="H23" s="58">
        <v>330000</v>
      </c>
      <c r="I23" s="55" t="s">
        <v>3287</v>
      </c>
    </row>
    <row r="24" spans="1:9" ht="21.6" thickTop="1" thickBot="1" x14ac:dyDescent="0.3">
      <c r="A24" s="55" t="s">
        <v>1250</v>
      </c>
      <c r="B24" s="55" t="s">
        <v>3537</v>
      </c>
      <c r="C24" s="57">
        <v>1.41</v>
      </c>
      <c r="D24" s="57">
        <v>1.41</v>
      </c>
      <c r="E24" s="57">
        <v>1.41</v>
      </c>
      <c r="F24" s="57">
        <v>1.41</v>
      </c>
      <c r="G24" s="57" t="s">
        <v>1251</v>
      </c>
      <c r="H24" s="58">
        <v>150000</v>
      </c>
      <c r="I24" s="55" t="s">
        <v>3287</v>
      </c>
    </row>
    <row r="25" spans="1:9" ht="21.6" thickTop="1" thickBot="1" x14ac:dyDescent="0.3">
      <c r="A25" s="55" t="s">
        <v>1252</v>
      </c>
      <c r="B25" s="55" t="s">
        <v>3606</v>
      </c>
      <c r="C25" s="57">
        <v>1.46</v>
      </c>
      <c r="D25" s="57">
        <v>1.46</v>
      </c>
      <c r="E25" s="57">
        <v>1.46</v>
      </c>
      <c r="F25" s="57">
        <v>1.46</v>
      </c>
      <c r="G25" s="57" t="s">
        <v>1253</v>
      </c>
      <c r="H25" s="58">
        <v>75000</v>
      </c>
      <c r="I25" s="55" t="s">
        <v>3287</v>
      </c>
    </row>
    <row r="26" spans="1:9" ht="21.6" thickTop="1" thickBot="1" x14ac:dyDescent="0.3">
      <c r="A26" s="55" t="s">
        <v>3008</v>
      </c>
      <c r="B26" s="55" t="s">
        <v>3613</v>
      </c>
      <c r="C26" s="57">
        <v>1.36</v>
      </c>
      <c r="D26" s="57">
        <v>1.36</v>
      </c>
      <c r="E26" s="57">
        <v>1.36</v>
      </c>
      <c r="F26" s="57">
        <v>1.36</v>
      </c>
      <c r="G26" s="57" t="s">
        <v>1254</v>
      </c>
      <c r="H26" s="58">
        <v>720000</v>
      </c>
      <c r="I26" s="55" t="s">
        <v>3287</v>
      </c>
    </row>
    <row r="27" spans="1:9" ht="21.6" thickTop="1" thickBot="1" x14ac:dyDescent="0.3">
      <c r="A27" s="55" t="s">
        <v>3009</v>
      </c>
      <c r="B27" s="56">
        <v>37043</v>
      </c>
      <c r="C27" s="57">
        <v>1.18</v>
      </c>
      <c r="D27" s="57">
        <v>1.27</v>
      </c>
      <c r="E27" s="57">
        <v>1.2230000000000001</v>
      </c>
      <c r="F27" s="57">
        <v>1.27</v>
      </c>
      <c r="G27" s="57" t="s">
        <v>1255</v>
      </c>
      <c r="H27" s="58">
        <v>300000</v>
      </c>
      <c r="I27" s="55" t="s">
        <v>3287</v>
      </c>
    </row>
    <row r="28" spans="1:9" ht="21.6" thickTop="1" thickBot="1" x14ac:dyDescent="0.3">
      <c r="A28" s="55" t="s">
        <v>1256</v>
      </c>
      <c r="B28" s="56">
        <v>37073</v>
      </c>
      <c r="C28" s="57">
        <v>1.57</v>
      </c>
      <c r="D28" s="57">
        <v>1.58</v>
      </c>
      <c r="E28" s="57">
        <v>1.575</v>
      </c>
      <c r="F28" s="57">
        <v>1.58</v>
      </c>
      <c r="G28" s="57" t="s">
        <v>1257</v>
      </c>
      <c r="H28" s="58">
        <v>200000</v>
      </c>
      <c r="I28" s="55" t="s">
        <v>3287</v>
      </c>
    </row>
    <row r="29" spans="1:9" ht="21.6" thickTop="1" thickBot="1" x14ac:dyDescent="0.3">
      <c r="A29" s="55" t="s">
        <v>1258</v>
      </c>
      <c r="B29" s="56">
        <v>37104</v>
      </c>
      <c r="C29" s="57">
        <v>1.52</v>
      </c>
      <c r="D29" s="57">
        <v>1.52</v>
      </c>
      <c r="E29" s="57">
        <v>1.52</v>
      </c>
      <c r="F29" s="57">
        <v>1.52</v>
      </c>
      <c r="G29" s="57" t="s">
        <v>1259</v>
      </c>
      <c r="H29" s="58">
        <v>100000</v>
      </c>
      <c r="I29" s="55" t="s">
        <v>3287</v>
      </c>
    </row>
    <row r="30" spans="1:9" ht="14.4" thickTop="1" thickBot="1" x14ac:dyDescent="0.3">
      <c r="A30" s="263" t="s">
        <v>3648</v>
      </c>
      <c r="B30" s="264"/>
      <c r="C30" s="264"/>
      <c r="D30" s="264"/>
      <c r="E30" s="264"/>
      <c r="F30" s="264"/>
      <c r="G30" s="264"/>
      <c r="H30" s="264"/>
      <c r="I30" s="265"/>
    </row>
    <row r="31" spans="1:9" ht="21.6" thickTop="1" thickBot="1" x14ac:dyDescent="0.3">
      <c r="A31" s="55" t="s">
        <v>3649</v>
      </c>
      <c r="B31" s="56">
        <v>37043</v>
      </c>
      <c r="C31" s="57">
        <v>150.25</v>
      </c>
      <c r="D31" s="57">
        <v>152.5</v>
      </c>
      <c r="E31" s="57">
        <v>151.5</v>
      </c>
      <c r="F31" s="57">
        <v>152.25</v>
      </c>
      <c r="G31" s="57" t="s">
        <v>1260</v>
      </c>
      <c r="H31" s="58">
        <v>20000</v>
      </c>
      <c r="I31" s="55" t="s">
        <v>3650</v>
      </c>
    </row>
    <row r="32" spans="1:9" ht="21.6" thickTop="1" thickBot="1" x14ac:dyDescent="0.3">
      <c r="A32" s="55" t="s">
        <v>4066</v>
      </c>
      <c r="B32" s="56">
        <v>37073</v>
      </c>
      <c r="C32" s="57">
        <v>144</v>
      </c>
      <c r="D32" s="57">
        <v>145.75</v>
      </c>
      <c r="E32" s="57">
        <v>144.542</v>
      </c>
      <c r="F32" s="57">
        <v>145.75</v>
      </c>
      <c r="G32" s="57" t="s">
        <v>1260</v>
      </c>
      <c r="H32" s="58">
        <v>30000</v>
      </c>
      <c r="I32" s="55" t="s">
        <v>3650</v>
      </c>
    </row>
    <row r="33" spans="1:9" ht="14.4" thickTop="1" thickBot="1" x14ac:dyDescent="0.3">
      <c r="A33" s="263" t="s">
        <v>4045</v>
      </c>
      <c r="B33" s="264"/>
      <c r="C33" s="264"/>
      <c r="D33" s="264"/>
      <c r="E33" s="264"/>
      <c r="F33" s="264"/>
      <c r="G33" s="264"/>
      <c r="H33" s="264"/>
      <c r="I33" s="265"/>
    </row>
    <row r="34" spans="1:9" ht="21.6" thickTop="1" thickBot="1" x14ac:dyDescent="0.3">
      <c r="A34" s="55" t="s">
        <v>3010</v>
      </c>
      <c r="B34" s="56">
        <v>37043</v>
      </c>
      <c r="C34" s="57">
        <v>3.5</v>
      </c>
      <c r="D34" s="57">
        <v>3.5</v>
      </c>
      <c r="E34" s="57">
        <v>3.5</v>
      </c>
      <c r="F34" s="57">
        <v>3.5</v>
      </c>
      <c r="G34" s="57" t="s">
        <v>1261</v>
      </c>
      <c r="H34" s="58">
        <v>5000</v>
      </c>
      <c r="I34" s="55" t="s">
        <v>3650</v>
      </c>
    </row>
    <row r="35" spans="1:9" ht="21.6" thickTop="1" thickBot="1" x14ac:dyDescent="0.3">
      <c r="A35" s="55" t="s">
        <v>1262</v>
      </c>
      <c r="B35" s="56">
        <v>37073</v>
      </c>
      <c r="C35" s="57">
        <v>4.05</v>
      </c>
      <c r="D35" s="57">
        <v>4.05</v>
      </c>
      <c r="E35" s="57">
        <v>4.05</v>
      </c>
      <c r="F35" s="57">
        <v>4.05</v>
      </c>
      <c r="G35" s="57" t="s">
        <v>1263</v>
      </c>
      <c r="H35" s="58">
        <v>5000</v>
      </c>
      <c r="I35" s="55" t="s">
        <v>3650</v>
      </c>
    </row>
    <row r="36" spans="1:9" ht="21.6" thickTop="1" thickBot="1" x14ac:dyDescent="0.3">
      <c r="A36" s="55" t="s">
        <v>4056</v>
      </c>
      <c r="B36" s="55" t="s">
        <v>3589</v>
      </c>
      <c r="C36" s="57">
        <v>4.55</v>
      </c>
      <c r="D36" s="57">
        <v>4.55</v>
      </c>
      <c r="E36" s="57">
        <v>4.55</v>
      </c>
      <c r="F36" s="57">
        <v>4.55</v>
      </c>
      <c r="G36" s="57" t="s">
        <v>1264</v>
      </c>
      <c r="H36" s="58">
        <v>15000</v>
      </c>
      <c r="I36" s="55" t="s">
        <v>3650</v>
      </c>
    </row>
    <row r="37" spans="1:9" ht="14.4" thickTop="1" thickBot="1" x14ac:dyDescent="0.3">
      <c r="A37" s="263" t="s">
        <v>3651</v>
      </c>
      <c r="B37" s="264"/>
      <c r="C37" s="264"/>
      <c r="D37" s="264"/>
      <c r="E37" s="264"/>
      <c r="F37" s="264"/>
      <c r="G37" s="264"/>
      <c r="H37" s="264"/>
      <c r="I37" s="265"/>
    </row>
    <row r="38" spans="1:9" ht="21.6" thickTop="1" thickBot="1" x14ac:dyDescent="0.3">
      <c r="A38" s="55" t="s">
        <v>3011</v>
      </c>
      <c r="B38" s="56">
        <v>37043</v>
      </c>
      <c r="C38" s="57">
        <v>-16.25</v>
      </c>
      <c r="D38" s="57">
        <v>18.5</v>
      </c>
      <c r="E38" s="57">
        <v>-4.6669999999999998</v>
      </c>
      <c r="F38" s="57">
        <v>-16.25</v>
      </c>
      <c r="G38" s="57" t="s">
        <v>1265</v>
      </c>
      <c r="H38" s="58">
        <v>15000</v>
      </c>
      <c r="I38" s="55" t="s">
        <v>3650</v>
      </c>
    </row>
    <row r="39" spans="1:9" ht="21.6" thickTop="1" thickBot="1" x14ac:dyDescent="0.3">
      <c r="A39" s="55" t="s">
        <v>1266</v>
      </c>
      <c r="B39" s="56">
        <v>37073</v>
      </c>
      <c r="C39" s="57">
        <v>1.25</v>
      </c>
      <c r="D39" s="57">
        <v>1.25</v>
      </c>
      <c r="E39" s="57">
        <v>1.25</v>
      </c>
      <c r="F39" s="57">
        <v>1.25</v>
      </c>
      <c r="G39" s="57" t="s">
        <v>1267</v>
      </c>
      <c r="H39" s="58">
        <v>5000</v>
      </c>
      <c r="I39" s="55" t="s">
        <v>3650</v>
      </c>
    </row>
    <row r="40" spans="1:9" ht="21.6" thickTop="1" thickBot="1" x14ac:dyDescent="0.3">
      <c r="A40" s="55" t="s">
        <v>1268</v>
      </c>
      <c r="B40" s="56">
        <v>37104</v>
      </c>
      <c r="C40" s="57">
        <v>1.25</v>
      </c>
      <c r="D40" s="57">
        <v>1.25</v>
      </c>
      <c r="E40" s="57">
        <v>1.25</v>
      </c>
      <c r="F40" s="57">
        <v>1.25</v>
      </c>
      <c r="G40" s="57" t="s">
        <v>1267</v>
      </c>
      <c r="H40" s="58">
        <v>5000</v>
      </c>
      <c r="I40" s="55" t="s">
        <v>3650</v>
      </c>
    </row>
    <row r="41" spans="1:9" ht="21.6" thickTop="1" thickBot="1" x14ac:dyDescent="0.3">
      <c r="A41" s="55" t="s">
        <v>1269</v>
      </c>
      <c r="B41" s="55" t="s">
        <v>3589</v>
      </c>
      <c r="C41" s="57">
        <v>1</v>
      </c>
      <c r="D41" s="57">
        <v>1.25</v>
      </c>
      <c r="E41" s="57">
        <v>1.125</v>
      </c>
      <c r="F41" s="57">
        <v>1</v>
      </c>
      <c r="G41" s="57" t="s">
        <v>1270</v>
      </c>
      <c r="H41" s="58">
        <v>30000</v>
      </c>
      <c r="I41" s="55" t="s">
        <v>3650</v>
      </c>
    </row>
    <row r="42" spans="1:9" ht="21.6" thickTop="1" thickBot="1" x14ac:dyDescent="0.3">
      <c r="A42" s="55" t="s">
        <v>1271</v>
      </c>
      <c r="B42" s="55" t="s">
        <v>3606</v>
      </c>
      <c r="C42" s="57">
        <v>4.5</v>
      </c>
      <c r="D42" s="57">
        <v>4.5</v>
      </c>
      <c r="E42" s="57">
        <v>4.5</v>
      </c>
      <c r="F42" s="57">
        <v>4.5</v>
      </c>
      <c r="G42" s="57" t="s">
        <v>1272</v>
      </c>
      <c r="H42" s="58">
        <v>15000</v>
      </c>
      <c r="I42" s="55" t="s">
        <v>3650</v>
      </c>
    </row>
    <row r="43" spans="1:9" ht="21.6" thickTop="1" thickBot="1" x14ac:dyDescent="0.3">
      <c r="A43" s="55" t="s">
        <v>3012</v>
      </c>
      <c r="B43" s="55" t="s">
        <v>3597</v>
      </c>
      <c r="C43" s="57">
        <v>17</v>
      </c>
      <c r="D43" s="57">
        <v>17</v>
      </c>
      <c r="E43" s="57">
        <v>17</v>
      </c>
      <c r="F43" s="57">
        <v>17</v>
      </c>
      <c r="G43" s="57" t="s">
        <v>1273</v>
      </c>
      <c r="H43" s="58">
        <v>5000</v>
      </c>
      <c r="I43" s="55" t="s">
        <v>3650</v>
      </c>
    </row>
    <row r="44" spans="1:9" ht="14.4" thickTop="1" thickBot="1" x14ac:dyDescent="0.3">
      <c r="A44" s="263" t="s">
        <v>4067</v>
      </c>
      <c r="B44" s="264"/>
      <c r="C44" s="264"/>
      <c r="D44" s="264"/>
      <c r="E44" s="264"/>
      <c r="F44" s="264"/>
      <c r="G44" s="264"/>
      <c r="H44" s="264"/>
      <c r="I44" s="265"/>
    </row>
    <row r="45" spans="1:9" ht="21.6" thickTop="1" thickBot="1" x14ac:dyDescent="0.3">
      <c r="A45" s="55" t="s">
        <v>4068</v>
      </c>
      <c r="B45" s="56">
        <v>37043</v>
      </c>
      <c r="C45" s="57">
        <v>311</v>
      </c>
      <c r="D45" s="57">
        <v>315.5</v>
      </c>
      <c r="E45" s="57">
        <v>313.42899999999997</v>
      </c>
      <c r="F45" s="57">
        <v>315.5</v>
      </c>
      <c r="G45" s="57" t="s">
        <v>1274</v>
      </c>
      <c r="H45" s="58">
        <v>35000</v>
      </c>
      <c r="I45" s="55" t="s">
        <v>3650</v>
      </c>
    </row>
    <row r="46" spans="1:9" ht="21.6" thickTop="1" thickBot="1" x14ac:dyDescent="0.3">
      <c r="A46" s="55" t="s">
        <v>3013</v>
      </c>
      <c r="B46" s="56">
        <v>37073</v>
      </c>
      <c r="C46" s="57">
        <v>296</v>
      </c>
      <c r="D46" s="57">
        <v>298</v>
      </c>
      <c r="E46" s="57">
        <v>296.75</v>
      </c>
      <c r="F46" s="57">
        <v>298</v>
      </c>
      <c r="G46" s="57" t="s">
        <v>1275</v>
      </c>
      <c r="H46" s="58">
        <v>25000</v>
      </c>
      <c r="I46" s="55" t="s">
        <v>3650</v>
      </c>
    </row>
    <row r="47" spans="1:9" ht="14.4" thickTop="1" thickBot="1" x14ac:dyDescent="0.3">
      <c r="A47" s="263" t="s">
        <v>4046</v>
      </c>
      <c r="B47" s="264"/>
      <c r="C47" s="264"/>
      <c r="D47" s="264"/>
      <c r="E47" s="264"/>
      <c r="F47" s="264"/>
      <c r="G47" s="264"/>
      <c r="H47" s="264"/>
      <c r="I47" s="265"/>
    </row>
    <row r="48" spans="1:9" ht="21.6" thickTop="1" thickBot="1" x14ac:dyDescent="0.3">
      <c r="A48" s="55" t="s">
        <v>1276</v>
      </c>
      <c r="B48" s="56">
        <v>37043</v>
      </c>
      <c r="C48" s="57">
        <v>9.15</v>
      </c>
      <c r="D48" s="57">
        <v>9.25</v>
      </c>
      <c r="E48" s="57">
        <v>9.1999999999999993</v>
      </c>
      <c r="F48" s="57">
        <v>9.25</v>
      </c>
      <c r="G48" s="57" t="s">
        <v>1277</v>
      </c>
      <c r="H48" s="58">
        <v>10000</v>
      </c>
      <c r="I48" s="55" t="s">
        <v>3650</v>
      </c>
    </row>
    <row r="49" spans="1:10" ht="21.6" thickTop="1" thickBot="1" x14ac:dyDescent="0.3">
      <c r="A49" s="55" t="s">
        <v>4069</v>
      </c>
      <c r="B49" s="55" t="s">
        <v>3589</v>
      </c>
      <c r="C49" s="57">
        <v>7.15</v>
      </c>
      <c r="D49" s="57">
        <v>7.15</v>
      </c>
      <c r="E49" s="57">
        <v>7.15</v>
      </c>
      <c r="F49" s="57">
        <v>7.15</v>
      </c>
      <c r="G49" s="57" t="s">
        <v>1278</v>
      </c>
      <c r="H49" s="58">
        <v>15000</v>
      </c>
      <c r="I49" s="55" t="s">
        <v>3650</v>
      </c>
    </row>
    <row r="50" spans="1:10" ht="14.4" thickTop="1" thickBot="1" x14ac:dyDescent="0.3">
      <c r="A50" s="263" t="s">
        <v>1279</v>
      </c>
      <c r="B50" s="264"/>
      <c r="C50" s="264"/>
      <c r="D50" s="264"/>
      <c r="E50" s="264"/>
      <c r="F50" s="264"/>
      <c r="G50" s="264"/>
      <c r="H50" s="264"/>
      <c r="I50" s="265"/>
    </row>
    <row r="51" spans="1:10" ht="21.6" thickTop="1" thickBot="1" x14ac:dyDescent="0.3">
      <c r="A51" s="55" t="s">
        <v>1280</v>
      </c>
      <c r="B51" s="55" t="s">
        <v>3537</v>
      </c>
      <c r="C51" s="57">
        <v>6.2</v>
      </c>
      <c r="D51" s="57">
        <v>6.2</v>
      </c>
      <c r="E51" s="57">
        <v>6.2</v>
      </c>
      <c r="F51" s="57">
        <v>6.2</v>
      </c>
      <c r="G51" s="57" t="s">
        <v>1281</v>
      </c>
      <c r="H51" s="58">
        <v>75000</v>
      </c>
      <c r="I51" s="55" t="s">
        <v>3287</v>
      </c>
    </row>
    <row r="52" spans="1:10" ht="14.4" thickTop="1" thickBot="1" x14ac:dyDescent="0.3">
      <c r="A52" s="263" t="s">
        <v>1282</v>
      </c>
      <c r="B52" s="264"/>
      <c r="C52" s="264"/>
      <c r="D52" s="264"/>
      <c r="E52" s="264"/>
      <c r="F52" s="264"/>
      <c r="G52" s="264"/>
      <c r="H52" s="264"/>
      <c r="I52" s="265"/>
    </row>
    <row r="53" spans="1:10" ht="21.6" thickTop="1" thickBot="1" x14ac:dyDescent="0.3">
      <c r="A53" s="55" t="s">
        <v>1283</v>
      </c>
      <c r="B53" s="56">
        <v>37043</v>
      </c>
      <c r="C53" s="57">
        <v>-2.4E-2</v>
      </c>
      <c r="D53" s="57">
        <v>-2.4E-2</v>
      </c>
      <c r="E53" s="57">
        <v>-2.4E-2</v>
      </c>
      <c r="F53" s="57">
        <v>-2.4E-2</v>
      </c>
      <c r="G53" s="57" t="s">
        <v>1284</v>
      </c>
      <c r="H53" s="58">
        <v>100000</v>
      </c>
      <c r="I53" s="55" t="s">
        <v>3287</v>
      </c>
    </row>
    <row r="54" spans="1:10" ht="14.4" thickTop="1" thickBot="1" x14ac:dyDescent="0.3">
      <c r="A54" s="263" t="s">
        <v>3654</v>
      </c>
      <c r="B54" s="264"/>
      <c r="C54" s="264"/>
      <c r="D54" s="264"/>
      <c r="E54" s="264"/>
      <c r="F54" s="264"/>
      <c r="G54" s="264"/>
      <c r="H54" s="264"/>
      <c r="I54" s="265"/>
    </row>
    <row r="55" spans="1:10" ht="21.6" thickTop="1" thickBot="1" x14ac:dyDescent="0.3">
      <c r="A55" s="55" t="s">
        <v>3657</v>
      </c>
      <c r="B55" s="56">
        <v>37043</v>
      </c>
      <c r="C55" s="57">
        <v>36.25</v>
      </c>
      <c r="D55" s="57">
        <v>36.75</v>
      </c>
      <c r="E55" s="57">
        <v>36.5</v>
      </c>
      <c r="F55" s="57">
        <v>36.75</v>
      </c>
      <c r="G55" s="57" t="s">
        <v>1285</v>
      </c>
      <c r="H55" s="58">
        <v>10000</v>
      </c>
      <c r="I55" s="55" t="s">
        <v>3650</v>
      </c>
      <c r="J55" s="116"/>
    </row>
    <row r="56" spans="1:10" ht="21.6" thickTop="1" thickBot="1" x14ac:dyDescent="0.3">
      <c r="A56" s="55" t="s">
        <v>1286</v>
      </c>
      <c r="B56" s="55" t="s">
        <v>3606</v>
      </c>
      <c r="C56" s="57">
        <v>50</v>
      </c>
      <c r="D56" s="57">
        <v>50.5</v>
      </c>
      <c r="E56" s="57">
        <v>50.25</v>
      </c>
      <c r="F56" s="57">
        <v>50.5</v>
      </c>
      <c r="G56" s="57" t="s">
        <v>1287</v>
      </c>
      <c r="H56" s="58">
        <v>30000</v>
      </c>
      <c r="I56" s="55" t="s">
        <v>3650</v>
      </c>
    </row>
    <row r="57" spans="1:10" ht="14.4" thickTop="1" thickBot="1" x14ac:dyDescent="0.3">
      <c r="A57" s="263" t="s">
        <v>3014</v>
      </c>
      <c r="B57" s="264"/>
      <c r="C57" s="264"/>
      <c r="D57" s="264"/>
      <c r="E57" s="264"/>
      <c r="F57" s="264"/>
      <c r="G57" s="264"/>
      <c r="H57" s="264"/>
      <c r="I57" s="265"/>
    </row>
    <row r="58" spans="1:10" ht="21.6" thickTop="1" thickBot="1" x14ac:dyDescent="0.3">
      <c r="A58" s="55" t="s">
        <v>3015</v>
      </c>
      <c r="B58" s="56">
        <v>37043</v>
      </c>
      <c r="C58" s="57">
        <v>268.5</v>
      </c>
      <c r="D58" s="57">
        <v>268.5</v>
      </c>
      <c r="E58" s="57">
        <v>268.5</v>
      </c>
      <c r="F58" s="57">
        <v>268.5</v>
      </c>
      <c r="G58" s="57" t="s">
        <v>1288</v>
      </c>
      <c r="H58" s="58">
        <v>5000</v>
      </c>
      <c r="I58" s="55" t="s">
        <v>3650</v>
      </c>
    </row>
    <row r="59" spans="1:10" ht="14.4" thickTop="1" thickBot="1" x14ac:dyDescent="0.3">
      <c r="A59" s="55"/>
      <c r="B59" s="55"/>
      <c r="C59" s="57"/>
      <c r="D59" s="57"/>
      <c r="E59" s="57"/>
      <c r="F59" s="57"/>
      <c r="G59" s="57"/>
      <c r="H59" s="58"/>
      <c r="I59" s="55"/>
    </row>
    <row r="60" spans="1:10" ht="14.4" thickTop="1" thickBot="1" x14ac:dyDescent="0.3">
      <c r="A60" s="263"/>
      <c r="B60" s="264"/>
      <c r="C60" s="264"/>
      <c r="D60" s="264"/>
      <c r="E60" s="264"/>
      <c r="F60" s="264"/>
      <c r="G60" s="264"/>
      <c r="H60" s="264"/>
      <c r="I60" s="265"/>
    </row>
    <row r="61" spans="1:10" ht="14.4" thickTop="1" thickBot="1" x14ac:dyDescent="0.3">
      <c r="A61" s="55"/>
      <c r="B61" s="56"/>
      <c r="C61" s="57"/>
      <c r="D61" s="57"/>
      <c r="E61" s="57"/>
      <c r="F61" s="57"/>
      <c r="G61" s="57"/>
      <c r="H61" s="58"/>
      <c r="I61" s="55"/>
    </row>
    <row r="62" spans="1:10" ht="14.4" thickTop="1" thickBot="1" x14ac:dyDescent="0.3">
      <c r="A62" s="55"/>
      <c r="B62" s="55"/>
      <c r="C62" s="57"/>
      <c r="D62" s="57"/>
      <c r="E62" s="57"/>
      <c r="F62" s="57"/>
      <c r="G62" s="57"/>
      <c r="H62" s="58"/>
      <c r="I62" s="55"/>
    </row>
    <row r="63" spans="1:10" ht="14.4" thickTop="1" thickBot="1" x14ac:dyDescent="0.3">
      <c r="A63" s="263"/>
      <c r="B63" s="264"/>
      <c r="C63" s="264"/>
      <c r="D63" s="264"/>
      <c r="E63" s="264"/>
      <c r="F63" s="264"/>
      <c r="G63" s="264"/>
      <c r="H63" s="264"/>
      <c r="I63" s="265"/>
    </row>
    <row r="64" spans="1:10" ht="14.4" thickTop="1" thickBot="1" x14ac:dyDescent="0.3">
      <c r="A64" s="55"/>
      <c r="B64" s="56"/>
      <c r="C64" s="57"/>
      <c r="D64" s="57"/>
      <c r="E64" s="57"/>
      <c r="F64" s="57"/>
      <c r="G64" s="57"/>
      <c r="H64" s="58"/>
      <c r="I64" s="55"/>
    </row>
    <row r="65" spans="1:9" ht="14.4" thickTop="1" thickBot="1" x14ac:dyDescent="0.3">
      <c r="A65" s="263"/>
      <c r="B65" s="264"/>
      <c r="C65" s="264"/>
      <c r="D65" s="264"/>
      <c r="E65" s="264"/>
      <c r="F65" s="264"/>
      <c r="G65" s="264"/>
      <c r="H65" s="264"/>
      <c r="I65" s="265"/>
    </row>
    <row r="66" spans="1:9" ht="14.4" thickTop="1" thickBot="1" x14ac:dyDescent="0.3">
      <c r="A66" s="55"/>
      <c r="B66" s="56"/>
      <c r="C66" s="57"/>
      <c r="D66" s="57"/>
      <c r="E66" s="57"/>
      <c r="F66" s="57"/>
      <c r="G66" s="57"/>
      <c r="H66" s="58"/>
      <c r="I66" s="55"/>
    </row>
    <row r="67" spans="1:9" ht="14.4" thickTop="1" thickBot="1" x14ac:dyDescent="0.3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4.4" thickTop="1" thickBot="1" x14ac:dyDescent="0.3">
      <c r="A68" s="55"/>
      <c r="B68" s="56"/>
      <c r="C68" s="57"/>
      <c r="D68" s="57"/>
      <c r="E68" s="57"/>
      <c r="F68" s="57"/>
      <c r="G68" s="57"/>
      <c r="H68" s="58"/>
      <c r="I68" s="55"/>
    </row>
    <row r="69" spans="1:9" ht="13.8" thickTop="1" x14ac:dyDescent="0.25"/>
  </sheetData>
  <mergeCells count="22">
    <mergeCell ref="B9:B10"/>
    <mergeCell ref="C9:C10"/>
    <mergeCell ref="D9:D10"/>
    <mergeCell ref="A60:I60"/>
    <mergeCell ref="A65:I65"/>
    <mergeCell ref="A63:I63"/>
    <mergeCell ref="A37:I37"/>
    <mergeCell ref="A11:I11"/>
    <mergeCell ref="F9:F10"/>
    <mergeCell ref="G9:G10"/>
    <mergeCell ref="H9:H10"/>
    <mergeCell ref="I9:I10"/>
    <mergeCell ref="A9:A10"/>
    <mergeCell ref="A47:I47"/>
    <mergeCell ref="A50:I50"/>
    <mergeCell ref="A54:I54"/>
    <mergeCell ref="A57:I57"/>
    <mergeCell ref="A19:I19"/>
    <mergeCell ref="A30:I30"/>
    <mergeCell ref="A33:I33"/>
    <mergeCell ref="A44:I44"/>
    <mergeCell ref="A52:I52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zoomScale="85" workbookViewId="0"/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3482</v>
      </c>
      <c r="B1" s="2"/>
      <c r="F1" s="3"/>
      <c r="G1" s="4" t="s">
        <v>3262</v>
      </c>
      <c r="H1" s="1">
        <f>SUM(H11:H10000)</f>
        <v>3836400</v>
      </c>
    </row>
    <row r="2" spans="1:9" ht="15.6" x14ac:dyDescent="0.3">
      <c r="A2" s="16" t="s">
        <v>3263</v>
      </c>
      <c r="B2" s="2"/>
      <c r="F2" s="3"/>
      <c r="G2" s="59"/>
      <c r="H2" s="61"/>
    </row>
    <row r="3" spans="1:9" x14ac:dyDescent="0.25">
      <c r="A3" s="96">
        <f>'E-Mail'!$B$2</f>
        <v>37029</v>
      </c>
      <c r="B3" s="2"/>
      <c r="F3" s="3"/>
      <c r="G3" s="59"/>
      <c r="H3" s="61"/>
    </row>
    <row r="5" spans="1:9" s="51" customFormat="1" ht="9.75" customHeight="1" x14ac:dyDescent="0.25">
      <c r="A5" s="52" t="s">
        <v>3016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3481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1236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68" t="s">
        <v>3245</v>
      </c>
      <c r="B9" s="268" t="s">
        <v>3246</v>
      </c>
      <c r="C9" s="266" t="s">
        <v>3247</v>
      </c>
      <c r="D9" s="266" t="s">
        <v>3248</v>
      </c>
      <c r="E9" s="53" t="s">
        <v>3249</v>
      </c>
      <c r="F9" s="266" t="s">
        <v>3251</v>
      </c>
      <c r="G9" s="266" t="s">
        <v>3252</v>
      </c>
      <c r="H9" s="266" t="s">
        <v>3253</v>
      </c>
      <c r="I9" s="268" t="s">
        <v>3254</v>
      </c>
    </row>
    <row r="10" spans="1:9" s="51" customFormat="1" ht="25.5" customHeight="1" thickBot="1" x14ac:dyDescent="0.3">
      <c r="A10" s="269"/>
      <c r="B10" s="269"/>
      <c r="C10" s="267"/>
      <c r="D10" s="267"/>
      <c r="E10" s="54" t="s">
        <v>3250</v>
      </c>
      <c r="F10" s="267"/>
      <c r="G10" s="267"/>
      <c r="H10" s="267"/>
      <c r="I10" s="269"/>
    </row>
    <row r="11" spans="1:9" s="51" customFormat="1" ht="10.5" customHeight="1" thickTop="1" thickBot="1" x14ac:dyDescent="0.3">
      <c r="A11" s="263" t="s">
        <v>3538</v>
      </c>
      <c r="B11" s="264"/>
      <c r="C11" s="264"/>
      <c r="D11" s="264"/>
      <c r="E11" s="264"/>
      <c r="F11" s="264"/>
      <c r="G11" s="264"/>
      <c r="H11" s="264"/>
      <c r="I11" s="265"/>
    </row>
    <row r="12" spans="1:9" s="51" customFormat="1" ht="14.4" thickTop="1" thickBot="1" x14ac:dyDescent="0.3">
      <c r="A12" s="55" t="s">
        <v>1289</v>
      </c>
      <c r="B12" s="55" t="s">
        <v>3577</v>
      </c>
      <c r="C12" s="57">
        <v>65</v>
      </c>
      <c r="D12" s="57">
        <v>65</v>
      </c>
      <c r="E12" s="57">
        <v>65</v>
      </c>
      <c r="F12" s="57">
        <v>65</v>
      </c>
      <c r="G12" s="57" t="s">
        <v>1290</v>
      </c>
      <c r="H12" s="57">
        <v>800</v>
      </c>
      <c r="I12" s="55" t="s">
        <v>3258</v>
      </c>
    </row>
    <row r="13" spans="1:9" s="51" customFormat="1" ht="14.4" thickTop="1" thickBot="1" x14ac:dyDescent="0.3">
      <c r="A13" s="55" t="s">
        <v>1291</v>
      </c>
      <c r="B13" s="55" t="s">
        <v>3257</v>
      </c>
      <c r="C13" s="57">
        <v>66</v>
      </c>
      <c r="D13" s="57">
        <v>66</v>
      </c>
      <c r="E13" s="57">
        <v>66</v>
      </c>
      <c r="F13" s="57">
        <v>66</v>
      </c>
      <c r="G13" s="57" t="s">
        <v>1292</v>
      </c>
      <c r="H13" s="57">
        <v>800</v>
      </c>
      <c r="I13" s="55" t="s">
        <v>3258</v>
      </c>
    </row>
    <row r="14" spans="1:9" s="51" customFormat="1" ht="21.6" thickTop="1" thickBot="1" x14ac:dyDescent="0.3">
      <c r="A14" s="55" t="s">
        <v>1293</v>
      </c>
      <c r="B14" s="55" t="s">
        <v>3259</v>
      </c>
      <c r="C14" s="57">
        <v>126.5</v>
      </c>
      <c r="D14" s="57">
        <v>126.5</v>
      </c>
      <c r="E14" s="57">
        <v>126.5</v>
      </c>
      <c r="F14" s="57">
        <v>126.5</v>
      </c>
      <c r="G14" s="57" t="s">
        <v>1294</v>
      </c>
      <c r="H14" s="58">
        <v>35200</v>
      </c>
      <c r="I14" s="55" t="s">
        <v>3258</v>
      </c>
    </row>
    <row r="15" spans="1:9" s="51" customFormat="1" ht="14.4" thickTop="1" thickBot="1" x14ac:dyDescent="0.3">
      <c r="A15" s="55" t="s">
        <v>4071</v>
      </c>
      <c r="B15" s="56">
        <v>37043</v>
      </c>
      <c r="C15" s="57">
        <v>70</v>
      </c>
      <c r="D15" s="57">
        <v>70</v>
      </c>
      <c r="E15" s="57">
        <v>70</v>
      </c>
      <c r="F15" s="57">
        <v>70</v>
      </c>
      <c r="G15" s="57" t="s">
        <v>1295</v>
      </c>
      <c r="H15" s="58">
        <v>16800</v>
      </c>
      <c r="I15" s="55" t="s">
        <v>3258</v>
      </c>
    </row>
    <row r="16" spans="1:9" s="51" customFormat="1" ht="14.4" thickTop="1" thickBot="1" x14ac:dyDescent="0.3">
      <c r="A16" s="263" t="s">
        <v>3614</v>
      </c>
      <c r="B16" s="264"/>
      <c r="C16" s="264"/>
      <c r="D16" s="264"/>
      <c r="E16" s="264"/>
      <c r="F16" s="264"/>
      <c r="G16" s="264"/>
      <c r="H16" s="264"/>
      <c r="I16" s="265"/>
    </row>
    <row r="17" spans="1:9" s="51" customFormat="1" ht="21.6" thickTop="1" thickBot="1" x14ac:dyDescent="0.3">
      <c r="A17" s="55" t="s">
        <v>1296</v>
      </c>
      <c r="B17" s="55" t="s">
        <v>4073</v>
      </c>
      <c r="C17" s="57">
        <v>200</v>
      </c>
      <c r="D17" s="57">
        <v>210</v>
      </c>
      <c r="E17" s="57">
        <v>205</v>
      </c>
      <c r="F17" s="57">
        <v>200</v>
      </c>
      <c r="G17" s="57" t="s">
        <v>1297</v>
      </c>
      <c r="H17" s="58">
        <v>1600</v>
      </c>
      <c r="I17" s="55" t="s">
        <v>3258</v>
      </c>
    </row>
    <row r="18" spans="1:9" s="51" customFormat="1" ht="21.6" thickTop="1" thickBot="1" x14ac:dyDescent="0.3">
      <c r="A18" s="55" t="s">
        <v>1298</v>
      </c>
      <c r="B18" s="55" t="s">
        <v>1299</v>
      </c>
      <c r="C18" s="57">
        <v>45</v>
      </c>
      <c r="D18" s="57">
        <v>45</v>
      </c>
      <c r="E18" s="57">
        <v>45</v>
      </c>
      <c r="F18" s="57">
        <v>45</v>
      </c>
      <c r="G18" s="57" t="s">
        <v>1300</v>
      </c>
      <c r="H18" s="58">
        <v>1600</v>
      </c>
      <c r="I18" s="55" t="s">
        <v>3258</v>
      </c>
    </row>
    <row r="19" spans="1:9" s="51" customFormat="1" ht="21.6" thickTop="1" thickBot="1" x14ac:dyDescent="0.3">
      <c r="A19" s="55" t="s">
        <v>1301</v>
      </c>
      <c r="B19" s="55" t="s">
        <v>1299</v>
      </c>
      <c r="C19" s="57">
        <v>29</v>
      </c>
      <c r="D19" s="57">
        <v>29</v>
      </c>
      <c r="E19" s="57">
        <v>29</v>
      </c>
      <c r="F19" s="57">
        <v>29</v>
      </c>
      <c r="G19" s="57" t="s">
        <v>1302</v>
      </c>
      <c r="H19" s="58">
        <v>1600</v>
      </c>
      <c r="I19" s="55" t="s">
        <v>3258</v>
      </c>
    </row>
    <row r="20" spans="1:9" s="51" customFormat="1" ht="21.6" thickTop="1" thickBot="1" x14ac:dyDescent="0.3">
      <c r="A20" s="55" t="s">
        <v>1303</v>
      </c>
      <c r="B20" s="55" t="s">
        <v>4073</v>
      </c>
      <c r="C20" s="57">
        <v>110</v>
      </c>
      <c r="D20" s="57">
        <v>110</v>
      </c>
      <c r="E20" s="57">
        <v>110</v>
      </c>
      <c r="F20" s="57">
        <v>110</v>
      </c>
      <c r="G20" s="57" t="s">
        <v>1304</v>
      </c>
      <c r="H20" s="57">
        <v>800</v>
      </c>
      <c r="I20" s="55" t="s">
        <v>3258</v>
      </c>
    </row>
    <row r="21" spans="1:9" s="51" customFormat="1" ht="14.4" thickTop="1" thickBot="1" x14ac:dyDescent="0.3">
      <c r="A21" s="55" t="s">
        <v>1305</v>
      </c>
      <c r="B21" s="56">
        <v>37043</v>
      </c>
      <c r="C21" s="57">
        <v>112</v>
      </c>
      <c r="D21" s="57">
        <v>118</v>
      </c>
      <c r="E21" s="57">
        <v>115</v>
      </c>
      <c r="F21" s="57">
        <v>112</v>
      </c>
      <c r="G21" s="57" t="s">
        <v>1306</v>
      </c>
      <c r="H21" s="58">
        <v>15200</v>
      </c>
      <c r="I21" s="55" t="s">
        <v>3258</v>
      </c>
    </row>
    <row r="22" spans="1:9" s="51" customFormat="1" ht="21.6" thickTop="1" thickBot="1" x14ac:dyDescent="0.3">
      <c r="A22" s="55" t="s">
        <v>4072</v>
      </c>
      <c r="B22" s="55" t="s">
        <v>4073</v>
      </c>
      <c r="C22" s="57">
        <v>110</v>
      </c>
      <c r="D22" s="57">
        <v>135</v>
      </c>
      <c r="E22" s="57">
        <v>123.333</v>
      </c>
      <c r="F22" s="57">
        <v>110</v>
      </c>
      <c r="G22" s="57" t="s">
        <v>1307</v>
      </c>
      <c r="H22" s="58">
        <v>2400</v>
      </c>
      <c r="I22" s="55" t="s">
        <v>3258</v>
      </c>
    </row>
    <row r="23" spans="1:9" s="51" customFormat="1" ht="21.6" thickTop="1" thickBot="1" x14ac:dyDescent="0.3">
      <c r="A23" s="55" t="s">
        <v>1308</v>
      </c>
      <c r="B23" s="56">
        <v>37043</v>
      </c>
      <c r="C23" s="57">
        <v>120</v>
      </c>
      <c r="D23" s="57">
        <v>120</v>
      </c>
      <c r="E23" s="57">
        <v>120</v>
      </c>
      <c r="F23" s="57">
        <v>120</v>
      </c>
      <c r="G23" s="57" t="s">
        <v>1309</v>
      </c>
      <c r="H23" s="58">
        <v>7600</v>
      </c>
      <c r="I23" s="55" t="s">
        <v>3258</v>
      </c>
    </row>
    <row r="24" spans="1:9" s="51" customFormat="1" ht="14.4" thickTop="1" thickBot="1" x14ac:dyDescent="0.3">
      <c r="A24" s="263" t="s">
        <v>3255</v>
      </c>
      <c r="B24" s="264"/>
      <c r="C24" s="264"/>
      <c r="D24" s="264"/>
      <c r="E24" s="264"/>
      <c r="F24" s="264"/>
      <c r="G24" s="264"/>
      <c r="H24" s="264"/>
      <c r="I24" s="265"/>
    </row>
    <row r="25" spans="1:9" s="51" customFormat="1" ht="14.4" thickTop="1" thickBot="1" x14ac:dyDescent="0.3">
      <c r="A25" s="55" t="s">
        <v>3256</v>
      </c>
      <c r="B25" s="55" t="s">
        <v>3257</v>
      </c>
      <c r="C25" s="57">
        <v>27</v>
      </c>
      <c r="D25" s="57">
        <v>30</v>
      </c>
      <c r="E25" s="57">
        <v>28.055</v>
      </c>
      <c r="F25" s="57">
        <v>27</v>
      </c>
      <c r="G25" s="57" t="s">
        <v>1310</v>
      </c>
      <c r="H25" s="58">
        <v>116000</v>
      </c>
      <c r="I25" s="55" t="s">
        <v>3258</v>
      </c>
    </row>
    <row r="26" spans="1:9" s="51" customFormat="1" ht="14.4" thickTop="1" thickBot="1" x14ac:dyDescent="0.3">
      <c r="A26" s="55" t="s">
        <v>1311</v>
      </c>
      <c r="B26" s="55" t="s">
        <v>1312</v>
      </c>
      <c r="C26" s="57">
        <v>29</v>
      </c>
      <c r="D26" s="57">
        <v>31</v>
      </c>
      <c r="E26" s="57">
        <v>29.957999999999998</v>
      </c>
      <c r="F26" s="57">
        <v>29.5</v>
      </c>
      <c r="G26" s="57" t="s">
        <v>1313</v>
      </c>
      <c r="H26" s="58">
        <v>19200</v>
      </c>
      <c r="I26" s="55" t="s">
        <v>3258</v>
      </c>
    </row>
    <row r="27" spans="1:9" s="51" customFormat="1" ht="14.4" thickTop="1" thickBot="1" x14ac:dyDescent="0.3">
      <c r="A27" s="55" t="s">
        <v>1314</v>
      </c>
      <c r="B27" s="55" t="s">
        <v>3597</v>
      </c>
      <c r="C27" s="57">
        <v>34.25</v>
      </c>
      <c r="D27" s="57">
        <v>37.65</v>
      </c>
      <c r="E27" s="57">
        <v>36.517000000000003</v>
      </c>
      <c r="F27" s="57">
        <v>34.25</v>
      </c>
      <c r="G27" s="57" t="s">
        <v>1315</v>
      </c>
      <c r="H27" s="58">
        <v>16800</v>
      </c>
      <c r="I27" s="55" t="s">
        <v>3258</v>
      </c>
    </row>
    <row r="28" spans="1:9" s="51" customFormat="1" ht="14.4" thickTop="1" thickBot="1" x14ac:dyDescent="0.3">
      <c r="A28" s="55" t="s">
        <v>3268</v>
      </c>
      <c r="B28" s="56">
        <v>37043</v>
      </c>
      <c r="C28" s="57">
        <v>59.6</v>
      </c>
      <c r="D28" s="57">
        <v>60.75</v>
      </c>
      <c r="E28" s="57">
        <v>59.954000000000001</v>
      </c>
      <c r="F28" s="57">
        <v>60.15</v>
      </c>
      <c r="G28" s="57" t="s">
        <v>1316</v>
      </c>
      <c r="H28" s="58">
        <v>1024800</v>
      </c>
      <c r="I28" s="55" t="s">
        <v>3258</v>
      </c>
    </row>
    <row r="29" spans="1:9" s="51" customFormat="1" ht="21.6" thickTop="1" thickBot="1" x14ac:dyDescent="0.3">
      <c r="A29" s="55" t="s">
        <v>3581</v>
      </c>
      <c r="B29" s="55" t="s">
        <v>3259</v>
      </c>
      <c r="C29" s="57">
        <v>89.5</v>
      </c>
      <c r="D29" s="57">
        <v>90</v>
      </c>
      <c r="E29" s="57">
        <v>89.75</v>
      </c>
      <c r="F29" s="57">
        <v>89.5</v>
      </c>
      <c r="G29" s="57" t="s">
        <v>1317</v>
      </c>
      <c r="H29" s="58">
        <v>70400</v>
      </c>
      <c r="I29" s="55" t="s">
        <v>3258</v>
      </c>
    </row>
    <row r="30" spans="1:9" s="51" customFormat="1" ht="14.4" thickTop="1" thickBot="1" x14ac:dyDescent="0.3">
      <c r="A30" s="55" t="s">
        <v>3582</v>
      </c>
      <c r="B30" s="56">
        <v>37135</v>
      </c>
      <c r="C30" s="57">
        <v>38.1</v>
      </c>
      <c r="D30" s="57">
        <v>38.75</v>
      </c>
      <c r="E30" s="57">
        <v>38.368000000000002</v>
      </c>
      <c r="F30" s="57">
        <v>38.75</v>
      </c>
      <c r="G30" s="57" t="s">
        <v>1318</v>
      </c>
      <c r="H30" s="58">
        <v>288800</v>
      </c>
      <c r="I30" s="55" t="s">
        <v>3258</v>
      </c>
    </row>
    <row r="31" spans="1:9" s="51" customFormat="1" ht="14.4" thickTop="1" thickBot="1" x14ac:dyDescent="0.3">
      <c r="A31" s="55" t="s">
        <v>3584</v>
      </c>
      <c r="B31" s="55" t="s">
        <v>3537</v>
      </c>
      <c r="C31" s="57">
        <v>36.6</v>
      </c>
      <c r="D31" s="57">
        <v>37.1</v>
      </c>
      <c r="E31" s="57">
        <v>36.9</v>
      </c>
      <c r="F31" s="57">
        <v>37.1</v>
      </c>
      <c r="G31" s="57" t="s">
        <v>1319</v>
      </c>
      <c r="H31" s="58">
        <v>153600</v>
      </c>
      <c r="I31" s="55" t="s">
        <v>3258</v>
      </c>
    </row>
    <row r="32" spans="1:9" s="51" customFormat="1" ht="21.6" thickTop="1" thickBot="1" x14ac:dyDescent="0.3">
      <c r="A32" s="55" t="s">
        <v>1320</v>
      </c>
      <c r="B32" s="55" t="s">
        <v>4047</v>
      </c>
      <c r="C32" s="57">
        <v>40.5</v>
      </c>
      <c r="D32" s="57">
        <v>40.5</v>
      </c>
      <c r="E32" s="57">
        <v>40.5</v>
      </c>
      <c r="F32" s="57">
        <v>40.5</v>
      </c>
      <c r="G32" s="57" t="s">
        <v>1321</v>
      </c>
      <c r="H32" s="58">
        <v>67200</v>
      </c>
      <c r="I32" s="55" t="s">
        <v>3258</v>
      </c>
    </row>
    <row r="33" spans="1:9" s="51" customFormat="1" ht="21.6" thickTop="1" thickBot="1" x14ac:dyDescent="0.3">
      <c r="A33" s="55" t="s">
        <v>3655</v>
      </c>
      <c r="B33" s="55" t="s">
        <v>3611</v>
      </c>
      <c r="C33" s="57">
        <v>74.25</v>
      </c>
      <c r="D33" s="57">
        <v>75.25</v>
      </c>
      <c r="E33" s="57">
        <v>74.75</v>
      </c>
      <c r="F33" s="57">
        <v>75.25</v>
      </c>
      <c r="G33" s="57" t="s">
        <v>1322</v>
      </c>
      <c r="H33" s="58">
        <v>70400</v>
      </c>
      <c r="I33" s="55" t="s">
        <v>3258</v>
      </c>
    </row>
    <row r="34" spans="1:9" s="51" customFormat="1" ht="14.4" thickTop="1" thickBot="1" x14ac:dyDescent="0.3">
      <c r="A34" s="55" t="s">
        <v>1323</v>
      </c>
      <c r="B34" s="55" t="s">
        <v>3635</v>
      </c>
      <c r="C34" s="57">
        <v>40.75</v>
      </c>
      <c r="D34" s="57">
        <v>40.75</v>
      </c>
      <c r="E34" s="57">
        <v>40.75</v>
      </c>
      <c r="F34" s="57">
        <v>40.75</v>
      </c>
      <c r="G34" s="57" t="s">
        <v>1324</v>
      </c>
      <c r="H34" s="58">
        <v>204000</v>
      </c>
      <c r="I34" s="55" t="s">
        <v>3258</v>
      </c>
    </row>
    <row r="35" spans="1:9" s="51" customFormat="1" ht="14.4" thickTop="1" thickBot="1" x14ac:dyDescent="0.3">
      <c r="A35" s="55" t="s">
        <v>3598</v>
      </c>
      <c r="B35" s="55" t="s">
        <v>3257</v>
      </c>
      <c r="C35" s="57">
        <v>25.5</v>
      </c>
      <c r="D35" s="57">
        <v>29</v>
      </c>
      <c r="E35" s="57">
        <v>27.382999999999999</v>
      </c>
      <c r="F35" s="57">
        <v>25.5</v>
      </c>
      <c r="G35" s="57" t="s">
        <v>1325</v>
      </c>
      <c r="H35" s="58">
        <v>4800</v>
      </c>
      <c r="I35" s="55" t="s">
        <v>3258</v>
      </c>
    </row>
    <row r="36" spans="1:9" s="51" customFormat="1" ht="14.4" thickTop="1" thickBot="1" x14ac:dyDescent="0.3">
      <c r="A36" s="55" t="s">
        <v>1326</v>
      </c>
      <c r="B36" s="55" t="s">
        <v>1312</v>
      </c>
      <c r="C36" s="57">
        <v>29</v>
      </c>
      <c r="D36" s="57">
        <v>29</v>
      </c>
      <c r="E36" s="57">
        <v>29</v>
      </c>
      <c r="F36" s="57">
        <v>29</v>
      </c>
      <c r="G36" s="57" t="s">
        <v>1327</v>
      </c>
      <c r="H36" s="58">
        <v>3200</v>
      </c>
      <c r="I36" s="55" t="s">
        <v>3258</v>
      </c>
    </row>
    <row r="37" spans="1:9" s="51" customFormat="1" ht="14.4" thickTop="1" thickBot="1" x14ac:dyDescent="0.3">
      <c r="A37" s="55" t="s">
        <v>1328</v>
      </c>
      <c r="B37" s="56">
        <v>37043</v>
      </c>
      <c r="C37" s="57">
        <v>56</v>
      </c>
      <c r="D37" s="57">
        <v>56</v>
      </c>
      <c r="E37" s="57">
        <v>56</v>
      </c>
      <c r="F37" s="57">
        <v>56</v>
      </c>
      <c r="G37" s="57" t="s">
        <v>1329</v>
      </c>
      <c r="H37" s="58">
        <v>33600</v>
      </c>
      <c r="I37" s="55" t="s">
        <v>3258</v>
      </c>
    </row>
    <row r="38" spans="1:9" s="51" customFormat="1" ht="14.4" thickTop="1" thickBot="1" x14ac:dyDescent="0.3">
      <c r="A38" s="55" t="s">
        <v>3017</v>
      </c>
      <c r="B38" s="56">
        <v>37135</v>
      </c>
      <c r="C38" s="57">
        <v>35.9</v>
      </c>
      <c r="D38" s="57">
        <v>35.9</v>
      </c>
      <c r="E38" s="57">
        <v>35.9</v>
      </c>
      <c r="F38" s="57">
        <v>35.9</v>
      </c>
      <c r="G38" s="57" t="s">
        <v>1330</v>
      </c>
      <c r="H38" s="58">
        <v>15200</v>
      </c>
      <c r="I38" s="55" t="s">
        <v>3258</v>
      </c>
    </row>
    <row r="39" spans="1:9" s="51" customFormat="1" ht="14.4" thickTop="1" thickBot="1" x14ac:dyDescent="0.3">
      <c r="A39" s="55" t="s">
        <v>3539</v>
      </c>
      <c r="B39" s="55" t="s">
        <v>3257</v>
      </c>
      <c r="C39" s="57">
        <v>36.6</v>
      </c>
      <c r="D39" s="57">
        <v>37.25</v>
      </c>
      <c r="E39" s="57">
        <v>36.866</v>
      </c>
      <c r="F39" s="57">
        <v>36.799999999999997</v>
      </c>
      <c r="G39" s="57" t="s">
        <v>1331</v>
      </c>
      <c r="H39" s="58">
        <v>53600</v>
      </c>
      <c r="I39" s="55" t="s">
        <v>3258</v>
      </c>
    </row>
    <row r="40" spans="1:9" s="51" customFormat="1" ht="14.4" thickTop="1" thickBot="1" x14ac:dyDescent="0.3">
      <c r="A40" s="55" t="s">
        <v>1332</v>
      </c>
      <c r="B40" s="55" t="s">
        <v>1312</v>
      </c>
      <c r="C40" s="57">
        <v>38.75</v>
      </c>
      <c r="D40" s="57">
        <v>38.75</v>
      </c>
      <c r="E40" s="57">
        <v>38.75</v>
      </c>
      <c r="F40" s="57">
        <v>38.75</v>
      </c>
      <c r="G40" s="57" t="s">
        <v>1333</v>
      </c>
      <c r="H40" s="58">
        <v>3200</v>
      </c>
      <c r="I40" s="55" t="s">
        <v>3258</v>
      </c>
    </row>
    <row r="41" spans="1:9" s="51" customFormat="1" ht="14.4" thickTop="1" thickBot="1" x14ac:dyDescent="0.3">
      <c r="A41" s="55" t="s">
        <v>1334</v>
      </c>
      <c r="B41" s="55" t="s">
        <v>3597</v>
      </c>
      <c r="C41" s="57">
        <v>43.5</v>
      </c>
      <c r="D41" s="57">
        <v>45.55</v>
      </c>
      <c r="E41" s="57">
        <v>44.85</v>
      </c>
      <c r="F41" s="57">
        <v>43.5</v>
      </c>
      <c r="G41" s="57" t="s">
        <v>1315</v>
      </c>
      <c r="H41" s="58">
        <v>16800</v>
      </c>
      <c r="I41" s="55" t="s">
        <v>3258</v>
      </c>
    </row>
    <row r="42" spans="1:9" s="51" customFormat="1" ht="14.4" thickTop="1" thickBot="1" x14ac:dyDescent="0.3">
      <c r="A42" s="55" t="s">
        <v>1335</v>
      </c>
      <c r="B42" s="56">
        <v>37135</v>
      </c>
      <c r="C42" s="57">
        <v>44.75</v>
      </c>
      <c r="D42" s="57">
        <v>45</v>
      </c>
      <c r="E42" s="57">
        <v>44.875</v>
      </c>
      <c r="F42" s="57">
        <v>45</v>
      </c>
      <c r="G42" s="57" t="s">
        <v>1336</v>
      </c>
      <c r="H42" s="58">
        <v>30400</v>
      </c>
      <c r="I42" s="55" t="s">
        <v>3258</v>
      </c>
    </row>
    <row r="43" spans="1:9" s="51" customFormat="1" ht="21.6" thickTop="1" thickBot="1" x14ac:dyDescent="0.3">
      <c r="A43" s="55" t="s">
        <v>1337</v>
      </c>
      <c r="B43" s="55" t="s">
        <v>4047</v>
      </c>
      <c r="C43" s="57">
        <v>42</v>
      </c>
      <c r="D43" s="57">
        <v>42</v>
      </c>
      <c r="E43" s="57">
        <v>42</v>
      </c>
      <c r="F43" s="57">
        <v>42</v>
      </c>
      <c r="G43" s="57" t="s">
        <v>1338</v>
      </c>
      <c r="H43" s="58">
        <v>33600</v>
      </c>
      <c r="I43" s="55" t="s">
        <v>3258</v>
      </c>
    </row>
    <row r="44" spans="1:9" s="51" customFormat="1" ht="21.6" thickTop="1" thickBot="1" x14ac:dyDescent="0.3">
      <c r="A44" s="55" t="s">
        <v>1339</v>
      </c>
      <c r="B44" s="55" t="s">
        <v>3611</v>
      </c>
      <c r="C44" s="57">
        <v>76</v>
      </c>
      <c r="D44" s="57">
        <v>76</v>
      </c>
      <c r="E44" s="57">
        <v>76</v>
      </c>
      <c r="F44" s="57">
        <v>76</v>
      </c>
      <c r="G44" s="57" t="s">
        <v>1340</v>
      </c>
      <c r="H44" s="58">
        <v>35200</v>
      </c>
      <c r="I44" s="55" t="s">
        <v>3258</v>
      </c>
    </row>
    <row r="45" spans="1:9" s="51" customFormat="1" ht="14.4" thickTop="1" thickBot="1" x14ac:dyDescent="0.3">
      <c r="A45" s="55" t="s">
        <v>4074</v>
      </c>
      <c r="B45" s="56">
        <v>37043</v>
      </c>
      <c r="C45" s="57">
        <v>357.5</v>
      </c>
      <c r="D45" s="57">
        <v>357.5</v>
      </c>
      <c r="E45" s="57">
        <v>357.5</v>
      </c>
      <c r="F45" s="57">
        <v>357.5</v>
      </c>
      <c r="G45" s="57" t="s">
        <v>1341</v>
      </c>
      <c r="H45" s="58">
        <v>10400</v>
      </c>
      <c r="I45" s="55" t="s">
        <v>3258</v>
      </c>
    </row>
    <row r="46" spans="1:9" s="51" customFormat="1" ht="14.4" thickTop="1" thickBot="1" x14ac:dyDescent="0.3">
      <c r="A46" s="55" t="s">
        <v>1342</v>
      </c>
      <c r="B46" s="55" t="s">
        <v>3257</v>
      </c>
      <c r="C46" s="57">
        <v>335</v>
      </c>
      <c r="D46" s="57">
        <v>360</v>
      </c>
      <c r="E46" s="57">
        <v>347.5</v>
      </c>
      <c r="F46" s="57">
        <v>335</v>
      </c>
      <c r="G46" s="57" t="s">
        <v>1343</v>
      </c>
      <c r="H46" s="57">
        <v>800</v>
      </c>
      <c r="I46" s="55" t="s">
        <v>3258</v>
      </c>
    </row>
    <row r="47" spans="1:9" s="51" customFormat="1" ht="14.4" thickTop="1" thickBot="1" x14ac:dyDescent="0.3">
      <c r="A47" s="55" t="s">
        <v>1344</v>
      </c>
      <c r="B47" s="55" t="s">
        <v>3577</v>
      </c>
      <c r="C47" s="57">
        <v>52.25</v>
      </c>
      <c r="D47" s="57">
        <v>52.5</v>
      </c>
      <c r="E47" s="57">
        <v>52.375</v>
      </c>
      <c r="F47" s="57">
        <v>52.25</v>
      </c>
      <c r="G47" s="57" t="s">
        <v>1345</v>
      </c>
      <c r="H47" s="58">
        <v>6400</v>
      </c>
      <c r="I47" s="55" t="s">
        <v>3258</v>
      </c>
    </row>
    <row r="48" spans="1:9" s="51" customFormat="1" ht="14.4" thickTop="1" thickBot="1" x14ac:dyDescent="0.3">
      <c r="A48" s="55" t="s">
        <v>3610</v>
      </c>
      <c r="B48" s="55" t="s">
        <v>3257</v>
      </c>
      <c r="C48" s="57">
        <v>52.25</v>
      </c>
      <c r="D48" s="57">
        <v>52.75</v>
      </c>
      <c r="E48" s="57">
        <v>52.5</v>
      </c>
      <c r="F48" s="57">
        <v>52.5</v>
      </c>
      <c r="G48" s="57" t="s">
        <v>1340</v>
      </c>
      <c r="H48" s="58">
        <v>8000</v>
      </c>
      <c r="I48" s="55" t="s">
        <v>3258</v>
      </c>
    </row>
    <row r="49" spans="1:9" s="51" customFormat="1" ht="14.4" thickTop="1" thickBot="1" x14ac:dyDescent="0.3">
      <c r="A49" s="55" t="s">
        <v>1346</v>
      </c>
      <c r="B49" s="55" t="s">
        <v>1312</v>
      </c>
      <c r="C49" s="57">
        <v>52.25</v>
      </c>
      <c r="D49" s="57">
        <v>53</v>
      </c>
      <c r="E49" s="57">
        <v>52.442999999999998</v>
      </c>
      <c r="F49" s="57">
        <v>52.5</v>
      </c>
      <c r="G49" s="57" t="s">
        <v>1347</v>
      </c>
      <c r="H49" s="58">
        <v>35200</v>
      </c>
      <c r="I49" s="55" t="s">
        <v>3258</v>
      </c>
    </row>
    <row r="50" spans="1:9" s="51" customFormat="1" ht="14.4" thickTop="1" thickBot="1" x14ac:dyDescent="0.3">
      <c r="A50" s="55" t="s">
        <v>3658</v>
      </c>
      <c r="B50" s="56">
        <v>37043</v>
      </c>
      <c r="C50" s="57">
        <v>62.5</v>
      </c>
      <c r="D50" s="57">
        <v>63.5</v>
      </c>
      <c r="E50" s="57">
        <v>62.75</v>
      </c>
      <c r="F50" s="57">
        <v>62.85</v>
      </c>
      <c r="G50" s="57" t="s">
        <v>1348</v>
      </c>
      <c r="H50" s="58">
        <v>151200</v>
      </c>
      <c r="I50" s="55" t="s">
        <v>3258</v>
      </c>
    </row>
    <row r="51" spans="1:9" s="51" customFormat="1" ht="21.6" thickTop="1" thickBot="1" x14ac:dyDescent="0.3">
      <c r="A51" s="55" t="s">
        <v>1349</v>
      </c>
      <c r="B51" s="55" t="s">
        <v>4047</v>
      </c>
      <c r="C51" s="57">
        <v>64</v>
      </c>
      <c r="D51" s="57">
        <v>64</v>
      </c>
      <c r="E51" s="57">
        <v>64</v>
      </c>
      <c r="F51" s="57">
        <v>64</v>
      </c>
      <c r="G51" s="57" t="s">
        <v>1350</v>
      </c>
      <c r="H51" s="58">
        <v>33600</v>
      </c>
      <c r="I51" s="55" t="s">
        <v>3258</v>
      </c>
    </row>
    <row r="52" spans="1:9" s="51" customFormat="1" ht="14.4" thickTop="1" thickBot="1" x14ac:dyDescent="0.3">
      <c r="A52" s="55" t="s">
        <v>3260</v>
      </c>
      <c r="B52" s="55" t="s">
        <v>3257</v>
      </c>
      <c r="C52" s="57">
        <v>36</v>
      </c>
      <c r="D52" s="57">
        <v>38</v>
      </c>
      <c r="E52" s="57">
        <v>36.655999999999999</v>
      </c>
      <c r="F52" s="57">
        <v>36</v>
      </c>
      <c r="G52" s="57" t="s">
        <v>1351</v>
      </c>
      <c r="H52" s="58">
        <v>36000</v>
      </c>
      <c r="I52" s="55" t="s">
        <v>3258</v>
      </c>
    </row>
    <row r="53" spans="1:9" s="51" customFormat="1" ht="14.4" thickTop="1" thickBot="1" x14ac:dyDescent="0.3">
      <c r="A53" s="55" t="s">
        <v>1352</v>
      </c>
      <c r="B53" s="55" t="s">
        <v>1312</v>
      </c>
      <c r="C53" s="57">
        <v>36.5</v>
      </c>
      <c r="D53" s="57">
        <v>36.5</v>
      </c>
      <c r="E53" s="57">
        <v>36.5</v>
      </c>
      <c r="F53" s="57">
        <v>36.5</v>
      </c>
      <c r="G53" s="57" t="s">
        <v>1353</v>
      </c>
      <c r="H53" s="58">
        <v>4000</v>
      </c>
      <c r="I53" s="55" t="s">
        <v>3258</v>
      </c>
    </row>
    <row r="54" spans="1:9" s="51" customFormat="1" ht="14.4" thickTop="1" thickBot="1" x14ac:dyDescent="0.3">
      <c r="A54" s="55" t="s">
        <v>1354</v>
      </c>
      <c r="B54" s="55" t="s">
        <v>3597</v>
      </c>
      <c r="C54" s="57">
        <v>39.75</v>
      </c>
      <c r="D54" s="57">
        <v>39.75</v>
      </c>
      <c r="E54" s="57">
        <v>39.75</v>
      </c>
      <c r="F54" s="57">
        <v>39.75</v>
      </c>
      <c r="G54" s="57" t="s">
        <v>1355</v>
      </c>
      <c r="H54" s="58">
        <v>6400</v>
      </c>
      <c r="I54" s="55" t="s">
        <v>3258</v>
      </c>
    </row>
    <row r="55" spans="1:9" s="51" customFormat="1" ht="21.6" thickTop="1" thickBot="1" x14ac:dyDescent="0.3">
      <c r="A55" s="55" t="s">
        <v>3636</v>
      </c>
      <c r="B55" s="55" t="s">
        <v>3634</v>
      </c>
      <c r="C55" s="57">
        <v>43</v>
      </c>
      <c r="D55" s="57">
        <v>45</v>
      </c>
      <c r="E55" s="57">
        <v>43.875</v>
      </c>
      <c r="F55" s="57">
        <v>43</v>
      </c>
      <c r="G55" s="57" t="s">
        <v>1356</v>
      </c>
      <c r="H55" s="58">
        <v>25600</v>
      </c>
      <c r="I55" s="55" t="s">
        <v>3258</v>
      </c>
    </row>
    <row r="56" spans="1:9" s="51" customFormat="1" ht="14.4" thickTop="1" thickBot="1" x14ac:dyDescent="0.3">
      <c r="A56" s="55" t="s">
        <v>3540</v>
      </c>
      <c r="B56" s="56">
        <v>37043</v>
      </c>
      <c r="C56" s="57">
        <v>58.85</v>
      </c>
      <c r="D56" s="57">
        <v>59.75</v>
      </c>
      <c r="E56" s="57">
        <v>59.155999999999999</v>
      </c>
      <c r="F56" s="57">
        <v>59.6</v>
      </c>
      <c r="G56" s="57" t="s">
        <v>1357</v>
      </c>
      <c r="H56" s="58">
        <v>688800</v>
      </c>
      <c r="I56" s="55" t="s">
        <v>3258</v>
      </c>
    </row>
    <row r="57" spans="1:9" ht="14.4" thickTop="1" thickBot="1" x14ac:dyDescent="0.3">
      <c r="A57" s="55" t="s">
        <v>4048</v>
      </c>
      <c r="B57" s="56">
        <v>37135</v>
      </c>
      <c r="C57" s="57">
        <v>41.7</v>
      </c>
      <c r="D57" s="57">
        <v>42.1</v>
      </c>
      <c r="E57" s="57">
        <v>41.856000000000002</v>
      </c>
      <c r="F57" s="57">
        <v>42.1</v>
      </c>
      <c r="G57" s="57" t="s">
        <v>1358</v>
      </c>
      <c r="H57" s="58">
        <v>121600</v>
      </c>
      <c r="I57" s="55" t="s">
        <v>3258</v>
      </c>
    </row>
    <row r="58" spans="1:9" ht="21.6" thickTop="1" thickBot="1" x14ac:dyDescent="0.3">
      <c r="A58" s="55" t="s">
        <v>4049</v>
      </c>
      <c r="B58" s="55" t="s">
        <v>4047</v>
      </c>
      <c r="C58" s="57">
        <v>43.5</v>
      </c>
      <c r="D58" s="57">
        <v>43.5</v>
      </c>
      <c r="E58" s="57">
        <v>43.5</v>
      </c>
      <c r="F58" s="57">
        <v>43.5</v>
      </c>
      <c r="G58" s="57" t="s">
        <v>1359</v>
      </c>
      <c r="H58" s="58">
        <v>33600</v>
      </c>
      <c r="I58" s="55" t="s">
        <v>3258</v>
      </c>
    </row>
    <row r="59" spans="1:9" ht="21.6" thickTop="1" thickBot="1" x14ac:dyDescent="0.3">
      <c r="A59" s="55" t="s">
        <v>1360</v>
      </c>
      <c r="B59" s="55" t="s">
        <v>1361</v>
      </c>
      <c r="C59" s="57">
        <v>37.5</v>
      </c>
      <c r="D59" s="57">
        <v>37.5</v>
      </c>
      <c r="E59" s="57">
        <v>37.5</v>
      </c>
      <c r="F59" s="57">
        <v>37.5</v>
      </c>
      <c r="G59" s="57" t="s">
        <v>1362</v>
      </c>
      <c r="H59" s="58">
        <v>34400</v>
      </c>
      <c r="I59" s="55" t="s">
        <v>3258</v>
      </c>
    </row>
    <row r="60" spans="1:9" ht="14.4" thickTop="1" thickBot="1" x14ac:dyDescent="0.3">
      <c r="A60" s="55" t="s">
        <v>3615</v>
      </c>
      <c r="B60" s="55" t="s">
        <v>3257</v>
      </c>
      <c r="C60" s="57">
        <v>300</v>
      </c>
      <c r="D60" s="57">
        <v>365</v>
      </c>
      <c r="E60" s="57">
        <v>327.5</v>
      </c>
      <c r="F60" s="57">
        <v>325</v>
      </c>
      <c r="G60" s="57" t="s">
        <v>1363</v>
      </c>
      <c r="H60" s="58">
        <v>3200</v>
      </c>
      <c r="I60" s="55" t="s">
        <v>3258</v>
      </c>
    </row>
    <row r="61" spans="1:9" ht="14.4" thickTop="1" thickBot="1" x14ac:dyDescent="0.3">
      <c r="A61" s="55" t="s">
        <v>4057</v>
      </c>
      <c r="B61" s="55" t="s">
        <v>3597</v>
      </c>
      <c r="C61" s="57">
        <v>325</v>
      </c>
      <c r="D61" s="57">
        <v>325</v>
      </c>
      <c r="E61" s="57">
        <v>325</v>
      </c>
      <c r="F61" s="57">
        <v>325</v>
      </c>
      <c r="G61" s="57" t="s">
        <v>1364</v>
      </c>
      <c r="H61" s="58">
        <v>3200</v>
      </c>
      <c r="I61" s="55" t="s">
        <v>3258</v>
      </c>
    </row>
    <row r="62" spans="1:9" ht="14.4" thickTop="1" thickBot="1" x14ac:dyDescent="0.3">
      <c r="A62" s="55" t="s">
        <v>3018</v>
      </c>
      <c r="B62" s="56">
        <v>37043</v>
      </c>
      <c r="C62" s="57">
        <v>357.5</v>
      </c>
      <c r="D62" s="57">
        <v>380</v>
      </c>
      <c r="E62" s="57">
        <v>368.75</v>
      </c>
      <c r="F62" s="57">
        <v>357.5</v>
      </c>
      <c r="G62" s="57" t="s">
        <v>1341</v>
      </c>
      <c r="H62" s="58">
        <v>20800</v>
      </c>
      <c r="I62" s="55" t="s">
        <v>3258</v>
      </c>
    </row>
    <row r="63" spans="1:9" ht="14.4" thickTop="1" thickBot="1" x14ac:dyDescent="0.3">
      <c r="A63" s="55" t="s">
        <v>3580</v>
      </c>
      <c r="B63" s="55" t="s">
        <v>3257</v>
      </c>
      <c r="C63" s="57">
        <v>285</v>
      </c>
      <c r="D63" s="57">
        <v>340</v>
      </c>
      <c r="E63" s="57">
        <v>320</v>
      </c>
      <c r="F63" s="57">
        <v>320</v>
      </c>
      <c r="G63" s="57" t="s">
        <v>1321</v>
      </c>
      <c r="H63" s="58">
        <v>1600</v>
      </c>
      <c r="I63" s="55" t="s">
        <v>3258</v>
      </c>
    </row>
    <row r="64" spans="1:9" ht="14.4" thickTop="1" thickBot="1" x14ac:dyDescent="0.3">
      <c r="A64" s="55" t="s">
        <v>1365</v>
      </c>
      <c r="B64" s="55" t="s">
        <v>3589</v>
      </c>
      <c r="C64" s="57">
        <v>305</v>
      </c>
      <c r="D64" s="57">
        <v>310</v>
      </c>
      <c r="E64" s="57">
        <v>307.5</v>
      </c>
      <c r="F64" s="57">
        <v>310</v>
      </c>
      <c r="G64" s="57" t="s">
        <v>1366</v>
      </c>
      <c r="H64" s="58">
        <v>60800</v>
      </c>
      <c r="I64" s="55" t="s">
        <v>3258</v>
      </c>
    </row>
    <row r="65" spans="1:9" ht="14.4" thickTop="1" thickBot="1" x14ac:dyDescent="0.3">
      <c r="A65" s="55" t="s">
        <v>3656</v>
      </c>
      <c r="B65" s="55" t="s">
        <v>3257</v>
      </c>
      <c r="C65" s="57">
        <v>28</v>
      </c>
      <c r="D65" s="57">
        <v>28.5</v>
      </c>
      <c r="E65" s="57">
        <v>28.25</v>
      </c>
      <c r="F65" s="57">
        <v>28.5</v>
      </c>
      <c r="G65" s="57" t="s">
        <v>1367</v>
      </c>
      <c r="H65" s="58">
        <v>1600</v>
      </c>
      <c r="I65" s="55" t="s">
        <v>3258</v>
      </c>
    </row>
    <row r="66" spans="1:9" ht="14.4" thickTop="1" thickBot="1" x14ac:dyDescent="0.3">
      <c r="A66" s="55" t="s">
        <v>1368</v>
      </c>
      <c r="B66" s="55" t="s">
        <v>3635</v>
      </c>
      <c r="C66" s="57">
        <v>40.5</v>
      </c>
      <c r="D66" s="57">
        <v>40.5</v>
      </c>
      <c r="E66" s="57">
        <v>40.5</v>
      </c>
      <c r="F66" s="57">
        <v>40.5</v>
      </c>
      <c r="G66" s="57" t="s">
        <v>1324</v>
      </c>
      <c r="H66" s="58">
        <v>204000</v>
      </c>
      <c r="I66" s="55" t="s">
        <v>3258</v>
      </c>
    </row>
    <row r="67" spans="1:9" ht="14.4" thickTop="1" thickBot="1" x14ac:dyDescent="0.3">
      <c r="A67" s="55"/>
      <c r="B67" s="55"/>
      <c r="C67" s="57"/>
      <c r="D67" s="57"/>
      <c r="E67" s="57"/>
      <c r="F67" s="57"/>
      <c r="G67" s="57"/>
      <c r="H67" s="58"/>
      <c r="I67" s="55"/>
    </row>
    <row r="68" spans="1:9" ht="14.4" thickTop="1" thickBot="1" x14ac:dyDescent="0.3">
      <c r="A68" s="55"/>
      <c r="B68" s="55"/>
      <c r="C68" s="57"/>
      <c r="D68" s="57"/>
      <c r="E68" s="57"/>
      <c r="F68" s="57"/>
      <c r="G68" s="57"/>
      <c r="H68" s="58"/>
      <c r="I68" s="55"/>
    </row>
    <row r="69" spans="1:9" ht="14.4" thickTop="1" thickBot="1" x14ac:dyDescent="0.3">
      <c r="A69" s="55"/>
      <c r="B69" s="55"/>
      <c r="C69" s="57"/>
      <c r="D69" s="57"/>
      <c r="E69" s="57"/>
      <c r="F69" s="57"/>
      <c r="G69" s="57"/>
      <c r="H69" s="58"/>
      <c r="I69" s="55"/>
    </row>
    <row r="70" spans="1:9" ht="14.4" thickTop="1" thickBot="1" x14ac:dyDescent="0.3">
      <c r="A70" s="55"/>
      <c r="B70" s="55"/>
      <c r="C70" s="57"/>
      <c r="D70" s="57"/>
      <c r="E70" s="57"/>
      <c r="F70" s="57"/>
      <c r="G70" s="57"/>
      <c r="H70" s="58"/>
      <c r="I70" s="55"/>
    </row>
    <row r="71" spans="1:9" ht="14.4" thickTop="1" thickBot="1" x14ac:dyDescent="0.3">
      <c r="A71" s="55"/>
      <c r="B71" s="56"/>
      <c r="C71" s="57"/>
      <c r="D71" s="57"/>
      <c r="E71" s="57"/>
      <c r="F71" s="57"/>
      <c r="G71" s="57"/>
      <c r="H71" s="58"/>
      <c r="I71" s="55"/>
    </row>
    <row r="72" spans="1:9" ht="14.4" thickTop="1" thickBot="1" x14ac:dyDescent="0.3">
      <c r="A72" s="55"/>
      <c r="B72" s="56"/>
      <c r="C72" s="57"/>
      <c r="D72" s="57"/>
      <c r="E72" s="57"/>
      <c r="F72" s="57"/>
      <c r="G72" s="57"/>
      <c r="H72" s="58"/>
      <c r="I72" s="55"/>
    </row>
    <row r="73" spans="1:9" ht="14.4" thickTop="1" thickBot="1" x14ac:dyDescent="0.3">
      <c r="A73" s="55"/>
      <c r="B73" s="56"/>
      <c r="C73" s="57"/>
      <c r="D73" s="57"/>
      <c r="E73" s="57"/>
      <c r="F73" s="57"/>
      <c r="G73" s="57"/>
      <c r="H73" s="58"/>
      <c r="I73" s="55"/>
    </row>
    <row r="74" spans="1:9" ht="14.4" thickTop="1" thickBot="1" x14ac:dyDescent="0.3">
      <c r="A74" s="55"/>
      <c r="B74" s="55"/>
      <c r="C74" s="57"/>
      <c r="D74" s="57"/>
      <c r="E74" s="57"/>
      <c r="F74" s="57"/>
      <c r="G74" s="57"/>
      <c r="H74" s="58"/>
      <c r="I74" s="55"/>
    </row>
    <row r="75" spans="1:9" ht="13.8" thickTop="1" x14ac:dyDescent="0.25"/>
  </sheetData>
  <mergeCells count="11">
    <mergeCell ref="D9:D10"/>
    <mergeCell ref="A11:I11"/>
    <mergeCell ref="A24:I24"/>
    <mergeCell ref="G9:G10"/>
    <mergeCell ref="H9:H10"/>
    <mergeCell ref="A16:I16"/>
    <mergeCell ref="I9:I10"/>
    <mergeCell ref="F9:F10"/>
    <mergeCell ref="A9:A10"/>
    <mergeCell ref="B9:B10"/>
    <mergeCell ref="C9:C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/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3482</v>
      </c>
      <c r="F1" s="4"/>
      <c r="G1" s="5" t="s">
        <v>3266</v>
      </c>
      <c r="H1" s="1">
        <f>SUM(H11:H10000)</f>
        <v>10970000</v>
      </c>
    </row>
    <row r="2" spans="1:12" ht="15.6" x14ac:dyDescent="0.3">
      <c r="A2" s="16" t="s">
        <v>3264</v>
      </c>
      <c r="F2" s="59"/>
      <c r="G2" s="63"/>
      <c r="H2" s="61"/>
    </row>
    <row r="3" spans="1:12" x14ac:dyDescent="0.25">
      <c r="A3" s="96">
        <f>'E-Mail'!$B$2</f>
        <v>37029</v>
      </c>
      <c r="F3" s="59"/>
      <c r="G3" s="63"/>
      <c r="H3" s="61"/>
    </row>
    <row r="5" spans="1:12" ht="9.75" customHeight="1" x14ac:dyDescent="0.25">
      <c r="A5" s="52" t="s">
        <v>1369</v>
      </c>
      <c r="J5" s="51"/>
      <c r="K5" s="51"/>
      <c r="L5" s="51"/>
    </row>
    <row r="6" spans="1:12" ht="9.75" customHeight="1" x14ac:dyDescent="0.25">
      <c r="A6" s="52" t="s">
        <v>3481</v>
      </c>
      <c r="J6" s="51"/>
      <c r="K6" s="51"/>
      <c r="L6" s="51"/>
    </row>
    <row r="7" spans="1:12" ht="9.75" customHeight="1" x14ac:dyDescent="0.25">
      <c r="A7" s="52" t="s">
        <v>1236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68" t="s">
        <v>3245</v>
      </c>
      <c r="B9" s="268" t="s">
        <v>3246</v>
      </c>
      <c r="C9" s="266" t="s">
        <v>3247</v>
      </c>
      <c r="D9" s="266" t="s">
        <v>3248</v>
      </c>
      <c r="E9" s="53" t="s">
        <v>3249</v>
      </c>
      <c r="F9" s="266" t="s">
        <v>3251</v>
      </c>
      <c r="G9" s="266" t="s">
        <v>3252</v>
      </c>
      <c r="H9" s="266" t="s">
        <v>3253</v>
      </c>
      <c r="I9" s="268" t="s">
        <v>3254</v>
      </c>
      <c r="J9" s="51"/>
      <c r="K9" s="51"/>
      <c r="L9" s="51"/>
    </row>
    <row r="10" spans="1:12" ht="25.5" customHeight="1" thickBot="1" x14ac:dyDescent="0.3">
      <c r="A10" s="269"/>
      <c r="B10" s="269"/>
      <c r="C10" s="267"/>
      <c r="D10" s="267"/>
      <c r="E10" s="54" t="s">
        <v>3250</v>
      </c>
      <c r="F10" s="267"/>
      <c r="G10" s="267"/>
      <c r="H10" s="267"/>
      <c r="I10" s="269"/>
      <c r="J10" s="51"/>
      <c r="K10" s="51"/>
      <c r="L10" s="51"/>
    </row>
    <row r="11" spans="1:12" ht="10.5" customHeight="1" thickTop="1" thickBot="1" x14ac:dyDescent="0.3">
      <c r="A11" s="263" t="s">
        <v>3541</v>
      </c>
      <c r="B11" s="264"/>
      <c r="C11" s="264"/>
      <c r="D11" s="264"/>
      <c r="E11" s="264"/>
      <c r="F11" s="264"/>
      <c r="G11" s="264"/>
      <c r="H11" s="264"/>
      <c r="I11" s="265"/>
      <c r="J11" s="51"/>
      <c r="K11" s="51"/>
      <c r="L11" s="51"/>
    </row>
    <row r="12" spans="1:12" ht="14.25" customHeight="1" thickTop="1" thickBot="1" x14ac:dyDescent="0.3">
      <c r="A12" s="55" t="s">
        <v>4051</v>
      </c>
      <c r="B12" s="55" t="s">
        <v>3543</v>
      </c>
      <c r="C12" s="57">
        <v>4.03</v>
      </c>
      <c r="D12" s="57">
        <v>4.03</v>
      </c>
      <c r="E12" s="57">
        <v>4.03</v>
      </c>
      <c r="F12" s="57">
        <v>4.03</v>
      </c>
      <c r="G12" s="57" t="s">
        <v>1370</v>
      </c>
      <c r="H12" s="58">
        <v>7500</v>
      </c>
      <c r="I12" s="55" t="s">
        <v>3261</v>
      </c>
      <c r="J12" s="51"/>
      <c r="K12" s="51"/>
      <c r="L12" s="51"/>
    </row>
    <row r="13" spans="1:12" ht="10.5" customHeight="1" thickTop="1" thickBot="1" x14ac:dyDescent="0.3">
      <c r="A13" s="55" t="s">
        <v>3542</v>
      </c>
      <c r="B13" s="55" t="s">
        <v>3543</v>
      </c>
      <c r="C13" s="57">
        <v>4.05</v>
      </c>
      <c r="D13" s="57">
        <v>4.13</v>
      </c>
      <c r="E13" s="57">
        <v>4.0739999999999998</v>
      </c>
      <c r="F13" s="57">
        <v>4.13</v>
      </c>
      <c r="G13" s="57" t="s">
        <v>1371</v>
      </c>
      <c r="H13" s="58">
        <v>487500</v>
      </c>
      <c r="I13" s="55" t="s">
        <v>3261</v>
      </c>
      <c r="J13" s="51"/>
      <c r="K13" s="51"/>
      <c r="L13" s="51"/>
    </row>
    <row r="14" spans="1:12" ht="14.25" customHeight="1" thickTop="1" thickBot="1" x14ac:dyDescent="0.3">
      <c r="A14" s="55" t="s">
        <v>4075</v>
      </c>
      <c r="B14" s="55" t="s">
        <v>3543</v>
      </c>
      <c r="C14" s="57">
        <v>4.085</v>
      </c>
      <c r="D14" s="57">
        <v>4.1100000000000003</v>
      </c>
      <c r="E14" s="57">
        <v>4.0960000000000001</v>
      </c>
      <c r="F14" s="57">
        <v>4.1100000000000003</v>
      </c>
      <c r="G14" s="57" t="s">
        <v>1306</v>
      </c>
      <c r="H14" s="58">
        <v>52500</v>
      </c>
      <c r="I14" s="55" t="s">
        <v>3261</v>
      </c>
      <c r="J14" s="51"/>
      <c r="K14" s="51"/>
      <c r="L14" s="51"/>
    </row>
    <row r="15" spans="1:12" ht="14.25" customHeight="1" thickTop="1" thickBot="1" x14ac:dyDescent="0.3">
      <c r="A15" s="55" t="s">
        <v>4076</v>
      </c>
      <c r="B15" s="55" t="s">
        <v>3543</v>
      </c>
      <c r="C15" s="57">
        <v>3.9</v>
      </c>
      <c r="D15" s="57">
        <v>4</v>
      </c>
      <c r="E15" s="57">
        <v>3.95</v>
      </c>
      <c r="F15" s="57">
        <v>3.9</v>
      </c>
      <c r="G15" s="57" t="s">
        <v>1372</v>
      </c>
      <c r="H15" s="58">
        <v>30000</v>
      </c>
      <c r="I15" s="55" t="s">
        <v>3261</v>
      </c>
      <c r="J15" s="51"/>
      <c r="K15" s="51"/>
      <c r="L15" s="51"/>
    </row>
    <row r="16" spans="1:12" ht="14.25" customHeight="1" thickTop="1" thickBot="1" x14ac:dyDescent="0.3">
      <c r="A16" s="55" t="s">
        <v>4058</v>
      </c>
      <c r="B16" s="55" t="s">
        <v>3543</v>
      </c>
      <c r="C16" s="57">
        <v>4.05</v>
      </c>
      <c r="D16" s="57">
        <v>4.05</v>
      </c>
      <c r="E16" s="57">
        <v>4.05</v>
      </c>
      <c r="F16" s="57">
        <v>4.05</v>
      </c>
      <c r="G16" s="57" t="s">
        <v>1373</v>
      </c>
      <c r="H16" s="58">
        <v>7500</v>
      </c>
      <c r="I16" s="55" t="s">
        <v>3261</v>
      </c>
      <c r="J16" s="51"/>
      <c r="K16" s="51"/>
      <c r="L16" s="51"/>
    </row>
    <row r="17" spans="1:12" ht="14.25" customHeight="1" thickTop="1" thickBot="1" x14ac:dyDescent="0.3">
      <c r="A17" s="55" t="s">
        <v>3544</v>
      </c>
      <c r="B17" s="55" t="s">
        <v>3543</v>
      </c>
      <c r="C17" s="57">
        <v>4.3150000000000004</v>
      </c>
      <c r="D17" s="57">
        <v>4.37</v>
      </c>
      <c r="E17" s="57">
        <v>4.3440000000000003</v>
      </c>
      <c r="F17" s="57">
        <v>4.3600000000000003</v>
      </c>
      <c r="G17" s="57" t="s">
        <v>1374</v>
      </c>
      <c r="H17" s="58">
        <v>712500</v>
      </c>
      <c r="I17" s="55" t="s">
        <v>3261</v>
      </c>
      <c r="J17" s="51"/>
      <c r="K17" s="51"/>
      <c r="L17" s="51"/>
    </row>
    <row r="18" spans="1:12" ht="14.25" customHeight="1" thickTop="1" thickBot="1" x14ac:dyDescent="0.3">
      <c r="A18" s="55" t="s">
        <v>3616</v>
      </c>
      <c r="B18" s="55" t="s">
        <v>3543</v>
      </c>
      <c r="C18" s="57">
        <v>4.1399999999999997</v>
      </c>
      <c r="D18" s="57">
        <v>4.17</v>
      </c>
      <c r="E18" s="57">
        <v>4.1500000000000004</v>
      </c>
      <c r="F18" s="57">
        <v>4.1399999999999997</v>
      </c>
      <c r="G18" s="57" t="s">
        <v>1375</v>
      </c>
      <c r="H18" s="58">
        <v>112500</v>
      </c>
      <c r="I18" s="55" t="s">
        <v>3261</v>
      </c>
      <c r="J18" s="51"/>
      <c r="K18" s="51"/>
      <c r="L18" s="51"/>
    </row>
    <row r="19" spans="1:12" ht="14.25" customHeight="1" thickTop="1" thickBot="1" x14ac:dyDescent="0.3">
      <c r="A19" s="55" t="s">
        <v>3545</v>
      </c>
      <c r="B19" s="55" t="s">
        <v>3543</v>
      </c>
      <c r="C19" s="57">
        <v>4.085</v>
      </c>
      <c r="D19" s="57">
        <v>4.16</v>
      </c>
      <c r="E19" s="57">
        <v>4.1159999999999997</v>
      </c>
      <c r="F19" s="57">
        <v>4.16</v>
      </c>
      <c r="G19" s="57" t="s">
        <v>1376</v>
      </c>
      <c r="H19" s="58">
        <v>277500</v>
      </c>
      <c r="I19" s="55" t="s">
        <v>3261</v>
      </c>
      <c r="J19" s="51"/>
      <c r="K19" s="51"/>
      <c r="L19" s="51"/>
    </row>
    <row r="20" spans="1:12" ht="14.25" customHeight="1" thickTop="1" thickBot="1" x14ac:dyDescent="0.3">
      <c r="A20" s="55" t="s">
        <v>3546</v>
      </c>
      <c r="B20" s="55" t="s">
        <v>3543</v>
      </c>
      <c r="C20" s="57">
        <v>4.3600000000000003</v>
      </c>
      <c r="D20" s="57">
        <v>4.45</v>
      </c>
      <c r="E20" s="57">
        <v>4.3769999999999998</v>
      </c>
      <c r="F20" s="57">
        <v>4.45</v>
      </c>
      <c r="G20" s="57" t="s">
        <v>1377</v>
      </c>
      <c r="H20" s="58">
        <v>137500</v>
      </c>
      <c r="I20" s="55" t="s">
        <v>3261</v>
      </c>
      <c r="J20" s="51"/>
      <c r="K20" s="51"/>
      <c r="L20" s="51"/>
    </row>
    <row r="21" spans="1:12" ht="14.25" customHeight="1" thickTop="1" thickBot="1" x14ac:dyDescent="0.3">
      <c r="A21" s="55" t="s">
        <v>3547</v>
      </c>
      <c r="B21" s="55" t="s">
        <v>3543</v>
      </c>
      <c r="C21" s="57">
        <v>3.7</v>
      </c>
      <c r="D21" s="57">
        <v>3.93</v>
      </c>
      <c r="E21" s="57">
        <v>3.8140000000000001</v>
      </c>
      <c r="F21" s="57">
        <v>3.85</v>
      </c>
      <c r="G21" s="57" t="s">
        <v>1378</v>
      </c>
      <c r="H21" s="58">
        <v>405000</v>
      </c>
      <c r="I21" s="55" t="s">
        <v>3261</v>
      </c>
      <c r="J21" s="51"/>
      <c r="K21" s="51"/>
      <c r="L21" s="51"/>
    </row>
    <row r="22" spans="1:12" ht="14.25" customHeight="1" thickTop="1" thickBot="1" x14ac:dyDescent="0.3">
      <c r="A22" s="55" t="s">
        <v>3548</v>
      </c>
      <c r="B22" s="55" t="s">
        <v>3543</v>
      </c>
      <c r="C22" s="57">
        <v>2.65</v>
      </c>
      <c r="D22" s="57">
        <v>2.75</v>
      </c>
      <c r="E22" s="57">
        <v>2.6960000000000002</v>
      </c>
      <c r="F22" s="57">
        <v>2.75</v>
      </c>
      <c r="G22" s="57" t="s">
        <v>1379</v>
      </c>
      <c r="H22" s="58">
        <v>225000</v>
      </c>
      <c r="I22" s="55" t="s">
        <v>3261</v>
      </c>
      <c r="J22" s="51"/>
      <c r="K22" s="51"/>
      <c r="L22" s="51"/>
    </row>
    <row r="23" spans="1:12" ht="14.25" customHeight="1" thickTop="1" thickBot="1" x14ac:dyDescent="0.3">
      <c r="A23" s="55" t="s">
        <v>4052</v>
      </c>
      <c r="B23" s="55" t="s">
        <v>3543</v>
      </c>
      <c r="C23" s="57">
        <v>4.1399999999999997</v>
      </c>
      <c r="D23" s="57">
        <v>4.1399999999999997</v>
      </c>
      <c r="E23" s="57">
        <v>4.1399999999999997</v>
      </c>
      <c r="F23" s="57">
        <v>4.1399999999999997</v>
      </c>
      <c r="G23" s="57" t="s">
        <v>1380</v>
      </c>
      <c r="H23" s="58">
        <v>15000</v>
      </c>
      <c r="I23" s="55" t="s">
        <v>3261</v>
      </c>
      <c r="J23" s="51"/>
      <c r="K23" s="51"/>
      <c r="L23" s="51"/>
    </row>
    <row r="24" spans="1:12" ht="14.25" customHeight="1" thickTop="1" thickBot="1" x14ac:dyDescent="0.3">
      <c r="A24" s="55" t="s">
        <v>3549</v>
      </c>
      <c r="B24" s="55" t="s">
        <v>3543</v>
      </c>
      <c r="C24" s="57">
        <v>4.12</v>
      </c>
      <c r="D24" s="57">
        <v>4.2149999999999999</v>
      </c>
      <c r="E24" s="57">
        <v>4.1619999999999999</v>
      </c>
      <c r="F24" s="57">
        <v>4.2149999999999999</v>
      </c>
      <c r="G24" s="57" t="s">
        <v>1237</v>
      </c>
      <c r="H24" s="58">
        <v>1035000</v>
      </c>
      <c r="I24" s="55" t="s">
        <v>3261</v>
      </c>
      <c r="J24" s="51"/>
      <c r="K24" s="51"/>
      <c r="L24" s="51"/>
    </row>
    <row r="25" spans="1:12" ht="14.25" customHeight="1" thickTop="1" thickBot="1" x14ac:dyDescent="0.3">
      <c r="A25" s="55" t="s">
        <v>3019</v>
      </c>
      <c r="B25" s="55" t="s">
        <v>3599</v>
      </c>
      <c r="C25" s="57">
        <v>4.17</v>
      </c>
      <c r="D25" s="57">
        <v>4.17</v>
      </c>
      <c r="E25" s="57">
        <v>4.17</v>
      </c>
      <c r="F25" s="57">
        <v>4.17</v>
      </c>
      <c r="G25" s="57" t="s">
        <v>1381</v>
      </c>
      <c r="H25" s="58">
        <v>65000</v>
      </c>
      <c r="I25" s="55" t="s">
        <v>3261</v>
      </c>
      <c r="J25" s="51"/>
      <c r="K25" s="51"/>
      <c r="L25" s="51"/>
    </row>
    <row r="26" spans="1:12" ht="14.25" customHeight="1" thickTop="1" thickBot="1" x14ac:dyDescent="0.3">
      <c r="A26" s="55" t="s">
        <v>3652</v>
      </c>
      <c r="B26" s="55" t="s">
        <v>3543</v>
      </c>
      <c r="C26" s="57">
        <v>2.41</v>
      </c>
      <c r="D26" s="57">
        <v>2.4500000000000002</v>
      </c>
      <c r="E26" s="57">
        <v>2.4180000000000001</v>
      </c>
      <c r="F26" s="57">
        <v>2.4500000000000002</v>
      </c>
      <c r="G26" s="57" t="s">
        <v>1294</v>
      </c>
      <c r="H26" s="58">
        <v>90000</v>
      </c>
      <c r="I26" s="55" t="s">
        <v>3261</v>
      </c>
      <c r="J26" s="51"/>
      <c r="K26" s="51"/>
      <c r="L26" s="51"/>
    </row>
    <row r="27" spans="1:12" ht="14.25" customHeight="1" thickTop="1" thickBot="1" x14ac:dyDescent="0.3">
      <c r="A27" s="55" t="s">
        <v>3659</v>
      </c>
      <c r="B27" s="55" t="s">
        <v>3543</v>
      </c>
      <c r="C27" s="57">
        <v>4.3550000000000004</v>
      </c>
      <c r="D27" s="57">
        <v>4.3550000000000004</v>
      </c>
      <c r="E27" s="57">
        <v>4.3550000000000004</v>
      </c>
      <c r="F27" s="57">
        <v>4.3550000000000004</v>
      </c>
      <c r="G27" s="57" t="s">
        <v>1378</v>
      </c>
      <c r="H27" s="58">
        <v>30000</v>
      </c>
      <c r="I27" s="55" t="s">
        <v>3261</v>
      </c>
      <c r="J27" s="51"/>
      <c r="K27" s="51"/>
      <c r="L27" s="51"/>
    </row>
    <row r="28" spans="1:12" ht="14.25" customHeight="1" thickTop="1" thickBot="1" x14ac:dyDescent="0.3">
      <c r="A28" s="55" t="s">
        <v>3550</v>
      </c>
      <c r="B28" s="55" t="s">
        <v>3543</v>
      </c>
      <c r="C28" s="57">
        <v>4.0549999999999997</v>
      </c>
      <c r="D28" s="57">
        <v>4.1349999999999998</v>
      </c>
      <c r="E28" s="57">
        <v>4.0940000000000003</v>
      </c>
      <c r="F28" s="57">
        <v>4.1349999999999998</v>
      </c>
      <c r="G28" s="57" t="s">
        <v>1382</v>
      </c>
      <c r="H28" s="58">
        <v>292500</v>
      </c>
      <c r="I28" s="55" t="s">
        <v>3261</v>
      </c>
      <c r="J28" s="51"/>
      <c r="K28" s="51"/>
      <c r="L28" s="51"/>
    </row>
    <row r="29" spans="1:12" ht="14.25" customHeight="1" thickTop="1" thickBot="1" x14ac:dyDescent="0.3">
      <c r="A29" s="55" t="s">
        <v>3617</v>
      </c>
      <c r="B29" s="55" t="s">
        <v>3543</v>
      </c>
      <c r="C29" s="57">
        <v>3.9550000000000001</v>
      </c>
      <c r="D29" s="57">
        <v>4</v>
      </c>
      <c r="E29" s="57">
        <v>3.972</v>
      </c>
      <c r="F29" s="57">
        <v>3.98</v>
      </c>
      <c r="G29" s="57" t="s">
        <v>1267</v>
      </c>
      <c r="H29" s="58">
        <v>135000</v>
      </c>
      <c r="I29" s="55" t="s">
        <v>3261</v>
      </c>
      <c r="J29" s="51"/>
      <c r="K29" s="51"/>
      <c r="L29" s="51"/>
    </row>
    <row r="30" spans="1:12" ht="14.25" customHeight="1" thickTop="1" thickBot="1" x14ac:dyDescent="0.3">
      <c r="A30" s="55" t="s">
        <v>3660</v>
      </c>
      <c r="B30" s="55" t="s">
        <v>3543</v>
      </c>
      <c r="C30" s="57">
        <v>4.165</v>
      </c>
      <c r="D30" s="57">
        <v>4.2050000000000001</v>
      </c>
      <c r="E30" s="57">
        <v>4.1840000000000002</v>
      </c>
      <c r="F30" s="57">
        <v>4.1900000000000004</v>
      </c>
      <c r="G30" s="57" t="s">
        <v>1375</v>
      </c>
      <c r="H30" s="58">
        <v>225000</v>
      </c>
      <c r="I30" s="55" t="s">
        <v>3261</v>
      </c>
      <c r="J30" s="51"/>
      <c r="K30" s="51"/>
      <c r="L30" s="51"/>
    </row>
    <row r="31" spans="1:12" ht="14.25" customHeight="1" thickTop="1" thickBot="1" x14ac:dyDescent="0.3">
      <c r="A31" s="55" t="s">
        <v>3661</v>
      </c>
      <c r="B31" s="55" t="s">
        <v>3543</v>
      </c>
      <c r="C31" s="57">
        <v>4.17</v>
      </c>
      <c r="D31" s="57">
        <v>4.1980000000000004</v>
      </c>
      <c r="E31" s="57">
        <v>4.1840000000000002</v>
      </c>
      <c r="F31" s="57">
        <v>4.1950000000000003</v>
      </c>
      <c r="G31" s="57" t="s">
        <v>1270</v>
      </c>
      <c r="H31" s="58">
        <v>112500</v>
      </c>
      <c r="I31" s="55" t="s">
        <v>3261</v>
      </c>
      <c r="J31" s="51"/>
      <c r="K31" s="51"/>
      <c r="L31" s="51"/>
    </row>
    <row r="32" spans="1:12" ht="14.25" customHeight="1" thickTop="1" thickBot="1" x14ac:dyDescent="0.3">
      <c r="A32" s="55" t="s">
        <v>1383</v>
      </c>
      <c r="B32" s="55" t="s">
        <v>3543</v>
      </c>
      <c r="C32" s="57">
        <v>4.0350000000000001</v>
      </c>
      <c r="D32" s="57">
        <v>4.0599999999999996</v>
      </c>
      <c r="E32" s="57">
        <v>4.0430000000000001</v>
      </c>
      <c r="F32" s="57">
        <v>4.0599999999999996</v>
      </c>
      <c r="G32" s="57" t="s">
        <v>1384</v>
      </c>
      <c r="H32" s="58">
        <v>45000</v>
      </c>
      <c r="I32" s="55" t="s">
        <v>3261</v>
      </c>
      <c r="J32" s="51"/>
      <c r="K32" s="51"/>
      <c r="L32" s="51"/>
    </row>
    <row r="33" spans="1:12" ht="14.25" customHeight="1" thickTop="1" thickBot="1" x14ac:dyDescent="0.3">
      <c r="A33" s="55" t="s">
        <v>3637</v>
      </c>
      <c r="B33" s="55" t="s">
        <v>3543</v>
      </c>
      <c r="C33" s="57">
        <v>3.9750000000000001</v>
      </c>
      <c r="D33" s="57">
        <v>4.05</v>
      </c>
      <c r="E33" s="57">
        <v>3.9980000000000002</v>
      </c>
      <c r="F33" s="57">
        <v>4.05</v>
      </c>
      <c r="G33" s="57" t="s">
        <v>1385</v>
      </c>
      <c r="H33" s="58">
        <v>90000</v>
      </c>
      <c r="I33" s="55" t="s">
        <v>3261</v>
      </c>
      <c r="J33" s="51"/>
      <c r="K33" s="51"/>
      <c r="L33" s="51"/>
    </row>
    <row r="34" spans="1:12" ht="14.25" customHeight="1" thickTop="1" thickBot="1" x14ac:dyDescent="0.3">
      <c r="A34" s="55" t="s">
        <v>3551</v>
      </c>
      <c r="B34" s="55" t="s">
        <v>3543</v>
      </c>
      <c r="C34" s="57">
        <v>4</v>
      </c>
      <c r="D34" s="57">
        <v>4.1500000000000004</v>
      </c>
      <c r="E34" s="57">
        <v>4.0190000000000001</v>
      </c>
      <c r="F34" s="57">
        <v>4.1500000000000004</v>
      </c>
      <c r="G34" s="57" t="s">
        <v>1386</v>
      </c>
      <c r="H34" s="58">
        <v>120000</v>
      </c>
      <c r="I34" s="55" t="s">
        <v>3261</v>
      </c>
      <c r="J34" s="51"/>
      <c r="K34" s="51"/>
      <c r="L34" s="51"/>
    </row>
    <row r="35" spans="1:12" ht="14.25" customHeight="1" thickTop="1" thickBot="1" x14ac:dyDescent="0.3">
      <c r="A35" s="55" t="s">
        <v>1387</v>
      </c>
      <c r="B35" s="55" t="s">
        <v>3543</v>
      </c>
      <c r="C35" s="57">
        <v>4</v>
      </c>
      <c r="D35" s="57">
        <v>4</v>
      </c>
      <c r="E35" s="57">
        <v>4</v>
      </c>
      <c r="F35" s="57">
        <v>4</v>
      </c>
      <c r="G35" s="57" t="s">
        <v>1388</v>
      </c>
      <c r="H35" s="58">
        <v>30000</v>
      </c>
      <c r="I35" s="55" t="s">
        <v>3261</v>
      </c>
      <c r="J35" s="51"/>
      <c r="K35" s="51"/>
      <c r="L35" s="51"/>
    </row>
    <row r="36" spans="1:12" ht="14.25" customHeight="1" thickTop="1" thickBot="1" x14ac:dyDescent="0.3">
      <c r="A36" s="55" t="s">
        <v>3630</v>
      </c>
      <c r="B36" s="55" t="s">
        <v>3543</v>
      </c>
      <c r="C36" s="57">
        <v>4.0199999999999996</v>
      </c>
      <c r="D36" s="57">
        <v>4.0199999999999996</v>
      </c>
      <c r="E36" s="57">
        <v>4.0199999999999996</v>
      </c>
      <c r="F36" s="57">
        <v>4.0199999999999996</v>
      </c>
      <c r="G36" s="57" t="s">
        <v>1389</v>
      </c>
      <c r="H36" s="58">
        <v>52500</v>
      </c>
      <c r="I36" s="55" t="s">
        <v>3261</v>
      </c>
      <c r="J36" s="51"/>
      <c r="K36" s="51"/>
      <c r="L36" s="51"/>
    </row>
    <row r="37" spans="1:12" ht="14.25" customHeight="1" thickTop="1" thickBot="1" x14ac:dyDescent="0.3">
      <c r="A37" s="55" t="s">
        <v>3552</v>
      </c>
      <c r="B37" s="55" t="s">
        <v>3543</v>
      </c>
      <c r="C37" s="57">
        <v>9.2200000000000006</v>
      </c>
      <c r="D37" s="57">
        <v>9.74</v>
      </c>
      <c r="E37" s="57">
        <v>9.48</v>
      </c>
      <c r="F37" s="57">
        <v>9.74</v>
      </c>
      <c r="G37" s="57" t="s">
        <v>1390</v>
      </c>
      <c r="H37" s="58">
        <v>30000</v>
      </c>
      <c r="I37" s="55" t="s">
        <v>3261</v>
      </c>
      <c r="J37" s="51"/>
      <c r="K37" s="51"/>
      <c r="L37" s="51"/>
    </row>
    <row r="38" spans="1:12" ht="14.25" customHeight="1" thickTop="1" thickBot="1" x14ac:dyDescent="0.3">
      <c r="A38" s="55" t="s">
        <v>3618</v>
      </c>
      <c r="B38" s="55" t="s">
        <v>3543</v>
      </c>
      <c r="C38" s="57">
        <v>3.97</v>
      </c>
      <c r="D38" s="57">
        <v>3.988</v>
      </c>
      <c r="E38" s="57">
        <v>3.9750000000000001</v>
      </c>
      <c r="F38" s="57">
        <v>3.988</v>
      </c>
      <c r="G38" s="57" t="s">
        <v>1391</v>
      </c>
      <c r="H38" s="58">
        <v>45000</v>
      </c>
      <c r="I38" s="55" t="s">
        <v>3261</v>
      </c>
      <c r="J38" s="51"/>
      <c r="K38" s="51"/>
      <c r="L38" s="51"/>
    </row>
    <row r="39" spans="1:12" ht="14.25" customHeight="1" thickTop="1" thickBot="1" x14ac:dyDescent="0.3">
      <c r="A39" s="55" t="s">
        <v>3553</v>
      </c>
      <c r="B39" s="55" t="s">
        <v>3543</v>
      </c>
      <c r="C39" s="57">
        <v>4.0380000000000003</v>
      </c>
      <c r="D39" s="57">
        <v>4.1180000000000003</v>
      </c>
      <c r="E39" s="57">
        <v>4.0789999999999997</v>
      </c>
      <c r="F39" s="57">
        <v>4.1180000000000003</v>
      </c>
      <c r="G39" s="57" t="s">
        <v>1392</v>
      </c>
      <c r="H39" s="58">
        <v>480000</v>
      </c>
      <c r="I39" s="55" t="s">
        <v>3261</v>
      </c>
      <c r="J39" s="51"/>
      <c r="K39" s="51"/>
      <c r="L39" s="51"/>
    </row>
    <row r="40" spans="1:12" ht="9.75" customHeight="1" thickTop="1" thickBot="1" x14ac:dyDescent="0.3">
      <c r="A40" s="55" t="s">
        <v>3588</v>
      </c>
      <c r="B40" s="55" t="s">
        <v>3543</v>
      </c>
      <c r="C40" s="57">
        <v>4.0650000000000004</v>
      </c>
      <c r="D40" s="57">
        <v>4.12</v>
      </c>
      <c r="E40" s="57">
        <v>4.0869999999999997</v>
      </c>
      <c r="F40" s="57">
        <v>4.1100000000000003</v>
      </c>
      <c r="G40" s="57" t="s">
        <v>1393</v>
      </c>
      <c r="H40" s="58">
        <v>375000</v>
      </c>
      <c r="I40" s="55" t="s">
        <v>3261</v>
      </c>
      <c r="J40" s="51"/>
      <c r="K40" s="51"/>
      <c r="L40" s="51"/>
    </row>
    <row r="41" spans="1:12" ht="14.25" customHeight="1" thickTop="1" thickBot="1" x14ac:dyDescent="0.3">
      <c r="A41" s="55" t="s">
        <v>3554</v>
      </c>
      <c r="B41" s="55" t="s">
        <v>3543</v>
      </c>
      <c r="C41" s="57">
        <v>4.05</v>
      </c>
      <c r="D41" s="57">
        <v>4.0999999999999996</v>
      </c>
      <c r="E41" s="57">
        <v>4.0709999999999997</v>
      </c>
      <c r="F41" s="57">
        <v>4.0750000000000002</v>
      </c>
      <c r="G41" s="57" t="s">
        <v>1394</v>
      </c>
      <c r="H41" s="58">
        <v>457500</v>
      </c>
      <c r="I41" s="55" t="s">
        <v>3261</v>
      </c>
      <c r="J41" s="51"/>
      <c r="K41" s="51"/>
      <c r="L41" s="51"/>
    </row>
    <row r="42" spans="1:12" ht="14.25" customHeight="1" thickTop="1" thickBot="1" x14ac:dyDescent="0.3">
      <c r="A42" s="55" t="s">
        <v>3585</v>
      </c>
      <c r="B42" s="55" t="s">
        <v>3543</v>
      </c>
      <c r="C42" s="57">
        <v>4.4749999999999996</v>
      </c>
      <c r="D42" s="57">
        <v>4.5199999999999996</v>
      </c>
      <c r="E42" s="57">
        <v>4.4930000000000003</v>
      </c>
      <c r="F42" s="57">
        <v>4.5199999999999996</v>
      </c>
      <c r="G42" s="57" t="s">
        <v>1395</v>
      </c>
      <c r="H42" s="58">
        <v>90000</v>
      </c>
      <c r="I42" s="55" t="s">
        <v>3261</v>
      </c>
      <c r="J42" s="51"/>
      <c r="K42" s="51"/>
      <c r="L42" s="51"/>
    </row>
    <row r="43" spans="1:12" ht="10.5" customHeight="1" thickTop="1" thickBot="1" x14ac:dyDescent="0.3">
      <c r="A43" s="55" t="s">
        <v>3631</v>
      </c>
      <c r="B43" s="55" t="s">
        <v>3543</v>
      </c>
      <c r="C43" s="57">
        <v>3.99</v>
      </c>
      <c r="D43" s="57">
        <v>3.99</v>
      </c>
      <c r="E43" s="57">
        <v>3.99</v>
      </c>
      <c r="F43" s="57">
        <v>3.99</v>
      </c>
      <c r="G43" s="57" t="s">
        <v>1388</v>
      </c>
      <c r="H43" s="58">
        <v>30000</v>
      </c>
      <c r="I43" s="55" t="s">
        <v>3261</v>
      </c>
      <c r="J43" s="51"/>
      <c r="K43" s="51"/>
      <c r="L43" s="51"/>
    </row>
    <row r="44" spans="1:12" ht="14.25" customHeight="1" thickTop="1" thickBot="1" x14ac:dyDescent="0.3">
      <c r="A44" s="55" t="s">
        <v>3555</v>
      </c>
      <c r="B44" s="55" t="s">
        <v>3543</v>
      </c>
      <c r="C44" s="57">
        <v>4</v>
      </c>
      <c r="D44" s="57">
        <v>4.133</v>
      </c>
      <c r="E44" s="57">
        <v>4.056</v>
      </c>
      <c r="F44" s="57">
        <v>4.13</v>
      </c>
      <c r="G44" s="57" t="s">
        <v>1396</v>
      </c>
      <c r="H44" s="58">
        <v>352500</v>
      </c>
      <c r="I44" s="55" t="s">
        <v>3261</v>
      </c>
      <c r="J44" s="51"/>
      <c r="K44" s="51"/>
      <c r="L44" s="51"/>
    </row>
    <row r="45" spans="1:12" ht="10.5" customHeight="1" thickTop="1" thickBot="1" x14ac:dyDescent="0.3">
      <c r="A45" s="55" t="s">
        <v>3556</v>
      </c>
      <c r="B45" s="55" t="s">
        <v>3543</v>
      </c>
      <c r="C45" s="57">
        <v>4.09</v>
      </c>
      <c r="D45" s="57">
        <v>4.1500000000000004</v>
      </c>
      <c r="E45" s="57">
        <v>4.12</v>
      </c>
      <c r="F45" s="57">
        <v>4.1500000000000004</v>
      </c>
      <c r="G45" s="57" t="s">
        <v>1336</v>
      </c>
      <c r="H45" s="58">
        <v>195000</v>
      </c>
      <c r="I45" s="55" t="s">
        <v>3261</v>
      </c>
      <c r="J45" s="51"/>
      <c r="K45" s="51"/>
      <c r="L45" s="51"/>
    </row>
    <row r="46" spans="1:12" ht="14.25" customHeight="1" thickTop="1" thickBot="1" x14ac:dyDescent="0.3">
      <c r="A46" s="55" t="s">
        <v>3619</v>
      </c>
      <c r="B46" s="55" t="s">
        <v>3543</v>
      </c>
      <c r="C46" s="57">
        <v>4.1550000000000002</v>
      </c>
      <c r="D46" s="57">
        <v>4.16</v>
      </c>
      <c r="E46" s="57">
        <v>4.157</v>
      </c>
      <c r="F46" s="57">
        <v>4.1550000000000002</v>
      </c>
      <c r="G46" s="57" t="s">
        <v>1297</v>
      </c>
      <c r="H46" s="58">
        <v>45000</v>
      </c>
      <c r="I46" s="55" t="s">
        <v>3261</v>
      </c>
      <c r="J46" s="51"/>
      <c r="K46" s="51"/>
      <c r="L46" s="51"/>
    </row>
    <row r="47" spans="1:12" ht="14.25" customHeight="1" thickTop="1" thickBot="1" x14ac:dyDescent="0.3">
      <c r="A47" s="55" t="s">
        <v>3600</v>
      </c>
      <c r="B47" s="55" t="s">
        <v>3543</v>
      </c>
      <c r="C47" s="57">
        <v>4.47</v>
      </c>
      <c r="D47" s="57">
        <v>4.47</v>
      </c>
      <c r="E47" s="57">
        <v>4.47</v>
      </c>
      <c r="F47" s="57">
        <v>4.47</v>
      </c>
      <c r="G47" s="57" t="s">
        <v>1397</v>
      </c>
      <c r="H47" s="58">
        <v>30000</v>
      </c>
      <c r="I47" s="55" t="s">
        <v>3261</v>
      </c>
      <c r="J47" s="51"/>
      <c r="K47" s="51"/>
      <c r="L47" s="51"/>
    </row>
    <row r="48" spans="1:12" ht="14.25" customHeight="1" thickTop="1" thickBot="1" x14ac:dyDescent="0.3">
      <c r="A48" s="55" t="s">
        <v>3557</v>
      </c>
      <c r="B48" s="55" t="s">
        <v>3543</v>
      </c>
      <c r="C48" s="57">
        <v>3.98</v>
      </c>
      <c r="D48" s="57">
        <v>4.0449999999999999</v>
      </c>
      <c r="E48" s="57">
        <v>4.0259999999999998</v>
      </c>
      <c r="F48" s="57">
        <v>3.98</v>
      </c>
      <c r="G48" s="57" t="s">
        <v>1398</v>
      </c>
      <c r="H48" s="58">
        <v>217500</v>
      </c>
      <c r="I48" s="55" t="s">
        <v>3261</v>
      </c>
      <c r="J48" s="51"/>
      <c r="K48" s="51"/>
      <c r="L48" s="51"/>
    </row>
    <row r="49" spans="1:12" ht="14.25" customHeight="1" thickTop="1" thickBot="1" x14ac:dyDescent="0.3">
      <c r="A49" s="55" t="s">
        <v>3632</v>
      </c>
      <c r="B49" s="55" t="s">
        <v>3543</v>
      </c>
      <c r="C49" s="57">
        <v>3.99</v>
      </c>
      <c r="D49" s="57">
        <v>4</v>
      </c>
      <c r="E49" s="57">
        <v>3.9929999999999999</v>
      </c>
      <c r="F49" s="57">
        <v>3.99</v>
      </c>
      <c r="G49" s="57" t="s">
        <v>1399</v>
      </c>
      <c r="H49" s="58">
        <v>45000</v>
      </c>
      <c r="I49" s="55" t="s">
        <v>3261</v>
      </c>
      <c r="J49" s="51"/>
      <c r="K49" s="51"/>
      <c r="L49" s="51"/>
    </row>
    <row r="50" spans="1:12" ht="14.25" customHeight="1" thickTop="1" thickBot="1" x14ac:dyDescent="0.3">
      <c r="A50" s="263" t="s">
        <v>3558</v>
      </c>
      <c r="B50" s="264"/>
      <c r="C50" s="264"/>
      <c r="D50" s="264"/>
      <c r="E50" s="264"/>
      <c r="F50" s="264"/>
      <c r="G50" s="264"/>
      <c r="H50" s="264"/>
      <c r="I50" s="265"/>
      <c r="J50" s="51"/>
      <c r="K50" s="51"/>
      <c r="L50" s="51"/>
    </row>
    <row r="51" spans="1:12" ht="10.5" customHeight="1" thickTop="1" thickBot="1" x14ac:dyDescent="0.3">
      <c r="A51" s="55" t="s">
        <v>1400</v>
      </c>
      <c r="B51" s="55" t="s">
        <v>3543</v>
      </c>
      <c r="C51" s="57">
        <v>0</v>
      </c>
      <c r="D51" s="57">
        <v>0</v>
      </c>
      <c r="E51" s="57">
        <v>0</v>
      </c>
      <c r="F51" s="57">
        <v>0</v>
      </c>
      <c r="G51" s="57" t="s">
        <v>1340</v>
      </c>
      <c r="H51" s="58">
        <v>15000</v>
      </c>
      <c r="I51" s="55" t="s">
        <v>3261</v>
      </c>
      <c r="J51" s="51"/>
      <c r="K51" s="51"/>
      <c r="L51" s="51"/>
    </row>
    <row r="52" spans="1:12" ht="14.25" customHeight="1" thickTop="1" thickBot="1" x14ac:dyDescent="0.3">
      <c r="A52" s="55" t="s">
        <v>4077</v>
      </c>
      <c r="B52" s="55" t="s">
        <v>3543</v>
      </c>
      <c r="C52" s="57">
        <v>0</v>
      </c>
      <c r="D52" s="57">
        <v>0</v>
      </c>
      <c r="E52" s="57">
        <v>0</v>
      </c>
      <c r="F52" s="57">
        <v>0</v>
      </c>
      <c r="G52" s="57" t="s">
        <v>1401</v>
      </c>
      <c r="H52" s="58">
        <v>120000</v>
      </c>
      <c r="I52" s="55" t="s">
        <v>3261</v>
      </c>
      <c r="J52" s="51"/>
      <c r="K52" s="51"/>
      <c r="L52" s="51"/>
    </row>
    <row r="53" spans="1:12" ht="9.75" customHeight="1" thickTop="1" thickBot="1" x14ac:dyDescent="0.3">
      <c r="A53" s="55" t="s">
        <v>1402</v>
      </c>
      <c r="B53" s="55" t="s">
        <v>3599</v>
      </c>
      <c r="C53" s="57">
        <v>5.0000000000000001E-3</v>
      </c>
      <c r="D53" s="57">
        <v>5.0000000000000001E-3</v>
      </c>
      <c r="E53" s="57">
        <v>5.0000000000000001E-3</v>
      </c>
      <c r="F53" s="57">
        <v>5.0000000000000001E-3</v>
      </c>
      <c r="G53" s="57" t="s">
        <v>1403</v>
      </c>
      <c r="H53" s="58">
        <v>260000</v>
      </c>
      <c r="I53" s="55" t="s">
        <v>3261</v>
      </c>
      <c r="J53" s="51"/>
      <c r="K53" s="51"/>
      <c r="L53" s="51"/>
    </row>
    <row r="54" spans="1:12" ht="10.5" customHeight="1" thickTop="1" thickBot="1" x14ac:dyDescent="0.3">
      <c r="A54" s="55" t="s">
        <v>3662</v>
      </c>
      <c r="B54" s="55" t="s">
        <v>3543</v>
      </c>
      <c r="C54" s="57">
        <v>0.01</v>
      </c>
      <c r="D54" s="57">
        <v>0.01</v>
      </c>
      <c r="E54" s="57">
        <v>0.01</v>
      </c>
      <c r="F54" s="57">
        <v>0.01</v>
      </c>
      <c r="G54" s="57" t="s">
        <v>1404</v>
      </c>
      <c r="H54" s="58">
        <v>45000</v>
      </c>
      <c r="I54" s="55" t="s">
        <v>3261</v>
      </c>
      <c r="J54" s="51"/>
      <c r="K54" s="51"/>
      <c r="L54" s="51"/>
    </row>
    <row r="55" spans="1:12" ht="10.5" customHeight="1" thickTop="1" thickBot="1" x14ac:dyDescent="0.3">
      <c r="A55" s="55" t="s">
        <v>3620</v>
      </c>
      <c r="B55" s="55" t="s">
        <v>3543</v>
      </c>
      <c r="C55" s="57">
        <v>0</v>
      </c>
      <c r="D55" s="57">
        <v>0</v>
      </c>
      <c r="E55" s="57">
        <v>0</v>
      </c>
      <c r="F55" s="57">
        <v>0</v>
      </c>
      <c r="G55" s="57" t="s">
        <v>1405</v>
      </c>
      <c r="H55" s="58">
        <v>75000</v>
      </c>
      <c r="I55" s="55" t="s">
        <v>3261</v>
      </c>
      <c r="J55" s="51"/>
      <c r="K55" s="51"/>
      <c r="L55" s="51"/>
    </row>
    <row r="56" spans="1:12" ht="14.25" customHeight="1" thickTop="1" thickBot="1" x14ac:dyDescent="0.3">
      <c r="A56" s="55" t="s">
        <v>1406</v>
      </c>
      <c r="B56" s="55" t="s">
        <v>3543</v>
      </c>
      <c r="C56" s="57">
        <v>0</v>
      </c>
      <c r="D56" s="57">
        <v>0</v>
      </c>
      <c r="E56" s="57">
        <v>0</v>
      </c>
      <c r="F56" s="57">
        <v>0</v>
      </c>
      <c r="G56" s="57" t="s">
        <v>1407</v>
      </c>
      <c r="H56" s="58">
        <v>60000</v>
      </c>
      <c r="I56" s="55" t="s">
        <v>3261</v>
      </c>
      <c r="J56" s="51"/>
      <c r="K56" s="51"/>
      <c r="L56" s="51"/>
    </row>
    <row r="57" spans="1:12" ht="14.25" customHeight="1" thickTop="1" thickBot="1" x14ac:dyDescent="0.3">
      <c r="A57" s="55" t="s">
        <v>1408</v>
      </c>
      <c r="B57" s="55" t="s">
        <v>3543</v>
      </c>
      <c r="C57" s="57">
        <v>4.04</v>
      </c>
      <c r="D57" s="57">
        <v>4.04</v>
      </c>
      <c r="E57" s="57">
        <v>4.04</v>
      </c>
      <c r="F57" s="57">
        <v>4.04</v>
      </c>
      <c r="G57" s="57" t="s">
        <v>1409</v>
      </c>
      <c r="H57" s="58">
        <v>15000</v>
      </c>
      <c r="I57" s="55" t="s">
        <v>3261</v>
      </c>
      <c r="J57" s="51"/>
      <c r="K57" s="51"/>
      <c r="L57" s="51"/>
    </row>
    <row r="58" spans="1:12" ht="14.25" customHeight="1" thickTop="1" thickBot="1" x14ac:dyDescent="0.3">
      <c r="A58" s="55" t="s">
        <v>3633</v>
      </c>
      <c r="B58" s="55" t="s">
        <v>3543</v>
      </c>
      <c r="C58" s="57">
        <v>0</v>
      </c>
      <c r="D58" s="57">
        <v>0</v>
      </c>
      <c r="E58" s="57">
        <v>0</v>
      </c>
      <c r="F58" s="57">
        <v>0</v>
      </c>
      <c r="G58" s="57" t="s">
        <v>1410</v>
      </c>
      <c r="H58" s="58">
        <v>615000</v>
      </c>
      <c r="I58" s="55" t="s">
        <v>3261</v>
      </c>
      <c r="J58" s="51"/>
      <c r="K58" s="51"/>
      <c r="L58" s="51"/>
    </row>
    <row r="59" spans="1:12" ht="10.5" customHeight="1" thickTop="1" thickBot="1" x14ac:dyDescent="0.3">
      <c r="A59" s="55" t="s">
        <v>3020</v>
      </c>
      <c r="B59" s="55" t="s">
        <v>3543</v>
      </c>
      <c r="C59" s="57">
        <v>0</v>
      </c>
      <c r="D59" s="57">
        <v>0</v>
      </c>
      <c r="E59" s="57">
        <v>0</v>
      </c>
      <c r="F59" s="57">
        <v>0</v>
      </c>
      <c r="G59" s="57" t="s">
        <v>1411</v>
      </c>
      <c r="H59" s="58">
        <v>30000</v>
      </c>
      <c r="I59" s="55" t="s">
        <v>3261</v>
      </c>
      <c r="J59" s="51"/>
      <c r="K59" s="51"/>
      <c r="L59" s="51"/>
    </row>
    <row r="60" spans="1:12" ht="14.25" customHeight="1" thickTop="1" thickBot="1" x14ac:dyDescent="0.3">
      <c r="A60" s="55" t="s">
        <v>1412</v>
      </c>
      <c r="B60" s="55" t="s">
        <v>3543</v>
      </c>
      <c r="C60" s="57">
        <v>0</v>
      </c>
      <c r="D60" s="57">
        <v>0</v>
      </c>
      <c r="E60" s="57">
        <v>0</v>
      </c>
      <c r="F60" s="57">
        <v>0</v>
      </c>
      <c r="G60" s="57" t="s">
        <v>1407</v>
      </c>
      <c r="H60" s="58">
        <v>45000</v>
      </c>
      <c r="I60" s="55" t="s">
        <v>3261</v>
      </c>
      <c r="J60" s="51"/>
      <c r="K60" s="51"/>
      <c r="L60" s="51"/>
    </row>
    <row r="61" spans="1:12" ht="14.25" customHeight="1" thickTop="1" thickBot="1" x14ac:dyDescent="0.3">
      <c r="A61" s="55" t="s">
        <v>4059</v>
      </c>
      <c r="B61" s="55" t="s">
        <v>3543</v>
      </c>
      <c r="C61" s="57">
        <v>0</v>
      </c>
      <c r="D61" s="57">
        <v>0</v>
      </c>
      <c r="E61" s="57">
        <v>0</v>
      </c>
      <c r="F61" s="57">
        <v>0</v>
      </c>
      <c r="G61" s="57" t="s">
        <v>1401</v>
      </c>
      <c r="H61" s="58">
        <v>75000</v>
      </c>
      <c r="I61" s="55" t="s">
        <v>3261</v>
      </c>
      <c r="J61" s="51"/>
      <c r="K61" s="51"/>
      <c r="L61" s="51"/>
    </row>
    <row r="62" spans="1:12" ht="14.25" customHeight="1" thickTop="1" thickBot="1" x14ac:dyDescent="0.3">
      <c r="A62" s="55" t="s">
        <v>4053</v>
      </c>
      <c r="B62" s="55" t="s">
        <v>3543</v>
      </c>
      <c r="C62" s="57">
        <v>0</v>
      </c>
      <c r="D62" s="57">
        <v>0</v>
      </c>
      <c r="E62" s="57">
        <v>0</v>
      </c>
      <c r="F62" s="57">
        <v>0</v>
      </c>
      <c r="G62" s="57" t="s">
        <v>1413</v>
      </c>
      <c r="H62" s="58">
        <v>22500</v>
      </c>
      <c r="I62" s="55" t="s">
        <v>3261</v>
      </c>
      <c r="J62" s="51"/>
      <c r="K62" s="51"/>
      <c r="L62" s="51"/>
    </row>
    <row r="63" spans="1:12" ht="14.25" customHeight="1" thickTop="1" thickBot="1" x14ac:dyDescent="0.3">
      <c r="A63" s="55" t="s">
        <v>1414</v>
      </c>
      <c r="B63" s="55" t="s">
        <v>3543</v>
      </c>
      <c r="C63" s="57">
        <v>0</v>
      </c>
      <c r="D63" s="57">
        <v>0</v>
      </c>
      <c r="E63" s="57">
        <v>0</v>
      </c>
      <c r="F63" s="57">
        <v>0</v>
      </c>
      <c r="G63" s="57" t="s">
        <v>1372</v>
      </c>
      <c r="H63" s="58">
        <v>90000</v>
      </c>
      <c r="I63" s="55" t="s">
        <v>3261</v>
      </c>
      <c r="J63" s="51"/>
      <c r="K63" s="51"/>
      <c r="L63" s="51"/>
    </row>
    <row r="64" spans="1:12" ht="13.5" customHeight="1" thickTop="1" thickBot="1" x14ac:dyDescent="0.3">
      <c r="A64" s="55" t="s">
        <v>4078</v>
      </c>
      <c r="B64" s="55" t="s">
        <v>3543</v>
      </c>
      <c r="C64" s="57">
        <v>0</v>
      </c>
      <c r="D64" s="57">
        <v>0</v>
      </c>
      <c r="E64" s="57">
        <v>0</v>
      </c>
      <c r="F64" s="57">
        <v>0</v>
      </c>
      <c r="G64" s="57" t="s">
        <v>1390</v>
      </c>
      <c r="H64" s="58">
        <v>75000</v>
      </c>
      <c r="I64" s="55" t="s">
        <v>3261</v>
      </c>
      <c r="J64" s="51"/>
      <c r="K64" s="51"/>
      <c r="L64" s="51"/>
    </row>
    <row r="65" spans="1:9" ht="14.25" customHeight="1" thickTop="1" thickBot="1" x14ac:dyDescent="0.3">
      <c r="A65" s="55" t="s">
        <v>4079</v>
      </c>
      <c r="B65" s="55" t="s">
        <v>3543</v>
      </c>
      <c r="C65" s="57">
        <v>0</v>
      </c>
      <c r="D65" s="57">
        <v>0</v>
      </c>
      <c r="E65" s="57">
        <v>0</v>
      </c>
      <c r="F65" s="57">
        <v>0</v>
      </c>
      <c r="G65" s="57" t="s">
        <v>1415</v>
      </c>
      <c r="H65" s="58">
        <v>82500</v>
      </c>
      <c r="I65" s="55" t="s">
        <v>3261</v>
      </c>
    </row>
    <row r="66" spans="1:9" ht="14.25" customHeight="1" thickTop="1" thickBot="1" x14ac:dyDescent="0.3">
      <c r="A66" s="55" t="s">
        <v>3021</v>
      </c>
      <c r="B66" s="55" t="s">
        <v>3543</v>
      </c>
      <c r="C66" s="57">
        <v>0</v>
      </c>
      <c r="D66" s="57">
        <v>0</v>
      </c>
      <c r="E66" s="57">
        <v>0</v>
      </c>
      <c r="F66" s="57">
        <v>0</v>
      </c>
      <c r="G66" s="57" t="s">
        <v>1330</v>
      </c>
      <c r="H66" s="58">
        <v>60000</v>
      </c>
      <c r="I66" s="55" t="s">
        <v>3261</v>
      </c>
    </row>
    <row r="67" spans="1:9" ht="14.25" customHeight="1" thickTop="1" thickBot="1" x14ac:dyDescent="0.3">
      <c r="A67" s="55" t="s">
        <v>4080</v>
      </c>
      <c r="B67" s="55" t="s">
        <v>3543</v>
      </c>
      <c r="C67" s="57">
        <v>5.0000000000000001E-3</v>
      </c>
      <c r="D67" s="57">
        <v>5.0000000000000001E-3</v>
      </c>
      <c r="E67" s="57">
        <v>5.0000000000000001E-3</v>
      </c>
      <c r="F67" s="57">
        <v>5.0000000000000001E-3</v>
      </c>
      <c r="G67" s="57" t="s">
        <v>1416</v>
      </c>
      <c r="H67" s="58">
        <v>45000</v>
      </c>
      <c r="I67" s="55" t="s">
        <v>3261</v>
      </c>
    </row>
    <row r="68" spans="1:9" ht="14.25" customHeight="1" thickTop="1" thickBot="1" x14ac:dyDescent="0.3">
      <c r="A68" s="55" t="s">
        <v>1417</v>
      </c>
      <c r="B68" s="55" t="s">
        <v>3543</v>
      </c>
      <c r="C68" s="57">
        <v>0</v>
      </c>
      <c r="D68" s="57">
        <v>0</v>
      </c>
      <c r="E68" s="57">
        <v>0</v>
      </c>
      <c r="F68" s="57">
        <v>0</v>
      </c>
      <c r="G68" s="57" t="s">
        <v>1418</v>
      </c>
      <c r="H68" s="58">
        <v>22500</v>
      </c>
      <c r="I68" s="55" t="s">
        <v>3261</v>
      </c>
    </row>
    <row r="69" spans="1:9" ht="14.25" customHeight="1" thickTop="1" thickBot="1" x14ac:dyDescent="0.3">
      <c r="A69" s="55" t="s">
        <v>1419</v>
      </c>
      <c r="B69" s="55" t="s">
        <v>3543</v>
      </c>
      <c r="C69" s="57">
        <v>0</v>
      </c>
      <c r="D69" s="57">
        <v>0</v>
      </c>
      <c r="E69" s="57">
        <v>0</v>
      </c>
      <c r="F69" s="57">
        <v>0</v>
      </c>
      <c r="G69" s="57" t="s">
        <v>1420</v>
      </c>
      <c r="H69" s="58">
        <v>22500</v>
      </c>
      <c r="I69" s="55" t="s">
        <v>3261</v>
      </c>
    </row>
    <row r="70" spans="1:9" ht="14.4" thickTop="1" thickBot="1" x14ac:dyDescent="0.3">
      <c r="A70" s="55" t="s">
        <v>1421</v>
      </c>
      <c r="B70" s="55" t="s">
        <v>3543</v>
      </c>
      <c r="C70" s="57">
        <v>5.0000000000000001E-3</v>
      </c>
      <c r="D70" s="57">
        <v>5.0000000000000001E-3</v>
      </c>
      <c r="E70" s="57">
        <v>5.0000000000000001E-3</v>
      </c>
      <c r="F70" s="57">
        <v>5.0000000000000001E-3</v>
      </c>
      <c r="G70" s="57" t="s">
        <v>1422</v>
      </c>
      <c r="H70" s="58">
        <v>60000</v>
      </c>
      <c r="I70" s="55" t="s">
        <v>3261</v>
      </c>
    </row>
    <row r="71" spans="1:9" ht="14.4" thickTop="1" thickBot="1" x14ac:dyDescent="0.3">
      <c r="A71" s="263" t="s">
        <v>3601</v>
      </c>
      <c r="B71" s="264"/>
      <c r="C71" s="264"/>
      <c r="D71" s="264"/>
      <c r="E71" s="264"/>
      <c r="F71" s="264"/>
      <c r="G71" s="264"/>
      <c r="H71" s="264"/>
      <c r="I71" s="265"/>
    </row>
    <row r="72" spans="1:9" ht="14.4" thickTop="1" thickBot="1" x14ac:dyDescent="0.3">
      <c r="A72" s="55" t="s">
        <v>1423</v>
      </c>
      <c r="B72" s="56">
        <v>37043</v>
      </c>
      <c r="C72" s="57">
        <v>-8.0000000000000002E-3</v>
      </c>
      <c r="D72" s="57">
        <v>-8.0000000000000002E-3</v>
      </c>
      <c r="E72" s="57">
        <v>-8.0000000000000002E-3</v>
      </c>
      <c r="F72" s="57">
        <v>-8.0000000000000002E-3</v>
      </c>
      <c r="G72" s="57" t="s">
        <v>1294</v>
      </c>
      <c r="H72" s="58">
        <v>300000</v>
      </c>
      <c r="I72" s="55" t="s">
        <v>3261</v>
      </c>
    </row>
    <row r="73" spans="1:9" ht="14.4" thickTop="1" thickBot="1" x14ac:dyDescent="0.3">
      <c r="A73" s="55" t="s">
        <v>1424</v>
      </c>
      <c r="B73" s="56">
        <v>37043</v>
      </c>
      <c r="C73" s="57">
        <v>0.03</v>
      </c>
      <c r="D73" s="57">
        <v>0.03</v>
      </c>
      <c r="E73" s="57">
        <v>0.03</v>
      </c>
      <c r="F73" s="57">
        <v>0.03</v>
      </c>
      <c r="G73" s="57" t="s">
        <v>1425</v>
      </c>
      <c r="H73" s="58">
        <v>150000</v>
      </c>
      <c r="I73" s="55" t="s">
        <v>3261</v>
      </c>
    </row>
    <row r="74" spans="1:9" ht="14.4" thickTop="1" thickBot="1" x14ac:dyDescent="0.3">
      <c r="A74" s="55" t="s">
        <v>1426</v>
      </c>
      <c r="B74" s="56">
        <v>37043</v>
      </c>
      <c r="C74" s="57">
        <v>-8.0000000000000002E-3</v>
      </c>
      <c r="D74" s="57">
        <v>-8.0000000000000002E-3</v>
      </c>
      <c r="E74" s="57">
        <v>-8.0000000000000002E-3</v>
      </c>
      <c r="F74" s="57">
        <v>-8.0000000000000002E-3</v>
      </c>
      <c r="G74" s="57" t="s">
        <v>1427</v>
      </c>
      <c r="H74" s="58">
        <v>300000</v>
      </c>
      <c r="I74" s="55" t="s">
        <v>3261</v>
      </c>
    </row>
    <row r="75" spans="1:9" ht="14.4" thickTop="1" thickBot="1" x14ac:dyDescent="0.3">
      <c r="A75" s="55" t="s">
        <v>1428</v>
      </c>
      <c r="B75" s="56">
        <v>37043</v>
      </c>
      <c r="C75" s="57">
        <v>5.0000000000000001E-3</v>
      </c>
      <c r="D75" s="57">
        <v>5.0000000000000001E-3</v>
      </c>
      <c r="E75" s="57">
        <v>5.0000000000000001E-3</v>
      </c>
      <c r="F75" s="57">
        <v>5.0000000000000001E-3</v>
      </c>
      <c r="G75" s="57" t="s">
        <v>1429</v>
      </c>
      <c r="H75" s="58">
        <v>1200000</v>
      </c>
      <c r="I75" s="55" t="s">
        <v>3261</v>
      </c>
    </row>
    <row r="76" spans="1:9" ht="14.4" thickTop="1" thickBot="1" x14ac:dyDescent="0.3">
      <c r="A76" s="263"/>
      <c r="B76" s="264"/>
      <c r="C76" s="264"/>
      <c r="D76" s="264"/>
      <c r="E76" s="264"/>
      <c r="F76" s="264"/>
      <c r="G76" s="264"/>
      <c r="H76" s="264"/>
      <c r="I76" s="265"/>
    </row>
    <row r="77" spans="1:9" ht="14.4" thickTop="1" thickBot="1" x14ac:dyDescent="0.3">
      <c r="A77" s="55"/>
      <c r="B77" s="55"/>
      <c r="C77" s="57"/>
      <c r="D77" s="57"/>
      <c r="E77" s="57"/>
      <c r="F77" s="57"/>
      <c r="G77" s="57"/>
      <c r="H77" s="58"/>
      <c r="I77" s="55"/>
    </row>
    <row r="78" spans="1:9" ht="14.4" thickTop="1" thickBot="1" x14ac:dyDescent="0.3">
      <c r="A78" s="55"/>
      <c r="B78" s="56"/>
      <c r="C78" s="57"/>
      <c r="D78" s="57"/>
      <c r="E78" s="57"/>
      <c r="F78" s="57"/>
      <c r="G78" s="57"/>
      <c r="H78" s="58"/>
      <c r="I78" s="55"/>
    </row>
    <row r="79" spans="1:9" ht="14.4" thickTop="1" thickBot="1" x14ac:dyDescent="0.3">
      <c r="A79" s="55"/>
      <c r="B79" s="55"/>
      <c r="C79" s="57"/>
      <c r="D79" s="57"/>
      <c r="E79" s="57"/>
      <c r="F79" s="57"/>
      <c r="G79" s="57"/>
      <c r="H79" s="58"/>
      <c r="I79" s="55"/>
    </row>
    <row r="80" spans="1:9" ht="14.4" thickTop="1" thickBot="1" x14ac:dyDescent="0.3">
      <c r="A80" s="55"/>
      <c r="B80" s="56"/>
      <c r="C80" s="57"/>
      <c r="D80" s="57"/>
      <c r="E80" s="57"/>
      <c r="F80" s="57"/>
      <c r="G80" s="57"/>
      <c r="H80" s="58"/>
      <c r="I80" s="55"/>
    </row>
    <row r="81" spans="1:9" ht="14.4" thickTop="1" thickBot="1" x14ac:dyDescent="0.3">
      <c r="A81" s="263"/>
      <c r="B81" s="264"/>
      <c r="C81" s="264"/>
      <c r="D81" s="264"/>
      <c r="E81" s="264"/>
      <c r="F81" s="264"/>
      <c r="G81" s="264"/>
      <c r="H81" s="264"/>
      <c r="I81" s="265"/>
    </row>
    <row r="82" spans="1:9" ht="14.4" thickTop="1" thickBot="1" x14ac:dyDescent="0.3">
      <c r="A82" s="55"/>
      <c r="B82" s="56"/>
      <c r="C82" s="57"/>
      <c r="D82" s="57"/>
      <c r="E82" s="57"/>
      <c r="F82" s="57"/>
      <c r="G82" s="57"/>
      <c r="H82" s="58"/>
      <c r="I82" s="55"/>
    </row>
    <row r="83" spans="1:9" ht="14.4" thickTop="1" thickBot="1" x14ac:dyDescent="0.3">
      <c r="A83" s="263"/>
      <c r="B83" s="264"/>
      <c r="C83" s="264"/>
      <c r="D83" s="264"/>
      <c r="E83" s="264"/>
      <c r="F83" s="264"/>
      <c r="G83" s="264"/>
      <c r="H83" s="264"/>
      <c r="I83" s="265"/>
    </row>
    <row r="84" spans="1:9" ht="14.4" thickTop="1" thickBot="1" x14ac:dyDescent="0.3">
      <c r="A84" s="55"/>
      <c r="B84" s="56"/>
      <c r="C84" s="57"/>
      <c r="D84" s="57"/>
      <c r="E84" s="57"/>
      <c r="F84" s="57"/>
      <c r="G84" s="57"/>
      <c r="H84" s="58"/>
      <c r="I84" s="55"/>
    </row>
    <row r="85" spans="1:9" ht="14.4" thickTop="1" thickBot="1" x14ac:dyDescent="0.3">
      <c r="A85" s="263"/>
      <c r="B85" s="264"/>
      <c r="C85" s="264"/>
      <c r="D85" s="264"/>
      <c r="E85" s="264"/>
      <c r="F85" s="264"/>
      <c r="G85" s="264"/>
      <c r="H85" s="264"/>
      <c r="I85" s="265"/>
    </row>
    <row r="86" spans="1:9" ht="14.4" thickTop="1" thickBot="1" x14ac:dyDescent="0.3">
      <c r="A86" s="55"/>
      <c r="B86" s="56"/>
      <c r="C86" s="57"/>
      <c r="D86" s="57"/>
      <c r="E86" s="57"/>
      <c r="F86" s="57"/>
      <c r="G86" s="57"/>
      <c r="H86" s="58"/>
      <c r="I86" s="55"/>
    </row>
    <row r="87" spans="1:9" ht="14.4" thickTop="1" thickBot="1" x14ac:dyDescent="0.3">
      <c r="A87" s="263"/>
      <c r="B87" s="264"/>
      <c r="C87" s="264"/>
      <c r="D87" s="264"/>
      <c r="E87" s="264"/>
      <c r="F87" s="264"/>
      <c r="G87" s="264"/>
      <c r="H87" s="264"/>
      <c r="I87" s="265"/>
    </row>
    <row r="88" spans="1:9" ht="14.4" thickTop="1" thickBot="1" x14ac:dyDescent="0.3">
      <c r="A88" s="55"/>
      <c r="B88" s="56"/>
      <c r="C88" s="57"/>
      <c r="D88" s="57"/>
      <c r="E88" s="57"/>
      <c r="F88" s="57"/>
      <c r="G88" s="57"/>
      <c r="H88" s="58"/>
      <c r="I88" s="55"/>
    </row>
    <row r="89" spans="1:9" ht="14.4" thickTop="1" thickBot="1" x14ac:dyDescent="0.3">
      <c r="A89" s="55"/>
      <c r="B89" s="55"/>
      <c r="C89" s="57"/>
      <c r="D89" s="57"/>
      <c r="E89" s="57"/>
      <c r="F89" s="57"/>
      <c r="G89" s="57"/>
      <c r="H89" s="58"/>
      <c r="I89" s="55"/>
    </row>
    <row r="90" spans="1:9" ht="14.4" thickTop="1" thickBot="1" x14ac:dyDescent="0.3">
      <c r="A90" s="55"/>
      <c r="B90" s="56"/>
      <c r="C90" s="57"/>
      <c r="D90" s="57"/>
      <c r="E90" s="57"/>
      <c r="F90" s="57"/>
      <c r="G90" s="57"/>
      <c r="H90" s="58"/>
      <c r="I90" s="55"/>
    </row>
    <row r="91" spans="1:9" ht="14.4" thickTop="1" thickBot="1" x14ac:dyDescent="0.3">
      <c r="A91" s="263"/>
      <c r="B91" s="264"/>
      <c r="C91" s="264"/>
      <c r="D91" s="264"/>
      <c r="E91" s="264"/>
      <c r="F91" s="264"/>
      <c r="G91" s="264"/>
      <c r="H91" s="264"/>
      <c r="I91" s="265"/>
    </row>
    <row r="92" spans="1:9" ht="14.4" thickTop="1" thickBot="1" x14ac:dyDescent="0.3">
      <c r="A92" s="55"/>
      <c r="B92" s="56"/>
      <c r="C92" s="57"/>
      <c r="D92" s="57"/>
      <c r="E92" s="57"/>
      <c r="F92" s="57"/>
      <c r="G92" s="57"/>
      <c r="H92" s="58"/>
      <c r="I92" s="55"/>
    </row>
    <row r="93" spans="1:9" ht="14.4" thickTop="1" thickBot="1" x14ac:dyDescent="0.3">
      <c r="A93" s="55"/>
      <c r="B93" s="55"/>
      <c r="C93" s="57"/>
      <c r="D93" s="57"/>
      <c r="E93" s="57"/>
      <c r="F93" s="57"/>
      <c r="G93" s="57"/>
      <c r="H93" s="58"/>
      <c r="I93" s="55"/>
    </row>
    <row r="94" spans="1:9" ht="14.4" thickTop="1" thickBot="1" x14ac:dyDescent="0.3">
      <c r="A94" s="55"/>
      <c r="B94" s="56"/>
      <c r="C94" s="57"/>
      <c r="D94" s="57"/>
      <c r="E94" s="57"/>
      <c r="F94" s="57"/>
      <c r="G94" s="57"/>
      <c r="H94" s="58"/>
      <c r="I94" s="55"/>
    </row>
    <row r="95" spans="1:9" ht="14.4" thickTop="1" thickBot="1" x14ac:dyDescent="0.3">
      <c r="A95" s="55"/>
      <c r="B95" s="55"/>
      <c r="C95" s="57"/>
      <c r="D95" s="57"/>
      <c r="E95" s="57"/>
      <c r="F95" s="57"/>
      <c r="G95" s="57"/>
      <c r="H95" s="58"/>
      <c r="I95" s="55"/>
    </row>
    <row r="96" spans="1:9" ht="14.4" thickTop="1" thickBot="1" x14ac:dyDescent="0.3">
      <c r="A96" s="55"/>
      <c r="B96" s="55"/>
      <c r="C96" s="57"/>
      <c r="D96" s="57"/>
      <c r="E96" s="57"/>
      <c r="F96" s="57"/>
      <c r="G96" s="57"/>
      <c r="H96" s="58"/>
      <c r="I96" s="55"/>
    </row>
    <row r="97" spans="1:9" ht="14.4" thickTop="1" thickBot="1" x14ac:dyDescent="0.3">
      <c r="A97" s="55"/>
      <c r="B97" s="55"/>
      <c r="C97" s="57"/>
      <c r="D97" s="57"/>
      <c r="E97" s="57"/>
      <c r="F97" s="57"/>
      <c r="G97" s="57"/>
      <c r="H97" s="58"/>
      <c r="I97" s="55"/>
    </row>
    <row r="98" spans="1:9" ht="14.4" thickTop="1" thickBot="1" x14ac:dyDescent="0.3">
      <c r="A98" s="55"/>
      <c r="B98" s="56"/>
      <c r="C98" s="57"/>
      <c r="D98" s="57"/>
      <c r="E98" s="57"/>
      <c r="F98" s="57"/>
      <c r="G98" s="57"/>
      <c r="H98" s="58"/>
      <c r="I98" s="55"/>
    </row>
    <row r="99" spans="1:9" ht="14.4" thickTop="1" thickBot="1" x14ac:dyDescent="0.3">
      <c r="A99" s="55"/>
      <c r="B99" s="55"/>
      <c r="C99" s="57"/>
      <c r="D99" s="57"/>
      <c r="E99" s="57"/>
      <c r="F99" s="57"/>
      <c r="G99" s="57"/>
      <c r="H99" s="58"/>
      <c r="I99" s="55"/>
    </row>
    <row r="100" spans="1:9" ht="14.4" thickTop="1" thickBot="1" x14ac:dyDescent="0.3">
      <c r="A100" s="263"/>
      <c r="B100" s="264"/>
      <c r="C100" s="264"/>
      <c r="D100" s="264"/>
      <c r="E100" s="264"/>
      <c r="F100" s="264"/>
      <c r="G100" s="264"/>
      <c r="H100" s="264"/>
      <c r="I100" s="265"/>
    </row>
    <row r="101" spans="1:9" ht="14.4" thickTop="1" thickBot="1" x14ac:dyDescent="0.3">
      <c r="A101" s="55"/>
      <c r="B101" s="56"/>
      <c r="C101" s="57"/>
      <c r="D101" s="57"/>
      <c r="E101" s="57"/>
      <c r="F101" s="57"/>
      <c r="G101" s="57"/>
      <c r="H101" s="58"/>
      <c r="I101" s="55"/>
    </row>
    <row r="102" spans="1:9" ht="14.4" thickTop="1" thickBot="1" x14ac:dyDescent="0.3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4" thickTop="1" thickBot="1" x14ac:dyDescent="0.3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4" thickTop="1" thickBot="1" x14ac:dyDescent="0.3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4" thickTop="1" thickBot="1" x14ac:dyDescent="0.3">
      <c r="A105" s="263"/>
      <c r="B105" s="264"/>
      <c r="C105" s="264"/>
      <c r="D105" s="264"/>
      <c r="E105" s="264"/>
      <c r="F105" s="264"/>
      <c r="G105" s="264"/>
      <c r="H105" s="264"/>
      <c r="I105" s="265"/>
    </row>
    <row r="106" spans="1:9" ht="14.4" thickTop="1" thickBot="1" x14ac:dyDescent="0.3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8" thickTop="1" x14ac:dyDescent="0.25"/>
  </sheetData>
  <mergeCells count="19">
    <mergeCell ref="A87:I87"/>
    <mergeCell ref="A11:I11"/>
    <mergeCell ref="A83:I83"/>
    <mergeCell ref="A85:I85"/>
    <mergeCell ref="A9:A10"/>
    <mergeCell ref="B9:B10"/>
    <mergeCell ref="A76:I76"/>
    <mergeCell ref="A81:I81"/>
    <mergeCell ref="A50:I50"/>
    <mergeCell ref="A71:I71"/>
    <mergeCell ref="A105:I105"/>
    <mergeCell ref="H9:H10"/>
    <mergeCell ref="I9:I10"/>
    <mergeCell ref="C9:C10"/>
    <mergeCell ref="D9:D10"/>
    <mergeCell ref="F9:F10"/>
    <mergeCell ref="G9:G10"/>
    <mergeCell ref="A100:I100"/>
    <mergeCell ref="A91:I9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3482</v>
      </c>
      <c r="F1" s="6"/>
      <c r="G1" s="5" t="s">
        <v>3267</v>
      </c>
      <c r="H1" s="1">
        <f>SUM(H11:H10000)</f>
        <v>140680000</v>
      </c>
    </row>
    <row r="2" spans="1:11" ht="15.6" x14ac:dyDescent="0.3">
      <c r="A2" s="16" t="s">
        <v>3265</v>
      </c>
      <c r="F2" s="62"/>
      <c r="G2" s="63"/>
      <c r="H2" s="61"/>
    </row>
    <row r="3" spans="1:11" x14ac:dyDescent="0.25">
      <c r="A3" s="96">
        <f>'E-Mail'!$B$2</f>
        <v>37029</v>
      </c>
      <c r="F3" s="62"/>
      <c r="G3" s="63"/>
      <c r="H3" s="61"/>
    </row>
    <row r="5" spans="1:11" ht="9.75" customHeight="1" x14ac:dyDescent="0.25">
      <c r="A5" s="52" t="s">
        <v>1430</v>
      </c>
      <c r="J5" s="51"/>
      <c r="K5" s="51"/>
    </row>
    <row r="6" spans="1:11" ht="9.75" customHeight="1" x14ac:dyDescent="0.25">
      <c r="A6" s="52" t="s">
        <v>3481</v>
      </c>
      <c r="J6" s="51"/>
      <c r="K6" s="51"/>
    </row>
    <row r="7" spans="1:11" ht="9.75" customHeight="1" x14ac:dyDescent="0.25">
      <c r="A7" s="52" t="s">
        <v>1236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68" t="s">
        <v>3245</v>
      </c>
      <c r="B9" s="268" t="s">
        <v>3246</v>
      </c>
      <c r="C9" s="266" t="s">
        <v>3247</v>
      </c>
      <c r="D9" s="266" t="s">
        <v>3248</v>
      </c>
      <c r="E9" s="53" t="s">
        <v>3249</v>
      </c>
      <c r="F9" s="266" t="s">
        <v>3251</v>
      </c>
      <c r="G9" s="266" t="s">
        <v>3252</v>
      </c>
      <c r="H9" s="266" t="s">
        <v>3253</v>
      </c>
      <c r="I9" s="268" t="s">
        <v>3254</v>
      </c>
      <c r="J9" s="51"/>
      <c r="K9" s="51"/>
    </row>
    <row r="10" spans="1:11" ht="21" thickBot="1" x14ac:dyDescent="0.3">
      <c r="A10" s="269"/>
      <c r="B10" s="269"/>
      <c r="C10" s="267"/>
      <c r="D10" s="267"/>
      <c r="E10" s="54" t="s">
        <v>3250</v>
      </c>
      <c r="F10" s="267"/>
      <c r="G10" s="267"/>
      <c r="H10" s="267"/>
      <c r="I10" s="269"/>
      <c r="J10" s="51"/>
      <c r="K10" s="51"/>
    </row>
    <row r="11" spans="1:11" ht="10.5" customHeight="1" thickTop="1" thickBot="1" x14ac:dyDescent="0.3">
      <c r="A11" s="263" t="s">
        <v>3574</v>
      </c>
      <c r="B11" s="264"/>
      <c r="C11" s="264"/>
      <c r="D11" s="264"/>
      <c r="E11" s="264"/>
      <c r="F11" s="264"/>
      <c r="G11" s="264"/>
      <c r="H11" s="264"/>
      <c r="I11" s="265"/>
      <c r="J11" s="51"/>
      <c r="K11" s="51"/>
    </row>
    <row r="12" spans="1:11" ht="14.25" customHeight="1" thickTop="1" thickBot="1" x14ac:dyDescent="0.3">
      <c r="A12" s="55" t="s">
        <v>4081</v>
      </c>
      <c r="B12" s="56">
        <v>37043</v>
      </c>
      <c r="C12" s="57">
        <v>0.16500000000000001</v>
      </c>
      <c r="D12" s="57">
        <v>0.16800000000000001</v>
      </c>
      <c r="E12" s="57">
        <v>0.16600000000000001</v>
      </c>
      <c r="F12" s="57">
        <v>0.16500000000000001</v>
      </c>
      <c r="G12" s="57" t="s">
        <v>1431</v>
      </c>
      <c r="H12" s="58">
        <v>600000</v>
      </c>
      <c r="I12" s="55" t="s">
        <v>3261</v>
      </c>
      <c r="J12" s="51"/>
      <c r="K12" s="51"/>
    </row>
    <row r="13" spans="1:11" ht="14.25" customHeight="1" thickTop="1" thickBot="1" x14ac:dyDescent="0.3">
      <c r="A13" s="55" t="s">
        <v>3243</v>
      </c>
      <c r="B13" s="55" t="s">
        <v>3583</v>
      </c>
      <c r="C13" s="57">
        <v>0.14499999999999999</v>
      </c>
      <c r="D13" s="57">
        <v>0.15</v>
      </c>
      <c r="E13" s="57">
        <v>0.14799999999999999</v>
      </c>
      <c r="F13" s="57">
        <v>0.15</v>
      </c>
      <c r="G13" s="57" t="s">
        <v>1432</v>
      </c>
      <c r="H13" s="58">
        <v>3060000</v>
      </c>
      <c r="I13" s="55" t="s">
        <v>3261</v>
      </c>
      <c r="J13" s="51"/>
      <c r="K13" s="51"/>
    </row>
    <row r="14" spans="1:11" ht="14.25" customHeight="1" thickTop="1" thickBot="1" x14ac:dyDescent="0.3">
      <c r="A14" s="55" t="s">
        <v>4082</v>
      </c>
      <c r="B14" s="55" t="s">
        <v>3559</v>
      </c>
      <c r="C14" s="57">
        <v>0.19500000000000001</v>
      </c>
      <c r="D14" s="57">
        <v>0.19500000000000001</v>
      </c>
      <c r="E14" s="57">
        <v>0.19500000000000001</v>
      </c>
      <c r="F14" s="57">
        <v>0.19500000000000001</v>
      </c>
      <c r="G14" s="57" t="s">
        <v>1433</v>
      </c>
      <c r="H14" s="58">
        <v>755000</v>
      </c>
      <c r="I14" s="55" t="s">
        <v>3261</v>
      </c>
      <c r="J14" s="51"/>
      <c r="K14" s="51"/>
    </row>
    <row r="15" spans="1:11" ht="14.25" customHeight="1" thickTop="1" thickBot="1" x14ac:dyDescent="0.3">
      <c r="A15" s="263" t="s">
        <v>3560</v>
      </c>
      <c r="B15" s="264"/>
      <c r="C15" s="264"/>
      <c r="D15" s="264"/>
      <c r="E15" s="264"/>
      <c r="F15" s="264"/>
      <c r="G15" s="264"/>
      <c r="H15" s="264"/>
      <c r="I15" s="265"/>
      <c r="J15" s="51"/>
      <c r="K15" s="51"/>
    </row>
    <row r="16" spans="1:11" ht="14.25" customHeight="1" thickTop="1" thickBot="1" x14ac:dyDescent="0.3">
      <c r="A16" s="55" t="s">
        <v>1434</v>
      </c>
      <c r="B16" s="55" t="s">
        <v>3583</v>
      </c>
      <c r="C16" s="57">
        <v>-0.115</v>
      </c>
      <c r="D16" s="57">
        <v>-0.115</v>
      </c>
      <c r="E16" s="57">
        <v>-0.115</v>
      </c>
      <c r="F16" s="57">
        <v>-0.115</v>
      </c>
      <c r="G16" s="57" t="s">
        <v>1370</v>
      </c>
      <c r="H16" s="58">
        <v>1530000</v>
      </c>
      <c r="I16" s="55" t="s">
        <v>3261</v>
      </c>
      <c r="J16" s="51"/>
      <c r="K16" s="51"/>
    </row>
    <row r="17" spans="1:11" ht="14.25" customHeight="1" thickTop="1" thickBot="1" x14ac:dyDescent="0.3">
      <c r="A17" s="55" t="s">
        <v>1435</v>
      </c>
      <c r="B17" s="56">
        <v>37043</v>
      </c>
      <c r="C17" s="57">
        <v>0.20799999999999999</v>
      </c>
      <c r="D17" s="57">
        <v>0.20799999999999999</v>
      </c>
      <c r="E17" s="57">
        <v>0.20799999999999999</v>
      </c>
      <c r="F17" s="57">
        <v>0.20799999999999999</v>
      </c>
      <c r="G17" s="57" t="s">
        <v>1436</v>
      </c>
      <c r="H17" s="58">
        <v>150000</v>
      </c>
      <c r="I17" s="55" t="s">
        <v>3261</v>
      </c>
      <c r="J17" s="51"/>
      <c r="K17" s="51"/>
    </row>
    <row r="18" spans="1:11" ht="14.25" customHeight="1" thickTop="1" thickBot="1" x14ac:dyDescent="0.3">
      <c r="A18" s="55" t="s">
        <v>1437</v>
      </c>
      <c r="B18" s="56">
        <v>37073</v>
      </c>
      <c r="C18" s="57">
        <v>0.21299999999999999</v>
      </c>
      <c r="D18" s="57">
        <v>0.21299999999999999</v>
      </c>
      <c r="E18" s="57">
        <v>0.21299999999999999</v>
      </c>
      <c r="F18" s="57">
        <v>0.21299999999999999</v>
      </c>
      <c r="G18" s="57" t="s">
        <v>1438</v>
      </c>
      <c r="H18" s="58">
        <v>310000</v>
      </c>
      <c r="I18" s="55" t="s">
        <v>3261</v>
      </c>
      <c r="J18" s="51"/>
      <c r="K18" s="51"/>
    </row>
    <row r="19" spans="1:11" ht="14.25" customHeight="1" thickTop="1" thickBot="1" x14ac:dyDescent="0.3">
      <c r="A19" s="55" t="s">
        <v>1439</v>
      </c>
      <c r="B19" s="56">
        <v>37165</v>
      </c>
      <c r="C19" s="57">
        <v>0.21</v>
      </c>
      <c r="D19" s="57">
        <v>0.21</v>
      </c>
      <c r="E19" s="57">
        <v>0.21</v>
      </c>
      <c r="F19" s="57">
        <v>0.21</v>
      </c>
      <c r="G19" s="57" t="s">
        <v>1438</v>
      </c>
      <c r="H19" s="58">
        <v>155000</v>
      </c>
      <c r="I19" s="55" t="s">
        <v>3261</v>
      </c>
      <c r="J19" s="51"/>
      <c r="K19" s="51"/>
    </row>
    <row r="20" spans="1:11" ht="14.25" customHeight="1" thickTop="1" thickBot="1" x14ac:dyDescent="0.3">
      <c r="A20" s="55" t="s">
        <v>1440</v>
      </c>
      <c r="B20" s="55" t="s">
        <v>3583</v>
      </c>
      <c r="C20" s="57">
        <v>0.20799999999999999</v>
      </c>
      <c r="D20" s="57">
        <v>0.20799999999999999</v>
      </c>
      <c r="E20" s="57">
        <v>0.20799999999999999</v>
      </c>
      <c r="F20" s="57">
        <v>0.20799999999999999</v>
      </c>
      <c r="G20" s="57" t="s">
        <v>1441</v>
      </c>
      <c r="H20" s="58">
        <v>765000</v>
      </c>
      <c r="I20" s="55" t="s">
        <v>3261</v>
      </c>
      <c r="J20" s="51"/>
      <c r="K20" s="51"/>
    </row>
    <row r="21" spans="1:11" ht="14.25" customHeight="1" thickTop="1" thickBot="1" x14ac:dyDescent="0.3">
      <c r="A21" s="55" t="s">
        <v>1442</v>
      </c>
      <c r="B21" s="56">
        <v>37135</v>
      </c>
      <c r="C21" s="57">
        <v>0.23</v>
      </c>
      <c r="D21" s="57">
        <v>0.23</v>
      </c>
      <c r="E21" s="57">
        <v>0.23</v>
      </c>
      <c r="F21" s="57">
        <v>0.23</v>
      </c>
      <c r="G21" s="57" t="s">
        <v>1443</v>
      </c>
      <c r="H21" s="58">
        <v>150000</v>
      </c>
      <c r="I21" s="55" t="s">
        <v>3261</v>
      </c>
      <c r="J21" s="51"/>
      <c r="K21" s="51"/>
    </row>
    <row r="22" spans="1:11" ht="14.25" customHeight="1" thickTop="1" thickBot="1" x14ac:dyDescent="0.3">
      <c r="A22" s="55" t="s">
        <v>1444</v>
      </c>
      <c r="B22" s="55" t="s">
        <v>3559</v>
      </c>
      <c r="C22" s="57">
        <v>0.45</v>
      </c>
      <c r="D22" s="57">
        <v>0.46500000000000002</v>
      </c>
      <c r="E22" s="57">
        <v>0.46</v>
      </c>
      <c r="F22" s="57">
        <v>0.45</v>
      </c>
      <c r="G22" s="57" t="s">
        <v>1445</v>
      </c>
      <c r="H22" s="58">
        <v>7550000</v>
      </c>
      <c r="I22" s="55" t="s">
        <v>3261</v>
      </c>
      <c r="J22" s="51"/>
      <c r="K22" s="51"/>
    </row>
    <row r="23" spans="1:11" ht="14.25" customHeight="1" thickTop="1" thickBot="1" x14ac:dyDescent="0.3">
      <c r="A23" s="55" t="s">
        <v>3022</v>
      </c>
      <c r="B23" s="55" t="s">
        <v>3559</v>
      </c>
      <c r="C23" s="57">
        <v>0</v>
      </c>
      <c r="D23" s="57">
        <v>0</v>
      </c>
      <c r="E23" s="57">
        <v>0</v>
      </c>
      <c r="F23" s="57">
        <v>0</v>
      </c>
      <c r="G23" s="57" t="s">
        <v>1446</v>
      </c>
      <c r="H23" s="58">
        <v>3020000</v>
      </c>
      <c r="I23" s="55" t="s">
        <v>3261</v>
      </c>
      <c r="J23" s="51"/>
      <c r="K23" s="51"/>
    </row>
    <row r="24" spans="1:11" ht="14.25" customHeight="1" thickTop="1" thickBot="1" x14ac:dyDescent="0.3">
      <c r="A24" s="55" t="s">
        <v>1447</v>
      </c>
      <c r="B24" s="56">
        <v>37043</v>
      </c>
      <c r="C24" s="57">
        <v>-6.5000000000000002E-2</v>
      </c>
      <c r="D24" s="57">
        <v>-6.5000000000000002E-2</v>
      </c>
      <c r="E24" s="57">
        <v>-6.5000000000000002E-2</v>
      </c>
      <c r="F24" s="57">
        <v>-6.5000000000000002E-2</v>
      </c>
      <c r="G24" s="57" t="s">
        <v>1448</v>
      </c>
      <c r="H24" s="58">
        <v>300000</v>
      </c>
      <c r="I24" s="55" t="s">
        <v>3261</v>
      </c>
      <c r="J24" s="51"/>
      <c r="K24" s="51"/>
    </row>
    <row r="25" spans="1:11" ht="14.25" customHeight="1" thickTop="1" thickBot="1" x14ac:dyDescent="0.3">
      <c r="A25" s="55" t="s">
        <v>1449</v>
      </c>
      <c r="B25" s="55" t="s">
        <v>3559</v>
      </c>
      <c r="C25" s="57">
        <v>-0.08</v>
      </c>
      <c r="D25" s="57">
        <v>-0.08</v>
      </c>
      <c r="E25" s="57">
        <v>-0.08</v>
      </c>
      <c r="F25" s="57">
        <v>-0.08</v>
      </c>
      <c r="G25" s="57" t="s">
        <v>1450</v>
      </c>
      <c r="H25" s="58">
        <v>1510000</v>
      </c>
      <c r="I25" s="55" t="s">
        <v>3261</v>
      </c>
      <c r="J25" s="51"/>
      <c r="K25" s="51"/>
    </row>
    <row r="26" spans="1:11" ht="14.25" customHeight="1" thickTop="1" thickBot="1" x14ac:dyDescent="0.3">
      <c r="A26" s="55" t="s">
        <v>4060</v>
      </c>
      <c r="B26" s="56">
        <v>37043</v>
      </c>
      <c r="C26" s="57">
        <v>-0.1</v>
      </c>
      <c r="D26" s="57">
        <v>-0.1</v>
      </c>
      <c r="E26" s="57">
        <v>-0.1</v>
      </c>
      <c r="F26" s="57">
        <v>-0.1</v>
      </c>
      <c r="G26" s="57" t="s">
        <v>1375</v>
      </c>
      <c r="H26" s="58">
        <v>300000</v>
      </c>
      <c r="I26" s="55" t="s">
        <v>3261</v>
      </c>
      <c r="J26" s="51"/>
      <c r="K26" s="51"/>
    </row>
    <row r="27" spans="1:11" ht="14.25" customHeight="1" thickTop="1" thickBot="1" x14ac:dyDescent="0.3">
      <c r="A27" s="55" t="s">
        <v>3627</v>
      </c>
      <c r="B27" s="56">
        <v>37043</v>
      </c>
      <c r="C27" s="57">
        <v>-1.42</v>
      </c>
      <c r="D27" s="57">
        <v>-1.32</v>
      </c>
      <c r="E27" s="57">
        <v>-1.3620000000000001</v>
      </c>
      <c r="F27" s="57">
        <v>-1.42</v>
      </c>
      <c r="G27" s="57" t="s">
        <v>1451</v>
      </c>
      <c r="H27" s="58">
        <v>1275000</v>
      </c>
      <c r="I27" s="55" t="s">
        <v>3261</v>
      </c>
      <c r="J27" s="51"/>
      <c r="K27" s="51"/>
    </row>
    <row r="28" spans="1:11" ht="14.25" customHeight="1" thickTop="1" thickBot="1" x14ac:dyDescent="0.3">
      <c r="A28" s="55" t="s">
        <v>1452</v>
      </c>
      <c r="B28" s="56">
        <v>37073</v>
      </c>
      <c r="C28" s="57">
        <v>-1.425</v>
      </c>
      <c r="D28" s="57">
        <v>-1.395</v>
      </c>
      <c r="E28" s="57">
        <v>-1.407</v>
      </c>
      <c r="F28" s="57">
        <v>-1.425</v>
      </c>
      <c r="G28" s="57" t="s">
        <v>1453</v>
      </c>
      <c r="H28" s="58">
        <v>852500</v>
      </c>
      <c r="I28" s="55" t="s">
        <v>3261</v>
      </c>
      <c r="J28" s="51"/>
      <c r="K28" s="51"/>
    </row>
    <row r="29" spans="1:11" ht="14.25" customHeight="1" thickTop="1" thickBot="1" x14ac:dyDescent="0.3">
      <c r="A29" s="55" t="s">
        <v>1454</v>
      </c>
      <c r="B29" s="56">
        <v>37135</v>
      </c>
      <c r="C29" s="57">
        <v>-1.4</v>
      </c>
      <c r="D29" s="57">
        <v>-1.4</v>
      </c>
      <c r="E29" s="57">
        <v>-1.4</v>
      </c>
      <c r="F29" s="57">
        <v>-1.4</v>
      </c>
      <c r="G29" s="57" t="s">
        <v>1455</v>
      </c>
      <c r="H29" s="58">
        <v>150000</v>
      </c>
      <c r="I29" s="55" t="s">
        <v>3261</v>
      </c>
      <c r="J29" s="51"/>
      <c r="K29" s="51"/>
    </row>
    <row r="30" spans="1:11" ht="14.25" customHeight="1" thickTop="1" thickBot="1" x14ac:dyDescent="0.3">
      <c r="A30" s="55" t="s">
        <v>3023</v>
      </c>
      <c r="B30" s="56">
        <v>37165</v>
      </c>
      <c r="C30" s="57">
        <v>-0.97</v>
      </c>
      <c r="D30" s="57">
        <v>-0.97</v>
      </c>
      <c r="E30" s="57">
        <v>-0.97</v>
      </c>
      <c r="F30" s="57">
        <v>-0.97</v>
      </c>
      <c r="G30" s="57" t="s">
        <v>1456</v>
      </c>
      <c r="H30" s="58">
        <v>310000</v>
      </c>
      <c r="I30" s="55" t="s">
        <v>3261</v>
      </c>
      <c r="J30" s="51"/>
      <c r="K30" s="51"/>
    </row>
    <row r="31" spans="1:11" ht="14.25" customHeight="1" thickTop="1" thickBot="1" x14ac:dyDescent="0.3">
      <c r="A31" s="55" t="s">
        <v>4061</v>
      </c>
      <c r="B31" s="55" t="s">
        <v>3559</v>
      </c>
      <c r="C31" s="57">
        <v>-0.38500000000000001</v>
      </c>
      <c r="D31" s="57">
        <v>-0.38500000000000001</v>
      </c>
      <c r="E31" s="57">
        <v>-0.38500000000000001</v>
      </c>
      <c r="F31" s="57">
        <v>-0.38500000000000001</v>
      </c>
      <c r="G31" s="57" t="s">
        <v>1457</v>
      </c>
      <c r="H31" s="58">
        <v>755000</v>
      </c>
      <c r="I31" s="55" t="s">
        <v>3261</v>
      </c>
      <c r="J31" s="51"/>
      <c r="K31" s="51"/>
    </row>
    <row r="32" spans="1:11" ht="14.25" customHeight="1" thickTop="1" thickBot="1" x14ac:dyDescent="0.3">
      <c r="A32" s="55" t="s">
        <v>3024</v>
      </c>
      <c r="B32" s="56">
        <v>37043</v>
      </c>
      <c r="C32" s="57">
        <v>-0.11</v>
      </c>
      <c r="D32" s="57">
        <v>-0.11</v>
      </c>
      <c r="E32" s="57">
        <v>-0.11</v>
      </c>
      <c r="F32" s="57">
        <v>-0.11</v>
      </c>
      <c r="G32" s="57" t="s">
        <v>1404</v>
      </c>
      <c r="H32" s="58">
        <v>300000</v>
      </c>
      <c r="I32" s="55" t="s">
        <v>3261</v>
      </c>
      <c r="J32" s="51"/>
      <c r="K32" s="51"/>
    </row>
    <row r="33" spans="1:11" ht="10.5" customHeight="1" thickTop="1" thickBot="1" x14ac:dyDescent="0.3">
      <c r="A33" s="55" t="s">
        <v>1458</v>
      </c>
      <c r="B33" s="55" t="s">
        <v>3583</v>
      </c>
      <c r="C33" s="57">
        <v>-0.115</v>
      </c>
      <c r="D33" s="57">
        <v>-0.11</v>
      </c>
      <c r="E33" s="57">
        <v>-0.113</v>
      </c>
      <c r="F33" s="57">
        <v>-0.115</v>
      </c>
      <c r="G33" s="57" t="s">
        <v>1459</v>
      </c>
      <c r="H33" s="58">
        <v>2295000</v>
      </c>
      <c r="I33" s="55" t="s">
        <v>3261</v>
      </c>
      <c r="J33" s="51"/>
      <c r="K33" s="51"/>
    </row>
    <row r="34" spans="1:11" ht="14.25" customHeight="1" thickTop="1" thickBot="1" x14ac:dyDescent="0.3">
      <c r="A34" s="55" t="s">
        <v>3628</v>
      </c>
      <c r="B34" s="56">
        <v>37043</v>
      </c>
      <c r="C34" s="57">
        <v>-7.0000000000000007E-2</v>
      </c>
      <c r="D34" s="57">
        <v>-6.5000000000000002E-2</v>
      </c>
      <c r="E34" s="57">
        <v>-6.7000000000000004E-2</v>
      </c>
      <c r="F34" s="57">
        <v>-7.0000000000000007E-2</v>
      </c>
      <c r="G34" s="57" t="s">
        <v>1245</v>
      </c>
      <c r="H34" s="58">
        <v>3900000</v>
      </c>
      <c r="I34" s="55" t="s">
        <v>3261</v>
      </c>
      <c r="J34" s="51"/>
      <c r="K34" s="51"/>
    </row>
    <row r="35" spans="1:11" ht="10.5" customHeight="1" thickTop="1" thickBot="1" x14ac:dyDescent="0.3">
      <c r="A35" s="55" t="s">
        <v>3629</v>
      </c>
      <c r="B35" s="56">
        <v>37043</v>
      </c>
      <c r="C35" s="57">
        <v>-0.91</v>
      </c>
      <c r="D35" s="57">
        <v>-0.9</v>
      </c>
      <c r="E35" s="57">
        <v>-0.90700000000000003</v>
      </c>
      <c r="F35" s="57">
        <v>-0.91</v>
      </c>
      <c r="G35" s="57" t="s">
        <v>1460</v>
      </c>
      <c r="H35" s="58">
        <v>450000</v>
      </c>
      <c r="I35" s="55" t="s">
        <v>3261</v>
      </c>
      <c r="J35" s="51"/>
      <c r="K35" s="51"/>
    </row>
    <row r="36" spans="1:11" ht="14.25" customHeight="1" thickTop="1" thickBot="1" x14ac:dyDescent="0.3">
      <c r="A36" s="55" t="s">
        <v>2468</v>
      </c>
      <c r="B36" s="55" t="s">
        <v>3589</v>
      </c>
      <c r="C36" s="57">
        <v>-0.85499999999999998</v>
      </c>
      <c r="D36" s="57">
        <v>-0.85499999999999998</v>
      </c>
      <c r="E36" s="57">
        <v>-0.85499999999999998</v>
      </c>
      <c r="F36" s="57">
        <v>-0.85499999999999998</v>
      </c>
      <c r="G36" s="57" t="s">
        <v>1461</v>
      </c>
      <c r="H36" s="58">
        <v>460000</v>
      </c>
      <c r="I36" s="55" t="s">
        <v>3261</v>
      </c>
      <c r="J36" s="51"/>
      <c r="K36" s="51"/>
    </row>
    <row r="37" spans="1:11" ht="10.5" customHeight="1" thickTop="1" thickBot="1" x14ac:dyDescent="0.3">
      <c r="A37" s="55" t="s">
        <v>3025</v>
      </c>
      <c r="B37" s="55" t="s">
        <v>3583</v>
      </c>
      <c r="C37" s="57">
        <v>-8.3000000000000004E-2</v>
      </c>
      <c r="D37" s="57">
        <v>-8.3000000000000004E-2</v>
      </c>
      <c r="E37" s="57">
        <v>-8.3000000000000004E-2</v>
      </c>
      <c r="F37" s="57">
        <v>-8.3000000000000004E-2</v>
      </c>
      <c r="G37" s="57" t="s">
        <v>1462</v>
      </c>
      <c r="H37" s="58">
        <v>1530000</v>
      </c>
      <c r="I37" s="55" t="s">
        <v>3261</v>
      </c>
      <c r="J37" s="51"/>
      <c r="K37" s="51"/>
    </row>
    <row r="38" spans="1:11" ht="14.25" customHeight="1" thickTop="1" thickBot="1" x14ac:dyDescent="0.3">
      <c r="A38" s="55" t="s">
        <v>1463</v>
      </c>
      <c r="B38" s="55" t="s">
        <v>3559</v>
      </c>
      <c r="C38" s="57">
        <v>-7.8E-2</v>
      </c>
      <c r="D38" s="57">
        <v>-7.8E-2</v>
      </c>
      <c r="E38" s="57">
        <v>-7.8E-2</v>
      </c>
      <c r="F38" s="57">
        <v>-7.8E-2</v>
      </c>
      <c r="G38" s="57" t="s">
        <v>1413</v>
      </c>
      <c r="H38" s="58">
        <v>8305000</v>
      </c>
      <c r="I38" s="55" t="s">
        <v>3261</v>
      </c>
      <c r="J38" s="51"/>
      <c r="K38" s="51"/>
    </row>
    <row r="39" spans="1:11" ht="14.25" customHeight="1" thickTop="1" thickBot="1" x14ac:dyDescent="0.3">
      <c r="A39" s="55" t="s">
        <v>1464</v>
      </c>
      <c r="B39" s="55" t="s">
        <v>3559</v>
      </c>
      <c r="C39" s="57">
        <v>1.02</v>
      </c>
      <c r="D39" s="57">
        <v>1.02</v>
      </c>
      <c r="E39" s="57">
        <v>1.02</v>
      </c>
      <c r="F39" s="57">
        <v>1.02</v>
      </c>
      <c r="G39" s="57" t="s">
        <v>1390</v>
      </c>
      <c r="H39" s="58">
        <v>755000</v>
      </c>
      <c r="I39" s="55" t="s">
        <v>3261</v>
      </c>
      <c r="J39" s="51"/>
      <c r="K39" s="51"/>
    </row>
    <row r="40" spans="1:11" ht="14.25" customHeight="1" thickTop="1" thickBot="1" x14ac:dyDescent="0.3">
      <c r="A40" s="55" t="s">
        <v>1465</v>
      </c>
      <c r="B40" s="55" t="s">
        <v>4083</v>
      </c>
      <c r="C40" s="57">
        <v>0.38</v>
      </c>
      <c r="D40" s="57">
        <v>0.38</v>
      </c>
      <c r="E40" s="57">
        <v>0.38</v>
      </c>
      <c r="F40" s="57">
        <v>0.38</v>
      </c>
      <c r="G40" s="57" t="s">
        <v>1466</v>
      </c>
      <c r="H40" s="58">
        <v>1070000</v>
      </c>
      <c r="I40" s="55" t="s">
        <v>3261</v>
      </c>
      <c r="J40" s="51"/>
      <c r="K40" s="51"/>
    </row>
    <row r="41" spans="1:11" ht="10.5" customHeight="1" thickTop="1" thickBot="1" x14ac:dyDescent="0.3">
      <c r="A41" s="55" t="s">
        <v>4062</v>
      </c>
      <c r="B41" s="56">
        <v>37043</v>
      </c>
      <c r="C41" s="57">
        <v>1.7999999999999999E-2</v>
      </c>
      <c r="D41" s="57">
        <v>1.7999999999999999E-2</v>
      </c>
      <c r="E41" s="57">
        <v>1.7999999999999999E-2</v>
      </c>
      <c r="F41" s="57">
        <v>1.7999999999999999E-2</v>
      </c>
      <c r="G41" s="57" t="s">
        <v>1384</v>
      </c>
      <c r="H41" s="58">
        <v>300000</v>
      </c>
      <c r="I41" s="55" t="s">
        <v>3261</v>
      </c>
      <c r="J41" s="51"/>
      <c r="K41" s="51"/>
    </row>
    <row r="42" spans="1:11" ht="14.25" customHeight="1" thickTop="1" thickBot="1" x14ac:dyDescent="0.3">
      <c r="A42" s="263" t="s">
        <v>3575</v>
      </c>
      <c r="B42" s="264"/>
      <c r="C42" s="264"/>
      <c r="D42" s="264"/>
      <c r="E42" s="264"/>
      <c r="F42" s="264"/>
      <c r="G42" s="264"/>
      <c r="H42" s="264"/>
      <c r="I42" s="265"/>
      <c r="J42" s="51"/>
      <c r="K42" s="51"/>
    </row>
    <row r="43" spans="1:11" ht="14.4" thickTop="1" thickBot="1" x14ac:dyDescent="0.3">
      <c r="A43" s="55" t="s">
        <v>1467</v>
      </c>
      <c r="B43" s="56">
        <v>37043</v>
      </c>
      <c r="C43" s="57">
        <v>0.08</v>
      </c>
      <c r="D43" s="57">
        <v>8.3000000000000004E-2</v>
      </c>
      <c r="E43" s="57">
        <v>8.1000000000000003E-2</v>
      </c>
      <c r="F43" s="57">
        <v>0.08</v>
      </c>
      <c r="G43" s="57" t="s">
        <v>1441</v>
      </c>
      <c r="H43" s="58">
        <v>300000</v>
      </c>
      <c r="I43" s="55" t="s">
        <v>3261</v>
      </c>
      <c r="J43" s="51"/>
      <c r="K43" s="51"/>
    </row>
    <row r="44" spans="1:11" ht="14.4" thickTop="1" thickBot="1" x14ac:dyDescent="0.3">
      <c r="A44" s="55" t="s">
        <v>3653</v>
      </c>
      <c r="B44" s="55" t="s">
        <v>3583</v>
      </c>
      <c r="C44" s="57">
        <v>0.08</v>
      </c>
      <c r="D44" s="57">
        <v>8.3000000000000004E-2</v>
      </c>
      <c r="E44" s="57">
        <v>8.2000000000000003E-2</v>
      </c>
      <c r="F44" s="57">
        <v>8.3000000000000004E-2</v>
      </c>
      <c r="G44" s="57" t="s">
        <v>1468</v>
      </c>
      <c r="H44" s="58">
        <v>1912500</v>
      </c>
      <c r="I44" s="55" t="s">
        <v>3261</v>
      </c>
      <c r="J44" s="51"/>
      <c r="K44" s="51"/>
    </row>
    <row r="45" spans="1:11" ht="14.4" thickTop="1" thickBot="1" x14ac:dyDescent="0.3">
      <c r="A45" s="55" t="s">
        <v>3612</v>
      </c>
      <c r="B45" s="55" t="s">
        <v>3559</v>
      </c>
      <c r="C45" s="57">
        <v>0.16500000000000001</v>
      </c>
      <c r="D45" s="57">
        <v>0.16800000000000001</v>
      </c>
      <c r="E45" s="57">
        <v>0.16700000000000001</v>
      </c>
      <c r="F45" s="57">
        <v>0.16800000000000001</v>
      </c>
      <c r="G45" s="57" t="s">
        <v>1469</v>
      </c>
      <c r="H45" s="58">
        <v>2265000</v>
      </c>
      <c r="I45" s="55" t="s">
        <v>3261</v>
      </c>
      <c r="J45" s="51"/>
      <c r="K45" s="51"/>
    </row>
    <row r="46" spans="1:11" ht="14.4" thickTop="1" thickBot="1" x14ac:dyDescent="0.3">
      <c r="A46" s="55" t="s">
        <v>4084</v>
      </c>
      <c r="B46" s="56">
        <v>37043</v>
      </c>
      <c r="C46" s="57">
        <v>2.9</v>
      </c>
      <c r="D46" s="57">
        <v>3.05</v>
      </c>
      <c r="E46" s="57">
        <v>2.9750000000000001</v>
      </c>
      <c r="F46" s="57">
        <v>3.05</v>
      </c>
      <c r="G46" s="57" t="s">
        <v>1470</v>
      </c>
      <c r="H46" s="58">
        <v>300000</v>
      </c>
      <c r="I46" s="55" t="s">
        <v>3261</v>
      </c>
      <c r="J46" s="51"/>
      <c r="K46" s="51"/>
    </row>
    <row r="47" spans="1:11" ht="14.4" thickTop="1" thickBot="1" x14ac:dyDescent="0.3">
      <c r="A47" s="55" t="s">
        <v>2469</v>
      </c>
      <c r="B47" s="56">
        <v>37043</v>
      </c>
      <c r="C47" s="57">
        <v>6.45</v>
      </c>
      <c r="D47" s="57">
        <v>7.7</v>
      </c>
      <c r="E47" s="57">
        <v>6.96</v>
      </c>
      <c r="F47" s="57">
        <v>7.7</v>
      </c>
      <c r="G47" s="57" t="s">
        <v>1471</v>
      </c>
      <c r="H47" s="58">
        <v>750000</v>
      </c>
      <c r="I47" s="55" t="s">
        <v>3261</v>
      </c>
      <c r="J47" s="51"/>
      <c r="K47" s="51"/>
    </row>
    <row r="48" spans="1:11" ht="14.4" thickTop="1" thickBot="1" x14ac:dyDescent="0.3">
      <c r="A48" s="55" t="s">
        <v>3026</v>
      </c>
      <c r="B48" s="56">
        <v>37073</v>
      </c>
      <c r="C48" s="57">
        <v>6.9</v>
      </c>
      <c r="D48" s="57">
        <v>6.9</v>
      </c>
      <c r="E48" s="57">
        <v>6.9</v>
      </c>
      <c r="F48" s="57">
        <v>6.9</v>
      </c>
      <c r="G48" s="57" t="s">
        <v>1472</v>
      </c>
      <c r="H48" s="58">
        <v>155000</v>
      </c>
      <c r="I48" s="55" t="s">
        <v>3261</v>
      </c>
      <c r="J48" s="51"/>
      <c r="K48" s="51"/>
    </row>
    <row r="49" spans="1:11" ht="14.4" thickTop="1" thickBot="1" x14ac:dyDescent="0.3">
      <c r="A49" s="55" t="s">
        <v>3868</v>
      </c>
      <c r="B49" s="55" t="s">
        <v>3589</v>
      </c>
      <c r="C49" s="57">
        <v>6.4</v>
      </c>
      <c r="D49" s="57">
        <v>6.95</v>
      </c>
      <c r="E49" s="57">
        <v>6.6749999999999998</v>
      </c>
      <c r="F49" s="57">
        <v>6.95</v>
      </c>
      <c r="G49" s="57" t="s">
        <v>1473</v>
      </c>
      <c r="H49" s="58">
        <v>920000</v>
      </c>
      <c r="I49" s="55" t="s">
        <v>3261</v>
      </c>
      <c r="J49" s="51"/>
      <c r="K49" s="51"/>
    </row>
    <row r="50" spans="1:11" ht="14.4" thickTop="1" thickBot="1" x14ac:dyDescent="0.3">
      <c r="A50" s="55" t="s">
        <v>4085</v>
      </c>
      <c r="B50" s="55" t="s">
        <v>3606</v>
      </c>
      <c r="C50" s="57">
        <v>3.95</v>
      </c>
      <c r="D50" s="57">
        <v>3.95</v>
      </c>
      <c r="E50" s="57">
        <v>3.95</v>
      </c>
      <c r="F50" s="57">
        <v>3.95</v>
      </c>
      <c r="G50" s="57" t="s">
        <v>1474</v>
      </c>
      <c r="H50" s="58">
        <v>450000</v>
      </c>
      <c r="I50" s="55" t="s">
        <v>3261</v>
      </c>
      <c r="J50" s="51"/>
      <c r="K50" s="51"/>
    </row>
    <row r="51" spans="1:11" ht="14.4" thickTop="1" thickBot="1" x14ac:dyDescent="0.3">
      <c r="A51" s="55" t="s">
        <v>2470</v>
      </c>
      <c r="B51" s="55" t="s">
        <v>3559</v>
      </c>
      <c r="C51" s="57">
        <v>4.1500000000000004</v>
      </c>
      <c r="D51" s="57">
        <v>4.3499999999999996</v>
      </c>
      <c r="E51" s="57">
        <v>4.25</v>
      </c>
      <c r="F51" s="57">
        <v>4.3499999999999996</v>
      </c>
      <c r="G51" s="57" t="s">
        <v>1306</v>
      </c>
      <c r="H51" s="58">
        <v>1510000</v>
      </c>
      <c r="I51" s="55" t="s">
        <v>3261</v>
      </c>
      <c r="J51" s="51"/>
      <c r="K51" s="51"/>
    </row>
    <row r="52" spans="1:11" ht="14.4" thickTop="1" thickBot="1" x14ac:dyDescent="0.3">
      <c r="A52" s="55" t="s">
        <v>1475</v>
      </c>
      <c r="B52" s="55" t="s">
        <v>3613</v>
      </c>
      <c r="C52" s="57">
        <v>1.95</v>
      </c>
      <c r="D52" s="57">
        <v>1.95</v>
      </c>
      <c r="E52" s="57">
        <v>1.95</v>
      </c>
      <c r="F52" s="57">
        <v>1.95</v>
      </c>
      <c r="G52" s="57" t="s">
        <v>1476</v>
      </c>
      <c r="H52" s="58">
        <v>1825000</v>
      </c>
      <c r="I52" s="55" t="s">
        <v>3261</v>
      </c>
      <c r="J52" s="51"/>
      <c r="K52" s="51"/>
    </row>
    <row r="53" spans="1:11" ht="14.4" thickTop="1" thickBot="1" x14ac:dyDescent="0.3">
      <c r="A53" s="263" t="s">
        <v>3561</v>
      </c>
      <c r="B53" s="264"/>
      <c r="C53" s="264"/>
      <c r="D53" s="264"/>
      <c r="E53" s="264"/>
      <c r="F53" s="264"/>
      <c r="G53" s="264"/>
      <c r="H53" s="264"/>
      <c r="I53" s="265"/>
      <c r="J53" s="51"/>
      <c r="K53" s="51"/>
    </row>
    <row r="54" spans="1:11" ht="14.4" thickTop="1" thickBot="1" x14ac:dyDescent="0.3">
      <c r="A54" s="55" t="s">
        <v>1477</v>
      </c>
      <c r="B54" s="55" t="s">
        <v>3599</v>
      </c>
      <c r="C54" s="57">
        <v>4.22</v>
      </c>
      <c r="D54" s="57">
        <v>4.22</v>
      </c>
      <c r="E54" s="57">
        <v>4.22</v>
      </c>
      <c r="F54" s="57">
        <v>4.22</v>
      </c>
      <c r="G54" s="57" t="s">
        <v>1478</v>
      </c>
      <c r="H54" s="58">
        <v>100000</v>
      </c>
      <c r="I54" s="55" t="s">
        <v>3261</v>
      </c>
      <c r="J54" s="51"/>
      <c r="K54" s="51"/>
    </row>
    <row r="55" spans="1:11" ht="14.4" thickTop="1" thickBot="1" x14ac:dyDescent="0.3">
      <c r="A55" s="55" t="s">
        <v>3602</v>
      </c>
      <c r="B55" s="55" t="s">
        <v>3599</v>
      </c>
      <c r="C55" s="57">
        <v>4.1479999999999997</v>
      </c>
      <c r="D55" s="57">
        <v>4.17</v>
      </c>
      <c r="E55" s="57">
        <v>4.165</v>
      </c>
      <c r="F55" s="57">
        <v>4.165</v>
      </c>
      <c r="G55" s="57" t="s">
        <v>1315</v>
      </c>
      <c r="H55" s="58">
        <v>1520000</v>
      </c>
      <c r="I55" s="55" t="s">
        <v>3261</v>
      </c>
      <c r="J55" s="51"/>
      <c r="K55" s="51"/>
    </row>
    <row r="56" spans="1:11" ht="14.4" thickTop="1" thickBot="1" x14ac:dyDescent="0.3">
      <c r="A56" s="263" t="s">
        <v>3562</v>
      </c>
      <c r="B56" s="264"/>
      <c r="C56" s="264"/>
      <c r="D56" s="264"/>
      <c r="E56" s="264"/>
      <c r="F56" s="264"/>
      <c r="G56" s="264"/>
      <c r="H56" s="264"/>
      <c r="I56" s="265"/>
      <c r="J56" s="51"/>
      <c r="K56" s="51"/>
    </row>
    <row r="57" spans="1:11" ht="14.4" thickTop="1" thickBot="1" x14ac:dyDescent="0.3">
      <c r="A57" s="55" t="s">
        <v>3563</v>
      </c>
      <c r="B57" s="56">
        <v>37043</v>
      </c>
      <c r="C57" s="57">
        <v>4.165</v>
      </c>
      <c r="D57" s="57">
        <v>4.3</v>
      </c>
      <c r="E57" s="57">
        <v>4.2110000000000003</v>
      </c>
      <c r="F57" s="57">
        <v>4.3</v>
      </c>
      <c r="G57" s="57" t="s">
        <v>1479</v>
      </c>
      <c r="H57" s="58">
        <v>20625000</v>
      </c>
      <c r="I57" s="55" t="s">
        <v>3261</v>
      </c>
      <c r="J57" s="51"/>
      <c r="K57" s="51"/>
    </row>
    <row r="58" spans="1:11" ht="14.4" thickTop="1" thickBot="1" x14ac:dyDescent="0.3">
      <c r="A58" s="55" t="s">
        <v>3638</v>
      </c>
      <c r="B58" s="56">
        <v>37073</v>
      </c>
      <c r="C58" s="57">
        <v>4.2450000000000001</v>
      </c>
      <c r="D58" s="57">
        <v>4.2830000000000004</v>
      </c>
      <c r="E58" s="57">
        <v>4.274</v>
      </c>
      <c r="F58" s="57">
        <v>4.2750000000000004</v>
      </c>
      <c r="G58" s="57" t="s">
        <v>1245</v>
      </c>
      <c r="H58" s="58">
        <v>1162500</v>
      </c>
      <c r="I58" s="55" t="s">
        <v>3261</v>
      </c>
      <c r="J58" s="51"/>
      <c r="K58" s="51"/>
    </row>
    <row r="59" spans="1:11" ht="14.4" thickTop="1" thickBot="1" x14ac:dyDescent="0.3">
      <c r="A59" s="55" t="s">
        <v>3596</v>
      </c>
      <c r="B59" s="55" t="s">
        <v>3583</v>
      </c>
      <c r="C59" s="57">
        <v>4.3049999999999997</v>
      </c>
      <c r="D59" s="57">
        <v>4.4029999999999996</v>
      </c>
      <c r="E59" s="57">
        <v>4.3289999999999997</v>
      </c>
      <c r="F59" s="57">
        <v>4.4029999999999996</v>
      </c>
      <c r="G59" s="57" t="s">
        <v>1480</v>
      </c>
      <c r="H59" s="58">
        <v>19125000</v>
      </c>
      <c r="I59" s="55" t="s">
        <v>3261</v>
      </c>
      <c r="J59" s="51"/>
      <c r="K59" s="51"/>
    </row>
    <row r="60" spans="1:11" ht="14.4" thickTop="1" thickBot="1" x14ac:dyDescent="0.3">
      <c r="A60" s="55" t="s">
        <v>3564</v>
      </c>
      <c r="B60" s="55" t="s">
        <v>3559</v>
      </c>
      <c r="C60" s="57">
        <v>4.66</v>
      </c>
      <c r="D60" s="57">
        <v>4.7750000000000004</v>
      </c>
      <c r="E60" s="57">
        <v>4.6989999999999998</v>
      </c>
      <c r="F60" s="57">
        <v>4.7699999999999996</v>
      </c>
      <c r="G60" s="57" t="s">
        <v>1481</v>
      </c>
      <c r="H60" s="58">
        <v>16610000</v>
      </c>
      <c r="I60" s="55" t="s">
        <v>3261</v>
      </c>
      <c r="J60" s="51"/>
      <c r="K60" s="51"/>
    </row>
    <row r="61" spans="1:11" ht="14.4" thickTop="1" thickBot="1" x14ac:dyDescent="0.3">
      <c r="A61" s="55" t="s">
        <v>3621</v>
      </c>
      <c r="B61" s="55" t="s">
        <v>3613</v>
      </c>
      <c r="C61" s="57">
        <v>4.3650000000000002</v>
      </c>
      <c r="D61" s="57">
        <v>4.4050000000000002</v>
      </c>
      <c r="E61" s="57">
        <v>4.3920000000000003</v>
      </c>
      <c r="F61" s="57">
        <v>4.4050000000000002</v>
      </c>
      <c r="G61" s="57" t="s">
        <v>1482</v>
      </c>
      <c r="H61" s="58">
        <v>18250000</v>
      </c>
      <c r="I61" s="55" t="s">
        <v>3261</v>
      </c>
      <c r="J61" s="51"/>
      <c r="K61" s="51"/>
    </row>
    <row r="62" spans="1:11" ht="13.8" thickTop="1" x14ac:dyDescent="0.25">
      <c r="A62" s="233" t="s">
        <v>1483</v>
      </c>
      <c r="B62" s="233" t="s">
        <v>3635</v>
      </c>
      <c r="C62" s="234">
        <v>4.18</v>
      </c>
      <c r="D62" s="234">
        <v>4.21</v>
      </c>
      <c r="E62" s="234">
        <v>4.1929999999999996</v>
      </c>
      <c r="F62" s="234">
        <v>4.2050000000000001</v>
      </c>
      <c r="G62" s="234" t="s">
        <v>1484</v>
      </c>
      <c r="H62" s="235">
        <v>10037500</v>
      </c>
      <c r="I62" s="233" t="s">
        <v>3261</v>
      </c>
      <c r="J62" s="51"/>
      <c r="K62" s="51"/>
    </row>
    <row r="63" spans="1:11" x14ac:dyDescent="0.25">
      <c r="A63" s="236"/>
      <c r="B63" s="236"/>
      <c r="C63" s="237"/>
      <c r="D63" s="237"/>
      <c r="E63" s="237"/>
      <c r="F63" s="237"/>
      <c r="G63" s="237"/>
      <c r="H63" s="238"/>
      <c r="I63" s="236"/>
      <c r="J63" s="51"/>
      <c r="K63" s="51"/>
    </row>
    <row r="64" spans="1:11" x14ac:dyDescent="0.25">
      <c r="A64" s="236"/>
      <c r="B64" s="236"/>
      <c r="C64" s="237"/>
      <c r="D64" s="237"/>
      <c r="E64" s="237"/>
      <c r="F64" s="237"/>
      <c r="G64" s="237"/>
      <c r="H64" s="238"/>
      <c r="I64" s="236"/>
      <c r="J64" s="51"/>
      <c r="K64" s="51"/>
    </row>
    <row r="65" spans="1:11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51"/>
      <c r="K65" s="51"/>
    </row>
    <row r="66" spans="1:11" x14ac:dyDescent="0.25">
      <c r="A66" s="236"/>
      <c r="B66" s="239"/>
      <c r="C66" s="237"/>
      <c r="D66" s="237"/>
      <c r="E66" s="237"/>
      <c r="F66" s="237"/>
      <c r="G66" s="237"/>
      <c r="H66" s="238"/>
      <c r="I66" s="236"/>
      <c r="J66" s="51"/>
      <c r="K66" s="51"/>
    </row>
    <row r="67" spans="1:11" x14ac:dyDescent="0.25">
      <c r="A67" s="270"/>
      <c r="B67" s="270"/>
      <c r="C67" s="270"/>
      <c r="D67" s="270"/>
      <c r="E67" s="270"/>
      <c r="F67" s="270"/>
      <c r="G67" s="270"/>
      <c r="H67" s="270"/>
      <c r="I67" s="270"/>
      <c r="J67" s="51"/>
      <c r="K67" s="51"/>
    </row>
    <row r="68" spans="1:11" x14ac:dyDescent="0.25">
      <c r="A68" s="236"/>
      <c r="B68" s="239"/>
      <c r="C68" s="237"/>
      <c r="D68" s="237"/>
      <c r="E68" s="237"/>
      <c r="F68" s="237"/>
      <c r="G68" s="237"/>
      <c r="H68" s="238"/>
      <c r="I68" s="236"/>
      <c r="J68" s="51"/>
      <c r="K68" s="51"/>
    </row>
    <row r="69" spans="1:11" x14ac:dyDescent="0.25">
      <c r="A69" s="236"/>
      <c r="B69" s="239"/>
      <c r="C69" s="237"/>
      <c r="D69" s="237"/>
      <c r="E69" s="237"/>
      <c r="F69" s="237"/>
      <c r="G69" s="237"/>
      <c r="H69" s="238"/>
      <c r="I69" s="236"/>
      <c r="J69" s="51"/>
      <c r="K69" s="51"/>
    </row>
    <row r="70" spans="1:11" x14ac:dyDescent="0.25">
      <c r="A70" s="236"/>
      <c r="B70" s="239"/>
      <c r="C70" s="237"/>
      <c r="D70" s="237"/>
      <c r="E70" s="237"/>
      <c r="F70" s="237"/>
      <c r="G70" s="237"/>
      <c r="H70" s="238"/>
      <c r="I70" s="236"/>
      <c r="J70" s="51"/>
      <c r="K70" s="51"/>
    </row>
    <row r="71" spans="1:11" x14ac:dyDescent="0.25">
      <c r="A71" s="236"/>
      <c r="B71" s="236"/>
      <c r="C71" s="237"/>
      <c r="D71" s="237"/>
      <c r="E71" s="237"/>
      <c r="F71" s="237"/>
      <c r="G71" s="237"/>
      <c r="H71" s="238"/>
      <c r="I71" s="236"/>
      <c r="J71" s="51"/>
      <c r="K71" s="51"/>
    </row>
    <row r="72" spans="1:11" x14ac:dyDescent="0.25">
      <c r="A72" s="236"/>
      <c r="B72" s="236"/>
      <c r="C72" s="237"/>
      <c r="D72" s="237"/>
      <c r="E72" s="237"/>
      <c r="F72" s="237"/>
      <c r="G72" s="237"/>
      <c r="H72" s="238"/>
      <c r="I72" s="236"/>
      <c r="J72" s="51"/>
      <c r="K72" s="51"/>
    </row>
    <row r="73" spans="1:11" x14ac:dyDescent="0.25">
      <c r="A73" s="236"/>
      <c r="B73" s="236"/>
      <c r="C73" s="237"/>
      <c r="D73" s="237"/>
      <c r="E73" s="237"/>
      <c r="F73" s="237"/>
      <c r="G73" s="237"/>
      <c r="H73" s="238"/>
      <c r="I73" s="236"/>
      <c r="J73" s="51"/>
      <c r="K73" s="51"/>
    </row>
    <row r="74" spans="1:11" x14ac:dyDescent="0.25">
      <c r="A74" s="236"/>
      <c r="B74" s="236"/>
      <c r="C74" s="237"/>
      <c r="D74" s="237"/>
      <c r="E74" s="237"/>
      <c r="F74" s="237"/>
      <c r="G74" s="237"/>
      <c r="H74" s="238"/>
      <c r="I74" s="236"/>
      <c r="J74" s="51"/>
      <c r="K74" s="51"/>
    </row>
    <row r="75" spans="1:11" x14ac:dyDescent="0.25">
      <c r="A75" s="236"/>
      <c r="B75" s="236"/>
      <c r="C75" s="237"/>
      <c r="D75" s="237"/>
      <c r="E75" s="237"/>
      <c r="F75" s="237"/>
      <c r="G75" s="237"/>
      <c r="H75" s="238"/>
      <c r="I75" s="236"/>
      <c r="J75" s="51"/>
      <c r="K75" s="51"/>
    </row>
    <row r="76" spans="1:11" x14ac:dyDescent="0.25">
      <c r="A76" s="236"/>
      <c r="B76" s="239"/>
      <c r="C76" s="237"/>
      <c r="D76" s="237"/>
      <c r="E76" s="237"/>
      <c r="F76" s="237"/>
      <c r="G76" s="237"/>
      <c r="H76" s="238"/>
      <c r="I76" s="236"/>
      <c r="J76" s="51"/>
      <c r="K76" s="51"/>
    </row>
    <row r="77" spans="1:11" x14ac:dyDescent="0.25">
      <c r="A77" s="236"/>
      <c r="B77" s="236"/>
      <c r="C77" s="237"/>
      <c r="D77" s="237"/>
      <c r="E77" s="237"/>
      <c r="F77" s="237"/>
      <c r="G77" s="237"/>
      <c r="H77" s="238"/>
      <c r="I77" s="236"/>
      <c r="J77" s="51"/>
      <c r="K77" s="51"/>
    </row>
    <row r="78" spans="1:11" x14ac:dyDescent="0.25">
      <c r="A78" s="270"/>
      <c r="B78" s="270"/>
      <c r="C78" s="270"/>
      <c r="D78" s="270"/>
      <c r="E78" s="270"/>
      <c r="F78" s="270"/>
      <c r="G78" s="270"/>
      <c r="H78" s="270"/>
      <c r="I78" s="270"/>
      <c r="J78" s="51"/>
      <c r="K78" s="51"/>
    </row>
    <row r="79" spans="1:11" x14ac:dyDescent="0.25">
      <c r="A79" s="236"/>
      <c r="B79" s="236"/>
      <c r="C79" s="237"/>
      <c r="D79" s="237"/>
      <c r="E79" s="237"/>
      <c r="F79" s="237"/>
      <c r="G79" s="237"/>
      <c r="H79" s="238"/>
      <c r="I79" s="236"/>
      <c r="J79" s="51"/>
      <c r="K79" s="51"/>
    </row>
    <row r="80" spans="1:11" x14ac:dyDescent="0.25">
      <c r="A80" s="270"/>
      <c r="B80" s="270"/>
      <c r="C80" s="270"/>
      <c r="D80" s="270"/>
      <c r="E80" s="270"/>
      <c r="F80" s="270"/>
      <c r="G80" s="270"/>
      <c r="H80" s="270"/>
      <c r="I80" s="270"/>
      <c r="J80" s="51"/>
      <c r="K80" s="51"/>
    </row>
    <row r="81" spans="1:11" x14ac:dyDescent="0.25">
      <c r="A81" s="236"/>
      <c r="B81" s="239"/>
      <c r="C81" s="237"/>
      <c r="D81" s="237"/>
      <c r="E81" s="237"/>
      <c r="F81" s="237"/>
      <c r="G81" s="237"/>
      <c r="H81" s="238"/>
      <c r="I81" s="236"/>
      <c r="J81" s="51"/>
      <c r="K81" s="51"/>
    </row>
    <row r="82" spans="1:11" x14ac:dyDescent="0.25">
      <c r="A82" s="270"/>
      <c r="B82" s="270"/>
      <c r="C82" s="270"/>
      <c r="D82" s="270"/>
      <c r="E82" s="270"/>
      <c r="F82" s="270"/>
      <c r="G82" s="270"/>
      <c r="H82" s="270"/>
      <c r="I82" s="270"/>
      <c r="J82" s="51"/>
      <c r="K82" s="51"/>
    </row>
    <row r="83" spans="1:11" x14ac:dyDescent="0.25">
      <c r="A83" s="236"/>
      <c r="B83" s="239"/>
      <c r="C83" s="237"/>
      <c r="D83" s="237"/>
      <c r="E83" s="237"/>
      <c r="F83" s="237"/>
      <c r="G83" s="237"/>
      <c r="H83" s="238"/>
      <c r="I83" s="236"/>
      <c r="J83" s="51"/>
      <c r="K83" s="51"/>
    </row>
    <row r="84" spans="1:11" x14ac:dyDescent="0.25">
      <c r="A84" s="236"/>
      <c r="B84" s="239"/>
      <c r="C84" s="237"/>
      <c r="D84" s="237"/>
      <c r="E84" s="237"/>
      <c r="F84" s="237"/>
      <c r="G84" s="237"/>
      <c r="H84" s="238"/>
      <c r="I84" s="236"/>
      <c r="J84" s="51"/>
      <c r="K84" s="51"/>
    </row>
    <row r="85" spans="1:11" x14ac:dyDescent="0.25">
      <c r="A85" s="236"/>
      <c r="B85" s="239"/>
      <c r="C85" s="237"/>
      <c r="D85" s="237"/>
      <c r="E85" s="237"/>
      <c r="F85" s="237"/>
      <c r="G85" s="237"/>
      <c r="H85" s="238"/>
      <c r="I85" s="236"/>
      <c r="J85" s="51"/>
      <c r="K85" s="51"/>
    </row>
    <row r="86" spans="1:11" x14ac:dyDescent="0.25">
      <c r="A86" s="236"/>
      <c r="B86" s="236"/>
      <c r="C86" s="237"/>
      <c r="D86" s="237"/>
      <c r="E86" s="237"/>
      <c r="F86" s="237"/>
      <c r="G86" s="237"/>
      <c r="H86" s="238"/>
      <c r="I86" s="236"/>
      <c r="J86" s="51"/>
      <c r="K86" s="51"/>
    </row>
    <row r="87" spans="1:11" x14ac:dyDescent="0.25">
      <c r="A87" s="236"/>
      <c r="B87" s="239"/>
      <c r="C87" s="237"/>
      <c r="D87" s="237"/>
      <c r="E87" s="237"/>
      <c r="F87" s="237"/>
      <c r="G87" s="237"/>
      <c r="H87" s="238"/>
      <c r="I87" s="236"/>
      <c r="J87" s="51"/>
      <c r="K87" s="51"/>
    </row>
    <row r="88" spans="1:11" x14ac:dyDescent="0.25">
      <c r="A88" s="236"/>
      <c r="B88" s="236"/>
      <c r="C88" s="237"/>
      <c r="D88" s="237"/>
      <c r="E88" s="237"/>
      <c r="F88" s="237"/>
      <c r="G88" s="237"/>
      <c r="H88" s="238"/>
      <c r="I88" s="236"/>
      <c r="J88" s="51"/>
      <c r="K88" s="51"/>
    </row>
    <row r="89" spans="1:11" x14ac:dyDescent="0.25">
      <c r="A89" s="236"/>
      <c r="B89" s="236"/>
      <c r="C89" s="237"/>
      <c r="D89" s="237"/>
      <c r="E89" s="237"/>
      <c r="F89" s="237"/>
      <c r="G89" s="237"/>
      <c r="H89" s="238"/>
      <c r="I89" s="236"/>
      <c r="J89" s="51"/>
      <c r="K89" s="51"/>
    </row>
    <row r="90" spans="1:11" x14ac:dyDescent="0.25">
      <c r="A90" s="236"/>
      <c r="B90" s="236"/>
      <c r="C90" s="237"/>
      <c r="D90" s="237"/>
      <c r="E90" s="237"/>
      <c r="F90" s="237"/>
      <c r="G90" s="237"/>
      <c r="H90" s="238"/>
      <c r="I90" s="236"/>
      <c r="J90" s="51"/>
      <c r="K90" s="51"/>
    </row>
    <row r="91" spans="1:11" x14ac:dyDescent="0.25">
      <c r="A91" s="236"/>
      <c r="B91" s="236"/>
      <c r="C91" s="237"/>
      <c r="D91" s="237"/>
      <c r="E91" s="237"/>
      <c r="F91" s="237"/>
      <c r="G91" s="237"/>
      <c r="H91" s="238"/>
      <c r="I91" s="236"/>
      <c r="J91" s="51"/>
      <c r="K91" s="51"/>
    </row>
    <row r="92" spans="1:11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51"/>
      <c r="K92" s="51"/>
    </row>
    <row r="93" spans="1:11" x14ac:dyDescent="0.25">
      <c r="A93" s="240"/>
      <c r="B93" s="240"/>
      <c r="C93" s="240"/>
      <c r="D93" s="240"/>
      <c r="E93" s="240"/>
      <c r="F93" s="240"/>
      <c r="G93" s="240"/>
      <c r="H93" s="240"/>
      <c r="I93" s="240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8">
    <mergeCell ref="A82:I82"/>
    <mergeCell ref="A15:I15"/>
    <mergeCell ref="A78:I78"/>
    <mergeCell ref="A80:I80"/>
    <mergeCell ref="A65:I65"/>
    <mergeCell ref="A67:I67"/>
    <mergeCell ref="A42:I42"/>
    <mergeCell ref="A53:I53"/>
    <mergeCell ref="A56:I56"/>
    <mergeCell ref="H9:H10"/>
    <mergeCell ref="I9:I10"/>
    <mergeCell ref="F9:F10"/>
    <mergeCell ref="A11:I11"/>
    <mergeCell ref="G9:G10"/>
    <mergeCell ref="A9:A10"/>
    <mergeCell ref="B9:B10"/>
    <mergeCell ref="D9:D10"/>
    <mergeCell ref="C9:C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/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3291</v>
      </c>
    </row>
    <row r="2" spans="1:20" ht="15.6" x14ac:dyDescent="0.3">
      <c r="A2" s="47" t="s">
        <v>3516</v>
      </c>
    </row>
    <row r="3" spans="1:20" x14ac:dyDescent="0.25">
      <c r="A3" s="96">
        <f>'E-Mail'!$B$2</f>
        <v>37029</v>
      </c>
    </row>
    <row r="4" spans="1:20" ht="15.6" x14ac:dyDescent="0.3">
      <c r="A4" s="16"/>
    </row>
    <row r="5" spans="1:20" ht="13.8" thickBot="1" x14ac:dyDescent="0.3">
      <c r="A5" s="18" t="s">
        <v>3298</v>
      </c>
      <c r="B5" s="18" t="s">
        <v>3297</v>
      </c>
      <c r="C5" s="18" t="s">
        <v>3253</v>
      </c>
    </row>
    <row r="6" spans="1:20" x14ac:dyDescent="0.25">
      <c r="A6" s="15" t="s">
        <v>3261</v>
      </c>
      <c r="B6" s="19">
        <f>COUNTIF($S$15:$S$4953,A6)</f>
        <v>6</v>
      </c>
      <c r="C6" s="19">
        <f>SUMIF($S$15:$S$4954,A6,$R$15:$R$4954)</f>
        <v>6445000</v>
      </c>
    </row>
    <row r="7" spans="1:20" x14ac:dyDescent="0.25">
      <c r="A7" s="15" t="s">
        <v>3287</v>
      </c>
      <c r="B7" s="19">
        <f>COUNTIF($S$15:$S$4953,A7)</f>
        <v>1</v>
      </c>
      <c r="C7" s="19">
        <f>SUMIF($S$15:$S$4954,A7,$R$15:$R$4954)</f>
        <v>75000</v>
      </c>
    </row>
    <row r="8" spans="1:20" ht="13.8" thickBot="1" x14ac:dyDescent="0.3"/>
    <row r="9" spans="1:20" ht="15" thickTop="1" thickBot="1" x14ac:dyDescent="0.3">
      <c r="A9" s="114" t="str">
        <f>IF(A16=0,"No Activity"," ")</f>
        <v xml:space="preserve"> </v>
      </c>
      <c r="H9" s="108" t="s">
        <v>3517</v>
      </c>
      <c r="I9" s="108" t="s">
        <v>3518</v>
      </c>
    </row>
    <row r="10" spans="1:20" ht="10.5" customHeight="1" thickTop="1" x14ac:dyDescent="0.25">
      <c r="A10" s="64" t="s">
        <v>3532</v>
      </c>
    </row>
    <row r="11" spans="1:20" ht="10.5" customHeight="1" x14ac:dyDescent="0.25">
      <c r="A11" s="65" t="s">
        <v>3536</v>
      </c>
    </row>
    <row r="12" spans="1:20" x14ac:dyDescent="0.25">
      <c r="A12" s="65" t="s">
        <v>3269</v>
      </c>
    </row>
    <row r="13" spans="1:20" x14ac:dyDescent="0.25">
      <c r="A13" s="65" t="s">
        <v>1486</v>
      </c>
    </row>
    <row r="14" spans="1:20" ht="10.5" customHeight="1" thickBot="1" x14ac:dyDescent="0.3"/>
    <row r="15" spans="1:20" ht="10.5" customHeight="1" thickTop="1" thickBot="1" x14ac:dyDescent="0.3">
      <c r="A15" s="66" t="s">
        <v>3270</v>
      </c>
      <c r="B15" s="66" t="s">
        <v>3271</v>
      </c>
      <c r="C15" s="66" t="s">
        <v>3272</v>
      </c>
      <c r="D15" s="66" t="s">
        <v>3273</v>
      </c>
      <c r="E15" s="66" t="s">
        <v>3274</v>
      </c>
      <c r="F15" s="66" t="s">
        <v>3275</v>
      </c>
      <c r="G15" s="66" t="s">
        <v>3246</v>
      </c>
      <c r="H15" s="66" t="s">
        <v>3517</v>
      </c>
      <c r="I15" s="66" t="s">
        <v>3518</v>
      </c>
      <c r="J15" s="66" t="s">
        <v>3276</v>
      </c>
      <c r="K15" s="66" t="s">
        <v>3277</v>
      </c>
      <c r="L15" s="66" t="s">
        <v>3278</v>
      </c>
      <c r="M15" s="66" t="s">
        <v>3279</v>
      </c>
      <c r="N15" s="66" t="s">
        <v>3280</v>
      </c>
      <c r="O15" s="66" t="s">
        <v>3281</v>
      </c>
      <c r="P15" s="66" t="s">
        <v>3282</v>
      </c>
      <c r="Q15" s="66" t="s">
        <v>3283</v>
      </c>
      <c r="R15" s="66" t="s">
        <v>3284</v>
      </c>
      <c r="S15" s="66" t="s">
        <v>3285</v>
      </c>
      <c r="T15" s="66" t="s">
        <v>3286</v>
      </c>
    </row>
    <row r="16" spans="1:20" ht="24" customHeight="1" thickTop="1" thickBot="1" x14ac:dyDescent="0.3">
      <c r="A16" s="67" t="s">
        <v>3027</v>
      </c>
      <c r="B16" s="69">
        <v>209419618</v>
      </c>
      <c r="C16" s="68"/>
      <c r="D16" s="68" t="s">
        <v>3622</v>
      </c>
      <c r="E16" s="68" t="s">
        <v>3560</v>
      </c>
      <c r="F16" s="68" t="s">
        <v>1487</v>
      </c>
      <c r="G16" s="68" t="s">
        <v>3559</v>
      </c>
      <c r="H16" s="67" t="s">
        <v>2471</v>
      </c>
      <c r="I16" s="67" t="s">
        <v>2472</v>
      </c>
      <c r="J16" s="68"/>
      <c r="K16" s="70"/>
      <c r="L16" s="68"/>
      <c r="M16" s="68" t="s">
        <v>1488</v>
      </c>
      <c r="N16" s="70">
        <v>0.46500000000000002</v>
      </c>
      <c r="O16" s="68" t="s">
        <v>3623</v>
      </c>
      <c r="P16" s="71">
        <v>15000</v>
      </c>
      <c r="Q16" s="68" t="s">
        <v>3624</v>
      </c>
      <c r="R16" s="71">
        <v>2265000</v>
      </c>
      <c r="S16" s="68" t="s">
        <v>3261</v>
      </c>
      <c r="T16" s="68" t="s">
        <v>1489</v>
      </c>
    </row>
    <row r="17" spans="1:20" ht="31.8" thickTop="1" thickBot="1" x14ac:dyDescent="0.3">
      <c r="A17" s="67" t="s">
        <v>3027</v>
      </c>
      <c r="B17" s="69">
        <v>123636004</v>
      </c>
      <c r="C17" s="68"/>
      <c r="D17" s="68" t="s">
        <v>3622</v>
      </c>
      <c r="E17" s="68" t="s">
        <v>3541</v>
      </c>
      <c r="F17" s="68" t="s">
        <v>1490</v>
      </c>
      <c r="G17" s="68" t="s">
        <v>3543</v>
      </c>
      <c r="H17" s="67" t="s">
        <v>3029</v>
      </c>
      <c r="I17" s="67" t="s">
        <v>4088</v>
      </c>
      <c r="J17" s="68"/>
      <c r="K17" s="70"/>
      <c r="L17" s="68"/>
      <c r="M17" s="68" t="s">
        <v>3241</v>
      </c>
      <c r="N17" s="70">
        <v>4.47</v>
      </c>
      <c r="O17" s="68" t="s">
        <v>3623</v>
      </c>
      <c r="P17" s="71">
        <v>10000</v>
      </c>
      <c r="Q17" s="68" t="s">
        <v>3624</v>
      </c>
      <c r="R17" s="71">
        <v>30000</v>
      </c>
      <c r="S17" s="68" t="s">
        <v>3261</v>
      </c>
      <c r="T17" s="68" t="s">
        <v>1491</v>
      </c>
    </row>
    <row r="18" spans="1:20" ht="31.8" thickTop="1" thickBot="1" x14ac:dyDescent="0.3">
      <c r="A18" s="67" t="s">
        <v>3027</v>
      </c>
      <c r="B18" s="69">
        <v>464045490</v>
      </c>
      <c r="C18" s="68"/>
      <c r="D18" s="68" t="s">
        <v>3576</v>
      </c>
      <c r="E18" s="68" t="s">
        <v>3558</v>
      </c>
      <c r="F18" s="68" t="s">
        <v>1492</v>
      </c>
      <c r="G18" s="68" t="s">
        <v>3543</v>
      </c>
      <c r="H18" s="67" t="s">
        <v>3029</v>
      </c>
      <c r="I18" s="67" t="s">
        <v>4088</v>
      </c>
      <c r="J18" s="68"/>
      <c r="K18" s="70"/>
      <c r="L18" s="68"/>
      <c r="M18" s="68" t="s">
        <v>3640</v>
      </c>
      <c r="N18" s="70">
        <v>0</v>
      </c>
      <c r="O18" s="68" t="s">
        <v>3623</v>
      </c>
      <c r="P18" s="71">
        <v>10000</v>
      </c>
      <c r="Q18" s="68" t="s">
        <v>3624</v>
      </c>
      <c r="R18" s="71">
        <v>30000</v>
      </c>
      <c r="S18" s="68" t="s">
        <v>3261</v>
      </c>
      <c r="T18" s="68" t="s">
        <v>1491</v>
      </c>
    </row>
    <row r="19" spans="1:20" ht="14.4" thickTop="1" thickBot="1" x14ac:dyDescent="0.3">
      <c r="A19" s="67" t="s">
        <v>3027</v>
      </c>
      <c r="B19" s="69">
        <v>210728057</v>
      </c>
      <c r="C19" s="68"/>
      <c r="D19" s="68" t="s">
        <v>3576</v>
      </c>
      <c r="E19" s="68" t="s">
        <v>3562</v>
      </c>
      <c r="F19" s="68" t="s">
        <v>1493</v>
      </c>
      <c r="G19" s="68" t="s">
        <v>3635</v>
      </c>
      <c r="H19" s="67" t="s">
        <v>1494</v>
      </c>
      <c r="I19" s="67" t="s">
        <v>1495</v>
      </c>
      <c r="J19" s="68"/>
      <c r="K19" s="70"/>
      <c r="L19" s="68"/>
      <c r="M19" s="68" t="s">
        <v>3639</v>
      </c>
      <c r="N19" s="70">
        <v>4.18</v>
      </c>
      <c r="O19" s="68" t="s">
        <v>3623</v>
      </c>
      <c r="P19" s="71">
        <v>5000</v>
      </c>
      <c r="Q19" s="68" t="s">
        <v>3624</v>
      </c>
      <c r="R19" s="71">
        <v>1825000</v>
      </c>
      <c r="S19" s="68" t="s">
        <v>3261</v>
      </c>
      <c r="T19" s="68" t="s">
        <v>1496</v>
      </c>
    </row>
    <row r="20" spans="1:20" ht="21.6" thickTop="1" thickBot="1" x14ac:dyDescent="0.3">
      <c r="A20" s="67" t="s">
        <v>3027</v>
      </c>
      <c r="B20" s="69">
        <v>104117654</v>
      </c>
      <c r="C20" s="68"/>
      <c r="D20" s="68" t="s">
        <v>3576</v>
      </c>
      <c r="E20" s="68" t="s">
        <v>3560</v>
      </c>
      <c r="F20" s="68" t="s">
        <v>1497</v>
      </c>
      <c r="G20" s="68" t="s">
        <v>3583</v>
      </c>
      <c r="H20" s="67" t="s">
        <v>3641</v>
      </c>
      <c r="I20" s="67" t="s">
        <v>1498</v>
      </c>
      <c r="J20" s="68"/>
      <c r="K20" s="70"/>
      <c r="L20" s="68"/>
      <c r="M20" s="68" t="s">
        <v>3240</v>
      </c>
      <c r="N20" s="70">
        <v>-0.115</v>
      </c>
      <c r="O20" s="68" t="s">
        <v>3623</v>
      </c>
      <c r="P20" s="71">
        <v>10000</v>
      </c>
      <c r="Q20" s="68" t="s">
        <v>3624</v>
      </c>
      <c r="R20" s="71">
        <v>1530000</v>
      </c>
      <c r="S20" s="68" t="s">
        <v>3261</v>
      </c>
      <c r="T20" s="68" t="s">
        <v>2473</v>
      </c>
    </row>
    <row r="21" spans="1:20" ht="14.4" thickTop="1" thickBot="1" x14ac:dyDescent="0.3">
      <c r="A21" s="67" t="s">
        <v>3027</v>
      </c>
      <c r="B21" s="69">
        <v>170453224</v>
      </c>
      <c r="C21" s="68"/>
      <c r="D21" s="68" t="s">
        <v>3576</v>
      </c>
      <c r="E21" s="68" t="s">
        <v>1279</v>
      </c>
      <c r="F21" s="68" t="s">
        <v>1499</v>
      </c>
      <c r="G21" s="68" t="s">
        <v>3537</v>
      </c>
      <c r="H21" s="67" t="s">
        <v>1500</v>
      </c>
      <c r="I21" s="67" t="s">
        <v>1501</v>
      </c>
      <c r="J21" s="68"/>
      <c r="K21" s="70"/>
      <c r="L21" s="68"/>
      <c r="M21" s="68" t="s">
        <v>3869</v>
      </c>
      <c r="N21" s="70">
        <v>6.2</v>
      </c>
      <c r="O21" s="68" t="s">
        <v>1502</v>
      </c>
      <c r="P21" s="71">
        <v>25000</v>
      </c>
      <c r="Q21" s="68" t="s">
        <v>3870</v>
      </c>
      <c r="R21" s="71">
        <v>75000</v>
      </c>
      <c r="S21" s="68" t="s">
        <v>3287</v>
      </c>
      <c r="T21" s="68" t="s">
        <v>1503</v>
      </c>
    </row>
    <row r="22" spans="1:20" ht="21.6" thickTop="1" thickBot="1" x14ac:dyDescent="0.3">
      <c r="A22" s="67" t="s">
        <v>3027</v>
      </c>
      <c r="B22" s="69">
        <v>120744183</v>
      </c>
      <c r="C22" s="68"/>
      <c r="D22" s="68" t="s">
        <v>3576</v>
      </c>
      <c r="E22" s="68" t="s">
        <v>3560</v>
      </c>
      <c r="F22" s="68" t="s">
        <v>1504</v>
      </c>
      <c r="G22" s="68" t="s">
        <v>3583</v>
      </c>
      <c r="H22" s="67" t="s">
        <v>3641</v>
      </c>
      <c r="I22" s="67" t="s">
        <v>1498</v>
      </c>
      <c r="J22" s="68"/>
      <c r="K22" s="70"/>
      <c r="L22" s="68"/>
      <c r="M22" s="68" t="s">
        <v>3133</v>
      </c>
      <c r="N22" s="70">
        <v>-0.115</v>
      </c>
      <c r="O22" s="68" t="s">
        <v>3623</v>
      </c>
      <c r="P22" s="71">
        <v>5000</v>
      </c>
      <c r="Q22" s="68" t="s">
        <v>3624</v>
      </c>
      <c r="R22" s="71">
        <v>765000</v>
      </c>
      <c r="S22" s="68" t="s">
        <v>3261</v>
      </c>
      <c r="T22" s="68" t="s">
        <v>2473</v>
      </c>
    </row>
    <row r="23" spans="1:20" ht="14.4" thickTop="1" thickBot="1" x14ac:dyDescent="0.3">
      <c r="A23" s="271" t="s">
        <v>1505</v>
      </c>
      <c r="B23" s="272"/>
      <c r="C23" s="272"/>
      <c r="D23" s="272"/>
      <c r="E23" s="272"/>
      <c r="F23" s="272"/>
      <c r="G23" s="272"/>
      <c r="H23" s="272"/>
      <c r="I23" s="272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3"/>
    </row>
    <row r="24" spans="1:20" ht="14.4" thickTop="1" thickBot="1" x14ac:dyDescent="0.3">
      <c r="A24" s="67"/>
      <c r="B24" s="69"/>
      <c r="C24" s="68"/>
      <c r="D24" s="68"/>
      <c r="E24" s="68"/>
      <c r="F24" s="68"/>
      <c r="G24" s="181"/>
      <c r="H24" s="67"/>
      <c r="I24" s="67"/>
      <c r="J24" s="68"/>
      <c r="K24" s="70"/>
      <c r="L24" s="68"/>
      <c r="M24" s="68"/>
      <c r="N24" s="70"/>
      <c r="O24" s="68"/>
      <c r="P24" s="71"/>
      <c r="Q24" s="68"/>
      <c r="R24" s="71"/>
      <c r="S24" s="68"/>
      <c r="T24" s="68"/>
    </row>
    <row r="25" spans="1:20" ht="14.4" thickTop="1" thickBot="1" x14ac:dyDescent="0.3">
      <c r="A25" s="271"/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3"/>
    </row>
    <row r="26" spans="1:20" ht="14.4" thickTop="1" thickBot="1" x14ac:dyDescent="0.3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4" thickTop="1" thickBot="1" x14ac:dyDescent="0.3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4" thickTop="1" thickBot="1" x14ac:dyDescent="0.3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4" thickTop="1" thickBot="1" x14ac:dyDescent="0.3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4" thickTop="1" thickBot="1" x14ac:dyDescent="0.3">
      <c r="A30" s="67"/>
      <c r="B30" s="69"/>
      <c r="C30" s="68"/>
      <c r="D30" s="68"/>
      <c r="E30" s="68"/>
      <c r="F30" s="68"/>
      <c r="G30" s="181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4" thickTop="1" thickBot="1" x14ac:dyDescent="0.3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4" thickTop="1" thickBot="1" x14ac:dyDescent="0.3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4" thickTop="1" thickBot="1" x14ac:dyDescent="0.3">
      <c r="A33" s="67"/>
      <c r="B33" s="69"/>
      <c r="C33" s="68"/>
      <c r="D33" s="68"/>
      <c r="E33" s="68"/>
      <c r="F33" s="68"/>
      <c r="G33" s="181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4" thickTop="1" thickBot="1" x14ac:dyDescent="0.3">
      <c r="A34" s="271"/>
      <c r="B34" s="272"/>
      <c r="C34" s="272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3"/>
    </row>
    <row r="35" spans="1:20" ht="13.8" thickTop="1" x14ac:dyDescent="0.25"/>
  </sheetData>
  <mergeCells count="3">
    <mergeCell ref="A34:T34"/>
    <mergeCell ref="A25:T25"/>
    <mergeCell ref="A23:T23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209419618&amp;dt=May-18-01"/>
    <hyperlink ref="B17" r:id="rId2" display="https://www.intcx.com/ReportServlet/any.class?operation=confirm&amp;dealID=123636004&amp;dt=May-18-01"/>
    <hyperlink ref="B18" r:id="rId3" display="https://www.intcx.com/ReportServlet/any.class?operation=confirm&amp;dealID=464045490&amp;dt=May-18-01"/>
    <hyperlink ref="B19" r:id="rId4" display="https://www.intcx.com/ReportServlet/any.class?operation=confirm&amp;dealID=210728057&amp;dt=May-18-01"/>
    <hyperlink ref="B20" r:id="rId5" display="https://www.intcx.com/ReportServlet/any.class?operation=confirm&amp;dealID=104117654&amp;dt=May-17-01"/>
    <hyperlink ref="B21" r:id="rId6" display="https://www.intcx.com/ReportServlet/any.class?operation=confirm&amp;dealID=170453224&amp;dt=May-18-01"/>
    <hyperlink ref="B22" r:id="rId7" display="https://www.intcx.com/ReportServlet/any.class?operation=confirm&amp;dealID=120744183&amp;dt=May-18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/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3294</v>
      </c>
    </row>
    <row r="2" spans="1:26" ht="15.6" x14ac:dyDescent="0.3">
      <c r="A2" s="47" t="s">
        <v>3516</v>
      </c>
    </row>
    <row r="3" spans="1:26" x14ac:dyDescent="0.25">
      <c r="A3" s="96">
        <f>'E-Mail'!$B$2</f>
        <v>37029</v>
      </c>
    </row>
    <row r="5" spans="1:26" ht="13.8" thickBot="1" x14ac:dyDescent="0.3">
      <c r="A5" s="18" t="s">
        <v>3298</v>
      </c>
      <c r="B5" s="18" t="s">
        <v>3297</v>
      </c>
      <c r="C5" s="18" t="s">
        <v>3253</v>
      </c>
    </row>
    <row r="6" spans="1:26" x14ac:dyDescent="0.25">
      <c r="A6" s="15" t="s">
        <v>3258</v>
      </c>
      <c r="B6" s="19">
        <f>COUNTIF($S$15:$S$4925,A6)</f>
        <v>28</v>
      </c>
      <c r="C6" s="19">
        <f>SUMIF($S$15:$S$4926,A6,$R$15:$R$4926)</f>
        <v>209600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IF(A16=0,"No Activity"," ")</f>
        <v xml:space="preserve"> </v>
      </c>
      <c r="H9" s="108" t="s">
        <v>3517</v>
      </c>
      <c r="I9" s="108" t="s">
        <v>3518</v>
      </c>
    </row>
    <row r="10" spans="1:26" ht="12.75" customHeight="1" thickTop="1" x14ac:dyDescent="0.25">
      <c r="A10" s="64" t="s">
        <v>3527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3536</v>
      </c>
      <c r="U11" s="51"/>
      <c r="V11" s="51"/>
      <c r="W11" s="51"/>
      <c r="X11" s="51"/>
      <c r="Y11" s="51"/>
      <c r="Z11" s="51"/>
    </row>
    <row r="12" spans="1:26" x14ac:dyDescent="0.25">
      <c r="A12" s="65" t="s">
        <v>3269</v>
      </c>
      <c r="U12" s="51"/>
      <c r="V12" s="51"/>
      <c r="W12" s="51"/>
      <c r="X12" s="51"/>
      <c r="Y12" s="51"/>
      <c r="Z12" s="51"/>
    </row>
    <row r="13" spans="1:26" x14ac:dyDescent="0.25">
      <c r="A13" s="65" t="s">
        <v>1486</v>
      </c>
      <c r="U13" s="51"/>
      <c r="V13" s="51"/>
      <c r="W13" s="51"/>
      <c r="X13" s="51"/>
      <c r="Y13" s="51"/>
      <c r="Z13" s="51"/>
    </row>
    <row r="14" spans="1:26" ht="12.75" customHeight="1" thickBot="1" x14ac:dyDescent="0.3">
      <c r="U14" s="51"/>
      <c r="V14" s="51"/>
      <c r="W14" s="51"/>
      <c r="X14" s="51"/>
      <c r="Y14" s="51"/>
      <c r="Z14" s="51"/>
    </row>
    <row r="15" spans="1:26" ht="23.25" customHeight="1" thickTop="1" thickBot="1" x14ac:dyDescent="0.3">
      <c r="A15" s="66" t="s">
        <v>3270</v>
      </c>
      <c r="B15" s="66" t="s">
        <v>3271</v>
      </c>
      <c r="C15" s="66" t="s">
        <v>3272</v>
      </c>
      <c r="D15" s="66" t="s">
        <v>3273</v>
      </c>
      <c r="E15" s="66" t="s">
        <v>3274</v>
      </c>
      <c r="F15" s="66" t="s">
        <v>3275</v>
      </c>
      <c r="G15" s="66" t="s">
        <v>3246</v>
      </c>
      <c r="H15" s="66" t="s">
        <v>3517</v>
      </c>
      <c r="I15" s="66" t="s">
        <v>3518</v>
      </c>
      <c r="J15" s="66" t="s">
        <v>3276</v>
      </c>
      <c r="K15" s="66" t="s">
        <v>3277</v>
      </c>
      <c r="L15" s="66" t="s">
        <v>3278</v>
      </c>
      <c r="M15" s="66" t="s">
        <v>3279</v>
      </c>
      <c r="N15" s="66" t="s">
        <v>3280</v>
      </c>
      <c r="O15" s="66" t="s">
        <v>3281</v>
      </c>
      <c r="P15" s="66" t="s">
        <v>3282</v>
      </c>
      <c r="Q15" s="66" t="s">
        <v>3283</v>
      </c>
      <c r="R15" s="66" t="s">
        <v>3284</v>
      </c>
      <c r="S15" s="66" t="s">
        <v>3285</v>
      </c>
      <c r="T15" s="66" t="s">
        <v>3286</v>
      </c>
      <c r="U15" s="51"/>
      <c r="V15" s="51"/>
      <c r="W15" s="51"/>
      <c r="X15" s="51"/>
      <c r="Y15" s="51"/>
      <c r="Z15" s="51"/>
    </row>
    <row r="16" spans="1:26" ht="14.4" thickTop="1" thickBot="1" x14ac:dyDescent="0.3">
      <c r="A16" s="67" t="s">
        <v>3027</v>
      </c>
      <c r="B16" s="69">
        <v>157404398</v>
      </c>
      <c r="C16" s="68"/>
      <c r="D16" s="68" t="s">
        <v>3576</v>
      </c>
      <c r="E16" s="68" t="s">
        <v>3255</v>
      </c>
      <c r="F16" s="68" t="s">
        <v>3028</v>
      </c>
      <c r="G16" s="68" t="s">
        <v>3257</v>
      </c>
      <c r="H16" s="67" t="s">
        <v>4088</v>
      </c>
      <c r="I16" s="67" t="s">
        <v>4088</v>
      </c>
      <c r="J16" s="68"/>
      <c r="K16" s="70"/>
      <c r="L16" s="68"/>
      <c r="M16" s="68" t="s">
        <v>2474</v>
      </c>
      <c r="N16" s="70">
        <v>29</v>
      </c>
      <c r="O16" s="68" t="s">
        <v>3292</v>
      </c>
      <c r="P16" s="70">
        <v>50</v>
      </c>
      <c r="Q16" s="68" t="s">
        <v>3293</v>
      </c>
      <c r="R16" s="70">
        <v>800</v>
      </c>
      <c r="S16" s="68" t="s">
        <v>3258</v>
      </c>
      <c r="T16" s="68" t="s">
        <v>4086</v>
      </c>
      <c r="U16" s="51"/>
      <c r="V16" s="51"/>
      <c r="W16" s="51"/>
      <c r="X16" s="51"/>
      <c r="Y16" s="51"/>
      <c r="Z16" s="51"/>
    </row>
    <row r="17" spans="1:26" ht="14.4" thickTop="1" thickBot="1" x14ac:dyDescent="0.3">
      <c r="A17" s="67" t="s">
        <v>3027</v>
      </c>
      <c r="B17" s="69">
        <v>561354987</v>
      </c>
      <c r="C17" s="68"/>
      <c r="D17" s="68" t="s">
        <v>3576</v>
      </c>
      <c r="E17" s="68" t="s">
        <v>3255</v>
      </c>
      <c r="F17" s="68" t="s">
        <v>3625</v>
      </c>
      <c r="G17" s="181">
        <v>37043</v>
      </c>
      <c r="H17" s="67" t="s">
        <v>3641</v>
      </c>
      <c r="I17" s="67" t="s">
        <v>3642</v>
      </c>
      <c r="J17" s="68"/>
      <c r="K17" s="70"/>
      <c r="L17" s="68"/>
      <c r="M17" s="68" t="s">
        <v>3565</v>
      </c>
      <c r="N17" s="70">
        <v>60</v>
      </c>
      <c r="O17" s="68" t="s">
        <v>3292</v>
      </c>
      <c r="P17" s="70">
        <v>50</v>
      </c>
      <c r="Q17" s="68" t="s">
        <v>3293</v>
      </c>
      <c r="R17" s="71">
        <v>16800</v>
      </c>
      <c r="S17" s="68" t="s">
        <v>3258</v>
      </c>
      <c r="T17" s="68" t="s">
        <v>4086</v>
      </c>
      <c r="U17" s="7"/>
      <c r="V17" s="51"/>
      <c r="W17" s="51"/>
      <c r="X17" s="51"/>
      <c r="Y17" s="51"/>
      <c r="Z17" s="51"/>
    </row>
    <row r="18" spans="1:26" ht="14.4" thickTop="1" thickBot="1" x14ac:dyDescent="0.3">
      <c r="A18" s="67" t="s">
        <v>3027</v>
      </c>
      <c r="B18" s="69">
        <v>103579364</v>
      </c>
      <c r="C18" s="68"/>
      <c r="D18" s="68" t="s">
        <v>3576</v>
      </c>
      <c r="E18" s="68" t="s">
        <v>3255</v>
      </c>
      <c r="F18" s="68" t="s">
        <v>3625</v>
      </c>
      <c r="G18" s="181">
        <v>37043</v>
      </c>
      <c r="H18" s="67" t="s">
        <v>3641</v>
      </c>
      <c r="I18" s="67" t="s">
        <v>3642</v>
      </c>
      <c r="J18" s="68"/>
      <c r="K18" s="70"/>
      <c r="L18" s="68"/>
      <c r="M18" s="68" t="s">
        <v>3565</v>
      </c>
      <c r="N18" s="70">
        <v>60</v>
      </c>
      <c r="O18" s="68" t="s">
        <v>3292</v>
      </c>
      <c r="P18" s="70">
        <v>50</v>
      </c>
      <c r="Q18" s="68" t="s">
        <v>3293</v>
      </c>
      <c r="R18" s="71">
        <v>16800</v>
      </c>
      <c r="S18" s="68" t="s">
        <v>3258</v>
      </c>
      <c r="T18" s="68" t="s">
        <v>4086</v>
      </c>
      <c r="U18" s="7"/>
      <c r="V18" s="51"/>
      <c r="W18" s="51"/>
      <c r="X18" s="51"/>
      <c r="Y18" s="51"/>
      <c r="Z18" s="51"/>
    </row>
    <row r="19" spans="1:26" ht="14.4" thickTop="1" thickBot="1" x14ac:dyDescent="0.3">
      <c r="A19" s="67" t="s">
        <v>3027</v>
      </c>
      <c r="B19" s="69">
        <v>33063236816</v>
      </c>
      <c r="C19" s="68"/>
      <c r="D19" s="68" t="s">
        <v>3576</v>
      </c>
      <c r="E19" s="68" t="s">
        <v>3255</v>
      </c>
      <c r="F19" s="68" t="s">
        <v>3625</v>
      </c>
      <c r="G19" s="181">
        <v>37043</v>
      </c>
      <c r="H19" s="67" t="s">
        <v>3641</v>
      </c>
      <c r="I19" s="67" t="s">
        <v>3642</v>
      </c>
      <c r="J19" s="68"/>
      <c r="K19" s="70"/>
      <c r="L19" s="68"/>
      <c r="M19" s="68" t="s">
        <v>3565</v>
      </c>
      <c r="N19" s="70">
        <v>60</v>
      </c>
      <c r="O19" s="68" t="s">
        <v>3292</v>
      </c>
      <c r="P19" s="70">
        <v>50</v>
      </c>
      <c r="Q19" s="68" t="s">
        <v>3293</v>
      </c>
      <c r="R19" s="71">
        <v>16800</v>
      </c>
      <c r="S19" s="68" t="s">
        <v>3258</v>
      </c>
      <c r="T19" s="68" t="s">
        <v>4086</v>
      </c>
      <c r="U19" s="51"/>
      <c r="V19" s="51"/>
      <c r="W19" s="51"/>
      <c r="X19" s="51"/>
      <c r="Y19" s="51"/>
      <c r="Z19" s="51"/>
    </row>
    <row r="20" spans="1:26" ht="14.4" thickTop="1" thickBot="1" x14ac:dyDescent="0.3">
      <c r="A20" s="67" t="s">
        <v>3027</v>
      </c>
      <c r="B20" s="69">
        <v>33064279815</v>
      </c>
      <c r="C20" s="68"/>
      <c r="D20" s="68" t="s">
        <v>3576</v>
      </c>
      <c r="E20" s="68" t="s">
        <v>3255</v>
      </c>
      <c r="F20" s="68" t="s">
        <v>3625</v>
      </c>
      <c r="G20" s="181">
        <v>37043</v>
      </c>
      <c r="H20" s="67" t="s">
        <v>3641</v>
      </c>
      <c r="I20" s="67" t="s">
        <v>3642</v>
      </c>
      <c r="J20" s="68"/>
      <c r="K20" s="70"/>
      <c r="L20" s="68"/>
      <c r="M20" s="68" t="s">
        <v>3565</v>
      </c>
      <c r="N20" s="70">
        <v>60</v>
      </c>
      <c r="O20" s="68" t="s">
        <v>3292</v>
      </c>
      <c r="P20" s="70">
        <v>50</v>
      </c>
      <c r="Q20" s="68" t="s">
        <v>3293</v>
      </c>
      <c r="R20" s="71">
        <v>16800</v>
      </c>
      <c r="S20" s="68" t="s">
        <v>3258</v>
      </c>
      <c r="T20" s="68" t="s">
        <v>4086</v>
      </c>
      <c r="U20" s="51"/>
      <c r="V20" s="51"/>
      <c r="W20" s="51"/>
      <c r="X20" s="51"/>
      <c r="Y20" s="51"/>
      <c r="Z20" s="51"/>
    </row>
    <row r="21" spans="1:26" ht="14.4" thickTop="1" thickBot="1" x14ac:dyDescent="0.3">
      <c r="A21" s="67" t="s">
        <v>3027</v>
      </c>
      <c r="B21" s="69">
        <v>165911580</v>
      </c>
      <c r="C21" s="68">
        <v>33161639561</v>
      </c>
      <c r="D21" s="68" t="s">
        <v>3622</v>
      </c>
      <c r="E21" s="68" t="s">
        <v>3255</v>
      </c>
      <c r="F21" s="68" t="s">
        <v>3028</v>
      </c>
      <c r="G21" s="68" t="s">
        <v>3257</v>
      </c>
      <c r="H21" s="67" t="s">
        <v>4088</v>
      </c>
      <c r="I21" s="67" t="s">
        <v>4088</v>
      </c>
      <c r="J21" s="68"/>
      <c r="K21" s="70"/>
      <c r="L21" s="68"/>
      <c r="M21" s="68" t="s">
        <v>4123</v>
      </c>
      <c r="N21" s="70">
        <v>27.05</v>
      </c>
      <c r="O21" s="68" t="s">
        <v>3292</v>
      </c>
      <c r="P21" s="70">
        <v>50</v>
      </c>
      <c r="Q21" s="68" t="s">
        <v>3293</v>
      </c>
      <c r="R21" s="70">
        <v>800</v>
      </c>
      <c r="S21" s="68" t="s">
        <v>3258</v>
      </c>
      <c r="T21" s="68" t="s">
        <v>4086</v>
      </c>
      <c r="U21" s="51"/>
      <c r="V21" s="51"/>
      <c r="W21" s="51"/>
      <c r="X21" s="51"/>
      <c r="Y21" s="51"/>
      <c r="Z21" s="51"/>
    </row>
    <row r="22" spans="1:26" ht="14.4" thickTop="1" thickBot="1" x14ac:dyDescent="0.3">
      <c r="A22" s="67" t="s">
        <v>3027</v>
      </c>
      <c r="B22" s="69">
        <v>188983629</v>
      </c>
      <c r="C22" s="68"/>
      <c r="D22" s="68" t="s">
        <v>3576</v>
      </c>
      <c r="E22" s="68" t="s">
        <v>3255</v>
      </c>
      <c r="F22" s="68" t="s">
        <v>3663</v>
      </c>
      <c r="G22" s="68" t="s">
        <v>3257</v>
      </c>
      <c r="H22" s="67" t="s">
        <v>4088</v>
      </c>
      <c r="I22" s="67" t="s">
        <v>4088</v>
      </c>
      <c r="J22" s="68"/>
      <c r="K22" s="70"/>
      <c r="L22" s="68"/>
      <c r="M22" s="68" t="s">
        <v>3565</v>
      </c>
      <c r="N22" s="70">
        <v>36.9</v>
      </c>
      <c r="O22" s="68" t="s">
        <v>3292</v>
      </c>
      <c r="P22" s="70">
        <v>50</v>
      </c>
      <c r="Q22" s="68" t="s">
        <v>3293</v>
      </c>
      <c r="R22" s="70">
        <v>800</v>
      </c>
      <c r="S22" s="68" t="s">
        <v>3258</v>
      </c>
      <c r="T22" s="68" t="s">
        <v>4087</v>
      </c>
      <c r="U22" s="51"/>
      <c r="V22" s="51"/>
      <c r="W22" s="51"/>
      <c r="X22" s="51"/>
      <c r="Y22" s="51"/>
      <c r="Z22" s="51"/>
    </row>
    <row r="23" spans="1:26" ht="14.4" thickTop="1" thickBot="1" x14ac:dyDescent="0.3">
      <c r="A23" s="67" t="s">
        <v>3027</v>
      </c>
      <c r="B23" s="69">
        <v>108867371</v>
      </c>
      <c r="C23" s="68"/>
      <c r="D23" s="68" t="s">
        <v>3576</v>
      </c>
      <c r="E23" s="68" t="s">
        <v>3255</v>
      </c>
      <c r="F23" s="68" t="s">
        <v>3663</v>
      </c>
      <c r="G23" s="68" t="s">
        <v>3257</v>
      </c>
      <c r="H23" s="67" t="s">
        <v>4088</v>
      </c>
      <c r="I23" s="67" t="s">
        <v>4088</v>
      </c>
      <c r="J23" s="68"/>
      <c r="K23" s="70"/>
      <c r="L23" s="68"/>
      <c r="M23" s="68" t="s">
        <v>3565</v>
      </c>
      <c r="N23" s="70">
        <v>36.85</v>
      </c>
      <c r="O23" s="68" t="s">
        <v>3292</v>
      </c>
      <c r="P23" s="70">
        <v>50</v>
      </c>
      <c r="Q23" s="68" t="s">
        <v>3293</v>
      </c>
      <c r="R23" s="70">
        <v>800</v>
      </c>
      <c r="S23" s="68" t="s">
        <v>3258</v>
      </c>
      <c r="T23" s="68" t="s">
        <v>4087</v>
      </c>
      <c r="U23" s="51"/>
      <c r="V23" s="51"/>
      <c r="W23" s="51"/>
      <c r="X23" s="51"/>
      <c r="Y23" s="51"/>
      <c r="Z23" s="51"/>
    </row>
    <row r="24" spans="1:26" ht="14.4" thickTop="1" thickBot="1" x14ac:dyDescent="0.3">
      <c r="A24" s="67" t="s">
        <v>3027</v>
      </c>
      <c r="B24" s="69">
        <v>208253954</v>
      </c>
      <c r="C24" s="68"/>
      <c r="D24" s="68" t="s">
        <v>3576</v>
      </c>
      <c r="E24" s="68" t="s">
        <v>3255</v>
      </c>
      <c r="F24" s="68" t="s">
        <v>3663</v>
      </c>
      <c r="G24" s="68" t="s">
        <v>3257</v>
      </c>
      <c r="H24" s="67" t="s">
        <v>4088</v>
      </c>
      <c r="I24" s="67" t="s">
        <v>4088</v>
      </c>
      <c r="J24" s="68"/>
      <c r="K24" s="70"/>
      <c r="L24" s="68"/>
      <c r="M24" s="68" t="s">
        <v>3565</v>
      </c>
      <c r="N24" s="70">
        <v>36.799999999999997</v>
      </c>
      <c r="O24" s="68" t="s">
        <v>3292</v>
      </c>
      <c r="P24" s="70">
        <v>50</v>
      </c>
      <c r="Q24" s="68" t="s">
        <v>3293</v>
      </c>
      <c r="R24" s="70">
        <v>800</v>
      </c>
      <c r="S24" s="68" t="s">
        <v>3258</v>
      </c>
      <c r="T24" s="68" t="s">
        <v>4087</v>
      </c>
      <c r="U24" s="51"/>
      <c r="V24" s="51"/>
      <c r="W24" s="51"/>
      <c r="X24" s="51"/>
      <c r="Y24" s="51"/>
      <c r="Z24" s="51"/>
    </row>
    <row r="25" spans="1:26" ht="14.4" thickTop="1" thickBot="1" x14ac:dyDescent="0.3">
      <c r="A25" s="67" t="s">
        <v>3027</v>
      </c>
      <c r="B25" s="69">
        <v>109640780</v>
      </c>
      <c r="C25" s="68">
        <v>33176489864</v>
      </c>
      <c r="D25" s="68" t="s">
        <v>3576</v>
      </c>
      <c r="E25" s="68" t="s">
        <v>3255</v>
      </c>
      <c r="F25" s="68" t="s">
        <v>3625</v>
      </c>
      <c r="G25" s="181">
        <v>37043</v>
      </c>
      <c r="H25" s="67" t="s">
        <v>3641</v>
      </c>
      <c r="I25" s="67" t="s">
        <v>3642</v>
      </c>
      <c r="J25" s="68"/>
      <c r="K25" s="70"/>
      <c r="L25" s="68"/>
      <c r="M25" s="68" t="s">
        <v>3244</v>
      </c>
      <c r="N25" s="70">
        <v>59.85</v>
      </c>
      <c r="O25" s="68" t="s">
        <v>3292</v>
      </c>
      <c r="P25" s="70">
        <v>50</v>
      </c>
      <c r="Q25" s="68" t="s">
        <v>3293</v>
      </c>
      <c r="R25" s="71">
        <v>16800</v>
      </c>
      <c r="S25" s="68" t="s">
        <v>3258</v>
      </c>
      <c r="T25" s="68" t="s">
        <v>4086</v>
      </c>
      <c r="U25" s="51"/>
      <c r="V25" s="51"/>
      <c r="W25" s="51"/>
      <c r="X25" s="51"/>
      <c r="Y25" s="51"/>
      <c r="Z25" s="51"/>
    </row>
    <row r="26" spans="1:26" ht="14.4" thickTop="1" thickBot="1" x14ac:dyDescent="0.3">
      <c r="A26" s="67" t="s">
        <v>3027</v>
      </c>
      <c r="B26" s="69">
        <v>960008660</v>
      </c>
      <c r="C26" s="68"/>
      <c r="D26" s="68" t="s">
        <v>3622</v>
      </c>
      <c r="E26" s="68" t="s">
        <v>3255</v>
      </c>
      <c r="F26" s="68" t="s">
        <v>3625</v>
      </c>
      <c r="G26" s="181">
        <v>37043</v>
      </c>
      <c r="H26" s="67" t="s">
        <v>3641</v>
      </c>
      <c r="I26" s="67" t="s">
        <v>3642</v>
      </c>
      <c r="J26" s="68"/>
      <c r="K26" s="70"/>
      <c r="L26" s="68"/>
      <c r="M26" s="68" t="s">
        <v>3244</v>
      </c>
      <c r="N26" s="70">
        <v>59.75</v>
      </c>
      <c r="O26" s="68" t="s">
        <v>3292</v>
      </c>
      <c r="P26" s="70">
        <v>50</v>
      </c>
      <c r="Q26" s="68" t="s">
        <v>3293</v>
      </c>
      <c r="R26" s="71">
        <v>16800</v>
      </c>
      <c r="S26" s="68" t="s">
        <v>3258</v>
      </c>
      <c r="T26" s="68" t="s">
        <v>4086</v>
      </c>
      <c r="U26" s="51"/>
      <c r="V26" s="51"/>
      <c r="W26" s="51"/>
      <c r="X26" s="51"/>
      <c r="Y26" s="51"/>
      <c r="Z26" s="51"/>
    </row>
    <row r="27" spans="1:26" ht="14.4" thickTop="1" thickBot="1" x14ac:dyDescent="0.3">
      <c r="A27" s="67" t="s">
        <v>3027</v>
      </c>
      <c r="B27" s="69">
        <v>529360763</v>
      </c>
      <c r="C27" s="68"/>
      <c r="D27" s="68" t="s">
        <v>3622</v>
      </c>
      <c r="E27" s="68" t="s">
        <v>3255</v>
      </c>
      <c r="F27" s="68" t="s">
        <v>3625</v>
      </c>
      <c r="G27" s="181">
        <v>37043</v>
      </c>
      <c r="H27" s="67" t="s">
        <v>3641</v>
      </c>
      <c r="I27" s="67" t="s">
        <v>3642</v>
      </c>
      <c r="J27" s="68"/>
      <c r="K27" s="70"/>
      <c r="L27" s="68"/>
      <c r="M27" s="68" t="s">
        <v>1506</v>
      </c>
      <c r="N27" s="70">
        <v>60</v>
      </c>
      <c r="O27" s="68" t="s">
        <v>3292</v>
      </c>
      <c r="P27" s="70">
        <v>50</v>
      </c>
      <c r="Q27" s="68" t="s">
        <v>3293</v>
      </c>
      <c r="R27" s="71">
        <v>16800</v>
      </c>
      <c r="S27" s="68" t="s">
        <v>3258</v>
      </c>
      <c r="T27" s="68" t="s">
        <v>1507</v>
      </c>
      <c r="U27" s="51"/>
      <c r="V27" s="51"/>
      <c r="W27" s="51"/>
      <c r="X27" s="51"/>
      <c r="Y27" s="51"/>
      <c r="Z27" s="51"/>
    </row>
    <row r="28" spans="1:26" ht="14.4" thickTop="1" thickBot="1" x14ac:dyDescent="0.3">
      <c r="A28" s="67" t="s">
        <v>3027</v>
      </c>
      <c r="B28" s="69">
        <v>213091415</v>
      </c>
      <c r="C28" s="68"/>
      <c r="D28" s="68" t="s">
        <v>3576</v>
      </c>
      <c r="E28" s="68" t="s">
        <v>3255</v>
      </c>
      <c r="F28" s="68" t="s">
        <v>3625</v>
      </c>
      <c r="G28" s="181">
        <v>37043</v>
      </c>
      <c r="H28" s="67" t="s">
        <v>3641</v>
      </c>
      <c r="I28" s="67" t="s">
        <v>3642</v>
      </c>
      <c r="J28" s="68"/>
      <c r="K28" s="70"/>
      <c r="L28" s="68"/>
      <c r="M28" s="68" t="s">
        <v>1506</v>
      </c>
      <c r="N28" s="70">
        <v>60</v>
      </c>
      <c r="O28" s="68" t="s">
        <v>3292</v>
      </c>
      <c r="P28" s="70">
        <v>50</v>
      </c>
      <c r="Q28" s="68" t="s">
        <v>3293</v>
      </c>
      <c r="R28" s="71">
        <v>16800</v>
      </c>
      <c r="S28" s="68" t="s">
        <v>3258</v>
      </c>
      <c r="T28" s="68" t="s">
        <v>4086</v>
      </c>
      <c r="U28" s="51"/>
      <c r="V28" s="51"/>
      <c r="W28" s="51"/>
      <c r="X28" s="51"/>
      <c r="Y28" s="51"/>
      <c r="Z28" s="51"/>
    </row>
    <row r="29" spans="1:26" ht="21.6" thickTop="1" thickBot="1" x14ac:dyDescent="0.3">
      <c r="A29" s="67" t="s">
        <v>3027</v>
      </c>
      <c r="B29" s="69">
        <v>194119713</v>
      </c>
      <c r="C29" s="68"/>
      <c r="D29" s="68" t="s">
        <v>3622</v>
      </c>
      <c r="E29" s="68" t="s">
        <v>3614</v>
      </c>
      <c r="F29" s="68" t="s">
        <v>1508</v>
      </c>
      <c r="G29" s="68" t="s">
        <v>4073</v>
      </c>
      <c r="H29" s="67" t="s">
        <v>1509</v>
      </c>
      <c r="I29" s="67" t="s">
        <v>4088</v>
      </c>
      <c r="J29" s="68"/>
      <c r="K29" s="70"/>
      <c r="L29" s="68"/>
      <c r="M29" s="68" t="s">
        <v>3640</v>
      </c>
      <c r="N29" s="70">
        <v>110</v>
      </c>
      <c r="O29" s="68" t="s">
        <v>3292</v>
      </c>
      <c r="P29" s="70">
        <v>25</v>
      </c>
      <c r="Q29" s="68" t="s">
        <v>3293</v>
      </c>
      <c r="R29" s="70">
        <v>800</v>
      </c>
      <c r="S29" s="68" t="s">
        <v>3258</v>
      </c>
      <c r="T29" s="68" t="s">
        <v>1510</v>
      </c>
      <c r="U29" s="51"/>
      <c r="V29" s="51"/>
      <c r="W29" s="51"/>
      <c r="X29" s="51"/>
      <c r="Y29" s="51"/>
      <c r="Z29" s="51"/>
    </row>
    <row r="30" spans="1:26" ht="21.6" thickTop="1" thickBot="1" x14ac:dyDescent="0.3">
      <c r="A30" s="67" t="s">
        <v>3027</v>
      </c>
      <c r="B30" s="69">
        <v>174521867</v>
      </c>
      <c r="C30" s="68"/>
      <c r="D30" s="68" t="s">
        <v>3622</v>
      </c>
      <c r="E30" s="68" t="s">
        <v>3614</v>
      </c>
      <c r="F30" s="68" t="s">
        <v>1511</v>
      </c>
      <c r="G30" s="68" t="s">
        <v>4073</v>
      </c>
      <c r="H30" s="67" t="s">
        <v>1509</v>
      </c>
      <c r="I30" s="67" t="s">
        <v>4088</v>
      </c>
      <c r="J30" s="68"/>
      <c r="K30" s="70"/>
      <c r="L30" s="68"/>
      <c r="M30" s="68" t="s">
        <v>3240</v>
      </c>
      <c r="N30" s="70">
        <v>125</v>
      </c>
      <c r="O30" s="68" t="s">
        <v>3292</v>
      </c>
      <c r="P30" s="70">
        <v>25</v>
      </c>
      <c r="Q30" s="68" t="s">
        <v>3293</v>
      </c>
      <c r="R30" s="70">
        <v>800</v>
      </c>
      <c r="S30" s="68" t="s">
        <v>3258</v>
      </c>
      <c r="T30" s="68" t="s">
        <v>1510</v>
      </c>
      <c r="U30" s="51"/>
      <c r="V30" s="51"/>
      <c r="W30" s="51"/>
      <c r="X30" s="51"/>
      <c r="Y30" s="51"/>
      <c r="Z30" s="51"/>
    </row>
    <row r="31" spans="1:26" ht="21.6" thickTop="1" thickBot="1" x14ac:dyDescent="0.3">
      <c r="A31" s="67" t="s">
        <v>3027</v>
      </c>
      <c r="B31" s="69">
        <v>602930456</v>
      </c>
      <c r="C31" s="68"/>
      <c r="D31" s="68" t="s">
        <v>3622</v>
      </c>
      <c r="E31" s="68" t="s">
        <v>3614</v>
      </c>
      <c r="F31" s="68" t="s">
        <v>1511</v>
      </c>
      <c r="G31" s="68" t="s">
        <v>4073</v>
      </c>
      <c r="H31" s="67" t="s">
        <v>1509</v>
      </c>
      <c r="I31" s="67" t="s">
        <v>4088</v>
      </c>
      <c r="J31" s="68"/>
      <c r="K31" s="70"/>
      <c r="L31" s="68"/>
      <c r="M31" s="68" t="s">
        <v>3240</v>
      </c>
      <c r="N31" s="70">
        <v>135</v>
      </c>
      <c r="O31" s="68" t="s">
        <v>3292</v>
      </c>
      <c r="P31" s="70">
        <v>25</v>
      </c>
      <c r="Q31" s="68" t="s">
        <v>3293</v>
      </c>
      <c r="R31" s="70">
        <v>800</v>
      </c>
      <c r="S31" s="68" t="s">
        <v>3258</v>
      </c>
      <c r="T31" s="68" t="s">
        <v>1510</v>
      </c>
      <c r="U31" s="51"/>
      <c r="V31" s="51"/>
      <c r="W31" s="51"/>
      <c r="X31" s="51"/>
      <c r="Y31" s="51"/>
      <c r="Z31" s="51"/>
    </row>
    <row r="32" spans="1:26" ht="14.4" thickTop="1" thickBot="1" x14ac:dyDescent="0.3">
      <c r="A32" s="67" t="s">
        <v>3027</v>
      </c>
      <c r="B32" s="69">
        <v>402038237</v>
      </c>
      <c r="C32" s="68"/>
      <c r="D32" s="68" t="s">
        <v>3576</v>
      </c>
      <c r="E32" s="68" t="s">
        <v>3255</v>
      </c>
      <c r="F32" s="68" t="s">
        <v>3028</v>
      </c>
      <c r="G32" s="68" t="s">
        <v>1312</v>
      </c>
      <c r="H32" s="67" t="s">
        <v>1512</v>
      </c>
      <c r="I32" s="67" t="s">
        <v>4089</v>
      </c>
      <c r="J32" s="68"/>
      <c r="K32" s="70"/>
      <c r="L32" s="68"/>
      <c r="M32" s="68" t="s">
        <v>2474</v>
      </c>
      <c r="N32" s="70">
        <v>29</v>
      </c>
      <c r="O32" s="68" t="s">
        <v>3292</v>
      </c>
      <c r="P32" s="70">
        <v>50</v>
      </c>
      <c r="Q32" s="68" t="s">
        <v>3293</v>
      </c>
      <c r="R32" s="71">
        <v>3200</v>
      </c>
      <c r="S32" s="68" t="s">
        <v>3258</v>
      </c>
      <c r="T32" s="68" t="s">
        <v>4086</v>
      </c>
      <c r="U32" s="51"/>
      <c r="V32" s="51"/>
      <c r="W32" s="51"/>
      <c r="X32" s="51"/>
      <c r="Y32" s="51"/>
      <c r="Z32" s="51"/>
    </row>
    <row r="33" spans="1:26" ht="21.6" thickTop="1" thickBot="1" x14ac:dyDescent="0.3">
      <c r="A33" s="67" t="s">
        <v>3027</v>
      </c>
      <c r="B33" s="69">
        <v>145112720</v>
      </c>
      <c r="C33" s="68"/>
      <c r="D33" s="68" t="s">
        <v>3576</v>
      </c>
      <c r="E33" s="68" t="s">
        <v>3614</v>
      </c>
      <c r="F33" s="68" t="s">
        <v>1513</v>
      </c>
      <c r="G33" s="68" t="s">
        <v>4073</v>
      </c>
      <c r="H33" s="67" t="s">
        <v>1509</v>
      </c>
      <c r="I33" s="67" t="s">
        <v>4088</v>
      </c>
      <c r="J33" s="68"/>
      <c r="K33" s="70"/>
      <c r="L33" s="68"/>
      <c r="M33" s="68" t="s">
        <v>3640</v>
      </c>
      <c r="N33" s="70">
        <v>210</v>
      </c>
      <c r="O33" s="68" t="s">
        <v>3292</v>
      </c>
      <c r="P33" s="70">
        <v>25</v>
      </c>
      <c r="Q33" s="68" t="s">
        <v>3293</v>
      </c>
      <c r="R33" s="70">
        <v>800</v>
      </c>
      <c r="S33" s="68" t="s">
        <v>3258</v>
      </c>
      <c r="T33" s="68" t="s">
        <v>1510</v>
      </c>
      <c r="U33" s="51"/>
      <c r="V33" s="51"/>
      <c r="W33" s="51"/>
      <c r="X33" s="51"/>
      <c r="Y33" s="51"/>
      <c r="Z33" s="51"/>
    </row>
    <row r="34" spans="1:26" ht="21.6" thickTop="1" thickBot="1" x14ac:dyDescent="0.3">
      <c r="A34" s="67" t="s">
        <v>3027</v>
      </c>
      <c r="B34" s="69">
        <v>132599687</v>
      </c>
      <c r="C34" s="68"/>
      <c r="D34" s="68" t="s">
        <v>3576</v>
      </c>
      <c r="E34" s="68" t="s">
        <v>3614</v>
      </c>
      <c r="F34" s="68" t="s">
        <v>1513</v>
      </c>
      <c r="G34" s="68" t="s">
        <v>4073</v>
      </c>
      <c r="H34" s="67" t="s">
        <v>1509</v>
      </c>
      <c r="I34" s="67" t="s">
        <v>4088</v>
      </c>
      <c r="J34" s="68"/>
      <c r="K34" s="70"/>
      <c r="L34" s="68"/>
      <c r="M34" s="68" t="s">
        <v>3640</v>
      </c>
      <c r="N34" s="70">
        <v>200</v>
      </c>
      <c r="O34" s="68" t="s">
        <v>3292</v>
      </c>
      <c r="P34" s="70">
        <v>25</v>
      </c>
      <c r="Q34" s="68" t="s">
        <v>3293</v>
      </c>
      <c r="R34" s="70">
        <v>800</v>
      </c>
      <c r="S34" s="68" t="s">
        <v>3258</v>
      </c>
      <c r="T34" s="68" t="s">
        <v>1510</v>
      </c>
      <c r="U34" s="51"/>
      <c r="V34" s="51"/>
      <c r="W34" s="51"/>
      <c r="X34" s="51"/>
      <c r="Y34" s="51"/>
      <c r="Z34" s="51"/>
    </row>
    <row r="35" spans="1:26" ht="14.4" thickTop="1" thickBot="1" x14ac:dyDescent="0.3">
      <c r="A35" s="67" t="s">
        <v>3027</v>
      </c>
      <c r="B35" s="69">
        <v>444263018</v>
      </c>
      <c r="C35" s="68"/>
      <c r="D35" s="68" t="s">
        <v>3576</v>
      </c>
      <c r="E35" s="68" t="s">
        <v>3255</v>
      </c>
      <c r="F35" s="68" t="s">
        <v>3625</v>
      </c>
      <c r="G35" s="181">
        <v>37043</v>
      </c>
      <c r="H35" s="67" t="s">
        <v>3641</v>
      </c>
      <c r="I35" s="67" t="s">
        <v>3642</v>
      </c>
      <c r="J35" s="68"/>
      <c r="K35" s="70"/>
      <c r="L35" s="68"/>
      <c r="M35" s="68" t="s">
        <v>3240</v>
      </c>
      <c r="N35" s="70">
        <v>59.75</v>
      </c>
      <c r="O35" s="68" t="s">
        <v>3292</v>
      </c>
      <c r="P35" s="70">
        <v>50</v>
      </c>
      <c r="Q35" s="68" t="s">
        <v>3293</v>
      </c>
      <c r="R35" s="71">
        <v>16800</v>
      </c>
      <c r="S35" s="68" t="s">
        <v>3258</v>
      </c>
      <c r="T35" s="68" t="s">
        <v>4086</v>
      </c>
      <c r="U35" s="51"/>
      <c r="V35" s="51"/>
      <c r="W35" s="51"/>
      <c r="X35" s="51"/>
      <c r="Y35" s="51"/>
      <c r="Z35" s="51"/>
    </row>
    <row r="36" spans="1:26" ht="14.4" thickTop="1" thickBot="1" x14ac:dyDescent="0.3">
      <c r="A36" s="67" t="s">
        <v>3027</v>
      </c>
      <c r="B36" s="69">
        <v>33850271547</v>
      </c>
      <c r="C36" s="68"/>
      <c r="D36" s="68" t="s">
        <v>3576</v>
      </c>
      <c r="E36" s="68" t="s">
        <v>3255</v>
      </c>
      <c r="F36" s="68" t="s">
        <v>3625</v>
      </c>
      <c r="G36" s="68" t="s">
        <v>3257</v>
      </c>
      <c r="H36" s="67" t="s">
        <v>4088</v>
      </c>
      <c r="I36" s="67" t="s">
        <v>4088</v>
      </c>
      <c r="J36" s="68"/>
      <c r="K36" s="70"/>
      <c r="L36" s="68"/>
      <c r="M36" s="68" t="s">
        <v>3244</v>
      </c>
      <c r="N36" s="70">
        <v>28.25</v>
      </c>
      <c r="O36" s="68" t="s">
        <v>3292</v>
      </c>
      <c r="P36" s="70">
        <v>50</v>
      </c>
      <c r="Q36" s="68" t="s">
        <v>3293</v>
      </c>
      <c r="R36" s="70">
        <v>800</v>
      </c>
      <c r="S36" s="68" t="s">
        <v>3258</v>
      </c>
      <c r="T36" s="68" t="s">
        <v>4086</v>
      </c>
      <c r="U36" s="51"/>
      <c r="V36" s="51"/>
      <c r="W36" s="51"/>
      <c r="X36" s="51"/>
      <c r="Y36" s="51"/>
      <c r="Z36" s="51"/>
    </row>
    <row r="37" spans="1:26" ht="14.4" thickTop="1" thickBot="1" x14ac:dyDescent="0.3">
      <c r="A37" s="67" t="s">
        <v>3027</v>
      </c>
      <c r="B37" s="69">
        <v>488640444</v>
      </c>
      <c r="C37" s="68">
        <v>33748393465</v>
      </c>
      <c r="D37" s="68" t="s">
        <v>3576</v>
      </c>
      <c r="E37" s="68" t="s">
        <v>3255</v>
      </c>
      <c r="F37" s="68" t="s">
        <v>3625</v>
      </c>
      <c r="G37" s="181">
        <v>37043</v>
      </c>
      <c r="H37" s="67" t="s">
        <v>3641</v>
      </c>
      <c r="I37" s="67" t="s">
        <v>3642</v>
      </c>
      <c r="J37" s="68"/>
      <c r="K37" s="70"/>
      <c r="L37" s="68"/>
      <c r="M37" s="68" t="s">
        <v>3244</v>
      </c>
      <c r="N37" s="70">
        <v>59.65</v>
      </c>
      <c r="O37" s="68" t="s">
        <v>3292</v>
      </c>
      <c r="P37" s="70">
        <v>50</v>
      </c>
      <c r="Q37" s="68" t="s">
        <v>3293</v>
      </c>
      <c r="R37" s="71">
        <v>16800</v>
      </c>
      <c r="S37" s="68" t="s">
        <v>3258</v>
      </c>
      <c r="T37" s="68" t="s">
        <v>4086</v>
      </c>
      <c r="U37" s="51"/>
      <c r="V37" s="51"/>
      <c r="W37" s="51"/>
      <c r="X37" s="51"/>
      <c r="Y37" s="51"/>
      <c r="Z37" s="51"/>
    </row>
    <row r="38" spans="1:26" ht="14.4" thickTop="1" thickBot="1" x14ac:dyDescent="0.3">
      <c r="A38" s="67" t="s">
        <v>3027</v>
      </c>
      <c r="B38" s="69">
        <v>266170892</v>
      </c>
      <c r="C38" s="68"/>
      <c r="D38" s="68" t="s">
        <v>3576</v>
      </c>
      <c r="E38" s="68" t="s">
        <v>3255</v>
      </c>
      <c r="F38" s="68" t="s">
        <v>1514</v>
      </c>
      <c r="G38" s="68" t="s">
        <v>3634</v>
      </c>
      <c r="H38" s="67" t="s">
        <v>1515</v>
      </c>
      <c r="I38" s="67" t="s">
        <v>3641</v>
      </c>
      <c r="J38" s="68"/>
      <c r="K38" s="70"/>
      <c r="L38" s="68"/>
      <c r="M38" s="68" t="s">
        <v>3640</v>
      </c>
      <c r="N38" s="70">
        <v>45</v>
      </c>
      <c r="O38" s="68" t="s">
        <v>3292</v>
      </c>
      <c r="P38" s="70">
        <v>50</v>
      </c>
      <c r="Q38" s="68" t="s">
        <v>3293</v>
      </c>
      <c r="R38" s="71">
        <v>3200</v>
      </c>
      <c r="S38" s="68" t="s">
        <v>3258</v>
      </c>
      <c r="T38" s="68" t="s">
        <v>1507</v>
      </c>
      <c r="U38" s="51"/>
      <c r="V38" s="51"/>
      <c r="W38" s="51"/>
      <c r="X38" s="51"/>
      <c r="Y38" s="51"/>
      <c r="Z38" s="51"/>
    </row>
    <row r="39" spans="1:26" ht="14.4" thickTop="1" thickBot="1" x14ac:dyDescent="0.3">
      <c r="A39" s="67" t="s">
        <v>3027</v>
      </c>
      <c r="B39" s="69">
        <v>171467851</v>
      </c>
      <c r="C39" s="68"/>
      <c r="D39" s="68" t="s">
        <v>3622</v>
      </c>
      <c r="E39" s="68" t="s">
        <v>3255</v>
      </c>
      <c r="F39" s="68" t="s">
        <v>3030</v>
      </c>
      <c r="G39" s="181">
        <v>37043</v>
      </c>
      <c r="H39" s="67" t="s">
        <v>3641</v>
      </c>
      <c r="I39" s="67" t="s">
        <v>3642</v>
      </c>
      <c r="J39" s="68"/>
      <c r="K39" s="70"/>
      <c r="L39" s="68"/>
      <c r="M39" s="68" t="s">
        <v>1516</v>
      </c>
      <c r="N39" s="70">
        <v>380</v>
      </c>
      <c r="O39" s="68" t="s">
        <v>3292</v>
      </c>
      <c r="P39" s="70">
        <v>25</v>
      </c>
      <c r="Q39" s="68" t="s">
        <v>3293</v>
      </c>
      <c r="R39" s="71">
        <v>10400</v>
      </c>
      <c r="S39" s="68" t="s">
        <v>3258</v>
      </c>
      <c r="T39" s="68" t="s">
        <v>3031</v>
      </c>
      <c r="U39" s="51"/>
      <c r="V39" s="51"/>
      <c r="W39" s="51"/>
      <c r="X39" s="51"/>
      <c r="Y39" s="51"/>
      <c r="Z39" s="51"/>
    </row>
    <row r="40" spans="1:26" ht="14.4" thickTop="1" thickBot="1" x14ac:dyDescent="0.3">
      <c r="A40" s="67" t="s">
        <v>3027</v>
      </c>
      <c r="B40" s="69">
        <v>411537478</v>
      </c>
      <c r="C40" s="68"/>
      <c r="D40" s="68" t="s">
        <v>3576</v>
      </c>
      <c r="E40" s="68" t="s">
        <v>3255</v>
      </c>
      <c r="F40" s="68" t="s">
        <v>1514</v>
      </c>
      <c r="G40" s="68" t="s">
        <v>3634</v>
      </c>
      <c r="H40" s="67" t="s">
        <v>1515</v>
      </c>
      <c r="I40" s="67" t="s">
        <v>3641</v>
      </c>
      <c r="J40" s="68"/>
      <c r="K40" s="70"/>
      <c r="L40" s="68"/>
      <c r="M40" s="68" t="s">
        <v>3565</v>
      </c>
      <c r="N40" s="70">
        <v>44</v>
      </c>
      <c r="O40" s="68" t="s">
        <v>3292</v>
      </c>
      <c r="P40" s="70">
        <v>50</v>
      </c>
      <c r="Q40" s="68" t="s">
        <v>3293</v>
      </c>
      <c r="R40" s="71">
        <v>3200</v>
      </c>
      <c r="S40" s="68" t="s">
        <v>3258</v>
      </c>
      <c r="T40" s="68" t="s">
        <v>1507</v>
      </c>
      <c r="U40" s="51"/>
      <c r="V40" s="51"/>
      <c r="W40" s="51"/>
      <c r="X40" s="51"/>
      <c r="Y40" s="51"/>
      <c r="Z40" s="51"/>
    </row>
    <row r="41" spans="1:26" ht="14.4" thickTop="1" thickBot="1" x14ac:dyDescent="0.3">
      <c r="A41" s="67" t="s">
        <v>3027</v>
      </c>
      <c r="B41" s="69">
        <v>131558429</v>
      </c>
      <c r="C41" s="68"/>
      <c r="D41" s="68" t="s">
        <v>3622</v>
      </c>
      <c r="E41" s="68" t="s">
        <v>3255</v>
      </c>
      <c r="F41" s="68" t="s">
        <v>1514</v>
      </c>
      <c r="G41" s="68" t="s">
        <v>3634</v>
      </c>
      <c r="H41" s="67" t="s">
        <v>1515</v>
      </c>
      <c r="I41" s="67" t="s">
        <v>3641</v>
      </c>
      <c r="J41" s="68"/>
      <c r="K41" s="70"/>
      <c r="L41" s="68"/>
      <c r="M41" s="68" t="s">
        <v>3241</v>
      </c>
      <c r="N41" s="70">
        <v>43</v>
      </c>
      <c r="O41" s="68" t="s">
        <v>3292</v>
      </c>
      <c r="P41" s="70">
        <v>100</v>
      </c>
      <c r="Q41" s="68" t="s">
        <v>3293</v>
      </c>
      <c r="R41" s="71">
        <v>6400</v>
      </c>
      <c r="S41" s="68" t="s">
        <v>3258</v>
      </c>
      <c r="T41" s="68" t="s">
        <v>1507</v>
      </c>
      <c r="U41" s="51"/>
      <c r="V41" s="51"/>
      <c r="W41" s="51"/>
      <c r="X41" s="51"/>
      <c r="Y41" s="51"/>
      <c r="Z41" s="51"/>
    </row>
    <row r="42" spans="1:26" ht="14.4" thickTop="1" thickBot="1" x14ac:dyDescent="0.3">
      <c r="A42" s="67" t="s">
        <v>3027</v>
      </c>
      <c r="B42" s="69">
        <v>174511308</v>
      </c>
      <c r="C42" s="68"/>
      <c r="D42" s="68" t="s">
        <v>3622</v>
      </c>
      <c r="E42" s="68" t="s">
        <v>3255</v>
      </c>
      <c r="F42" s="68" t="s">
        <v>1514</v>
      </c>
      <c r="G42" s="68" t="s">
        <v>3634</v>
      </c>
      <c r="H42" s="67" t="s">
        <v>1515</v>
      </c>
      <c r="I42" s="67" t="s">
        <v>3641</v>
      </c>
      <c r="J42" s="68"/>
      <c r="K42" s="70"/>
      <c r="L42" s="68"/>
      <c r="M42" s="68" t="s">
        <v>3241</v>
      </c>
      <c r="N42" s="70">
        <v>43</v>
      </c>
      <c r="O42" s="68" t="s">
        <v>3292</v>
      </c>
      <c r="P42" s="70">
        <v>50</v>
      </c>
      <c r="Q42" s="68" t="s">
        <v>3293</v>
      </c>
      <c r="R42" s="71">
        <v>3200</v>
      </c>
      <c r="S42" s="68" t="s">
        <v>3258</v>
      </c>
      <c r="T42" s="68" t="s">
        <v>1507</v>
      </c>
      <c r="U42" s="51"/>
      <c r="V42" s="51"/>
      <c r="W42" s="51"/>
      <c r="X42" s="51"/>
      <c r="Y42" s="51"/>
      <c r="Z42" s="51"/>
    </row>
    <row r="43" spans="1:26" ht="14.4" thickTop="1" thickBot="1" x14ac:dyDescent="0.3">
      <c r="A43" s="67" t="s">
        <v>3027</v>
      </c>
      <c r="B43" s="69">
        <v>149598478</v>
      </c>
      <c r="C43" s="68"/>
      <c r="D43" s="68" t="s">
        <v>3576</v>
      </c>
      <c r="E43" s="68" t="s">
        <v>3255</v>
      </c>
      <c r="F43" s="68" t="s">
        <v>1514</v>
      </c>
      <c r="G43" s="68" t="s">
        <v>3634</v>
      </c>
      <c r="H43" s="67" t="s">
        <v>1515</v>
      </c>
      <c r="I43" s="67" t="s">
        <v>3641</v>
      </c>
      <c r="J43" s="68"/>
      <c r="K43" s="70"/>
      <c r="L43" s="68"/>
      <c r="M43" s="68" t="s">
        <v>2678</v>
      </c>
      <c r="N43" s="70">
        <v>43</v>
      </c>
      <c r="O43" s="68" t="s">
        <v>3292</v>
      </c>
      <c r="P43" s="70">
        <v>50</v>
      </c>
      <c r="Q43" s="68" t="s">
        <v>3293</v>
      </c>
      <c r="R43" s="71">
        <v>3200</v>
      </c>
      <c r="S43" s="68" t="s">
        <v>3258</v>
      </c>
      <c r="T43" s="68" t="s">
        <v>1507</v>
      </c>
      <c r="U43" s="51"/>
      <c r="V43" s="51"/>
      <c r="W43" s="51"/>
      <c r="X43" s="51"/>
      <c r="Y43" s="51"/>
      <c r="Z43" s="51"/>
    </row>
    <row r="44" spans="1:26" ht="14.4" thickTop="1" thickBot="1" x14ac:dyDescent="0.3">
      <c r="A44" s="271" t="s">
        <v>1505</v>
      </c>
      <c r="B44" s="272"/>
      <c r="C44" s="272"/>
      <c r="D44" s="272"/>
      <c r="E44" s="272"/>
      <c r="F44" s="272"/>
      <c r="G44" s="272"/>
      <c r="H44" s="272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3"/>
      <c r="U44" s="51"/>
      <c r="V44" s="51"/>
      <c r="W44" s="51"/>
      <c r="X44" s="51"/>
      <c r="Y44" s="51"/>
      <c r="Z44" s="51"/>
    </row>
    <row r="45" spans="1:26" ht="13.8" thickTop="1" x14ac:dyDescent="0.25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 spans="1:26" x14ac:dyDescent="0.25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 spans="1:26" x14ac:dyDescent="0.25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 spans="1:26" x14ac:dyDescent="0.25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 spans="1:26" x14ac:dyDescent="0.25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5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5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5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5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5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44:T44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57404398&amp;dt=May-18-01"/>
    <hyperlink ref="B17" r:id="rId2" display="https://www.intcx.com/ReportServlet/any.class?operation=confirm&amp;dealID=561354987&amp;dt=May-18-01"/>
    <hyperlink ref="B18" r:id="rId3" display="https://www.intcx.com/ReportServlet/any.class?operation=confirm&amp;dealID=103579364&amp;dt=May-18-01"/>
    <hyperlink ref="B19" r:id="rId4" display="https://www.intcx.com/ReportServlet/any.class?operation=confirm&amp;dealID=33063236816&amp;dt=May-18-01"/>
    <hyperlink ref="B20" r:id="rId5" display="https://www.intcx.com/ReportServlet/any.class?operation=confirm&amp;dealID=33064279815&amp;dt=May-18-01"/>
    <hyperlink ref="B21" r:id="rId6" display="https://www.intcx.com/ReportServlet/any.class?operation=confirm&amp;dealID=33161639561&amp;dt=May-18-01"/>
    <hyperlink ref="B22" r:id="rId7" display="https://www.intcx.com/ReportServlet/any.class?operation=confirm&amp;dealID=188983629&amp;dt=May-18-01"/>
    <hyperlink ref="B23" r:id="rId8" display="https://www.intcx.com/ReportServlet/any.class?operation=confirm&amp;dealID=108867371&amp;dt=May-18-01"/>
    <hyperlink ref="B24" r:id="rId9" display="https://www.intcx.com/ReportServlet/any.class?operation=confirm&amp;dealID=208253954&amp;dt=May-18-01"/>
    <hyperlink ref="B25" r:id="rId10" display="https://www.intcx.com/ReportServlet/any.class?operation=confirm&amp;dealID=33176489864&amp;dt=May-18-01"/>
    <hyperlink ref="B26" r:id="rId11" display="https://www.intcx.com/ReportServlet/any.class?operation=confirm&amp;dealID=960008660&amp;dt=May-18-01"/>
    <hyperlink ref="B27" r:id="rId12" display="https://www.intcx.com/ReportServlet/any.class?operation=confirm&amp;dealID=529360763&amp;dt=May-18-01"/>
    <hyperlink ref="B28" r:id="rId13" display="https://www.intcx.com/ReportServlet/any.class?operation=confirm&amp;dealID=213091415&amp;dt=May-18-01"/>
    <hyperlink ref="B29" r:id="rId14" display="https://www.intcx.com/ReportServlet/any.class?operation=confirm&amp;dealID=194119713&amp;dt=May-18-01"/>
    <hyperlink ref="B30" r:id="rId15" display="https://www.intcx.com/ReportServlet/any.class?operation=confirm&amp;dealID=174521867&amp;dt=May-18-01"/>
    <hyperlink ref="B31" r:id="rId16" display="https://www.intcx.com/ReportServlet/any.class?operation=confirm&amp;dealID=602930456&amp;dt=May-18-01"/>
    <hyperlink ref="B32" r:id="rId17" display="https://www.intcx.com/ReportServlet/any.class?operation=confirm&amp;dealID=402038237&amp;dt=May-18-01"/>
    <hyperlink ref="B33" r:id="rId18" display="https://www.intcx.com/ReportServlet/any.class?operation=confirm&amp;dealID=145112720&amp;dt=May-18-01"/>
    <hyperlink ref="B34" r:id="rId19" display="https://www.intcx.com/ReportServlet/any.class?operation=confirm&amp;dealID=132599687&amp;dt=May-18-01"/>
    <hyperlink ref="B35" r:id="rId20" display="https://www.intcx.com/ReportServlet/any.class?operation=confirm&amp;dealID=444263018&amp;dt=May-18-01"/>
    <hyperlink ref="B36" r:id="rId21" display="https://www.intcx.com/ReportServlet/any.class?operation=confirm&amp;dealID=33850271547&amp;dt=May-18-01"/>
    <hyperlink ref="B37" r:id="rId22" display="https://www.intcx.com/ReportServlet/any.class?operation=confirm&amp;dealID=33748393465&amp;dt=May-18-01"/>
    <hyperlink ref="B38" r:id="rId23" display="https://www.intcx.com/ReportServlet/any.class?operation=confirm&amp;dealID=266170892&amp;dt=May-18-01"/>
    <hyperlink ref="B39" r:id="rId24" display="https://www.intcx.com/ReportServlet/any.class?operation=confirm&amp;dealID=171467851&amp;dt=May-18-01"/>
    <hyperlink ref="B40" r:id="rId25" display="https://www.intcx.com/ReportServlet/any.class?operation=confirm&amp;dealID=411537478&amp;dt=May-18-01"/>
    <hyperlink ref="B41" r:id="rId26" display="https://www.intcx.com/ReportServlet/any.class?operation=confirm&amp;dealID=131558429&amp;dt=May-18-01"/>
    <hyperlink ref="B42" r:id="rId27" display="https://www.intcx.com/ReportServlet/any.class?operation=confirm&amp;dealID=174511308&amp;dt=May-18-01"/>
    <hyperlink ref="B43" r:id="rId28" display="https://www.intcx.com/ReportServlet/any.class?operation=confirm&amp;dealID=149598478&amp;dt=May-18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/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3295</v>
      </c>
    </row>
    <row r="2" spans="1:20" ht="15.6" x14ac:dyDescent="0.3">
      <c r="A2" s="47" t="s">
        <v>3516</v>
      </c>
    </row>
    <row r="3" spans="1:20" x14ac:dyDescent="0.25">
      <c r="A3" s="96">
        <f>'E-Mail'!$B$2</f>
        <v>37029</v>
      </c>
    </row>
    <row r="5" spans="1:20" ht="13.8" thickBot="1" x14ac:dyDescent="0.3">
      <c r="A5" s="18" t="s">
        <v>3298</v>
      </c>
      <c r="B5" s="18" t="s">
        <v>3297</v>
      </c>
      <c r="C5" s="18" t="s">
        <v>3253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9" t="str">
        <f>IF(A16=0,"No Activity"," ")</f>
        <v>No Activity</v>
      </c>
      <c r="H9" s="108" t="s">
        <v>3517</v>
      </c>
      <c r="I9" s="108" t="s">
        <v>3518</v>
      </c>
    </row>
    <row r="10" spans="1:20" x14ac:dyDescent="0.25">
      <c r="A10" s="64" t="s">
        <v>3533</v>
      </c>
    </row>
    <row r="11" spans="1:20" x14ac:dyDescent="0.25">
      <c r="A11" s="65" t="s">
        <v>3536</v>
      </c>
    </row>
    <row r="12" spans="1:20" x14ac:dyDescent="0.25">
      <c r="A12" s="65" t="s">
        <v>3269</v>
      </c>
    </row>
    <row r="13" spans="1:20" x14ac:dyDescent="0.25">
      <c r="A13" s="65" t="s">
        <v>1486</v>
      </c>
    </row>
    <row r="14" spans="1:20" ht="13.8" thickBot="1" x14ac:dyDescent="0.3"/>
    <row r="15" spans="1:20" ht="21.6" thickTop="1" thickBot="1" x14ac:dyDescent="0.3">
      <c r="A15" s="66" t="s">
        <v>3270</v>
      </c>
      <c r="B15" s="66" t="s">
        <v>3271</v>
      </c>
      <c r="C15" s="66" t="s">
        <v>3272</v>
      </c>
      <c r="D15" s="66" t="s">
        <v>3273</v>
      </c>
      <c r="E15" s="66" t="s">
        <v>3274</v>
      </c>
      <c r="F15" s="66" t="s">
        <v>3275</v>
      </c>
      <c r="G15" s="66" t="s">
        <v>3246</v>
      </c>
      <c r="H15" s="66" t="s">
        <v>3517</v>
      </c>
      <c r="I15" s="66" t="s">
        <v>3518</v>
      </c>
      <c r="J15" s="66" t="s">
        <v>3276</v>
      </c>
      <c r="K15" s="66" t="s">
        <v>3277</v>
      </c>
      <c r="L15" s="66" t="s">
        <v>3278</v>
      </c>
      <c r="M15" s="66" t="s">
        <v>3279</v>
      </c>
      <c r="N15" s="66" t="s">
        <v>3280</v>
      </c>
      <c r="O15" s="66" t="s">
        <v>3281</v>
      </c>
      <c r="P15" s="66" t="s">
        <v>3282</v>
      </c>
      <c r="Q15" s="66" t="s">
        <v>3283</v>
      </c>
      <c r="R15" s="66" t="s">
        <v>3284</v>
      </c>
      <c r="S15" s="66" t="s">
        <v>3285</v>
      </c>
      <c r="T15" s="66" t="s">
        <v>3286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3472</v>
      </c>
    </row>
    <row r="2" spans="1:25" x14ac:dyDescent="0.25">
      <c r="A2" s="97" t="s">
        <v>3291</v>
      </c>
    </row>
    <row r="3" spans="1:25" x14ac:dyDescent="0.25">
      <c r="A3" s="96">
        <f>'E-Mail'!$B$2</f>
        <v>37029</v>
      </c>
    </row>
    <row r="4" spans="1:25" x14ac:dyDescent="0.25">
      <c r="A4" s="97"/>
    </row>
    <row r="5" spans="1:25" ht="13.8" thickBot="1" x14ac:dyDescent="0.3">
      <c r="A5" s="18" t="s">
        <v>3298</v>
      </c>
      <c r="B5" s="18" t="s">
        <v>3297</v>
      </c>
      <c r="C5" s="18" t="s">
        <v>3253</v>
      </c>
      <c r="P5" s="115"/>
      <c r="Q5" s="115"/>
      <c r="R5" s="116"/>
    </row>
    <row r="6" spans="1:25" x14ac:dyDescent="0.25">
      <c r="A6" s="15" t="s">
        <v>3505</v>
      </c>
      <c r="B6" s="19">
        <f>COUNTIF($F$10:$F$4996,A6)</f>
        <v>0</v>
      </c>
      <c r="C6" s="19">
        <f>SUMIF($F$10:$F$4997,A6,$C$10:$C$4997)</f>
        <v>0</v>
      </c>
      <c r="D6" t="s">
        <v>3586</v>
      </c>
    </row>
    <row r="7" spans="1:25" x14ac:dyDescent="0.25">
      <c r="A7" s="15" t="s">
        <v>3303</v>
      </c>
      <c r="B7" s="19">
        <f>COUNTIF($F$10:$F$4996,A7)</f>
        <v>4</v>
      </c>
      <c r="C7" s="19">
        <f>SUMIF($F$10:$F$4997,A7,$C$10:$C$4997)</f>
        <v>90000</v>
      </c>
    </row>
    <row r="8" spans="1:25" x14ac:dyDescent="0.25">
      <c r="A8" s="15" t="s">
        <v>3301</v>
      </c>
      <c r="B8" s="19">
        <f>COUNTIF($F$10:$F$4996,A8)</f>
        <v>0</v>
      </c>
      <c r="C8" s="19">
        <f>SUMIF($F$10:$F$4997,A8,$C$10:$C$4997)</f>
        <v>0</v>
      </c>
    </row>
    <row r="9" spans="1:25" ht="13.8" thickBot="1" x14ac:dyDescent="0.3"/>
    <row r="10" spans="1:25" ht="27" thickBot="1" x14ac:dyDescent="0.3">
      <c r="A10" s="23" t="s">
        <v>3471</v>
      </c>
      <c r="B10" s="22" t="s">
        <v>3474</v>
      </c>
      <c r="C10" s="23" t="s">
        <v>3300</v>
      </c>
      <c r="D10" s="72" t="s">
        <v>3483</v>
      </c>
      <c r="E10" s="72" t="s">
        <v>3484</v>
      </c>
      <c r="F10" s="72" t="s">
        <v>3485</v>
      </c>
      <c r="G10" s="72" t="s">
        <v>3486</v>
      </c>
      <c r="H10" s="72" t="s">
        <v>3487</v>
      </c>
      <c r="I10" s="72" t="s">
        <v>3488</v>
      </c>
      <c r="J10" s="72" t="s">
        <v>3489</v>
      </c>
      <c r="K10" s="72" t="s">
        <v>3490</v>
      </c>
      <c r="L10" s="72" t="s">
        <v>3491</v>
      </c>
      <c r="M10" s="72" t="s">
        <v>3492</v>
      </c>
      <c r="N10" s="72" t="s">
        <v>3493</v>
      </c>
      <c r="O10" s="72" t="s">
        <v>3494</v>
      </c>
      <c r="P10" s="72" t="s">
        <v>3495</v>
      </c>
      <c r="Q10" s="72" t="s">
        <v>3496</v>
      </c>
      <c r="R10" s="72" t="s">
        <v>3497</v>
      </c>
      <c r="S10" s="72" t="s">
        <v>3498</v>
      </c>
      <c r="T10" s="72" t="s">
        <v>3499</v>
      </c>
      <c r="U10" s="72" t="s">
        <v>3500</v>
      </c>
      <c r="V10" s="72" t="s">
        <v>3501</v>
      </c>
      <c r="W10" s="72" t="s">
        <v>3502</v>
      </c>
      <c r="X10" s="72" t="s">
        <v>3503</v>
      </c>
      <c r="Y10" s="72" t="s">
        <v>3504</v>
      </c>
    </row>
    <row r="11" spans="1:25" x14ac:dyDescent="0.25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3</v>
      </c>
      <c r="C11" s="29">
        <f>IF(F11="Coal",B11*W11*12500,B11*W11)</f>
        <v>15000</v>
      </c>
      <c r="D11" s="73" t="s">
        <v>3566</v>
      </c>
      <c r="E11" s="73" t="s">
        <v>3567</v>
      </c>
      <c r="F11" s="73" t="s">
        <v>3303</v>
      </c>
      <c r="G11" s="73" t="s">
        <v>3304</v>
      </c>
      <c r="H11" s="73" t="s">
        <v>1517</v>
      </c>
      <c r="I11" s="73" t="s">
        <v>3568</v>
      </c>
      <c r="J11" s="73" t="s">
        <v>3569</v>
      </c>
      <c r="K11" s="73" t="s">
        <v>3570</v>
      </c>
      <c r="L11" s="73" t="s">
        <v>1518</v>
      </c>
      <c r="M11" s="73" t="s">
        <v>3571</v>
      </c>
      <c r="N11" s="73"/>
      <c r="O11" s="73" t="s">
        <v>3578</v>
      </c>
      <c r="P11" s="77">
        <v>37030</v>
      </c>
      <c r="Q11" s="77">
        <v>37032</v>
      </c>
      <c r="R11" s="73"/>
      <c r="S11" s="73"/>
      <c r="T11" s="74">
        <v>37029</v>
      </c>
      <c r="U11" s="73" t="s">
        <v>1519</v>
      </c>
      <c r="V11" s="73" t="s">
        <v>3579</v>
      </c>
      <c r="W11" s="73">
        <v>5000</v>
      </c>
      <c r="X11" s="73">
        <v>4.09</v>
      </c>
      <c r="Y11" s="73">
        <v>31491</v>
      </c>
    </row>
    <row r="12" spans="1:25" x14ac:dyDescent="0.25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3</v>
      </c>
      <c r="C12" s="29">
        <f t="shared" ref="C12:C71" si="1">IF(F12="Coal",B12*W12*12500,B12*W12)</f>
        <v>15000</v>
      </c>
      <c r="D12" s="75" t="s">
        <v>3566</v>
      </c>
      <c r="E12" s="75" t="s">
        <v>3567</v>
      </c>
      <c r="F12" s="75" t="s">
        <v>3303</v>
      </c>
      <c r="G12" s="75" t="s">
        <v>3304</v>
      </c>
      <c r="H12" s="75" t="s">
        <v>1517</v>
      </c>
      <c r="I12" s="75" t="s">
        <v>3568</v>
      </c>
      <c r="J12" s="75" t="s">
        <v>3569</v>
      </c>
      <c r="K12" s="75" t="s">
        <v>3570</v>
      </c>
      <c r="L12" s="75" t="s">
        <v>1518</v>
      </c>
      <c r="M12" s="75" t="s">
        <v>3571</v>
      </c>
      <c r="N12" s="75"/>
      <c r="O12" s="75" t="s">
        <v>3578</v>
      </c>
      <c r="P12" s="78">
        <v>37030</v>
      </c>
      <c r="Q12" s="78">
        <v>37032</v>
      </c>
      <c r="R12" s="75"/>
      <c r="S12" s="75"/>
      <c r="T12" s="76">
        <v>37029</v>
      </c>
      <c r="U12" s="75" t="s">
        <v>1520</v>
      </c>
      <c r="V12" s="75" t="s">
        <v>3579</v>
      </c>
      <c r="W12" s="75">
        <v>5000</v>
      </c>
      <c r="X12" s="75">
        <v>4.09</v>
      </c>
      <c r="Y12" s="75">
        <v>31522</v>
      </c>
    </row>
    <row r="13" spans="1:25" x14ac:dyDescent="0.25">
      <c r="A13" s="29" t="str">
        <f t="shared" si="0"/>
        <v>Chris Germany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3</v>
      </c>
      <c r="C13" s="29">
        <f t="shared" si="1"/>
        <v>30000</v>
      </c>
      <c r="D13" s="73" t="s">
        <v>3566</v>
      </c>
      <c r="E13" s="73" t="s">
        <v>3567</v>
      </c>
      <c r="F13" s="73" t="s">
        <v>3303</v>
      </c>
      <c r="G13" s="73" t="s">
        <v>3304</v>
      </c>
      <c r="H13" s="73" t="s">
        <v>3032</v>
      </c>
      <c r="I13" s="73" t="s">
        <v>3568</v>
      </c>
      <c r="J13" s="73" t="s">
        <v>3569</v>
      </c>
      <c r="K13" s="73" t="s">
        <v>3570</v>
      </c>
      <c r="L13" s="73" t="s">
        <v>3033</v>
      </c>
      <c r="M13" s="73" t="s">
        <v>3571</v>
      </c>
      <c r="N13" s="73"/>
      <c r="O13" s="73" t="s">
        <v>3578</v>
      </c>
      <c r="P13" s="77">
        <v>37030</v>
      </c>
      <c r="Q13" s="77">
        <v>37032</v>
      </c>
      <c r="R13" s="73"/>
      <c r="S13" s="73"/>
      <c r="T13" s="74">
        <v>37029</v>
      </c>
      <c r="U13" s="73" t="s">
        <v>1521</v>
      </c>
      <c r="V13" s="73" t="s">
        <v>3643</v>
      </c>
      <c r="W13" s="73">
        <v>10000</v>
      </c>
      <c r="X13" s="73">
        <v>4.13</v>
      </c>
      <c r="Y13" s="73">
        <v>31344</v>
      </c>
    </row>
    <row r="14" spans="1:25" x14ac:dyDescent="0.25">
      <c r="A14" s="29" t="str">
        <f t="shared" si="0"/>
        <v>Susan Pereira</v>
      </c>
      <c r="B14" s="28">
        <f t="shared" si="2"/>
        <v>3</v>
      </c>
      <c r="C14" s="29">
        <f t="shared" si="1"/>
        <v>30000</v>
      </c>
      <c r="D14" s="75" t="s">
        <v>3566</v>
      </c>
      <c r="E14" s="75" t="s">
        <v>3567</v>
      </c>
      <c r="F14" s="75" t="s">
        <v>3303</v>
      </c>
      <c r="G14" s="75" t="s">
        <v>3308</v>
      </c>
      <c r="H14" s="75" t="s">
        <v>3034</v>
      </c>
      <c r="I14" s="75" t="s">
        <v>3568</v>
      </c>
      <c r="J14" s="75" t="s">
        <v>3569</v>
      </c>
      <c r="K14" s="75" t="s">
        <v>3570</v>
      </c>
      <c r="L14" s="75" t="s">
        <v>1522</v>
      </c>
      <c r="M14" s="75" t="s">
        <v>3571</v>
      </c>
      <c r="N14" s="75"/>
      <c r="O14" s="75" t="s">
        <v>3578</v>
      </c>
      <c r="P14" s="78">
        <v>37030</v>
      </c>
      <c r="Q14" s="78">
        <v>37032</v>
      </c>
      <c r="R14" s="75"/>
      <c r="S14" s="75"/>
      <c r="T14" s="76">
        <v>37029</v>
      </c>
      <c r="U14" s="75" t="s">
        <v>1523</v>
      </c>
      <c r="V14" s="75" t="s">
        <v>3579</v>
      </c>
      <c r="W14" s="75">
        <v>10000</v>
      </c>
      <c r="X14" s="75">
        <v>4.165</v>
      </c>
      <c r="Y14" s="75">
        <v>31546</v>
      </c>
    </row>
    <row r="15" spans="1:25" x14ac:dyDescent="0.25">
      <c r="A15" s="29" t="str">
        <f t="shared" si="0"/>
        <v>No Activity</v>
      </c>
      <c r="B15" s="28">
        <f t="shared" si="2"/>
        <v>1</v>
      </c>
      <c r="C15" s="29">
        <f t="shared" si="1"/>
        <v>0</v>
      </c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7"/>
      <c r="Q15" s="77"/>
      <c r="R15" s="73"/>
      <c r="S15" s="73"/>
      <c r="T15" s="74"/>
      <c r="U15" s="73"/>
      <c r="V15" s="73"/>
      <c r="W15" s="73"/>
      <c r="X15" s="73"/>
      <c r="Y15" s="73"/>
    </row>
    <row r="16" spans="1:25" x14ac:dyDescent="0.25">
      <c r="A16" s="29" t="str">
        <f t="shared" si="0"/>
        <v>No Activity</v>
      </c>
      <c r="B16" s="28">
        <f t="shared" si="2"/>
        <v>1</v>
      </c>
      <c r="C16" s="29">
        <f t="shared" si="1"/>
        <v>0</v>
      </c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8"/>
      <c r="Q16" s="78"/>
      <c r="R16" s="75"/>
      <c r="S16" s="75"/>
      <c r="T16" s="76"/>
      <c r="U16" s="75"/>
      <c r="V16" s="75"/>
      <c r="W16" s="75"/>
      <c r="X16" s="75"/>
      <c r="Y16" s="75"/>
    </row>
    <row r="17" spans="1:25" x14ac:dyDescent="0.25">
      <c r="A17" s="29" t="str">
        <f t="shared" si="0"/>
        <v>No Activity</v>
      </c>
      <c r="B17" s="28">
        <f t="shared" si="2"/>
        <v>1</v>
      </c>
      <c r="C17" s="29">
        <f t="shared" si="1"/>
        <v>0</v>
      </c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7"/>
      <c r="Q17" s="77"/>
      <c r="R17" s="73"/>
      <c r="S17" s="73"/>
      <c r="T17" s="74"/>
      <c r="U17" s="73"/>
      <c r="V17" s="73"/>
      <c r="W17" s="73"/>
      <c r="X17" s="73"/>
      <c r="Y17" s="73"/>
    </row>
    <row r="18" spans="1:25" x14ac:dyDescent="0.25">
      <c r="A18" s="29" t="str">
        <f t="shared" si="0"/>
        <v>No Activity</v>
      </c>
      <c r="B18" s="28">
        <f t="shared" si="2"/>
        <v>1</v>
      </c>
      <c r="C18" s="29">
        <f t="shared" si="1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8"/>
      <c r="Q18" s="78"/>
      <c r="R18" s="75"/>
      <c r="S18" s="75"/>
      <c r="T18" s="76"/>
      <c r="U18" s="75"/>
      <c r="V18" s="75"/>
      <c r="W18" s="75"/>
      <c r="X18" s="75"/>
      <c r="Y18" s="75"/>
    </row>
    <row r="19" spans="1:25" x14ac:dyDescent="0.25">
      <c r="A19" s="29" t="str">
        <f t="shared" si="0"/>
        <v>No Activity</v>
      </c>
      <c r="B19" s="28">
        <f t="shared" si="2"/>
        <v>1</v>
      </c>
      <c r="C19" s="29">
        <f t="shared" si="1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7"/>
      <c r="Q19" s="77"/>
      <c r="R19" s="73"/>
      <c r="S19" s="73"/>
      <c r="T19" s="74"/>
      <c r="U19" s="73"/>
      <c r="V19" s="73"/>
      <c r="W19" s="73"/>
      <c r="X19" s="73"/>
      <c r="Y19" s="73"/>
    </row>
    <row r="20" spans="1:25" x14ac:dyDescent="0.25">
      <c r="A20" s="29" t="str">
        <f t="shared" si="0"/>
        <v>No Activity</v>
      </c>
      <c r="B20" s="28">
        <f t="shared" si="2"/>
        <v>1</v>
      </c>
      <c r="C20" s="29">
        <f t="shared" si="1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8"/>
      <c r="Q20" s="78"/>
      <c r="R20" s="75"/>
      <c r="S20" s="75"/>
      <c r="T20" s="76"/>
      <c r="U20" s="75"/>
      <c r="V20" s="75"/>
      <c r="W20" s="75"/>
      <c r="X20" s="75"/>
      <c r="Y20" s="75"/>
    </row>
    <row r="21" spans="1:25" x14ac:dyDescent="0.25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5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5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5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5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5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5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5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5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5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5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5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5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5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5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5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5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5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5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5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5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5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5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5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5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5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5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5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5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5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5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5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5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5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5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5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5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5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5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5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5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5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5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5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5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5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5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5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5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5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5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5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5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5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5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5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5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5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5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5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5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5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5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5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5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5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5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5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5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5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5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5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5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5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5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5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5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5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5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5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5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5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5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5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5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5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5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5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5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5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5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5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5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5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5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5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5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5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5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5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5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5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5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5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5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5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5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5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5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5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5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5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5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5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5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5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5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5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5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5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5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5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5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5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5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5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5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5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5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5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5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5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5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5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5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5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5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5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5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5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5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5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5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5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5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5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5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5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5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5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5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5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5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5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5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5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5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5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5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5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5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5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5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5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5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5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5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5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5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5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5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5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5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5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5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5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5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5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5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5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5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5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5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5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5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5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5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5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5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5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5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5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5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5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5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5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5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5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5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5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5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5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5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5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5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5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5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5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5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5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5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5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5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5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5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5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5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5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5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5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5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5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5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5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5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5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5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5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5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5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5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5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5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5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5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5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5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5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5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5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5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5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5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5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5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5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5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5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5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5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5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5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5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5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5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5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5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5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5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5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5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5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5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5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5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5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5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5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5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5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5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5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5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5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5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5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5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5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5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5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5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5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5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5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5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5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5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5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5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5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5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5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5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5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5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5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5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5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5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5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5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5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5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5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5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5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5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5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5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5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5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5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5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5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5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5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5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5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5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5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5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5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5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5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5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5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5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5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5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5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5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5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5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5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5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5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5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5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5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5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5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5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5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5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5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5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5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5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5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5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5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5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5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5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5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5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5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5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5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5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5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5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5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5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5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5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5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5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5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5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5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5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5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5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5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5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5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5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5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5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5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5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5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5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5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5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5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5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5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5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5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5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5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5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5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5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5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5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5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5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5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5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5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5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5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5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5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5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5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5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5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5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5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5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5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5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5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5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5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5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5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5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5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5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5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5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5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5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5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5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5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5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5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5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5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5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5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5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5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5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5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5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5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5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5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5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5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5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5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5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5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5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5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5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5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5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5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5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5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5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5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5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5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5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5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5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5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5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5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5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5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5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5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5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5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5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5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5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5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5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5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5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5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7"/>
  <sheetViews>
    <sheetView zoomScale="85" workbookViewId="0"/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3472</v>
      </c>
      <c r="B1" s="178" t="str">
        <f>IF(B6=0,"No Activity","")</f>
        <v/>
      </c>
      <c r="AI1" s="274" t="s">
        <v>3594</v>
      </c>
      <c r="AJ1" s="275"/>
    </row>
    <row r="2" spans="1:37" ht="13.8" thickBot="1" x14ac:dyDescent="0.3">
      <c r="A2" s="97" t="s">
        <v>3294</v>
      </c>
      <c r="AI2" s="158" t="s">
        <v>3592</v>
      </c>
      <c r="AJ2" s="159"/>
      <c r="AK2" s="160" t="s">
        <v>3595</v>
      </c>
    </row>
    <row r="3" spans="1:37" ht="13.8" thickBot="1" x14ac:dyDescent="0.3">
      <c r="A3" s="96">
        <f>'E-Mail'!$B$2</f>
        <v>37029</v>
      </c>
      <c r="AI3" s="79" t="s">
        <v>3497</v>
      </c>
      <c r="AJ3" s="155" t="s">
        <v>3593</v>
      </c>
      <c r="AK3" s="161"/>
    </row>
    <row r="4" spans="1:37" x14ac:dyDescent="0.25">
      <c r="A4" s="97"/>
      <c r="AI4" s="8" t="s">
        <v>3590</v>
      </c>
      <c r="AJ4" s="156">
        <v>1</v>
      </c>
      <c r="AK4" s="162" t="str">
        <f>IF(ISNA(VLOOKUP(AI4,DELIV_CONV,1,FALSE))=TRUE,IF(AI4="Grand Total","",IF(AI4="","","NEW")),"")</f>
        <v/>
      </c>
    </row>
    <row r="5" spans="1:37" ht="13.8" thickBot="1" x14ac:dyDescent="0.3">
      <c r="A5" s="18" t="s">
        <v>3298</v>
      </c>
      <c r="B5" s="18" t="s">
        <v>3297</v>
      </c>
      <c r="C5" s="18" t="s">
        <v>3253</v>
      </c>
      <c r="AI5" s="150" t="s">
        <v>3572</v>
      </c>
      <c r="AJ5" s="157">
        <v>2</v>
      </c>
      <c r="AK5" s="162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3301</v>
      </c>
      <c r="B6" s="19">
        <f>COUNTIF($H$9:$H$4990,A6)</f>
        <v>3</v>
      </c>
      <c r="C6" s="19">
        <f>SUMIF($H$9:$H$4991,A6,$D$9:$D$4991)</f>
        <v>4800</v>
      </c>
      <c r="AI6" s="150" t="s">
        <v>3587</v>
      </c>
      <c r="AJ6" s="157"/>
      <c r="AK6" s="162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3288</v>
      </c>
      <c r="AJ7" s="45">
        <v>3</v>
      </c>
      <c r="AK7" s="162" t="str">
        <f t="shared" si="0"/>
        <v/>
      </c>
    </row>
    <row r="8" spans="1:37" ht="13.8" thickBot="1" x14ac:dyDescent="0.3">
      <c r="AK8" s="162" t="str">
        <f t="shared" si="0"/>
        <v/>
      </c>
    </row>
    <row r="9" spans="1:37" ht="40.200000000000003" thickBot="1" x14ac:dyDescent="0.3">
      <c r="A9" s="34" t="s">
        <v>3471</v>
      </c>
      <c r="B9" s="6" t="s">
        <v>3591</v>
      </c>
      <c r="C9" s="33" t="s">
        <v>3474</v>
      </c>
      <c r="D9" s="33" t="s">
        <v>3300</v>
      </c>
      <c r="E9" s="34" t="s">
        <v>3312</v>
      </c>
      <c r="F9" s="72" t="s">
        <v>3483</v>
      </c>
      <c r="G9" s="72" t="s">
        <v>3484</v>
      </c>
      <c r="H9" s="72" t="s">
        <v>3485</v>
      </c>
      <c r="I9" s="72" t="s">
        <v>3486</v>
      </c>
      <c r="J9" s="72" t="s">
        <v>3487</v>
      </c>
      <c r="K9" s="72" t="s">
        <v>3488</v>
      </c>
      <c r="L9" s="72" t="s">
        <v>3489</v>
      </c>
      <c r="M9" s="72" t="s">
        <v>3490</v>
      </c>
      <c r="N9" s="72" t="s">
        <v>3491</v>
      </c>
      <c r="O9" s="72" t="s">
        <v>3492</v>
      </c>
      <c r="P9" s="72" t="s">
        <v>3493</v>
      </c>
      <c r="Q9" s="72" t="s">
        <v>3494</v>
      </c>
      <c r="R9" s="72" t="s">
        <v>3495</v>
      </c>
      <c r="S9" s="72" t="s">
        <v>3496</v>
      </c>
      <c r="T9" s="72" t="s">
        <v>3497</v>
      </c>
      <c r="U9" s="72" t="s">
        <v>3498</v>
      </c>
      <c r="V9" s="72" t="s">
        <v>3499</v>
      </c>
      <c r="W9" s="72" t="s">
        <v>3500</v>
      </c>
      <c r="X9" s="72" t="s">
        <v>3501</v>
      </c>
      <c r="Y9" s="72" t="s">
        <v>3502</v>
      </c>
      <c r="Z9" s="72" t="s">
        <v>3503</v>
      </c>
      <c r="AA9" s="72" t="s">
        <v>3504</v>
      </c>
      <c r="AF9" s="152" t="s">
        <v>3497</v>
      </c>
      <c r="AG9" s="153" t="s">
        <v>3591</v>
      </c>
      <c r="AK9" s="162" t="str">
        <f t="shared" si="0"/>
        <v/>
      </c>
    </row>
    <row r="10" spans="1:37" x14ac:dyDescent="0.25">
      <c r="A10" s="39" t="str">
        <f t="shared" ref="A10:A30" si="1">VLOOKUP(I10,DDEPM_USERS,2,FALSE)</f>
        <v>Clint Dean</v>
      </c>
      <c r="B10" s="36">
        <f t="shared" ref="B10:B71" si="2">VLOOKUP(T10,DELIV_CONV,2,FALSE)</f>
        <v>16</v>
      </c>
      <c r="C10" s="37">
        <f t="shared" ref="C10:C30" si="3">S10-R10+1</f>
        <v>4</v>
      </c>
      <c r="D10" s="38">
        <f t="shared" ref="D10:D71" si="4">Y10*B10*C10</f>
        <v>3200</v>
      </c>
      <c r="E10" s="39">
        <f t="shared" ref="E10:E30" si="5">D10*Z10</f>
        <v>147200</v>
      </c>
      <c r="F10" s="73" t="s">
        <v>3566</v>
      </c>
      <c r="G10" s="73" t="s">
        <v>3644</v>
      </c>
      <c r="H10" s="73" t="s">
        <v>3301</v>
      </c>
      <c r="I10" s="73" t="s">
        <v>3313</v>
      </c>
      <c r="J10" s="73" t="s">
        <v>3036</v>
      </c>
      <c r="K10" s="73" t="s">
        <v>3645</v>
      </c>
      <c r="L10" s="73" t="s">
        <v>3569</v>
      </c>
      <c r="M10" s="73" t="s">
        <v>3570</v>
      </c>
      <c r="N10" s="73" t="s">
        <v>3035</v>
      </c>
      <c r="O10" s="73" t="s">
        <v>3571</v>
      </c>
      <c r="P10" s="73"/>
      <c r="Q10" s="73" t="s">
        <v>1524</v>
      </c>
      <c r="R10" s="77">
        <v>37033</v>
      </c>
      <c r="S10" s="77">
        <v>37036</v>
      </c>
      <c r="T10" s="73" t="s">
        <v>3572</v>
      </c>
      <c r="U10" s="73"/>
      <c r="V10" s="74">
        <v>37029</v>
      </c>
      <c r="W10" s="73" t="s">
        <v>1525</v>
      </c>
      <c r="X10" s="73" t="s">
        <v>3643</v>
      </c>
      <c r="Y10" s="73">
        <v>50</v>
      </c>
      <c r="Z10" s="73">
        <v>46</v>
      </c>
      <c r="AA10" s="73">
        <v>31348</v>
      </c>
      <c r="AF10" s="73" t="s">
        <v>3572</v>
      </c>
      <c r="AG10" s="154">
        <v>16</v>
      </c>
      <c r="AK10" s="162" t="str">
        <f t="shared" si="0"/>
        <v/>
      </c>
    </row>
    <row r="11" spans="1:37" x14ac:dyDescent="0.25">
      <c r="A11" s="39" t="str">
        <f t="shared" si="1"/>
        <v>Clint Dean</v>
      </c>
      <c r="B11" s="36">
        <f t="shared" si="2"/>
        <v>16</v>
      </c>
      <c r="C11" s="37">
        <f t="shared" si="3"/>
        <v>1</v>
      </c>
      <c r="D11" s="38">
        <f t="shared" si="4"/>
        <v>800</v>
      </c>
      <c r="E11" s="39">
        <f t="shared" si="5"/>
        <v>36000</v>
      </c>
      <c r="F11" s="75" t="s">
        <v>3566</v>
      </c>
      <c r="G11" s="75" t="s">
        <v>3644</v>
      </c>
      <c r="H11" s="75" t="s">
        <v>3301</v>
      </c>
      <c r="I11" s="75" t="s">
        <v>3313</v>
      </c>
      <c r="J11" s="75" t="s">
        <v>3036</v>
      </c>
      <c r="K11" s="75" t="s">
        <v>3645</v>
      </c>
      <c r="L11" s="75" t="s">
        <v>3569</v>
      </c>
      <c r="M11" s="75" t="s">
        <v>3570</v>
      </c>
      <c r="N11" s="75" t="s">
        <v>3035</v>
      </c>
      <c r="O11" s="75" t="s">
        <v>3571</v>
      </c>
      <c r="P11" s="75"/>
      <c r="Q11" s="75" t="s">
        <v>3646</v>
      </c>
      <c r="R11" s="78">
        <v>37032</v>
      </c>
      <c r="S11" s="78">
        <v>37032</v>
      </c>
      <c r="T11" s="75" t="s">
        <v>3572</v>
      </c>
      <c r="U11" s="75"/>
      <c r="V11" s="76">
        <v>37029</v>
      </c>
      <c r="W11" s="75" t="s">
        <v>3037</v>
      </c>
      <c r="X11" s="75" t="s">
        <v>3643</v>
      </c>
      <c r="Y11" s="75">
        <v>50</v>
      </c>
      <c r="Z11" s="75">
        <v>45</v>
      </c>
      <c r="AA11" s="75">
        <v>31318</v>
      </c>
      <c r="AF11" s="73" t="s">
        <v>3242</v>
      </c>
      <c r="AG11" s="154">
        <v>14</v>
      </c>
      <c r="AK11" s="162" t="str">
        <f t="shared" si="0"/>
        <v/>
      </c>
    </row>
    <row r="12" spans="1:37" x14ac:dyDescent="0.25">
      <c r="A12" s="39" t="str">
        <f t="shared" si="1"/>
        <v>Clint Dean</v>
      </c>
      <c r="B12" s="36">
        <f t="shared" si="2"/>
        <v>16</v>
      </c>
      <c r="C12" s="37">
        <f t="shared" si="3"/>
        <v>1</v>
      </c>
      <c r="D12" s="38">
        <f t="shared" si="4"/>
        <v>800</v>
      </c>
      <c r="E12" s="39">
        <f t="shared" si="5"/>
        <v>34400</v>
      </c>
      <c r="F12" s="73" t="s">
        <v>3566</v>
      </c>
      <c r="G12" s="73" t="s">
        <v>3644</v>
      </c>
      <c r="H12" s="73" t="s">
        <v>3301</v>
      </c>
      <c r="I12" s="73" t="s">
        <v>3313</v>
      </c>
      <c r="J12" s="73" t="s">
        <v>3036</v>
      </c>
      <c r="K12" s="73" t="s">
        <v>3645</v>
      </c>
      <c r="L12" s="73" t="s">
        <v>3569</v>
      </c>
      <c r="M12" s="73" t="s">
        <v>3570</v>
      </c>
      <c r="N12" s="73" t="s">
        <v>3035</v>
      </c>
      <c r="O12" s="73" t="s">
        <v>3571</v>
      </c>
      <c r="P12" s="73"/>
      <c r="Q12" s="73" t="s">
        <v>3646</v>
      </c>
      <c r="R12" s="77">
        <v>37032</v>
      </c>
      <c r="S12" s="77">
        <v>37032</v>
      </c>
      <c r="T12" s="73" t="s">
        <v>3572</v>
      </c>
      <c r="U12" s="73"/>
      <c r="V12" s="74">
        <v>37029</v>
      </c>
      <c r="W12" s="73" t="s">
        <v>1526</v>
      </c>
      <c r="X12" s="73" t="s">
        <v>3643</v>
      </c>
      <c r="Y12" s="73">
        <v>50</v>
      </c>
      <c r="Z12" s="73">
        <v>43</v>
      </c>
      <c r="AA12" s="73">
        <v>31321</v>
      </c>
      <c r="AF12" s="73" t="s">
        <v>3590</v>
      </c>
      <c r="AG12" s="154">
        <v>12</v>
      </c>
      <c r="AK12" s="162" t="str">
        <f t="shared" si="0"/>
        <v/>
      </c>
    </row>
    <row r="13" spans="1:37" x14ac:dyDescent="0.25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8"/>
      <c r="S13" s="78"/>
      <c r="T13" s="75"/>
      <c r="U13" s="75"/>
      <c r="V13" s="76"/>
      <c r="W13" s="75"/>
      <c r="X13" s="75"/>
      <c r="Y13" s="75"/>
      <c r="Z13" s="75"/>
      <c r="AA13" s="75"/>
      <c r="AF13" s="154"/>
      <c r="AG13" s="154"/>
      <c r="AK13" s="162" t="str">
        <f t="shared" si="0"/>
        <v/>
      </c>
    </row>
    <row r="14" spans="1:37" x14ac:dyDescent="0.25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154"/>
      <c r="AG14" s="154"/>
      <c r="AK14" s="162" t="str">
        <f t="shared" si="0"/>
        <v/>
      </c>
    </row>
    <row r="15" spans="1:37" x14ac:dyDescent="0.25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8"/>
      <c r="S15" s="78"/>
      <c r="T15" s="75"/>
      <c r="U15" s="75"/>
      <c r="V15" s="76"/>
      <c r="W15" s="75"/>
      <c r="X15" s="75"/>
      <c r="Y15" s="75"/>
      <c r="Z15" s="75"/>
      <c r="AA15" s="75"/>
      <c r="AF15" s="154"/>
      <c r="AG15" s="154"/>
      <c r="AK15" s="162" t="str">
        <f t="shared" si="0"/>
        <v/>
      </c>
    </row>
    <row r="16" spans="1:37" x14ac:dyDescent="0.25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7"/>
      <c r="S16" s="77"/>
      <c r="T16" s="73"/>
      <c r="U16" s="73"/>
      <c r="V16" s="74"/>
      <c r="W16" s="73"/>
      <c r="X16" s="73"/>
      <c r="Y16" s="73"/>
      <c r="Z16" s="73"/>
      <c r="AA16" s="73"/>
      <c r="AF16" s="154"/>
      <c r="AG16" s="154"/>
      <c r="AK16" s="162" t="str">
        <f t="shared" si="0"/>
        <v/>
      </c>
    </row>
    <row r="17" spans="1:37" x14ac:dyDescent="0.25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8"/>
      <c r="S17" s="78"/>
      <c r="T17" s="75"/>
      <c r="U17" s="75"/>
      <c r="V17" s="76"/>
      <c r="W17" s="75"/>
      <c r="X17" s="75"/>
      <c r="Y17" s="75"/>
      <c r="Z17" s="75"/>
      <c r="AA17" s="75"/>
      <c r="AF17" s="154"/>
      <c r="AG17" s="154"/>
      <c r="AK17" s="162" t="str">
        <f t="shared" si="0"/>
        <v/>
      </c>
    </row>
    <row r="18" spans="1:37" x14ac:dyDescent="0.25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4"/>
      <c r="AG18" s="154"/>
      <c r="AK18" s="162" t="str">
        <f t="shared" si="0"/>
        <v/>
      </c>
    </row>
    <row r="19" spans="1:37" x14ac:dyDescent="0.25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4"/>
      <c r="AG19" s="154"/>
      <c r="AK19" s="162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7"/>
      <c r="S20" s="77"/>
      <c r="T20" s="73"/>
      <c r="U20" s="73"/>
      <c r="V20" s="74"/>
      <c r="W20" s="73"/>
      <c r="X20" s="73"/>
      <c r="Y20" s="73"/>
      <c r="Z20" s="73"/>
      <c r="AA20" s="73"/>
      <c r="AF20" s="154"/>
      <c r="AG20" s="154"/>
      <c r="AK20" s="162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2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35"/>
      <c r="S21" s="35"/>
      <c r="T21" s="25"/>
      <c r="U21" s="25"/>
      <c r="V21" s="27"/>
      <c r="W21" s="25"/>
      <c r="X21" s="25"/>
      <c r="Y21" s="25"/>
      <c r="Z21" s="25"/>
      <c r="AA21" s="25"/>
      <c r="AF21" s="154"/>
      <c r="AG21" s="154"/>
      <c r="AK21" s="162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30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40"/>
      <c r="S22" s="40"/>
      <c r="T22" s="31"/>
      <c r="U22" s="31"/>
      <c r="V22" s="32"/>
      <c r="W22" s="31"/>
      <c r="X22" s="31"/>
      <c r="Y22" s="31"/>
      <c r="Z22" s="31"/>
      <c r="AA22" s="31"/>
      <c r="AF22" s="154"/>
      <c r="AG22" s="154"/>
      <c r="AK22" s="162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24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35"/>
      <c r="S23" s="35"/>
      <c r="T23" s="25"/>
      <c r="U23" s="25"/>
      <c r="V23" s="27"/>
      <c r="W23" s="25"/>
      <c r="X23" s="25"/>
      <c r="Y23" s="25"/>
      <c r="Z23" s="25"/>
      <c r="AA23" s="25"/>
      <c r="AF23" s="154"/>
      <c r="AG23" s="154"/>
      <c r="AK23" s="162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30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40"/>
      <c r="S24" s="40"/>
      <c r="T24" s="31"/>
      <c r="U24" s="31"/>
      <c r="V24" s="32"/>
      <c r="W24" s="31"/>
      <c r="X24" s="31"/>
      <c r="Y24" s="31"/>
      <c r="Z24" s="31"/>
      <c r="AA24" s="31"/>
      <c r="AF24" s="154"/>
      <c r="AG24" s="154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2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35"/>
      <c r="S25" s="35"/>
      <c r="T25" s="25"/>
      <c r="U25" s="25"/>
      <c r="V25" s="27"/>
      <c r="W25" s="25"/>
      <c r="X25" s="25"/>
      <c r="Y25" s="25"/>
      <c r="Z25" s="25"/>
      <c r="AA25" s="25"/>
      <c r="AF25" s="154"/>
      <c r="AG25" s="154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30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40"/>
      <c r="S26" s="40"/>
      <c r="T26" s="31"/>
      <c r="U26" s="31"/>
      <c r="V26" s="32"/>
      <c r="W26" s="31"/>
      <c r="X26" s="31"/>
      <c r="Y26" s="31"/>
      <c r="Z26" s="31"/>
      <c r="AA26" s="31"/>
      <c r="AF26" s="154"/>
      <c r="AG26" s="154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24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35"/>
      <c r="S27" s="35"/>
      <c r="T27" s="25"/>
      <c r="U27" s="25"/>
      <c r="V27" s="27"/>
      <c r="W27" s="25"/>
      <c r="X27" s="25"/>
      <c r="Y27" s="25"/>
      <c r="Z27" s="25"/>
      <c r="AA27" s="25"/>
      <c r="AF27" s="154"/>
      <c r="AG27" s="154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30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40"/>
      <c r="S28" s="40"/>
      <c r="T28" s="31"/>
      <c r="U28" s="31"/>
      <c r="V28" s="32"/>
      <c r="W28" s="31"/>
      <c r="X28" s="31"/>
      <c r="Y28" s="31"/>
      <c r="Z28" s="31"/>
      <c r="AA28" s="31"/>
      <c r="AF28" s="154"/>
      <c r="AG28" s="154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24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35"/>
      <c r="S29" s="35"/>
      <c r="T29" s="25"/>
      <c r="U29" s="25"/>
      <c r="V29" s="27"/>
      <c r="W29" s="25"/>
      <c r="X29" s="25"/>
      <c r="Y29" s="25"/>
      <c r="Z29" s="25"/>
      <c r="AA29" s="25"/>
      <c r="AF29" s="154"/>
      <c r="AG29" s="154"/>
    </row>
    <row r="30" spans="1:37" x14ac:dyDescent="0.25">
      <c r="A30" s="39" t="str">
        <f t="shared" si="1"/>
        <v>No Activity</v>
      </c>
      <c r="B30" s="36" t="e">
        <f t="shared" si="2"/>
        <v>#N/A</v>
      </c>
      <c r="C30" s="37">
        <f t="shared" si="3"/>
        <v>1</v>
      </c>
      <c r="D30" s="38" t="e">
        <f t="shared" si="4"/>
        <v>#N/A</v>
      </c>
      <c r="E30" s="39" t="e">
        <f t="shared" si="5"/>
        <v>#N/A</v>
      </c>
      <c r="F30" s="30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40"/>
      <c r="S30" s="40"/>
      <c r="T30" s="31"/>
      <c r="U30" s="31"/>
      <c r="V30" s="32"/>
      <c r="W30" s="31"/>
      <c r="X30" s="31"/>
      <c r="Y30" s="31"/>
      <c r="Z30" s="31"/>
      <c r="AA30" s="31"/>
      <c r="AF30" s="154"/>
      <c r="AG30" s="154"/>
    </row>
    <row r="31" spans="1:37" x14ac:dyDescent="0.25">
      <c r="A31" s="39" t="str">
        <f t="shared" ref="A31:A62" si="6">VLOOKUP(I31,DDEPM_USERS,2,FALSE)</f>
        <v>No Activity</v>
      </c>
      <c r="B31" s="36" t="e">
        <f t="shared" si="2"/>
        <v>#N/A</v>
      </c>
      <c r="C31" s="37">
        <f t="shared" ref="C31:C62" si="7">S31-R31+1</f>
        <v>1</v>
      </c>
      <c r="D31" s="38" t="e">
        <f t="shared" si="4"/>
        <v>#N/A</v>
      </c>
      <c r="E31" s="39" t="e">
        <f t="shared" ref="E31:E62" si="8">D31*Z31</f>
        <v>#N/A</v>
      </c>
      <c r="F31" s="24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35"/>
      <c r="S31" s="35"/>
      <c r="T31" s="25"/>
      <c r="U31" s="25"/>
      <c r="V31" s="27"/>
      <c r="W31" s="25"/>
      <c r="X31" s="25"/>
      <c r="Y31" s="25"/>
      <c r="Z31" s="25"/>
      <c r="AA31" s="25"/>
      <c r="AF31" s="154"/>
      <c r="AG31" s="154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30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40"/>
      <c r="S32" s="40"/>
      <c r="T32" s="31"/>
      <c r="U32" s="31"/>
      <c r="V32" s="32"/>
      <c r="W32" s="31"/>
      <c r="X32" s="31"/>
      <c r="Y32" s="31"/>
      <c r="Z32" s="31"/>
      <c r="AA32" s="31"/>
      <c r="AF32" s="154"/>
      <c r="AG32" s="154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24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35"/>
      <c r="S33" s="35"/>
      <c r="T33" s="25"/>
      <c r="U33" s="25"/>
      <c r="V33" s="27"/>
      <c r="W33" s="25"/>
      <c r="X33" s="25"/>
      <c r="Y33" s="25"/>
      <c r="Z33" s="25"/>
      <c r="AA33" s="25"/>
      <c r="AF33" s="154"/>
      <c r="AG33" s="154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30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40"/>
      <c r="S34" s="40"/>
      <c r="T34" s="31"/>
      <c r="U34" s="31"/>
      <c r="V34" s="32"/>
      <c r="W34" s="31"/>
      <c r="X34" s="31"/>
      <c r="Y34" s="31"/>
      <c r="Z34" s="31"/>
      <c r="AA34" s="31"/>
      <c r="AF34" s="154"/>
      <c r="AG34" s="154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24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35"/>
      <c r="S35" s="35"/>
      <c r="T35" s="25"/>
      <c r="U35" s="25"/>
      <c r="V35" s="27"/>
      <c r="W35" s="25"/>
      <c r="X35" s="25"/>
      <c r="Y35" s="25"/>
      <c r="Z35" s="25"/>
      <c r="AA35" s="25"/>
      <c r="AF35" s="154"/>
      <c r="AG35" s="154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30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40"/>
      <c r="S36" s="40"/>
      <c r="T36" s="31"/>
      <c r="U36" s="31"/>
      <c r="V36" s="32"/>
      <c r="W36" s="31"/>
      <c r="X36" s="31"/>
      <c r="Y36" s="31"/>
      <c r="Z36" s="31"/>
      <c r="AA36" s="31"/>
      <c r="AF36" s="154"/>
      <c r="AG36" s="154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35"/>
      <c r="S37" s="35"/>
      <c r="T37" s="25"/>
      <c r="U37" s="25"/>
      <c r="V37" s="27"/>
      <c r="W37" s="25"/>
      <c r="X37" s="25"/>
      <c r="Y37" s="25"/>
      <c r="Z37" s="25"/>
      <c r="AA37" s="25"/>
      <c r="AF37" s="154"/>
      <c r="AG37" s="154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30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40"/>
      <c r="S38" s="40"/>
      <c r="T38" s="31"/>
      <c r="U38" s="31"/>
      <c r="V38" s="32"/>
      <c r="W38" s="31"/>
      <c r="X38" s="31"/>
      <c r="Y38" s="31"/>
      <c r="Z38" s="31"/>
      <c r="AA38" s="31"/>
      <c r="AF38" s="154"/>
      <c r="AG38" s="154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24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35"/>
      <c r="S39" s="35"/>
      <c r="T39" s="25"/>
      <c r="U39" s="25"/>
      <c r="V39" s="27"/>
      <c r="W39" s="25"/>
      <c r="X39" s="25"/>
      <c r="Y39" s="25"/>
      <c r="Z39" s="25"/>
      <c r="AA39" s="25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30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40"/>
      <c r="S40" s="40"/>
      <c r="T40" s="31"/>
      <c r="U40" s="31"/>
      <c r="V40" s="32"/>
      <c r="W40" s="31"/>
      <c r="X40" s="31"/>
      <c r="Y40" s="31"/>
      <c r="Z40" s="31"/>
      <c r="AA40" s="31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24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35"/>
      <c r="S41" s="35"/>
      <c r="T41" s="25"/>
      <c r="U41" s="25"/>
      <c r="V41" s="27"/>
      <c r="W41" s="25"/>
      <c r="X41" s="25"/>
      <c r="Y41" s="25"/>
      <c r="Z41" s="25"/>
      <c r="AA41" s="25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30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40"/>
      <c r="S42" s="40"/>
      <c r="T42" s="31"/>
      <c r="U42" s="31"/>
      <c r="V42" s="32"/>
      <c r="W42" s="31"/>
      <c r="X42" s="31"/>
      <c r="Y42" s="31"/>
      <c r="Z42" s="31"/>
      <c r="AA42" s="31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24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35"/>
      <c r="S43" s="35"/>
      <c r="T43" s="25"/>
      <c r="U43" s="25"/>
      <c r="V43" s="27"/>
      <c r="W43" s="25"/>
      <c r="X43" s="25"/>
      <c r="Y43" s="25"/>
      <c r="Z43" s="25"/>
      <c r="AA43" s="25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30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40"/>
      <c r="S44" s="40"/>
      <c r="T44" s="31"/>
      <c r="U44" s="31"/>
      <c r="V44" s="32"/>
      <c r="W44" s="31"/>
      <c r="X44" s="31"/>
      <c r="Y44" s="31"/>
      <c r="Z44" s="31"/>
      <c r="AA44" s="31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24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35"/>
      <c r="S45" s="35"/>
      <c r="T45" s="25"/>
      <c r="U45" s="25"/>
      <c r="V45" s="27"/>
      <c r="W45" s="25"/>
      <c r="X45" s="25"/>
      <c r="Y45" s="25"/>
      <c r="Z45" s="25"/>
      <c r="AA45" s="25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30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40"/>
      <c r="S46" s="40"/>
      <c r="T46" s="31"/>
      <c r="U46" s="31"/>
      <c r="V46" s="32"/>
      <c r="W46" s="31"/>
      <c r="X46" s="31"/>
      <c r="Y46" s="31"/>
      <c r="Z46" s="31"/>
      <c r="AA46" s="31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24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35"/>
      <c r="S47" s="35"/>
      <c r="T47" s="25"/>
      <c r="U47" s="25"/>
      <c r="V47" s="27"/>
      <c r="W47" s="25"/>
      <c r="X47" s="25"/>
      <c r="Y47" s="25"/>
      <c r="Z47" s="25"/>
      <c r="AA47" s="25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30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40"/>
      <c r="S48" s="40"/>
      <c r="T48" s="31"/>
      <c r="U48" s="31"/>
      <c r="V48" s="32"/>
      <c r="W48" s="31"/>
      <c r="X48" s="31"/>
      <c r="Y48" s="31"/>
      <c r="Z48" s="31"/>
      <c r="AA48" s="31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24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35"/>
      <c r="S49" s="35"/>
      <c r="T49" s="25"/>
      <c r="U49" s="25"/>
      <c r="V49" s="27"/>
      <c r="W49" s="25"/>
      <c r="X49" s="25"/>
      <c r="Y49" s="25"/>
      <c r="Z49" s="25"/>
      <c r="AA49" s="25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30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40"/>
      <c r="S50" s="40"/>
      <c r="T50" s="31"/>
      <c r="U50" s="31"/>
      <c r="V50" s="32"/>
      <c r="W50" s="31"/>
      <c r="X50" s="31"/>
      <c r="Y50" s="31"/>
      <c r="Z50" s="31"/>
      <c r="AA50" s="31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24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35"/>
      <c r="S51" s="35"/>
      <c r="T51" s="25"/>
      <c r="U51" s="25"/>
      <c r="V51" s="27"/>
      <c r="W51" s="25"/>
      <c r="X51" s="25"/>
      <c r="Y51" s="25"/>
      <c r="Z51" s="25"/>
      <c r="AA51" s="25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30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40"/>
      <c r="S52" s="40"/>
      <c r="T52" s="31"/>
      <c r="U52" s="31"/>
      <c r="V52" s="32"/>
      <c r="W52" s="31"/>
      <c r="X52" s="31"/>
      <c r="Y52" s="31"/>
      <c r="Z52" s="31"/>
      <c r="AA52" s="31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24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35"/>
      <c r="S53" s="35"/>
      <c r="T53" s="25"/>
      <c r="U53" s="25"/>
      <c r="V53" s="27"/>
      <c r="W53" s="25"/>
      <c r="X53" s="25"/>
      <c r="Y53" s="25"/>
      <c r="Z53" s="25"/>
      <c r="AA53" s="25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30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40"/>
      <c r="S54" s="40"/>
      <c r="T54" s="31"/>
      <c r="U54" s="31"/>
      <c r="V54" s="32"/>
      <c r="W54" s="31"/>
      <c r="X54" s="31"/>
      <c r="Y54" s="31"/>
      <c r="Z54" s="31"/>
      <c r="AA54" s="31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24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35"/>
      <c r="S55" s="35"/>
      <c r="T55" s="25"/>
      <c r="U55" s="25"/>
      <c r="V55" s="27"/>
      <c r="W55" s="25"/>
      <c r="X55" s="25"/>
      <c r="Y55" s="25"/>
      <c r="Z55" s="25"/>
      <c r="AA55" s="25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30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40"/>
      <c r="S56" s="40"/>
      <c r="T56" s="31"/>
      <c r="U56" s="31"/>
      <c r="V56" s="32"/>
      <c r="W56" s="31"/>
      <c r="X56" s="31"/>
      <c r="Y56" s="31"/>
      <c r="Z56" s="31"/>
      <c r="AA56" s="31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24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35"/>
      <c r="S57" s="35"/>
      <c r="T57" s="25"/>
      <c r="U57" s="25"/>
      <c r="V57" s="27"/>
      <c r="W57" s="25"/>
      <c r="X57" s="25"/>
      <c r="Y57" s="25"/>
      <c r="Z57" s="25"/>
      <c r="AA57" s="25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30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40"/>
      <c r="S58" s="40"/>
      <c r="T58" s="31"/>
      <c r="U58" s="31"/>
      <c r="V58" s="32"/>
      <c r="W58" s="31"/>
      <c r="X58" s="31"/>
      <c r="Y58" s="31"/>
      <c r="Z58" s="31"/>
      <c r="AA58" s="31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24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35"/>
      <c r="S59" s="35"/>
      <c r="T59" s="25"/>
      <c r="U59" s="25"/>
      <c r="V59" s="27"/>
      <c r="W59" s="25"/>
      <c r="X59" s="25"/>
      <c r="Y59" s="25"/>
      <c r="Z59" s="25"/>
      <c r="AA59" s="25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30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40"/>
      <c r="S60" s="40"/>
      <c r="T60" s="31"/>
      <c r="U60" s="31"/>
      <c r="V60" s="32"/>
      <c r="W60" s="31"/>
      <c r="X60" s="31"/>
      <c r="Y60" s="31"/>
      <c r="Z60" s="31"/>
      <c r="AA60" s="31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24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35"/>
      <c r="S61" s="35"/>
      <c r="T61" s="25"/>
      <c r="U61" s="25"/>
      <c r="V61" s="27"/>
      <c r="W61" s="25"/>
      <c r="X61" s="25"/>
      <c r="Y61" s="25"/>
      <c r="Z61" s="25"/>
      <c r="AA61" s="25"/>
    </row>
    <row r="62" spans="1:27" x14ac:dyDescent="0.25">
      <c r="A62" s="39" t="str">
        <f t="shared" si="6"/>
        <v>No Activity</v>
      </c>
      <c r="B62" s="36" t="e">
        <f t="shared" si="2"/>
        <v>#N/A</v>
      </c>
      <c r="C62" s="37">
        <f t="shared" si="7"/>
        <v>1</v>
      </c>
      <c r="D62" s="38" t="e">
        <f t="shared" si="4"/>
        <v>#N/A</v>
      </c>
      <c r="E62" s="39" t="e">
        <f t="shared" si="8"/>
        <v>#N/A</v>
      </c>
      <c r="F62" s="30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40"/>
      <c r="S62" s="40"/>
      <c r="T62" s="31"/>
      <c r="U62" s="31"/>
      <c r="V62" s="32"/>
      <c r="W62" s="31"/>
      <c r="X62" s="31"/>
      <c r="Y62" s="31"/>
      <c r="Z62" s="31"/>
      <c r="AA62" s="31"/>
    </row>
    <row r="63" spans="1:27" x14ac:dyDescent="0.25">
      <c r="A63" s="39" t="str">
        <f t="shared" ref="A63:A94" si="9">VLOOKUP(I63,DDEPM_USERS,2,FALSE)</f>
        <v>No Activity</v>
      </c>
      <c r="B63" s="36" t="e">
        <f t="shared" si="2"/>
        <v>#N/A</v>
      </c>
      <c r="C63" s="37">
        <f t="shared" ref="C63:C94" si="10">S63-R63+1</f>
        <v>1</v>
      </c>
      <c r="D63" s="38" t="e">
        <f t="shared" si="4"/>
        <v>#N/A</v>
      </c>
      <c r="E63" s="39" t="e">
        <f t="shared" ref="E63:E94" si="11">D63*Z63</f>
        <v>#N/A</v>
      </c>
      <c r="F63" s="24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35"/>
      <c r="S63" s="35"/>
      <c r="T63" s="25"/>
      <c r="U63" s="25"/>
      <c r="V63" s="27"/>
      <c r="W63" s="25"/>
      <c r="X63" s="25"/>
      <c r="Y63" s="25"/>
      <c r="Z63" s="25"/>
      <c r="AA63" s="25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30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40"/>
      <c r="S64" s="40"/>
      <c r="T64" s="31"/>
      <c r="U64" s="31"/>
      <c r="V64" s="32"/>
      <c r="W64" s="31"/>
      <c r="X64" s="31"/>
      <c r="Y64" s="31"/>
      <c r="Z64" s="31"/>
      <c r="AA64" s="31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24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35"/>
      <c r="S65" s="35"/>
      <c r="T65" s="25"/>
      <c r="U65" s="25"/>
      <c r="V65" s="27"/>
      <c r="W65" s="25"/>
      <c r="X65" s="25"/>
      <c r="Y65" s="25"/>
      <c r="Z65" s="25"/>
      <c r="AA65" s="25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30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40"/>
      <c r="S66" s="40"/>
      <c r="T66" s="31"/>
      <c r="U66" s="31"/>
      <c r="V66" s="32"/>
      <c r="W66" s="31"/>
      <c r="X66" s="31"/>
      <c r="Y66" s="31"/>
      <c r="Z66" s="31"/>
      <c r="AA66" s="31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24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35"/>
      <c r="S67" s="35"/>
      <c r="T67" s="25"/>
      <c r="U67" s="25"/>
      <c r="V67" s="27"/>
      <c r="W67" s="25"/>
      <c r="X67" s="25"/>
      <c r="Y67" s="25"/>
      <c r="Z67" s="25"/>
      <c r="AA67" s="25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30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40"/>
      <c r="S68" s="40"/>
      <c r="T68" s="31"/>
      <c r="U68" s="31"/>
      <c r="V68" s="32"/>
      <c r="W68" s="31"/>
      <c r="X68" s="31"/>
      <c r="Y68" s="31"/>
      <c r="Z68" s="31"/>
      <c r="AA68" s="31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24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35"/>
      <c r="S69" s="35"/>
      <c r="T69" s="25"/>
      <c r="U69" s="25"/>
      <c r="V69" s="27"/>
      <c r="W69" s="25"/>
      <c r="X69" s="25"/>
      <c r="Y69" s="25"/>
      <c r="Z69" s="25"/>
      <c r="AA69" s="25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30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40"/>
      <c r="S70" s="40"/>
      <c r="T70" s="31"/>
      <c r="U70" s="31"/>
      <c r="V70" s="32"/>
      <c r="W70" s="31"/>
      <c r="X70" s="31"/>
      <c r="Y70" s="31"/>
      <c r="Z70" s="31"/>
      <c r="AA70" s="31"/>
    </row>
    <row r="71" spans="1:27" x14ac:dyDescent="0.25">
      <c r="A71" s="39" t="str">
        <f t="shared" si="9"/>
        <v>No Activity</v>
      </c>
      <c r="B71" s="36" t="e">
        <f t="shared" si="2"/>
        <v>#N/A</v>
      </c>
      <c r="C71" s="37">
        <f t="shared" si="10"/>
        <v>1</v>
      </c>
      <c r="D71" s="38" t="e">
        <f t="shared" si="4"/>
        <v>#N/A</v>
      </c>
      <c r="E71" s="39" t="e">
        <f t="shared" si="11"/>
        <v>#N/A</v>
      </c>
      <c r="F71" s="24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35"/>
      <c r="S71" s="35"/>
      <c r="T71" s="25"/>
      <c r="U71" s="25"/>
      <c r="V71" s="27"/>
      <c r="W71" s="25"/>
      <c r="X71" s="25"/>
      <c r="Y71" s="25"/>
      <c r="Z71" s="25"/>
      <c r="AA71" s="25"/>
    </row>
    <row r="72" spans="1:27" x14ac:dyDescent="0.25">
      <c r="A72" s="39" t="str">
        <f t="shared" si="9"/>
        <v>No Activity</v>
      </c>
      <c r="B72" s="36" t="e">
        <f t="shared" ref="B72:B135" si="12">VLOOKUP(T72,DELIV_CONV,2,FALSE)</f>
        <v>#N/A</v>
      </c>
      <c r="C72" s="37">
        <f t="shared" si="10"/>
        <v>1</v>
      </c>
      <c r="D72" s="38" t="e">
        <f t="shared" ref="D72:D135" si="13">Y72*B72*C72</f>
        <v>#N/A</v>
      </c>
      <c r="E72" s="39" t="e">
        <f t="shared" si="11"/>
        <v>#N/A</v>
      </c>
      <c r="F72" s="30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40"/>
      <c r="S72" s="40"/>
      <c r="T72" s="31"/>
      <c r="U72" s="31"/>
      <c r="V72" s="32"/>
      <c r="W72" s="31"/>
      <c r="X72" s="31"/>
      <c r="Y72" s="31"/>
      <c r="Z72" s="31"/>
      <c r="AA72" s="31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24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35"/>
      <c r="S73" s="35"/>
      <c r="T73" s="25"/>
      <c r="U73" s="25"/>
      <c r="V73" s="27"/>
      <c r="W73" s="25"/>
      <c r="X73" s="25"/>
      <c r="Y73" s="25"/>
      <c r="Z73" s="25"/>
      <c r="AA73" s="25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30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40"/>
      <c r="S74" s="40"/>
      <c r="T74" s="31"/>
      <c r="U74" s="31"/>
      <c r="V74" s="32"/>
      <c r="W74" s="31"/>
      <c r="X74" s="31"/>
      <c r="Y74" s="31"/>
      <c r="Z74" s="31"/>
      <c r="AA74" s="31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24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35"/>
      <c r="S75" s="35"/>
      <c r="T75" s="25"/>
      <c r="U75" s="25"/>
      <c r="V75" s="27"/>
      <c r="W75" s="25"/>
      <c r="X75" s="25"/>
      <c r="Y75" s="25"/>
      <c r="Z75" s="25"/>
      <c r="AA75" s="25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30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40"/>
      <c r="S76" s="40"/>
      <c r="T76" s="31"/>
      <c r="U76" s="31"/>
      <c r="V76" s="32"/>
      <c r="W76" s="31"/>
      <c r="X76" s="31"/>
      <c r="Y76" s="31"/>
      <c r="Z76" s="31"/>
      <c r="AA76" s="31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24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35"/>
      <c r="S77" s="35"/>
      <c r="T77" s="25"/>
      <c r="U77" s="25"/>
      <c r="V77" s="27"/>
      <c r="W77" s="25"/>
      <c r="X77" s="25"/>
      <c r="Y77" s="25"/>
      <c r="Z77" s="25"/>
      <c r="AA77" s="25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30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40"/>
      <c r="S78" s="40"/>
      <c r="T78" s="31"/>
      <c r="U78" s="31"/>
      <c r="V78" s="32"/>
      <c r="W78" s="31"/>
      <c r="X78" s="31"/>
      <c r="Y78" s="31"/>
      <c r="Z78" s="31"/>
      <c r="AA78" s="31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24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35"/>
      <c r="S79" s="35"/>
      <c r="T79" s="25"/>
      <c r="U79" s="25"/>
      <c r="V79" s="27"/>
      <c r="W79" s="25"/>
      <c r="X79" s="25"/>
      <c r="Y79" s="25"/>
      <c r="Z79" s="25"/>
      <c r="AA79" s="25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30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40"/>
      <c r="S80" s="40"/>
      <c r="T80" s="31"/>
      <c r="U80" s="31"/>
      <c r="V80" s="32"/>
      <c r="W80" s="31"/>
      <c r="X80" s="31"/>
      <c r="Y80" s="31"/>
      <c r="Z80" s="31"/>
      <c r="AA80" s="31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24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35"/>
      <c r="S81" s="35"/>
      <c r="T81" s="25"/>
      <c r="U81" s="25"/>
      <c r="V81" s="27"/>
      <c r="W81" s="25"/>
      <c r="X81" s="25"/>
      <c r="Y81" s="25"/>
      <c r="Z81" s="25"/>
      <c r="AA81" s="25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30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40"/>
      <c r="S82" s="40"/>
      <c r="T82" s="31"/>
      <c r="U82" s="31"/>
      <c r="V82" s="32"/>
      <c r="W82" s="31"/>
      <c r="X82" s="31"/>
      <c r="Y82" s="31"/>
      <c r="Z82" s="31"/>
      <c r="AA82" s="31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24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35"/>
      <c r="S83" s="35"/>
      <c r="T83" s="25"/>
      <c r="U83" s="25"/>
      <c r="V83" s="27"/>
      <c r="W83" s="25"/>
      <c r="X83" s="25"/>
      <c r="Y83" s="25"/>
      <c r="Z83" s="25"/>
      <c r="AA83" s="25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30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40"/>
      <c r="S84" s="40"/>
      <c r="T84" s="31"/>
      <c r="U84" s="31"/>
      <c r="V84" s="32"/>
      <c r="W84" s="31"/>
      <c r="X84" s="31"/>
      <c r="Y84" s="31"/>
      <c r="Z84" s="31"/>
      <c r="AA84" s="31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24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35"/>
      <c r="S85" s="35"/>
      <c r="T85" s="25"/>
      <c r="U85" s="25"/>
      <c r="V85" s="27"/>
      <c r="W85" s="25"/>
      <c r="X85" s="25"/>
      <c r="Y85" s="25"/>
      <c r="Z85" s="25"/>
      <c r="AA85" s="25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30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40"/>
      <c r="S86" s="40"/>
      <c r="T86" s="31"/>
      <c r="U86" s="31"/>
      <c r="V86" s="32"/>
      <c r="W86" s="31"/>
      <c r="X86" s="31"/>
      <c r="Y86" s="31"/>
      <c r="Z86" s="31"/>
      <c r="AA86" s="31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24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35"/>
      <c r="S87" s="35"/>
      <c r="T87" s="25"/>
      <c r="U87" s="25"/>
      <c r="V87" s="27"/>
      <c r="W87" s="25"/>
      <c r="X87" s="25"/>
      <c r="Y87" s="25"/>
      <c r="Z87" s="25"/>
      <c r="AA87" s="25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30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40"/>
      <c r="S88" s="40"/>
      <c r="T88" s="31"/>
      <c r="U88" s="31"/>
      <c r="V88" s="32"/>
      <c r="W88" s="31"/>
      <c r="X88" s="31"/>
      <c r="Y88" s="31"/>
      <c r="Z88" s="31"/>
      <c r="AA88" s="31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24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35"/>
      <c r="S89" s="35"/>
      <c r="T89" s="25"/>
      <c r="U89" s="25"/>
      <c r="V89" s="27"/>
      <c r="W89" s="25"/>
      <c r="X89" s="25"/>
      <c r="Y89" s="25"/>
      <c r="Z89" s="25"/>
      <c r="AA89" s="25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30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40"/>
      <c r="S90" s="40"/>
      <c r="T90" s="31"/>
      <c r="U90" s="31"/>
      <c r="V90" s="32"/>
      <c r="W90" s="31"/>
      <c r="X90" s="31"/>
      <c r="Y90" s="31"/>
      <c r="Z90" s="31"/>
      <c r="AA90" s="31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24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35"/>
      <c r="S91" s="35"/>
      <c r="T91" s="25"/>
      <c r="U91" s="25"/>
      <c r="V91" s="27"/>
      <c r="W91" s="25"/>
      <c r="X91" s="25"/>
      <c r="Y91" s="25"/>
      <c r="Z91" s="25"/>
      <c r="AA91" s="25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30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40"/>
      <c r="S92" s="40"/>
      <c r="T92" s="31"/>
      <c r="U92" s="31"/>
      <c r="V92" s="32"/>
      <c r="W92" s="31"/>
      <c r="X92" s="31"/>
      <c r="Y92" s="31"/>
      <c r="Z92" s="31"/>
      <c r="AA92" s="31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24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35"/>
      <c r="S93" s="35"/>
      <c r="T93" s="25"/>
      <c r="U93" s="25"/>
      <c r="V93" s="27"/>
      <c r="W93" s="25"/>
      <c r="X93" s="25"/>
      <c r="Y93" s="25"/>
      <c r="Z93" s="25"/>
      <c r="AA93" s="25"/>
    </row>
    <row r="94" spans="1:27" x14ac:dyDescent="0.25">
      <c r="A94" s="39" t="str">
        <f t="shared" si="9"/>
        <v>No Activity</v>
      </c>
      <c r="B94" s="36" t="e">
        <f t="shared" si="12"/>
        <v>#N/A</v>
      </c>
      <c r="C94" s="37">
        <f t="shared" si="10"/>
        <v>1</v>
      </c>
      <c r="D94" s="38" t="e">
        <f t="shared" si="13"/>
        <v>#N/A</v>
      </c>
      <c r="E94" s="39" t="e">
        <f t="shared" si="11"/>
        <v>#N/A</v>
      </c>
      <c r="F94" s="30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40"/>
      <c r="S94" s="40"/>
      <c r="T94" s="31"/>
      <c r="U94" s="31"/>
      <c r="V94" s="32"/>
      <c r="W94" s="31"/>
      <c r="X94" s="31"/>
      <c r="Y94" s="31"/>
      <c r="Z94" s="31"/>
      <c r="AA94" s="31"/>
    </row>
    <row r="95" spans="1:27" x14ac:dyDescent="0.25">
      <c r="A95" s="39" t="str">
        <f t="shared" ref="A95:A115" si="14">VLOOKUP(I95,DDEPM_USERS,2,FALSE)</f>
        <v>No Activity</v>
      </c>
      <c r="B95" s="36" t="e">
        <f t="shared" si="12"/>
        <v>#N/A</v>
      </c>
      <c r="C95" s="37">
        <f t="shared" ref="C95:C115" si="15">S95-R95+1</f>
        <v>1</v>
      </c>
      <c r="D95" s="38" t="e">
        <f t="shared" si="13"/>
        <v>#N/A</v>
      </c>
      <c r="E95" s="39" t="e">
        <f t="shared" ref="E95:E115" si="16">D95*Z95</f>
        <v>#N/A</v>
      </c>
      <c r="F95" s="24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35"/>
      <c r="S95" s="35"/>
      <c r="T95" s="25"/>
      <c r="U95" s="25"/>
      <c r="V95" s="27"/>
      <c r="W95" s="25"/>
      <c r="X95" s="25"/>
      <c r="Y95" s="25"/>
      <c r="Z95" s="25"/>
      <c r="AA95" s="25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30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40"/>
      <c r="S96" s="40"/>
      <c r="T96" s="31"/>
      <c r="U96" s="31"/>
      <c r="V96" s="32"/>
      <c r="W96" s="31"/>
      <c r="X96" s="31"/>
      <c r="Y96" s="31"/>
      <c r="Z96" s="31"/>
      <c r="AA96" s="31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24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35"/>
      <c r="S97" s="35"/>
      <c r="T97" s="25"/>
      <c r="U97" s="25"/>
      <c r="V97" s="27"/>
      <c r="W97" s="25"/>
      <c r="X97" s="25"/>
      <c r="Y97" s="25"/>
      <c r="Z97" s="25"/>
      <c r="AA97" s="25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30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40"/>
      <c r="S98" s="40"/>
      <c r="T98" s="31"/>
      <c r="U98" s="31"/>
      <c r="V98" s="32"/>
      <c r="W98" s="31"/>
      <c r="X98" s="31"/>
      <c r="Y98" s="31"/>
      <c r="Z98" s="31"/>
      <c r="AA98" s="31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24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35"/>
      <c r="S99" s="35"/>
      <c r="T99" s="25"/>
      <c r="U99" s="25"/>
      <c r="V99" s="27"/>
      <c r="W99" s="25"/>
      <c r="X99" s="25"/>
      <c r="Y99" s="25"/>
      <c r="Z99" s="25"/>
      <c r="AA99" s="25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30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40"/>
      <c r="S100" s="40"/>
      <c r="T100" s="31"/>
      <c r="U100" s="31"/>
      <c r="V100" s="32"/>
      <c r="W100" s="31"/>
      <c r="X100" s="31"/>
      <c r="Y100" s="31"/>
      <c r="Z100" s="31"/>
      <c r="AA100" s="31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24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35"/>
      <c r="S101" s="35"/>
      <c r="T101" s="25"/>
      <c r="U101" s="25"/>
      <c r="V101" s="27"/>
      <c r="W101" s="25"/>
      <c r="X101" s="25"/>
      <c r="Y101" s="25"/>
      <c r="Z101" s="25"/>
      <c r="AA101" s="25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30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40"/>
      <c r="S102" s="40"/>
      <c r="T102" s="31"/>
      <c r="U102" s="31"/>
      <c r="V102" s="32"/>
      <c r="W102" s="31"/>
      <c r="X102" s="31"/>
      <c r="Y102" s="31"/>
      <c r="Z102" s="31"/>
      <c r="AA102" s="31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24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35"/>
      <c r="S103" s="35"/>
      <c r="T103" s="25"/>
      <c r="U103" s="25"/>
      <c r="V103" s="27"/>
      <c r="W103" s="25"/>
      <c r="X103" s="25"/>
      <c r="Y103" s="25"/>
      <c r="Z103" s="25"/>
      <c r="AA103" s="25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30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40"/>
      <c r="S104" s="40"/>
      <c r="T104" s="31"/>
      <c r="U104" s="31"/>
      <c r="V104" s="32"/>
      <c r="W104" s="31"/>
      <c r="X104" s="31"/>
      <c r="Y104" s="31"/>
      <c r="Z104" s="31"/>
      <c r="AA104" s="31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24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35"/>
      <c r="S105" s="35"/>
      <c r="T105" s="25"/>
      <c r="U105" s="25"/>
      <c r="V105" s="27"/>
      <c r="W105" s="25"/>
      <c r="X105" s="25"/>
      <c r="Y105" s="25"/>
      <c r="Z105" s="25"/>
      <c r="AA105" s="25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30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40"/>
      <c r="S106" s="40"/>
      <c r="T106" s="31"/>
      <c r="U106" s="31"/>
      <c r="V106" s="32"/>
      <c r="W106" s="31"/>
      <c r="X106" s="31"/>
      <c r="Y106" s="31"/>
      <c r="Z106" s="31"/>
      <c r="AA106" s="31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24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35"/>
      <c r="S107" s="35"/>
      <c r="T107" s="25"/>
      <c r="U107" s="25"/>
      <c r="V107" s="27"/>
      <c r="W107" s="25"/>
      <c r="X107" s="25"/>
      <c r="Y107" s="25"/>
      <c r="Z107" s="25"/>
      <c r="AA107" s="25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30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40"/>
      <c r="S108" s="40"/>
      <c r="T108" s="31"/>
      <c r="U108" s="31"/>
      <c r="V108" s="32"/>
      <c r="W108" s="31"/>
      <c r="X108" s="31"/>
      <c r="Y108" s="31"/>
      <c r="Z108" s="31"/>
      <c r="AA108" s="31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24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35"/>
      <c r="S109" s="35"/>
      <c r="T109" s="25"/>
      <c r="U109" s="25"/>
      <c r="V109" s="27"/>
      <c r="W109" s="25"/>
      <c r="X109" s="25"/>
      <c r="Y109" s="25"/>
      <c r="Z109" s="25"/>
      <c r="AA109" s="25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30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40"/>
      <c r="S110" s="40"/>
      <c r="T110" s="31"/>
      <c r="U110" s="31"/>
      <c r="V110" s="32"/>
      <c r="W110" s="31"/>
      <c r="X110" s="31"/>
      <c r="Y110" s="31"/>
      <c r="Z110" s="31"/>
      <c r="AA110" s="31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24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35"/>
      <c r="S111" s="35"/>
      <c r="T111" s="25"/>
      <c r="U111" s="25"/>
      <c r="V111" s="27"/>
      <c r="W111" s="25"/>
      <c r="X111" s="25"/>
      <c r="Y111" s="25"/>
      <c r="Z111" s="25"/>
      <c r="AA111" s="25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30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40"/>
      <c r="S112" s="40"/>
      <c r="T112" s="31"/>
      <c r="U112" s="31"/>
      <c r="V112" s="32"/>
      <c r="W112" s="31"/>
      <c r="X112" s="31"/>
      <c r="Y112" s="31"/>
      <c r="Z112" s="31"/>
      <c r="AA112" s="31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24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35"/>
      <c r="S113" s="35"/>
      <c r="T113" s="25"/>
      <c r="U113" s="25"/>
      <c r="V113" s="27"/>
      <c r="W113" s="25"/>
      <c r="X113" s="25"/>
      <c r="Y113" s="25"/>
      <c r="Z113" s="25"/>
      <c r="AA113" s="25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30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40"/>
      <c r="S114" s="40"/>
      <c r="T114" s="31"/>
      <c r="U114" s="31"/>
      <c r="V114" s="32"/>
      <c r="W114" s="31"/>
      <c r="X114" s="31"/>
      <c r="Y114" s="31"/>
      <c r="Z114" s="31"/>
      <c r="AA114" s="31"/>
    </row>
    <row r="115" spans="1:27" x14ac:dyDescent="0.25">
      <c r="A115" s="39" t="str">
        <f t="shared" si="14"/>
        <v>No Activity</v>
      </c>
      <c r="B115" s="36" t="e">
        <f t="shared" si="12"/>
        <v>#N/A</v>
      </c>
      <c r="C115" s="37">
        <f t="shared" si="15"/>
        <v>1</v>
      </c>
      <c r="D115" s="38" t="e">
        <f t="shared" si="13"/>
        <v>#N/A</v>
      </c>
      <c r="E115" s="39" t="e">
        <f t="shared" si="16"/>
        <v>#N/A</v>
      </c>
      <c r="F115" s="24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35"/>
      <c r="S115" s="35"/>
      <c r="T115" s="25"/>
      <c r="U115" s="25"/>
      <c r="V115" s="27"/>
      <c r="W115" s="25"/>
      <c r="X115" s="25"/>
      <c r="Y115" s="25"/>
      <c r="Z115" s="25"/>
      <c r="AA115" s="25"/>
    </row>
    <row r="116" spans="1:27" x14ac:dyDescent="0.25">
      <c r="A116" s="39" t="str">
        <f t="shared" ref="A116:A179" si="17">VLOOKUP(I116,DDEPM_USERS,2,FALSE)</f>
        <v>No Activity</v>
      </c>
      <c r="B116" s="36" t="e">
        <f t="shared" si="12"/>
        <v>#N/A</v>
      </c>
      <c r="C116" s="37">
        <f t="shared" ref="C116:C179" si="18">S116-R116+1</f>
        <v>1</v>
      </c>
      <c r="D116" s="38" t="e">
        <f t="shared" si="13"/>
        <v>#N/A</v>
      </c>
      <c r="E116" s="39" t="e">
        <f t="shared" ref="E116:E179" si="19">D116*Z116</f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si="12"/>
        <v>#N/A</v>
      </c>
      <c r="C135" s="37">
        <f t="shared" si="18"/>
        <v>1</v>
      </c>
      <c r="D135" s="38" t="e">
        <f t="shared" si="13"/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ref="B136:B199" si="20">VLOOKUP(T136,DELIV_CONV,2,FALSE)</f>
        <v>#N/A</v>
      </c>
      <c r="C136" s="37">
        <f t="shared" si="18"/>
        <v>1</v>
      </c>
      <c r="D136" s="38" t="e">
        <f t="shared" ref="D136:D199" si="21">Y136*B136*C136</f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si="17"/>
        <v>No Activity</v>
      </c>
      <c r="B179" s="36" t="e">
        <f t="shared" si="20"/>
        <v>#N/A</v>
      </c>
      <c r="C179" s="37">
        <f t="shared" si="18"/>
        <v>1</v>
      </c>
      <c r="D179" s="38" t="e">
        <f t="shared" si="21"/>
        <v>#N/A</v>
      </c>
      <c r="E179" s="39" t="e">
        <f t="shared" si="19"/>
        <v>#N/A</v>
      </c>
    </row>
    <row r="180" spans="1:5" x14ac:dyDescent="0.25">
      <c r="A180" s="39" t="str">
        <f t="shared" ref="A180:A243" si="22">VLOOKUP(I180,DDEPM_USERS,2,FALSE)</f>
        <v>No Activity</v>
      </c>
      <c r="B180" s="36" t="e">
        <f t="shared" si="20"/>
        <v>#N/A</v>
      </c>
      <c r="C180" s="37">
        <f t="shared" ref="C180:C243" si="23">S180-R180+1</f>
        <v>1</v>
      </c>
      <c r="D180" s="38" t="e">
        <f t="shared" si="21"/>
        <v>#N/A</v>
      </c>
      <c r="E180" s="39" t="e">
        <f t="shared" ref="E180:E243" si="24">D180*Z180</f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si="20"/>
        <v>#N/A</v>
      </c>
      <c r="C199" s="37">
        <f t="shared" si="23"/>
        <v>1</v>
      </c>
      <c r="D199" s="38" t="e">
        <f t="shared" si="21"/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ref="B200:B263" si="25">VLOOKUP(T200,DELIV_CONV,2,FALSE)</f>
        <v>#N/A</v>
      </c>
      <c r="C200" s="37">
        <f t="shared" si="23"/>
        <v>1</v>
      </c>
      <c r="D200" s="38" t="e">
        <f t="shared" ref="D200:D263" si="26">Y200*B200*C200</f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si="22"/>
        <v>No Activity</v>
      </c>
      <c r="B243" s="36" t="e">
        <f t="shared" si="25"/>
        <v>#N/A</v>
      </c>
      <c r="C243" s="37">
        <f t="shared" si="23"/>
        <v>1</v>
      </c>
      <c r="D243" s="38" t="e">
        <f t="shared" si="26"/>
        <v>#N/A</v>
      </c>
      <c r="E243" s="39" t="e">
        <f t="shared" si="24"/>
        <v>#N/A</v>
      </c>
    </row>
    <row r="244" spans="1:5" x14ac:dyDescent="0.25">
      <c r="A244" s="39" t="str">
        <f t="shared" ref="A244:A307" si="27">VLOOKUP(I244,DDEPM_USERS,2,FALSE)</f>
        <v>No Activity</v>
      </c>
      <c r="B244" s="36" t="e">
        <f t="shared" si="25"/>
        <v>#N/A</v>
      </c>
      <c r="C244" s="37">
        <f t="shared" ref="C244:C307" si="28">S244-R244+1</f>
        <v>1</v>
      </c>
      <c r="D244" s="38" t="e">
        <f t="shared" si="26"/>
        <v>#N/A</v>
      </c>
      <c r="E244" s="39" t="e">
        <f t="shared" ref="E244:E307" si="29">D244*Z244</f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si="25"/>
        <v>#N/A</v>
      </c>
      <c r="C263" s="37">
        <f t="shared" si="28"/>
        <v>1</v>
      </c>
      <c r="D263" s="38" t="e">
        <f t="shared" si="26"/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ref="B264:B327" si="30">VLOOKUP(T264,DELIV_CONV,2,FALSE)</f>
        <v>#N/A</v>
      </c>
      <c r="C264" s="37">
        <f t="shared" si="28"/>
        <v>1</v>
      </c>
      <c r="D264" s="38" t="e">
        <f t="shared" ref="D264:D327" si="31">Y264*B264*C264</f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si="27"/>
        <v>No Activity</v>
      </c>
      <c r="B307" s="36" t="e">
        <f t="shared" si="30"/>
        <v>#N/A</v>
      </c>
      <c r="C307" s="37">
        <f t="shared" si="28"/>
        <v>1</v>
      </c>
      <c r="D307" s="38" t="e">
        <f t="shared" si="31"/>
        <v>#N/A</v>
      </c>
      <c r="E307" s="39" t="e">
        <f t="shared" si="29"/>
        <v>#N/A</v>
      </c>
    </row>
    <row r="308" spans="1:5" x14ac:dyDescent="0.25">
      <c r="A308" s="39" t="str">
        <f t="shared" ref="A308:A371" si="32">VLOOKUP(I308,DDEPM_USERS,2,FALSE)</f>
        <v>No Activity</v>
      </c>
      <c r="B308" s="36" t="e">
        <f t="shared" si="30"/>
        <v>#N/A</v>
      </c>
      <c r="C308" s="37">
        <f t="shared" ref="C308:C371" si="33">S308-R308+1</f>
        <v>1</v>
      </c>
      <c r="D308" s="38" t="e">
        <f t="shared" si="31"/>
        <v>#N/A</v>
      </c>
      <c r="E308" s="39" t="e">
        <f t="shared" ref="E308:E371" si="34">D308*Z308</f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si="30"/>
        <v>#N/A</v>
      </c>
      <c r="C327" s="37">
        <f t="shared" si="33"/>
        <v>1</v>
      </c>
      <c r="D327" s="38" t="e">
        <f t="shared" si="31"/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ref="B328:B391" si="35">VLOOKUP(T328,DELIV_CONV,2,FALSE)</f>
        <v>#N/A</v>
      </c>
      <c r="C328" s="37">
        <f t="shared" si="33"/>
        <v>1</v>
      </c>
      <c r="D328" s="38" t="e">
        <f t="shared" ref="D328:D391" si="36">Y328*B328*C328</f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si="32"/>
        <v>No Activity</v>
      </c>
      <c r="B371" s="36" t="e">
        <f t="shared" si="35"/>
        <v>#N/A</v>
      </c>
      <c r="C371" s="37">
        <f t="shared" si="33"/>
        <v>1</v>
      </c>
      <c r="D371" s="38" t="e">
        <f t="shared" si="36"/>
        <v>#N/A</v>
      </c>
      <c r="E371" s="39" t="e">
        <f t="shared" si="34"/>
        <v>#N/A</v>
      </c>
    </row>
    <row r="372" spans="1:5" x14ac:dyDescent="0.25">
      <c r="A372" s="39" t="str">
        <f t="shared" ref="A372:A435" si="37">VLOOKUP(I372,DDEPM_USERS,2,FALSE)</f>
        <v>No Activity</v>
      </c>
      <c r="B372" s="36" t="e">
        <f t="shared" si="35"/>
        <v>#N/A</v>
      </c>
      <c r="C372" s="37">
        <f t="shared" ref="C372:C435" si="38">S372-R372+1</f>
        <v>1</v>
      </c>
      <c r="D372" s="38" t="e">
        <f t="shared" si="36"/>
        <v>#N/A</v>
      </c>
      <c r="E372" s="39" t="e">
        <f t="shared" ref="E372:E435" si="39">D372*Z372</f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si="35"/>
        <v>#N/A</v>
      </c>
      <c r="C391" s="37">
        <f t="shared" si="38"/>
        <v>1</v>
      </c>
      <c r="D391" s="38" t="e">
        <f t="shared" si="36"/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ref="B392:B455" si="40">VLOOKUP(T392,DELIV_CONV,2,FALSE)</f>
        <v>#N/A</v>
      </c>
      <c r="C392" s="37">
        <f t="shared" si="38"/>
        <v>1</v>
      </c>
      <c r="D392" s="38" t="e">
        <f t="shared" ref="D392:D455" si="41">Y392*B392*C392</f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si="37"/>
        <v>No Activity</v>
      </c>
      <c r="B435" s="36" t="e">
        <f t="shared" si="40"/>
        <v>#N/A</v>
      </c>
      <c r="C435" s="37">
        <f t="shared" si="38"/>
        <v>1</v>
      </c>
      <c r="D435" s="38" t="e">
        <f t="shared" si="41"/>
        <v>#N/A</v>
      </c>
      <c r="E435" s="39" t="e">
        <f t="shared" si="39"/>
        <v>#N/A</v>
      </c>
    </row>
    <row r="436" spans="1:5" x14ac:dyDescent="0.25">
      <c r="A436" s="39" t="str">
        <f t="shared" ref="A436:A497" si="42">VLOOKUP(I436,DDEPM_USERS,2,FALSE)</f>
        <v>No Activity</v>
      </c>
      <c r="B436" s="36" t="e">
        <f t="shared" si="40"/>
        <v>#N/A</v>
      </c>
      <c r="C436" s="37">
        <f t="shared" ref="C436:C497" si="43">S436-R436+1</f>
        <v>1</v>
      </c>
      <c r="D436" s="38" t="e">
        <f t="shared" si="41"/>
        <v>#N/A</v>
      </c>
      <c r="E436" s="39" t="e">
        <f t="shared" ref="E436:E497" si="44">D436*Z436</f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si="40"/>
        <v>#N/A</v>
      </c>
      <c r="C455" s="37">
        <f t="shared" si="43"/>
        <v>1</v>
      </c>
      <c r="D455" s="38" t="e">
        <f t="shared" si="41"/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ref="B456:B497" si="45">VLOOKUP(T456,DELIV_CONV,2,FALSE)</f>
        <v>#N/A</v>
      </c>
      <c r="C456" s="37">
        <f t="shared" si="43"/>
        <v>1</v>
      </c>
      <c r="D456" s="38" t="e">
        <f t="shared" ref="D456:D497" si="46">Y456*B456*C456</f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  <row r="497" spans="1:5" x14ac:dyDescent="0.25">
      <c r="A497" s="39" t="str">
        <f t="shared" si="42"/>
        <v>No Activity</v>
      </c>
      <c r="B497" s="36" t="e">
        <f t="shared" si="45"/>
        <v>#N/A</v>
      </c>
      <c r="C497" s="37">
        <f t="shared" si="43"/>
        <v>1</v>
      </c>
      <c r="D497" s="38" t="e">
        <f t="shared" si="46"/>
        <v>#N/A</v>
      </c>
      <c r="E497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3472</v>
      </c>
      <c r="B1" s="178" t="str">
        <f>IF(B6=0,"No Activity","")</f>
        <v/>
      </c>
      <c r="C1" s="49"/>
    </row>
    <row r="2" spans="1:25" x14ac:dyDescent="0.25">
      <c r="A2" s="97" t="s">
        <v>3473</v>
      </c>
      <c r="B2" s="49"/>
      <c r="C2" s="49"/>
    </row>
    <row r="3" spans="1:25" x14ac:dyDescent="0.25">
      <c r="A3" s="96">
        <f>'E-Mail'!$B$2</f>
        <v>37029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3298</v>
      </c>
      <c r="B5" s="18" t="s">
        <v>3297</v>
      </c>
      <c r="C5" s="18" t="s">
        <v>3253</v>
      </c>
    </row>
    <row r="6" spans="1:25" x14ac:dyDescent="0.25">
      <c r="A6" s="15" t="s">
        <v>3316</v>
      </c>
      <c r="B6" s="19">
        <f>COUNTIF($F$9:$F$4997,A6)</f>
        <v>3</v>
      </c>
      <c r="C6" s="19">
        <f>SUMIF($F$9:$F$4998,A6,$C$9:$C$4998)</f>
        <v>90000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3471</v>
      </c>
      <c r="B9" s="41" t="s">
        <v>3475</v>
      </c>
      <c r="C9" s="42" t="s">
        <v>3300</v>
      </c>
      <c r="D9" s="72" t="s">
        <v>3483</v>
      </c>
      <c r="E9" s="72" t="s">
        <v>3484</v>
      </c>
      <c r="F9" s="72" t="s">
        <v>3485</v>
      </c>
      <c r="G9" s="72" t="s">
        <v>3486</v>
      </c>
      <c r="H9" s="72" t="s">
        <v>3487</v>
      </c>
      <c r="I9" s="72" t="s">
        <v>3488</v>
      </c>
      <c r="J9" s="72" t="s">
        <v>3489</v>
      </c>
      <c r="K9" s="72" t="s">
        <v>3490</v>
      </c>
      <c r="L9" s="72" t="s">
        <v>3491</v>
      </c>
      <c r="M9" s="72" t="s">
        <v>3492</v>
      </c>
      <c r="N9" s="72" t="s">
        <v>3493</v>
      </c>
      <c r="O9" s="72" t="s">
        <v>3494</v>
      </c>
      <c r="P9" s="72" t="s">
        <v>3495</v>
      </c>
      <c r="Q9" s="72" t="s">
        <v>3496</v>
      </c>
      <c r="R9" s="72" t="s">
        <v>3497</v>
      </c>
      <c r="S9" s="72" t="s">
        <v>3498</v>
      </c>
      <c r="T9" s="72" t="s">
        <v>3499</v>
      </c>
      <c r="U9" s="72" t="s">
        <v>3500</v>
      </c>
      <c r="V9" s="72" t="s">
        <v>3501</v>
      </c>
      <c r="W9" s="72" t="s">
        <v>3502</v>
      </c>
      <c r="X9" s="72" t="s">
        <v>3503</v>
      </c>
      <c r="Y9" s="72" t="s">
        <v>3504</v>
      </c>
    </row>
    <row r="10" spans="1:25" x14ac:dyDescent="0.25">
      <c r="A10" s="43" t="str">
        <f t="shared" ref="A10:A69" si="0">VLOOKUP(G10,DDEGL_USERS,2,FALSE)</f>
        <v>Wade Hicks</v>
      </c>
      <c r="B10" s="43">
        <f t="shared" ref="B10:B15" si="1">(YEAR(Q10)-YEAR(P10))*12+MONTH(Q10)-MONTH(P10)+1</f>
        <v>3</v>
      </c>
      <c r="C10" s="43">
        <f t="shared" ref="C10:C69" si="2">B10*W10</f>
        <v>30000</v>
      </c>
      <c r="D10" s="73" t="s">
        <v>3566</v>
      </c>
      <c r="E10" s="73" t="s">
        <v>1527</v>
      </c>
      <c r="F10" s="73" t="s">
        <v>3316</v>
      </c>
      <c r="G10" s="73" t="s">
        <v>3319</v>
      </c>
      <c r="H10" s="73" t="s">
        <v>1528</v>
      </c>
      <c r="I10" s="73" t="s">
        <v>1529</v>
      </c>
      <c r="J10" s="73" t="s">
        <v>1530</v>
      </c>
      <c r="K10" s="73" t="s">
        <v>1531</v>
      </c>
      <c r="L10" s="73" t="s">
        <v>1532</v>
      </c>
      <c r="M10" s="73" t="s">
        <v>1533</v>
      </c>
      <c r="N10" s="73"/>
      <c r="O10" s="73" t="s">
        <v>1534</v>
      </c>
      <c r="P10" s="77">
        <v>37165</v>
      </c>
      <c r="Q10" s="77">
        <v>37256</v>
      </c>
      <c r="R10" s="73"/>
      <c r="S10" s="73" t="s">
        <v>1535</v>
      </c>
      <c r="T10" s="74">
        <v>37029</v>
      </c>
      <c r="U10" s="73" t="s">
        <v>1536</v>
      </c>
      <c r="V10" s="73" t="s">
        <v>3643</v>
      </c>
      <c r="W10" s="73">
        <v>10000</v>
      </c>
      <c r="X10" s="73">
        <v>0.54374999999999996</v>
      </c>
      <c r="Y10" s="73">
        <v>31572</v>
      </c>
    </row>
    <row r="11" spans="1:25" x14ac:dyDescent="0.25">
      <c r="A11" s="43" t="str">
        <f t="shared" si="0"/>
        <v>Wade Hicks</v>
      </c>
      <c r="B11" s="43">
        <f t="shared" si="1"/>
        <v>3</v>
      </c>
      <c r="C11" s="43">
        <f t="shared" si="2"/>
        <v>30000</v>
      </c>
      <c r="D11" s="75" t="s">
        <v>3566</v>
      </c>
      <c r="E11" s="75" t="s">
        <v>1527</v>
      </c>
      <c r="F11" s="75" t="s">
        <v>3316</v>
      </c>
      <c r="G11" s="75" t="s">
        <v>3319</v>
      </c>
      <c r="H11" s="75" t="s">
        <v>1528</v>
      </c>
      <c r="I11" s="75" t="s">
        <v>1529</v>
      </c>
      <c r="J11" s="75" t="s">
        <v>1530</v>
      </c>
      <c r="K11" s="75" t="s">
        <v>1531</v>
      </c>
      <c r="L11" s="75" t="s">
        <v>1532</v>
      </c>
      <c r="M11" s="75" t="s">
        <v>1533</v>
      </c>
      <c r="N11" s="75"/>
      <c r="O11" s="75" t="s">
        <v>1534</v>
      </c>
      <c r="P11" s="78">
        <v>37165</v>
      </c>
      <c r="Q11" s="78">
        <v>37256</v>
      </c>
      <c r="R11" s="75"/>
      <c r="S11" s="75" t="s">
        <v>1535</v>
      </c>
      <c r="T11" s="76">
        <v>37029</v>
      </c>
      <c r="U11" s="75" t="s">
        <v>1537</v>
      </c>
      <c r="V11" s="75" t="s">
        <v>3579</v>
      </c>
      <c r="W11" s="75">
        <v>10000</v>
      </c>
      <c r="X11" s="75">
        <v>0.54374999999999996</v>
      </c>
      <c r="Y11" s="75">
        <v>31559</v>
      </c>
    </row>
    <row r="12" spans="1:25" x14ac:dyDescent="0.25">
      <c r="A12" s="43" t="str">
        <f t="shared" si="0"/>
        <v>Wade Hicks</v>
      </c>
      <c r="B12" s="43">
        <f t="shared" si="1"/>
        <v>3</v>
      </c>
      <c r="C12" s="43">
        <f t="shared" si="2"/>
        <v>30000</v>
      </c>
      <c r="D12" s="73" t="s">
        <v>3566</v>
      </c>
      <c r="E12" s="73" t="s">
        <v>1527</v>
      </c>
      <c r="F12" s="73" t="s">
        <v>3316</v>
      </c>
      <c r="G12" s="73" t="s">
        <v>3319</v>
      </c>
      <c r="H12" s="73" t="s">
        <v>1528</v>
      </c>
      <c r="I12" s="73" t="s">
        <v>1529</v>
      </c>
      <c r="J12" s="73" t="s">
        <v>1530</v>
      </c>
      <c r="K12" s="73" t="s">
        <v>1531</v>
      </c>
      <c r="L12" s="73" t="s">
        <v>1532</v>
      </c>
      <c r="M12" s="73" t="s">
        <v>1533</v>
      </c>
      <c r="N12" s="73"/>
      <c r="O12" s="73" t="s">
        <v>1534</v>
      </c>
      <c r="P12" s="77">
        <v>37165</v>
      </c>
      <c r="Q12" s="77">
        <v>37256</v>
      </c>
      <c r="R12" s="73"/>
      <c r="S12" s="73" t="s">
        <v>1535</v>
      </c>
      <c r="T12" s="74">
        <v>37029</v>
      </c>
      <c r="U12" s="73" t="s">
        <v>1537</v>
      </c>
      <c r="V12" s="73" t="s">
        <v>3579</v>
      </c>
      <c r="W12" s="73">
        <v>10000</v>
      </c>
      <c r="X12" s="73">
        <v>0.54374999999999996</v>
      </c>
      <c r="Y12" s="73">
        <v>31560</v>
      </c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G11" sqref="G11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17" bestFit="1" customWidth="1"/>
    <col min="7" max="7" width="17.6640625" style="207" customWidth="1"/>
    <col min="8" max="8" width="22.6640625" style="203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204" customWidth="1"/>
    <col min="17" max="17" width="14.6640625" style="204" customWidth="1"/>
    <col min="18" max="18" width="15.6640625" style="205" customWidth="1"/>
    <col min="19" max="19" width="32.6640625" customWidth="1"/>
    <col min="20" max="20" width="23.6640625" customWidth="1"/>
    <col min="21" max="21" width="10.6640625" style="206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203" customWidth="1"/>
    <col min="29" max="29" width="22.6640625" style="203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2810</v>
      </c>
      <c r="B1" s="226">
        <v>2700934</v>
      </c>
      <c r="C1" s="17" t="s">
        <v>2811</v>
      </c>
    </row>
    <row r="2" spans="1:29" x14ac:dyDescent="0.25">
      <c r="A2" s="200" t="s">
        <v>2800</v>
      </c>
      <c r="B2" s="220">
        <f t="shared" ref="B2:B7" si="0">SUMIF($A$11:$A$10002,A2,$F$11:$F$10002)</f>
        <v>36725455</v>
      </c>
      <c r="G2" s="202" t="s">
        <v>3873</v>
      </c>
    </row>
    <row r="3" spans="1:29" ht="18" thickBot="1" x14ac:dyDescent="0.35">
      <c r="A3" s="224" t="s">
        <v>2801</v>
      </c>
      <c r="B3" s="222">
        <f t="shared" si="0"/>
        <v>417173040</v>
      </c>
      <c r="H3" s="208" t="s">
        <v>3874</v>
      </c>
    </row>
    <row r="4" spans="1:29" ht="15.6" x14ac:dyDescent="0.3">
      <c r="A4" s="223" t="s">
        <v>2802</v>
      </c>
      <c r="B4" s="221">
        <f t="shared" si="0"/>
        <v>757000</v>
      </c>
      <c r="H4" s="209"/>
    </row>
    <row r="5" spans="1:29" ht="15.6" x14ac:dyDescent="0.3">
      <c r="A5" s="223" t="s">
        <v>2804</v>
      </c>
      <c r="B5" s="221">
        <f t="shared" si="0"/>
        <v>0</v>
      </c>
      <c r="H5" s="209"/>
    </row>
    <row r="6" spans="1:29" ht="15.6" x14ac:dyDescent="0.3">
      <c r="A6" s="223" t="s">
        <v>2803</v>
      </c>
      <c r="B6" s="221">
        <f t="shared" si="0"/>
        <v>11020000</v>
      </c>
      <c r="H6" s="209"/>
    </row>
    <row r="7" spans="1:29" ht="13.8" thickBot="1" x14ac:dyDescent="0.3">
      <c r="A7" s="224" t="s">
        <v>2805</v>
      </c>
      <c r="B7" s="222">
        <f t="shared" si="0"/>
        <v>770000</v>
      </c>
    </row>
    <row r="8" spans="1:29" x14ac:dyDescent="0.25">
      <c r="A8" s="225" t="s">
        <v>2809</v>
      </c>
      <c r="B8" s="19"/>
      <c r="G8" s="227" t="s">
        <v>2812</v>
      </c>
    </row>
    <row r="9" spans="1:29" ht="13.8" thickBot="1" x14ac:dyDescent="0.3">
      <c r="A9" s="228"/>
      <c r="B9" s="19"/>
      <c r="F9" s="146"/>
      <c r="G9" s="227"/>
    </row>
    <row r="10" spans="1:29" ht="13.8" thickBot="1" x14ac:dyDescent="0.3">
      <c r="A10" s="41" t="s">
        <v>2806</v>
      </c>
      <c r="B10" s="219" t="s">
        <v>2796</v>
      </c>
      <c r="C10" s="219" t="s">
        <v>2795</v>
      </c>
      <c r="D10" s="219" t="s">
        <v>2797</v>
      </c>
      <c r="E10" s="219" t="s">
        <v>2799</v>
      </c>
      <c r="F10" s="42" t="s">
        <v>3253</v>
      </c>
      <c r="G10" s="210" t="s">
        <v>3875</v>
      </c>
      <c r="H10" s="211" t="s">
        <v>3876</v>
      </c>
      <c r="I10" s="212" t="s">
        <v>3877</v>
      </c>
      <c r="J10" s="212" t="s">
        <v>3878</v>
      </c>
      <c r="K10" s="212" t="s">
        <v>3879</v>
      </c>
      <c r="L10" s="212" t="s">
        <v>3880</v>
      </c>
      <c r="M10" s="212" t="s">
        <v>3881</v>
      </c>
      <c r="N10" s="212" t="s">
        <v>3882</v>
      </c>
      <c r="O10" s="212" t="s">
        <v>3883</v>
      </c>
      <c r="P10" s="213" t="s">
        <v>3884</v>
      </c>
      <c r="Q10" s="213" t="s">
        <v>3885</v>
      </c>
      <c r="R10" s="214" t="s">
        <v>3886</v>
      </c>
      <c r="S10" s="212" t="s">
        <v>3887</v>
      </c>
      <c r="T10" s="212" t="s">
        <v>3888</v>
      </c>
      <c r="U10" s="215" t="s">
        <v>3280</v>
      </c>
      <c r="V10" s="212" t="s">
        <v>3889</v>
      </c>
      <c r="W10" s="212" t="s">
        <v>3890</v>
      </c>
      <c r="X10" s="212" t="s">
        <v>3891</v>
      </c>
      <c r="Y10" s="212" t="s">
        <v>3892</v>
      </c>
      <c r="Z10" s="212" t="s">
        <v>3523</v>
      </c>
      <c r="AA10" s="212" t="s">
        <v>3271</v>
      </c>
      <c r="AB10" s="211" t="s">
        <v>3893</v>
      </c>
      <c r="AC10" s="211" t="s">
        <v>3894</v>
      </c>
    </row>
    <row r="11" spans="1:29" x14ac:dyDescent="0.25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8">
        <f t="shared" ref="F11:F74" si="5">E11*SUM(P11:Q11)</f>
        <v>20</v>
      </c>
      <c r="G11" s="207">
        <v>1263147</v>
      </c>
      <c r="H11" s="203">
        <v>37028.890590277777</v>
      </c>
      <c r="I11" t="s">
        <v>3895</v>
      </c>
      <c r="M11" t="s">
        <v>2482</v>
      </c>
      <c r="N11" t="s">
        <v>3896</v>
      </c>
      <c r="O11" t="s">
        <v>3897</v>
      </c>
      <c r="Q11" s="204">
        <v>20</v>
      </c>
      <c r="S11" t="s">
        <v>3898</v>
      </c>
      <c r="T11" t="s">
        <v>3899</v>
      </c>
      <c r="U11" s="206">
        <v>1695</v>
      </c>
      <c r="V11" t="s">
        <v>3900</v>
      </c>
      <c r="W11" t="s">
        <v>3901</v>
      </c>
      <c r="X11" t="s">
        <v>3902</v>
      </c>
      <c r="Y11" t="s">
        <v>3903</v>
      </c>
      <c r="Z11" t="s">
        <v>3904</v>
      </c>
      <c r="AA11">
        <v>2136406</v>
      </c>
    </row>
    <row r="12" spans="1:29" x14ac:dyDescent="0.25">
      <c r="A12" s="44" t="str">
        <f t="shared" si="1"/>
        <v xml:space="preserve"> Crude Financial</v>
      </c>
      <c r="B12" s="44" t="str">
        <f t="shared" si="2"/>
        <v/>
      </c>
      <c r="C12" s="44" t="str">
        <f t="shared" si="3"/>
        <v>Crude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8">
        <f t="shared" si="5"/>
        <v>25000</v>
      </c>
      <c r="G12" s="207">
        <v>1263149</v>
      </c>
      <c r="H12" s="203">
        <v>37028.935613425929</v>
      </c>
      <c r="I12" t="s">
        <v>3869</v>
      </c>
      <c r="M12" t="s">
        <v>3626</v>
      </c>
      <c r="N12" t="s">
        <v>1216</v>
      </c>
      <c r="O12" t="s">
        <v>1217</v>
      </c>
      <c r="P12" s="204">
        <v>25000</v>
      </c>
      <c r="S12" t="s">
        <v>2479</v>
      </c>
      <c r="T12" t="s">
        <v>3899</v>
      </c>
      <c r="U12" s="206">
        <v>25.12</v>
      </c>
      <c r="V12" t="s">
        <v>4106</v>
      </c>
      <c r="W12" t="s">
        <v>1218</v>
      </c>
      <c r="X12" t="s">
        <v>1219</v>
      </c>
      <c r="Y12" t="s">
        <v>3964</v>
      </c>
      <c r="Z12" t="s">
        <v>3965</v>
      </c>
      <c r="AA12" t="s">
        <v>1538</v>
      </c>
      <c r="AB12" s="203">
        <v>37073</v>
      </c>
      <c r="AC12" s="203">
        <v>37103</v>
      </c>
    </row>
    <row r="13" spans="1:29" x14ac:dyDescent="0.25">
      <c r="A13" s="44" t="str">
        <f t="shared" si="1"/>
        <v xml:space="preserve"> Crude Financial</v>
      </c>
      <c r="B13" s="44" t="str">
        <f t="shared" si="2"/>
        <v/>
      </c>
      <c r="C13" s="44" t="str">
        <f t="shared" si="3"/>
        <v>Crude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8">
        <f t="shared" si="5"/>
        <v>25000</v>
      </c>
      <c r="G13" s="207">
        <v>1263150</v>
      </c>
      <c r="H13" s="203">
        <v>37028.944074074076</v>
      </c>
      <c r="I13" t="s">
        <v>3869</v>
      </c>
      <c r="M13" t="s">
        <v>3626</v>
      </c>
      <c r="N13" t="s">
        <v>1216</v>
      </c>
      <c r="O13" t="s">
        <v>1217</v>
      </c>
      <c r="P13" s="204">
        <v>25000</v>
      </c>
      <c r="S13" t="s">
        <v>2479</v>
      </c>
      <c r="T13" t="s">
        <v>3899</v>
      </c>
      <c r="U13" s="206">
        <v>25.12</v>
      </c>
      <c r="V13" t="s">
        <v>4106</v>
      </c>
      <c r="W13" t="s">
        <v>1218</v>
      </c>
      <c r="X13" t="s">
        <v>1219</v>
      </c>
      <c r="Y13" t="s">
        <v>3964</v>
      </c>
      <c r="Z13" t="s">
        <v>3965</v>
      </c>
      <c r="AA13" t="s">
        <v>1539</v>
      </c>
      <c r="AB13" s="203">
        <v>37073</v>
      </c>
      <c r="AC13" s="203">
        <v>37103</v>
      </c>
    </row>
    <row r="14" spans="1:29" x14ac:dyDescent="0.25">
      <c r="A14" s="44" t="str">
        <f t="shared" si="1"/>
        <v xml:space="preserve"> Power Financial</v>
      </c>
      <c r="B14" s="44" t="str">
        <f t="shared" si="2"/>
        <v/>
      </c>
      <c r="C14" s="44" t="str">
        <f t="shared" si="3"/>
        <v>Power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366</v>
      </c>
      <c r="F14" s="218">
        <f t="shared" si="5"/>
        <v>3660</v>
      </c>
      <c r="G14" s="207">
        <v>1263151</v>
      </c>
      <c r="H14" s="203">
        <v>37029.029710648145</v>
      </c>
      <c r="I14" t="s">
        <v>1540</v>
      </c>
      <c r="M14" t="s">
        <v>3301</v>
      </c>
      <c r="N14" t="s">
        <v>1541</v>
      </c>
      <c r="O14" t="s">
        <v>1542</v>
      </c>
      <c r="Q14" s="204">
        <v>10</v>
      </c>
      <c r="S14" t="s">
        <v>2475</v>
      </c>
      <c r="T14" t="s">
        <v>1543</v>
      </c>
      <c r="U14" s="206">
        <v>188.75</v>
      </c>
      <c r="V14" t="s">
        <v>1544</v>
      </c>
      <c r="W14" t="s">
        <v>1545</v>
      </c>
      <c r="X14" t="s">
        <v>1546</v>
      </c>
      <c r="Y14" t="s">
        <v>1547</v>
      </c>
      <c r="Z14" t="s">
        <v>1548</v>
      </c>
      <c r="AA14">
        <v>1263151</v>
      </c>
      <c r="AB14" s="203">
        <v>37257</v>
      </c>
      <c r="AC14" s="203">
        <v>37622</v>
      </c>
    </row>
    <row r="15" spans="1:29" x14ac:dyDescent="0.25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18">
        <f t="shared" si="5"/>
        <v>25</v>
      </c>
      <c r="G15" s="207">
        <v>1263152</v>
      </c>
      <c r="H15" s="203">
        <v>37029.043298611112</v>
      </c>
      <c r="I15" t="s">
        <v>3916</v>
      </c>
      <c r="M15" t="s">
        <v>3301</v>
      </c>
      <c r="N15" t="s">
        <v>3905</v>
      </c>
      <c r="O15" t="s">
        <v>1549</v>
      </c>
      <c r="Q15" s="204">
        <v>25</v>
      </c>
      <c r="S15" t="s">
        <v>2475</v>
      </c>
      <c r="T15" t="s">
        <v>3906</v>
      </c>
      <c r="U15" s="206">
        <v>28</v>
      </c>
      <c r="V15" t="s">
        <v>1550</v>
      </c>
      <c r="W15" t="s">
        <v>3907</v>
      </c>
      <c r="X15" t="s">
        <v>3908</v>
      </c>
      <c r="Y15" t="s">
        <v>3909</v>
      </c>
      <c r="Z15" t="s">
        <v>3910</v>
      </c>
      <c r="AA15">
        <v>103776.1</v>
      </c>
      <c r="AB15" s="203">
        <v>37032.875</v>
      </c>
      <c r="AC15" s="203">
        <v>37032.875</v>
      </c>
    </row>
    <row r="16" spans="1:29" x14ac:dyDescent="0.25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18">
        <f t="shared" si="5"/>
        <v>25</v>
      </c>
      <c r="G16" s="207">
        <v>1263153</v>
      </c>
      <c r="H16" s="203">
        <v>37029.044108796297</v>
      </c>
      <c r="I16" t="s">
        <v>3064</v>
      </c>
      <c r="M16" t="s">
        <v>3301</v>
      </c>
      <c r="N16" t="s">
        <v>3905</v>
      </c>
      <c r="O16" t="s">
        <v>1549</v>
      </c>
      <c r="Q16" s="204">
        <v>25</v>
      </c>
      <c r="S16" t="s">
        <v>2475</v>
      </c>
      <c r="T16" t="s">
        <v>3906</v>
      </c>
      <c r="U16" s="206">
        <v>28.4</v>
      </c>
      <c r="V16" t="s">
        <v>3065</v>
      </c>
      <c r="W16" t="s">
        <v>3907</v>
      </c>
      <c r="X16" t="s">
        <v>3908</v>
      </c>
      <c r="Y16" t="s">
        <v>3909</v>
      </c>
      <c r="Z16" t="s">
        <v>3910</v>
      </c>
      <c r="AA16">
        <v>103777.1</v>
      </c>
      <c r="AB16" s="203">
        <v>37032.875</v>
      </c>
      <c r="AC16" s="203">
        <v>37032.875</v>
      </c>
    </row>
    <row r="17" spans="1:29" x14ac:dyDescent="0.25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8">
        <f t="shared" si="5"/>
        <v>25</v>
      </c>
      <c r="G17" s="207">
        <v>1263154</v>
      </c>
      <c r="H17" s="203">
        <v>37029.04414351852</v>
      </c>
      <c r="I17" t="s">
        <v>3933</v>
      </c>
      <c r="M17" t="s">
        <v>3301</v>
      </c>
      <c r="N17" t="s">
        <v>3905</v>
      </c>
      <c r="O17" t="s">
        <v>1551</v>
      </c>
      <c r="Q17" s="204">
        <v>25</v>
      </c>
      <c r="S17" t="s">
        <v>2475</v>
      </c>
      <c r="T17" t="s">
        <v>3906</v>
      </c>
      <c r="U17" s="206">
        <v>23.5</v>
      </c>
      <c r="V17" t="s">
        <v>3934</v>
      </c>
      <c r="W17" t="s">
        <v>3907</v>
      </c>
      <c r="X17" t="s">
        <v>3908</v>
      </c>
      <c r="Y17" t="s">
        <v>3909</v>
      </c>
      <c r="Z17" t="s">
        <v>3910</v>
      </c>
      <c r="AA17">
        <v>103778.1</v>
      </c>
      <c r="AB17" s="203">
        <v>37032.875</v>
      </c>
      <c r="AC17" s="203">
        <v>37032.875</v>
      </c>
    </row>
    <row r="18" spans="1:29" x14ac:dyDescent="0.25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8">
        <f t="shared" si="5"/>
        <v>25</v>
      </c>
      <c r="G18" s="207">
        <v>1263155</v>
      </c>
      <c r="H18" s="203">
        <v>37029.044571759259</v>
      </c>
      <c r="I18" t="s">
        <v>3916</v>
      </c>
      <c r="M18" t="s">
        <v>3301</v>
      </c>
      <c r="N18" t="s">
        <v>3905</v>
      </c>
      <c r="O18" t="s">
        <v>1549</v>
      </c>
      <c r="Q18" s="204">
        <v>25</v>
      </c>
      <c r="S18" t="s">
        <v>2475</v>
      </c>
      <c r="T18" t="s">
        <v>3906</v>
      </c>
      <c r="U18" s="206">
        <v>28.8</v>
      </c>
      <c r="V18" t="s">
        <v>1550</v>
      </c>
      <c r="W18" t="s">
        <v>3907</v>
      </c>
      <c r="X18" t="s">
        <v>3908</v>
      </c>
      <c r="Y18" t="s">
        <v>3909</v>
      </c>
      <c r="Z18" t="s">
        <v>3910</v>
      </c>
      <c r="AA18">
        <v>103779.1</v>
      </c>
      <c r="AB18" s="203">
        <v>37032.875</v>
      </c>
      <c r="AC18" s="203">
        <v>37032.875</v>
      </c>
    </row>
    <row r="19" spans="1:29" x14ac:dyDescent="0.25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8">
        <f t="shared" si="5"/>
        <v>25</v>
      </c>
      <c r="G19" s="207">
        <v>1263156</v>
      </c>
      <c r="H19" s="203">
        <v>37029.044606481482</v>
      </c>
      <c r="I19" t="s">
        <v>3912</v>
      </c>
      <c r="M19" t="s">
        <v>3301</v>
      </c>
      <c r="N19" t="s">
        <v>3905</v>
      </c>
      <c r="O19" t="s">
        <v>1551</v>
      </c>
      <c r="P19" s="204">
        <v>25</v>
      </c>
      <c r="S19" t="s">
        <v>2475</v>
      </c>
      <c r="T19" t="s">
        <v>3906</v>
      </c>
      <c r="U19" s="206">
        <v>23.2</v>
      </c>
      <c r="V19" t="s">
        <v>3913</v>
      </c>
      <c r="W19" t="s">
        <v>3907</v>
      </c>
      <c r="X19" t="s">
        <v>3908</v>
      </c>
      <c r="Y19" t="s">
        <v>3909</v>
      </c>
      <c r="Z19" t="s">
        <v>3910</v>
      </c>
      <c r="AA19">
        <v>103780.1</v>
      </c>
      <c r="AB19" s="203">
        <v>37032.875</v>
      </c>
      <c r="AC19" s="203">
        <v>37032.875</v>
      </c>
    </row>
    <row r="20" spans="1:29" x14ac:dyDescent="0.25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8">
        <f t="shared" si="5"/>
        <v>25</v>
      </c>
      <c r="G20" s="207">
        <v>1263157</v>
      </c>
      <c r="H20" s="203">
        <v>37029.044861111113</v>
      </c>
      <c r="I20" t="s">
        <v>2379</v>
      </c>
      <c r="M20" t="s">
        <v>3301</v>
      </c>
      <c r="N20" t="s">
        <v>3905</v>
      </c>
      <c r="O20" t="s">
        <v>1551</v>
      </c>
      <c r="Q20" s="204">
        <v>25</v>
      </c>
      <c r="S20" t="s">
        <v>2475</v>
      </c>
      <c r="T20" t="s">
        <v>3906</v>
      </c>
      <c r="U20" s="206">
        <v>23.5</v>
      </c>
      <c r="V20" t="s">
        <v>1552</v>
      </c>
      <c r="W20" t="s">
        <v>3907</v>
      </c>
      <c r="X20" t="s">
        <v>3908</v>
      </c>
      <c r="Y20" t="s">
        <v>3909</v>
      </c>
      <c r="Z20" t="s">
        <v>3910</v>
      </c>
      <c r="AA20">
        <v>103781.1</v>
      </c>
      <c r="AB20" s="203">
        <v>37032.875</v>
      </c>
      <c r="AC20" s="203">
        <v>37032.875</v>
      </c>
    </row>
    <row r="21" spans="1:29" x14ac:dyDescent="0.25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2</v>
      </c>
      <c r="F21" s="218">
        <f t="shared" si="5"/>
        <v>100</v>
      </c>
      <c r="G21" s="207">
        <v>1263158</v>
      </c>
      <c r="H21" s="203">
        <v>37029.045104166667</v>
      </c>
      <c r="I21" t="s">
        <v>3954</v>
      </c>
      <c r="M21" t="s">
        <v>3301</v>
      </c>
      <c r="N21" t="s">
        <v>3930</v>
      </c>
      <c r="O21" t="s">
        <v>3080</v>
      </c>
      <c r="P21" s="204">
        <v>50</v>
      </c>
      <c r="S21" t="s">
        <v>2475</v>
      </c>
      <c r="T21" t="s">
        <v>3906</v>
      </c>
      <c r="U21" s="206">
        <v>15.2</v>
      </c>
      <c r="V21" t="s">
        <v>3955</v>
      </c>
      <c r="W21" t="s">
        <v>3931</v>
      </c>
      <c r="X21" t="s">
        <v>3908</v>
      </c>
      <c r="Y21" t="s">
        <v>3909</v>
      </c>
      <c r="Z21" t="s">
        <v>3910</v>
      </c>
      <c r="AA21">
        <v>103782.1</v>
      </c>
      <c r="AB21" s="203">
        <v>37030.875</v>
      </c>
      <c r="AC21" s="203">
        <v>37031.875</v>
      </c>
    </row>
    <row r="22" spans="1:29" x14ac:dyDescent="0.25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8">
        <f t="shared" si="5"/>
        <v>50</v>
      </c>
      <c r="G22" s="207">
        <v>1263159</v>
      </c>
      <c r="H22" s="203">
        <v>37029.045370370368</v>
      </c>
      <c r="I22" t="s">
        <v>3940</v>
      </c>
      <c r="M22" t="s">
        <v>3301</v>
      </c>
      <c r="N22" t="s">
        <v>3930</v>
      </c>
      <c r="O22" t="s">
        <v>1553</v>
      </c>
      <c r="P22" s="204">
        <v>50</v>
      </c>
      <c r="S22" t="s">
        <v>2475</v>
      </c>
      <c r="T22" t="s">
        <v>3906</v>
      </c>
      <c r="U22" s="206">
        <v>14.85</v>
      </c>
      <c r="V22" t="s">
        <v>3941</v>
      </c>
      <c r="W22" t="s">
        <v>3931</v>
      </c>
      <c r="X22" t="s">
        <v>3908</v>
      </c>
      <c r="Y22" t="s">
        <v>3909</v>
      </c>
      <c r="Z22" t="s">
        <v>3910</v>
      </c>
      <c r="AA22">
        <v>103783.1</v>
      </c>
      <c r="AB22" s="203">
        <v>37032.875</v>
      </c>
      <c r="AC22" s="203">
        <v>37032.875</v>
      </c>
    </row>
    <row r="23" spans="1:29" x14ac:dyDescent="0.25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8">
        <f t="shared" si="5"/>
        <v>25</v>
      </c>
      <c r="G23" s="207">
        <v>1263160</v>
      </c>
      <c r="H23" s="203">
        <v>37029.045590277776</v>
      </c>
      <c r="I23" t="s">
        <v>3912</v>
      </c>
      <c r="M23" t="s">
        <v>3301</v>
      </c>
      <c r="N23" t="s">
        <v>3905</v>
      </c>
      <c r="O23" t="s">
        <v>1551</v>
      </c>
      <c r="P23" s="204">
        <v>25</v>
      </c>
      <c r="S23" t="s">
        <v>2475</v>
      </c>
      <c r="T23" t="s">
        <v>3906</v>
      </c>
      <c r="U23" s="206">
        <v>23.3</v>
      </c>
      <c r="V23" t="s">
        <v>3913</v>
      </c>
      <c r="W23" t="s">
        <v>3907</v>
      </c>
      <c r="X23" t="s">
        <v>3908</v>
      </c>
      <c r="Y23" t="s">
        <v>3909</v>
      </c>
      <c r="Z23" t="s">
        <v>3910</v>
      </c>
      <c r="AA23">
        <v>103784.1</v>
      </c>
      <c r="AB23" s="203">
        <v>37032.875</v>
      </c>
      <c r="AC23" s="203">
        <v>37032.875</v>
      </c>
    </row>
    <row r="24" spans="1:29" x14ac:dyDescent="0.25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18">
        <f t="shared" si="5"/>
        <v>50</v>
      </c>
      <c r="G24" s="207">
        <v>1263161</v>
      </c>
      <c r="H24" s="203">
        <v>37029.045706018522</v>
      </c>
      <c r="I24" t="s">
        <v>4093</v>
      </c>
      <c r="M24" t="s">
        <v>3301</v>
      </c>
      <c r="N24" t="s">
        <v>3930</v>
      </c>
      <c r="O24" t="s">
        <v>1554</v>
      </c>
      <c r="P24" s="204">
        <v>50</v>
      </c>
      <c r="S24" t="s">
        <v>2475</v>
      </c>
      <c r="T24" t="s">
        <v>3906</v>
      </c>
      <c r="U24" s="206">
        <v>20.65</v>
      </c>
      <c r="V24" t="s">
        <v>1555</v>
      </c>
      <c r="W24" t="s">
        <v>3931</v>
      </c>
      <c r="X24" t="s">
        <v>3908</v>
      </c>
      <c r="Y24" t="s">
        <v>3909</v>
      </c>
      <c r="Z24" t="s">
        <v>3910</v>
      </c>
      <c r="AA24">
        <v>103785.1</v>
      </c>
      <c r="AB24" s="203">
        <v>37032.875</v>
      </c>
      <c r="AC24" s="203">
        <v>37032.875</v>
      </c>
    </row>
    <row r="25" spans="1:29" x14ac:dyDescent="0.25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8">
        <f t="shared" si="5"/>
        <v>25</v>
      </c>
      <c r="G25" s="207">
        <v>1263162</v>
      </c>
      <c r="H25" s="203">
        <v>37029.046354166669</v>
      </c>
      <c r="I25" t="s">
        <v>3917</v>
      </c>
      <c r="M25" t="s">
        <v>3301</v>
      </c>
      <c r="N25" t="s">
        <v>3905</v>
      </c>
      <c r="O25" t="s">
        <v>1551</v>
      </c>
      <c r="Q25" s="204">
        <v>25</v>
      </c>
      <c r="S25" t="s">
        <v>2475</v>
      </c>
      <c r="T25" t="s">
        <v>3906</v>
      </c>
      <c r="U25" s="206">
        <v>23.5</v>
      </c>
      <c r="V25" t="s">
        <v>3918</v>
      </c>
      <c r="W25" t="s">
        <v>3907</v>
      </c>
      <c r="X25" t="s">
        <v>3908</v>
      </c>
      <c r="Y25" t="s">
        <v>3909</v>
      </c>
      <c r="Z25" t="s">
        <v>3910</v>
      </c>
      <c r="AA25">
        <v>103786.1</v>
      </c>
      <c r="AB25" s="203">
        <v>37032.875</v>
      </c>
      <c r="AC25" s="203">
        <v>37032.875</v>
      </c>
    </row>
    <row r="26" spans="1:29" x14ac:dyDescent="0.25">
      <c r="A26" s="44" t="str">
        <f t="shared" si="1"/>
        <v xml:space="preserve"> Metals Financial</v>
      </c>
      <c r="B26" s="44" t="str">
        <f t="shared" si="2"/>
        <v/>
      </c>
      <c r="C26" s="44" t="str">
        <f t="shared" si="3"/>
        <v>Metals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1</v>
      </c>
      <c r="F26" s="218">
        <f t="shared" si="5"/>
        <v>20</v>
      </c>
      <c r="G26" s="207">
        <v>1263163</v>
      </c>
      <c r="H26" s="203">
        <v>37029.046446759261</v>
      </c>
      <c r="I26" t="s">
        <v>3129</v>
      </c>
      <c r="M26" t="s">
        <v>2482</v>
      </c>
      <c r="N26" t="s">
        <v>3951</v>
      </c>
      <c r="O26" t="s">
        <v>3952</v>
      </c>
      <c r="P26" s="204">
        <v>20</v>
      </c>
      <c r="S26" t="s">
        <v>3898</v>
      </c>
      <c r="T26" t="s">
        <v>3899</v>
      </c>
      <c r="U26" s="206">
        <v>1530</v>
      </c>
      <c r="V26" t="s">
        <v>1556</v>
      </c>
      <c r="W26" t="s">
        <v>3901</v>
      </c>
      <c r="X26" t="s">
        <v>3902</v>
      </c>
      <c r="Y26" t="s">
        <v>3903</v>
      </c>
      <c r="Z26" t="s">
        <v>3904</v>
      </c>
      <c r="AA26">
        <v>2136404</v>
      </c>
    </row>
    <row r="27" spans="1:29" x14ac:dyDescent="0.25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8">
        <f t="shared" si="5"/>
        <v>25</v>
      </c>
      <c r="G27" s="207">
        <v>1263164</v>
      </c>
      <c r="H27" s="203">
        <v>37029.046481481484</v>
      </c>
      <c r="I27" t="s">
        <v>3933</v>
      </c>
      <c r="M27" t="s">
        <v>3301</v>
      </c>
      <c r="N27" t="s">
        <v>3905</v>
      </c>
      <c r="O27" t="s">
        <v>1549</v>
      </c>
      <c r="Q27" s="204">
        <v>25</v>
      </c>
      <c r="S27" t="s">
        <v>2475</v>
      </c>
      <c r="T27" t="s">
        <v>3906</v>
      </c>
      <c r="U27" s="206">
        <v>28.8</v>
      </c>
      <c r="V27" t="s">
        <v>3934</v>
      </c>
      <c r="W27" t="s">
        <v>3907</v>
      </c>
      <c r="X27" t="s">
        <v>3908</v>
      </c>
      <c r="Y27" t="s">
        <v>3909</v>
      </c>
      <c r="Z27" t="s">
        <v>3910</v>
      </c>
      <c r="AA27">
        <v>103787.1</v>
      </c>
      <c r="AB27" s="203">
        <v>37032.875</v>
      </c>
      <c r="AC27" s="203">
        <v>37032.875</v>
      </c>
    </row>
    <row r="28" spans="1:29" x14ac:dyDescent="0.25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2</v>
      </c>
      <c r="F28" s="218">
        <f t="shared" si="5"/>
        <v>20</v>
      </c>
      <c r="G28" s="207">
        <v>1263165</v>
      </c>
      <c r="H28" s="203">
        <v>37029.046956018516</v>
      </c>
      <c r="I28" t="s">
        <v>1223</v>
      </c>
      <c r="M28" t="s">
        <v>3301</v>
      </c>
      <c r="N28" t="s">
        <v>3905</v>
      </c>
      <c r="O28" t="s">
        <v>2634</v>
      </c>
      <c r="Q28" s="204">
        <v>10</v>
      </c>
      <c r="S28" t="s">
        <v>2475</v>
      </c>
      <c r="T28" t="s">
        <v>3906</v>
      </c>
      <c r="U28" s="206">
        <v>15.55</v>
      </c>
      <c r="V28" t="s">
        <v>1557</v>
      </c>
      <c r="W28" t="s">
        <v>3907</v>
      </c>
      <c r="X28" t="s">
        <v>3908</v>
      </c>
      <c r="Y28" t="s">
        <v>3909</v>
      </c>
      <c r="Z28" t="s">
        <v>3910</v>
      </c>
      <c r="AA28">
        <v>103788.1</v>
      </c>
      <c r="AB28" s="203">
        <v>37030.875</v>
      </c>
      <c r="AC28" s="203">
        <v>37031.875</v>
      </c>
    </row>
    <row r="29" spans="1:29" x14ac:dyDescent="0.25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8">
        <f t="shared" si="5"/>
        <v>25</v>
      </c>
      <c r="G29" s="207">
        <v>1263166</v>
      </c>
      <c r="H29" s="203">
        <v>37029.047627314816</v>
      </c>
      <c r="I29" t="s">
        <v>3933</v>
      </c>
      <c r="M29" t="s">
        <v>3301</v>
      </c>
      <c r="N29" t="s">
        <v>3905</v>
      </c>
      <c r="O29" t="s">
        <v>1549</v>
      </c>
      <c r="Q29" s="204">
        <v>25</v>
      </c>
      <c r="S29" t="s">
        <v>2475</v>
      </c>
      <c r="T29" t="s">
        <v>3906</v>
      </c>
      <c r="U29" s="206">
        <v>28.8</v>
      </c>
      <c r="V29" t="s">
        <v>3934</v>
      </c>
      <c r="W29" t="s">
        <v>3907</v>
      </c>
      <c r="X29" t="s">
        <v>3908</v>
      </c>
      <c r="Y29" t="s">
        <v>3909</v>
      </c>
      <c r="Z29" t="s">
        <v>3910</v>
      </c>
      <c r="AA29">
        <v>103789.1</v>
      </c>
      <c r="AB29" s="203">
        <v>37032.875</v>
      </c>
      <c r="AC29" s="203">
        <v>37032.875</v>
      </c>
    </row>
    <row r="30" spans="1:29" x14ac:dyDescent="0.25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2</v>
      </c>
      <c r="F30" s="218">
        <f t="shared" si="5"/>
        <v>100</v>
      </c>
      <c r="G30" s="207">
        <v>1263167</v>
      </c>
      <c r="H30" s="203">
        <v>37029.047719907408</v>
      </c>
      <c r="I30" t="s">
        <v>3912</v>
      </c>
      <c r="M30" t="s">
        <v>3301</v>
      </c>
      <c r="N30" t="s">
        <v>3930</v>
      </c>
      <c r="O30" t="s">
        <v>3080</v>
      </c>
      <c r="Q30" s="204">
        <v>50</v>
      </c>
      <c r="S30" t="s">
        <v>2475</v>
      </c>
      <c r="T30" t="s">
        <v>3906</v>
      </c>
      <c r="U30" s="206">
        <v>15.75</v>
      </c>
      <c r="V30" t="s">
        <v>3913</v>
      </c>
      <c r="W30" t="s">
        <v>3931</v>
      </c>
      <c r="X30" t="s">
        <v>3908</v>
      </c>
      <c r="Y30" t="s">
        <v>3909</v>
      </c>
      <c r="Z30" t="s">
        <v>3910</v>
      </c>
      <c r="AA30">
        <v>103790.1</v>
      </c>
      <c r="AB30" s="203">
        <v>37030.875</v>
      </c>
      <c r="AC30" s="203">
        <v>37031.875</v>
      </c>
    </row>
    <row r="31" spans="1:29" x14ac:dyDescent="0.25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8">
        <f t="shared" si="5"/>
        <v>25</v>
      </c>
      <c r="G31" s="207">
        <v>1263168</v>
      </c>
      <c r="H31" s="203">
        <v>37029.048032407409</v>
      </c>
      <c r="I31" t="s">
        <v>3933</v>
      </c>
      <c r="M31" t="s">
        <v>3301</v>
      </c>
      <c r="N31" t="s">
        <v>3905</v>
      </c>
      <c r="O31" t="s">
        <v>1551</v>
      </c>
      <c r="Q31" s="204">
        <v>25</v>
      </c>
      <c r="S31" t="s">
        <v>2475</v>
      </c>
      <c r="T31" t="s">
        <v>3906</v>
      </c>
      <c r="U31" s="206">
        <v>23.5</v>
      </c>
      <c r="V31" t="s">
        <v>3934</v>
      </c>
      <c r="W31" t="s">
        <v>3907</v>
      </c>
      <c r="X31" t="s">
        <v>3908</v>
      </c>
      <c r="Y31" t="s">
        <v>3909</v>
      </c>
      <c r="Z31" t="s">
        <v>3910</v>
      </c>
      <c r="AA31">
        <v>103791.1</v>
      </c>
      <c r="AB31" s="203">
        <v>37032.875</v>
      </c>
      <c r="AC31" s="203">
        <v>37032.875</v>
      </c>
    </row>
    <row r="32" spans="1:29" x14ac:dyDescent="0.25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8">
        <f t="shared" si="5"/>
        <v>25</v>
      </c>
      <c r="G32" s="207">
        <v>1263169</v>
      </c>
      <c r="H32" s="203">
        <v>37029.048043981478</v>
      </c>
      <c r="I32" t="s">
        <v>3919</v>
      </c>
      <c r="M32" t="s">
        <v>3301</v>
      </c>
      <c r="N32" t="s">
        <v>3905</v>
      </c>
      <c r="O32" t="s">
        <v>1549</v>
      </c>
      <c r="Q32" s="204">
        <v>25</v>
      </c>
      <c r="S32" t="s">
        <v>2475</v>
      </c>
      <c r="T32" t="s">
        <v>3906</v>
      </c>
      <c r="U32" s="206">
        <v>28.9</v>
      </c>
      <c r="V32" t="s">
        <v>1558</v>
      </c>
      <c r="W32" t="s">
        <v>3907</v>
      </c>
      <c r="X32" t="s">
        <v>3908</v>
      </c>
      <c r="Y32" t="s">
        <v>3909</v>
      </c>
      <c r="Z32" t="s">
        <v>3910</v>
      </c>
      <c r="AA32">
        <v>103792.1</v>
      </c>
      <c r="AB32" s="203">
        <v>37032.875</v>
      </c>
      <c r="AC32" s="203">
        <v>37032.875</v>
      </c>
    </row>
    <row r="33" spans="1:29" x14ac:dyDescent="0.25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8">
        <f t="shared" si="5"/>
        <v>25</v>
      </c>
      <c r="G33" s="207">
        <v>1263170</v>
      </c>
      <c r="H33" s="203">
        <v>37029.048263888886</v>
      </c>
      <c r="I33" t="s">
        <v>3923</v>
      </c>
      <c r="M33" t="s">
        <v>3301</v>
      </c>
      <c r="N33" t="s">
        <v>3924</v>
      </c>
      <c r="O33" t="s">
        <v>1559</v>
      </c>
      <c r="Q33" s="204">
        <v>25</v>
      </c>
      <c r="S33" t="s">
        <v>2475</v>
      </c>
      <c r="T33" t="s">
        <v>3906</v>
      </c>
      <c r="U33" s="206">
        <v>28.9</v>
      </c>
      <c r="V33" t="s">
        <v>3926</v>
      </c>
      <c r="W33" t="s">
        <v>3925</v>
      </c>
      <c r="X33" t="s">
        <v>3908</v>
      </c>
      <c r="Y33" t="s">
        <v>3909</v>
      </c>
      <c r="Z33" t="s">
        <v>3910</v>
      </c>
      <c r="AA33">
        <v>103793.1</v>
      </c>
      <c r="AB33" s="203">
        <v>37032.875</v>
      </c>
      <c r="AC33" s="203">
        <v>37032.875</v>
      </c>
    </row>
    <row r="34" spans="1:29" x14ac:dyDescent="0.25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8">
        <f t="shared" si="5"/>
        <v>25</v>
      </c>
      <c r="G34" s="207">
        <v>1263171</v>
      </c>
      <c r="H34" s="203">
        <v>37029.048275462963</v>
      </c>
      <c r="I34" t="s">
        <v>3911</v>
      </c>
      <c r="M34" t="s">
        <v>3301</v>
      </c>
      <c r="N34" t="s">
        <v>3905</v>
      </c>
      <c r="O34" t="s">
        <v>1551</v>
      </c>
      <c r="Q34" s="204">
        <v>25</v>
      </c>
      <c r="S34" t="s">
        <v>2475</v>
      </c>
      <c r="T34" t="s">
        <v>3906</v>
      </c>
      <c r="U34" s="206">
        <v>23.6</v>
      </c>
      <c r="V34" t="s">
        <v>3039</v>
      </c>
      <c r="W34" t="s">
        <v>3907</v>
      </c>
      <c r="X34" t="s">
        <v>3908</v>
      </c>
      <c r="Y34" t="s">
        <v>3909</v>
      </c>
      <c r="Z34" t="s">
        <v>3910</v>
      </c>
      <c r="AA34">
        <v>103794.1</v>
      </c>
      <c r="AB34" s="203">
        <v>37032.875</v>
      </c>
      <c r="AC34" s="203">
        <v>37032.875</v>
      </c>
    </row>
    <row r="35" spans="1:29" x14ac:dyDescent="0.25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8">
        <f t="shared" si="5"/>
        <v>50</v>
      </c>
      <c r="G35" s="207">
        <v>1263172</v>
      </c>
      <c r="H35" s="203">
        <v>37029.048993055556</v>
      </c>
      <c r="I35" t="s">
        <v>4093</v>
      </c>
      <c r="M35" t="s">
        <v>3301</v>
      </c>
      <c r="N35" t="s">
        <v>3930</v>
      </c>
      <c r="O35" t="s">
        <v>1553</v>
      </c>
      <c r="P35" s="204">
        <v>50</v>
      </c>
      <c r="S35" t="s">
        <v>2475</v>
      </c>
      <c r="T35" t="s">
        <v>3906</v>
      </c>
      <c r="U35" s="206">
        <v>14.65</v>
      </c>
      <c r="V35" t="s">
        <v>1555</v>
      </c>
      <c r="W35" t="s">
        <v>3931</v>
      </c>
      <c r="X35" t="s">
        <v>3908</v>
      </c>
      <c r="Y35" t="s">
        <v>3909</v>
      </c>
      <c r="Z35" t="s">
        <v>3910</v>
      </c>
      <c r="AA35">
        <v>103795.1</v>
      </c>
      <c r="AB35" s="203">
        <v>37032.875</v>
      </c>
      <c r="AC35" s="203">
        <v>37032.875</v>
      </c>
    </row>
    <row r="36" spans="1:29" x14ac:dyDescent="0.25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8">
        <f t="shared" si="5"/>
        <v>25</v>
      </c>
      <c r="G36" s="207">
        <v>1263173</v>
      </c>
      <c r="H36" s="203">
        <v>37029.049039351848</v>
      </c>
      <c r="I36" t="s">
        <v>3933</v>
      </c>
      <c r="M36" t="s">
        <v>3301</v>
      </c>
      <c r="N36" t="s">
        <v>3905</v>
      </c>
      <c r="O36" t="s">
        <v>1549</v>
      </c>
      <c r="Q36" s="204">
        <v>25</v>
      </c>
      <c r="S36" t="s">
        <v>2475</v>
      </c>
      <c r="T36" t="s">
        <v>3906</v>
      </c>
      <c r="U36" s="206">
        <v>29</v>
      </c>
      <c r="V36" t="s">
        <v>3934</v>
      </c>
      <c r="W36" t="s">
        <v>3907</v>
      </c>
      <c r="X36" t="s">
        <v>3908</v>
      </c>
      <c r="Y36" t="s">
        <v>3909</v>
      </c>
      <c r="Z36" t="s">
        <v>3910</v>
      </c>
      <c r="AA36">
        <v>103796.1</v>
      </c>
      <c r="AB36" s="203">
        <v>37032.875</v>
      </c>
      <c r="AC36" s="203">
        <v>37032.875</v>
      </c>
    </row>
    <row r="37" spans="1:29" x14ac:dyDescent="0.25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8">
        <f t="shared" si="5"/>
        <v>25</v>
      </c>
      <c r="G37" s="207">
        <v>1263174</v>
      </c>
      <c r="H37" s="203">
        <v>37029.049583333333</v>
      </c>
      <c r="I37" t="s">
        <v>3933</v>
      </c>
      <c r="M37" t="s">
        <v>3301</v>
      </c>
      <c r="N37" t="s">
        <v>3905</v>
      </c>
      <c r="O37" t="s">
        <v>1549</v>
      </c>
      <c r="Q37" s="204">
        <v>25</v>
      </c>
      <c r="S37" t="s">
        <v>2475</v>
      </c>
      <c r="T37" t="s">
        <v>3906</v>
      </c>
      <c r="U37" s="206">
        <v>29.1</v>
      </c>
      <c r="V37" t="s">
        <v>3934</v>
      </c>
      <c r="W37" t="s">
        <v>3907</v>
      </c>
      <c r="X37" t="s">
        <v>3908</v>
      </c>
      <c r="Y37" t="s">
        <v>3909</v>
      </c>
      <c r="Z37" t="s">
        <v>3910</v>
      </c>
      <c r="AA37">
        <v>103797.1</v>
      </c>
      <c r="AB37" s="203">
        <v>37032.875</v>
      </c>
      <c r="AC37" s="203">
        <v>37032.875</v>
      </c>
    </row>
    <row r="38" spans="1:29" x14ac:dyDescent="0.25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8">
        <f t="shared" si="5"/>
        <v>25</v>
      </c>
      <c r="G38" s="207">
        <v>1263175</v>
      </c>
      <c r="H38" s="203">
        <v>37029.049803240741</v>
      </c>
      <c r="I38" t="s">
        <v>3937</v>
      </c>
      <c r="M38" t="s">
        <v>3301</v>
      </c>
      <c r="N38" t="s">
        <v>3924</v>
      </c>
      <c r="O38" t="s">
        <v>1559</v>
      </c>
      <c r="P38" s="204">
        <v>25</v>
      </c>
      <c r="S38" t="s">
        <v>2475</v>
      </c>
      <c r="T38" t="s">
        <v>3906</v>
      </c>
      <c r="U38" s="206">
        <v>28.7</v>
      </c>
      <c r="V38" t="s">
        <v>3938</v>
      </c>
      <c r="W38" t="s">
        <v>3925</v>
      </c>
      <c r="X38" t="s">
        <v>3908</v>
      </c>
      <c r="Y38" t="s">
        <v>3909</v>
      </c>
      <c r="Z38" t="s">
        <v>3910</v>
      </c>
      <c r="AA38">
        <v>103798.1</v>
      </c>
      <c r="AB38" s="203">
        <v>37032.875</v>
      </c>
      <c r="AC38" s="203">
        <v>37032.875</v>
      </c>
    </row>
    <row r="39" spans="1:29" x14ac:dyDescent="0.25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8">
        <f t="shared" si="5"/>
        <v>25</v>
      </c>
      <c r="G39" s="207">
        <v>1263176</v>
      </c>
      <c r="H39" s="203">
        <v>37029.050416666665</v>
      </c>
      <c r="I39" t="s">
        <v>3920</v>
      </c>
      <c r="M39" t="s">
        <v>3301</v>
      </c>
      <c r="N39" t="s">
        <v>3905</v>
      </c>
      <c r="O39" t="s">
        <v>1549</v>
      </c>
      <c r="Q39" s="204">
        <v>25</v>
      </c>
      <c r="S39" t="s">
        <v>2475</v>
      </c>
      <c r="T39" t="s">
        <v>3906</v>
      </c>
      <c r="U39" s="206">
        <v>29.2</v>
      </c>
      <c r="V39" t="s">
        <v>1560</v>
      </c>
      <c r="W39" t="s">
        <v>3907</v>
      </c>
      <c r="X39" t="s">
        <v>3908</v>
      </c>
      <c r="Y39" t="s">
        <v>3909</v>
      </c>
      <c r="Z39" t="s">
        <v>3910</v>
      </c>
      <c r="AA39">
        <v>103799.1</v>
      </c>
      <c r="AB39" s="203">
        <v>37032.875</v>
      </c>
      <c r="AC39" s="203">
        <v>37032.875</v>
      </c>
    </row>
    <row r="40" spans="1:29" x14ac:dyDescent="0.25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8">
        <f t="shared" si="5"/>
        <v>30</v>
      </c>
      <c r="G40" s="207">
        <v>1263177</v>
      </c>
      <c r="H40" s="203">
        <v>37029.050671296296</v>
      </c>
      <c r="I40" t="s">
        <v>3954</v>
      </c>
      <c r="M40" t="s">
        <v>3301</v>
      </c>
      <c r="N40" t="s">
        <v>3930</v>
      </c>
      <c r="O40" t="s">
        <v>1561</v>
      </c>
      <c r="P40" s="204">
        <v>30</v>
      </c>
      <c r="S40" t="s">
        <v>2475</v>
      </c>
      <c r="T40" t="s">
        <v>3906</v>
      </c>
      <c r="U40" s="206">
        <v>28.85</v>
      </c>
      <c r="V40" t="s">
        <v>3955</v>
      </c>
      <c r="W40" t="s">
        <v>3931</v>
      </c>
      <c r="X40" t="s">
        <v>3908</v>
      </c>
      <c r="Y40" t="s">
        <v>3909</v>
      </c>
      <c r="Z40" t="s">
        <v>3910</v>
      </c>
      <c r="AA40">
        <v>103800.1</v>
      </c>
      <c r="AB40" s="203">
        <v>37032.875</v>
      </c>
      <c r="AC40" s="203">
        <v>37032.875</v>
      </c>
    </row>
    <row r="41" spans="1:29" x14ac:dyDescent="0.25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8">
        <f t="shared" si="5"/>
        <v>40</v>
      </c>
      <c r="G41" s="207">
        <v>1263178</v>
      </c>
      <c r="H41" s="203">
        <v>37029.050810185188</v>
      </c>
      <c r="I41" t="s">
        <v>3948</v>
      </c>
      <c r="M41" t="s">
        <v>3301</v>
      </c>
      <c r="N41" t="s">
        <v>3930</v>
      </c>
      <c r="O41" t="s">
        <v>1562</v>
      </c>
      <c r="P41" s="204">
        <v>40</v>
      </c>
      <c r="S41" t="s">
        <v>2475</v>
      </c>
      <c r="T41" t="s">
        <v>3906</v>
      </c>
      <c r="U41" s="206">
        <v>23.35</v>
      </c>
      <c r="V41" t="s">
        <v>3949</v>
      </c>
      <c r="W41" t="s">
        <v>3931</v>
      </c>
      <c r="X41" t="s">
        <v>3908</v>
      </c>
      <c r="Y41" t="s">
        <v>3909</v>
      </c>
      <c r="Z41" t="s">
        <v>3910</v>
      </c>
      <c r="AA41">
        <v>103801.1</v>
      </c>
      <c r="AB41" s="203">
        <v>37032.875</v>
      </c>
      <c r="AC41" s="203">
        <v>37032.875</v>
      </c>
    </row>
    <row r="42" spans="1:29" x14ac:dyDescent="0.25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8">
        <f t="shared" si="5"/>
        <v>25</v>
      </c>
      <c r="G42" s="207">
        <v>1263179</v>
      </c>
      <c r="H42" s="203">
        <v>37029.051145833335</v>
      </c>
      <c r="I42" t="s">
        <v>3923</v>
      </c>
      <c r="M42" t="s">
        <v>3301</v>
      </c>
      <c r="N42" t="s">
        <v>3924</v>
      </c>
      <c r="O42" t="s">
        <v>1559</v>
      </c>
      <c r="Q42" s="204">
        <v>25</v>
      </c>
      <c r="S42" t="s">
        <v>2475</v>
      </c>
      <c r="T42" t="s">
        <v>3906</v>
      </c>
      <c r="U42" s="206">
        <v>29.2</v>
      </c>
      <c r="V42" t="s">
        <v>3926</v>
      </c>
      <c r="W42" t="s">
        <v>3925</v>
      </c>
      <c r="X42" t="s">
        <v>3908</v>
      </c>
      <c r="Y42" t="s">
        <v>3909</v>
      </c>
      <c r="Z42" t="s">
        <v>3910</v>
      </c>
      <c r="AA42">
        <v>103802.1</v>
      </c>
      <c r="AB42" s="203">
        <v>37032.875</v>
      </c>
      <c r="AC42" s="203">
        <v>37032.875</v>
      </c>
    </row>
    <row r="43" spans="1:29" x14ac:dyDescent="0.25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8">
        <f t="shared" si="5"/>
        <v>25</v>
      </c>
      <c r="G43" s="207">
        <v>1263180</v>
      </c>
      <c r="H43" s="203">
        <v>37029.051203703704</v>
      </c>
      <c r="I43" t="s">
        <v>3933</v>
      </c>
      <c r="M43" t="s">
        <v>3301</v>
      </c>
      <c r="N43" t="s">
        <v>3905</v>
      </c>
      <c r="O43" t="s">
        <v>1549</v>
      </c>
      <c r="Q43" s="204">
        <v>25</v>
      </c>
      <c r="S43" t="s">
        <v>2475</v>
      </c>
      <c r="T43" t="s">
        <v>3906</v>
      </c>
      <c r="U43" s="206">
        <v>29.3</v>
      </c>
      <c r="V43" t="s">
        <v>3934</v>
      </c>
      <c r="W43" t="s">
        <v>3907</v>
      </c>
      <c r="X43" t="s">
        <v>3908</v>
      </c>
      <c r="Y43" t="s">
        <v>3909</v>
      </c>
      <c r="Z43" t="s">
        <v>3910</v>
      </c>
      <c r="AA43">
        <v>103803.1</v>
      </c>
      <c r="AB43" s="203">
        <v>37032.875</v>
      </c>
      <c r="AC43" s="203">
        <v>37032.875</v>
      </c>
    </row>
    <row r="44" spans="1:29" x14ac:dyDescent="0.25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8">
        <f t="shared" si="5"/>
        <v>25</v>
      </c>
      <c r="G44" s="207">
        <v>1263181</v>
      </c>
      <c r="H44" s="203">
        <v>37029.052557870367</v>
      </c>
      <c r="I44" t="s">
        <v>3917</v>
      </c>
      <c r="M44" t="s">
        <v>3301</v>
      </c>
      <c r="N44" t="s">
        <v>3905</v>
      </c>
      <c r="O44" t="s">
        <v>1549</v>
      </c>
      <c r="P44" s="204">
        <v>25</v>
      </c>
      <c r="S44" t="s">
        <v>2475</v>
      </c>
      <c r="T44" t="s">
        <v>3906</v>
      </c>
      <c r="U44" s="206">
        <v>29.2</v>
      </c>
      <c r="V44" t="s">
        <v>3918</v>
      </c>
      <c r="W44" t="s">
        <v>3907</v>
      </c>
      <c r="X44" t="s">
        <v>3908</v>
      </c>
      <c r="Y44" t="s">
        <v>3909</v>
      </c>
      <c r="Z44" t="s">
        <v>3910</v>
      </c>
      <c r="AA44">
        <v>103804.1</v>
      </c>
      <c r="AB44" s="203">
        <v>37032.875</v>
      </c>
      <c r="AC44" s="203">
        <v>37032.875</v>
      </c>
    </row>
    <row r="45" spans="1:29" x14ac:dyDescent="0.25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8">
        <f t="shared" si="5"/>
        <v>25</v>
      </c>
      <c r="G45" s="207">
        <v>1263182</v>
      </c>
      <c r="H45" s="203">
        <v>37029.052905092591</v>
      </c>
      <c r="I45" t="s">
        <v>3920</v>
      </c>
      <c r="M45" t="s">
        <v>3301</v>
      </c>
      <c r="N45" t="s">
        <v>3905</v>
      </c>
      <c r="O45" t="s">
        <v>1549</v>
      </c>
      <c r="Q45" s="204">
        <v>25</v>
      </c>
      <c r="S45" t="s">
        <v>2475</v>
      </c>
      <c r="T45" t="s">
        <v>3906</v>
      </c>
      <c r="U45" s="206">
        <v>29.4</v>
      </c>
      <c r="V45" t="s">
        <v>1560</v>
      </c>
      <c r="W45" t="s">
        <v>3907</v>
      </c>
      <c r="X45" t="s">
        <v>3908</v>
      </c>
      <c r="Y45" t="s">
        <v>3909</v>
      </c>
      <c r="Z45" t="s">
        <v>3910</v>
      </c>
      <c r="AA45">
        <v>103805.1</v>
      </c>
      <c r="AB45" s="203">
        <v>37032.875</v>
      </c>
      <c r="AC45" s="203">
        <v>37032.875</v>
      </c>
    </row>
    <row r="46" spans="1:29" x14ac:dyDescent="0.25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8">
        <f t="shared" si="5"/>
        <v>25</v>
      </c>
      <c r="G46" s="207">
        <v>1263183</v>
      </c>
      <c r="H46" s="203">
        <v>37029.054502314815</v>
      </c>
      <c r="I46" t="s">
        <v>3985</v>
      </c>
      <c r="M46" t="s">
        <v>3301</v>
      </c>
      <c r="N46" t="s">
        <v>3905</v>
      </c>
      <c r="O46" t="s">
        <v>1549</v>
      </c>
      <c r="P46" s="204">
        <v>25</v>
      </c>
      <c r="S46" t="s">
        <v>2475</v>
      </c>
      <c r="T46" t="s">
        <v>3906</v>
      </c>
      <c r="U46" s="206">
        <v>29.1</v>
      </c>
      <c r="V46" t="s">
        <v>3040</v>
      </c>
      <c r="W46" t="s">
        <v>3907</v>
      </c>
      <c r="X46" t="s">
        <v>3908</v>
      </c>
      <c r="Y46" t="s">
        <v>3909</v>
      </c>
      <c r="Z46" t="s">
        <v>3910</v>
      </c>
      <c r="AA46">
        <v>103806.1</v>
      </c>
      <c r="AB46" s="203">
        <v>37032.875</v>
      </c>
      <c r="AC46" s="203">
        <v>37032.875</v>
      </c>
    </row>
    <row r="47" spans="1:29" x14ac:dyDescent="0.25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2</v>
      </c>
      <c r="F47" s="218">
        <f t="shared" si="5"/>
        <v>50</v>
      </c>
      <c r="G47" s="207">
        <v>1263184</v>
      </c>
      <c r="H47" s="203">
        <v>37029.055104166669</v>
      </c>
      <c r="I47" t="s">
        <v>3914</v>
      </c>
      <c r="M47" t="s">
        <v>3301</v>
      </c>
      <c r="N47" t="s">
        <v>3905</v>
      </c>
      <c r="O47" t="s">
        <v>2634</v>
      </c>
      <c r="P47" s="204">
        <v>25</v>
      </c>
      <c r="S47" t="s">
        <v>2475</v>
      </c>
      <c r="T47" t="s">
        <v>3906</v>
      </c>
      <c r="U47" s="206">
        <v>15.4</v>
      </c>
      <c r="V47" t="s">
        <v>3915</v>
      </c>
      <c r="W47" t="s">
        <v>3907</v>
      </c>
      <c r="X47" t="s">
        <v>3908</v>
      </c>
      <c r="Y47" t="s">
        <v>3909</v>
      </c>
      <c r="Z47" t="s">
        <v>3910</v>
      </c>
      <c r="AA47">
        <v>103807.1</v>
      </c>
      <c r="AB47" s="203">
        <v>37030.875</v>
      </c>
      <c r="AC47" s="203">
        <v>37031.875</v>
      </c>
    </row>
    <row r="48" spans="1:29" x14ac:dyDescent="0.25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8">
        <f t="shared" si="5"/>
        <v>25</v>
      </c>
      <c r="G48" s="207">
        <v>1263185</v>
      </c>
      <c r="H48" s="203">
        <v>37029.055335648147</v>
      </c>
      <c r="I48" t="s">
        <v>3933</v>
      </c>
      <c r="M48" t="s">
        <v>3301</v>
      </c>
      <c r="N48" t="s">
        <v>3067</v>
      </c>
      <c r="O48" t="s">
        <v>1563</v>
      </c>
      <c r="P48" s="204">
        <v>25</v>
      </c>
      <c r="S48" t="s">
        <v>2475</v>
      </c>
      <c r="T48" t="s">
        <v>3906</v>
      </c>
      <c r="U48" s="206">
        <v>29.3</v>
      </c>
      <c r="V48" t="s">
        <v>3934</v>
      </c>
      <c r="W48" t="s">
        <v>3068</v>
      </c>
      <c r="X48" t="s">
        <v>3908</v>
      </c>
      <c r="Y48" t="s">
        <v>3909</v>
      </c>
      <c r="Z48" t="s">
        <v>3910</v>
      </c>
      <c r="AA48">
        <v>103808.1</v>
      </c>
      <c r="AB48" s="203">
        <v>37032.875</v>
      </c>
      <c r="AC48" s="203">
        <v>37032.875</v>
      </c>
    </row>
    <row r="49" spans="1:29" x14ac:dyDescent="0.25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8">
        <f t="shared" si="5"/>
        <v>20</v>
      </c>
      <c r="G49" s="207">
        <v>1263186</v>
      </c>
      <c r="H49" s="203">
        <v>37029.055405092593</v>
      </c>
      <c r="I49" t="s">
        <v>4028</v>
      </c>
      <c r="M49" t="s">
        <v>2482</v>
      </c>
      <c r="N49" t="s">
        <v>3951</v>
      </c>
      <c r="O49" t="s">
        <v>3952</v>
      </c>
      <c r="Q49" s="204">
        <v>20</v>
      </c>
      <c r="S49" t="s">
        <v>3898</v>
      </c>
      <c r="T49" t="s">
        <v>3899</v>
      </c>
      <c r="U49" s="206">
        <v>1531</v>
      </c>
      <c r="V49" t="s">
        <v>2739</v>
      </c>
      <c r="W49" t="s">
        <v>3922</v>
      </c>
      <c r="X49" t="s">
        <v>3902</v>
      </c>
      <c r="Y49" t="s">
        <v>3903</v>
      </c>
      <c r="Z49" t="s">
        <v>3904</v>
      </c>
      <c r="AA49">
        <v>2136402</v>
      </c>
    </row>
    <row r="50" spans="1:29" x14ac:dyDescent="0.25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8">
        <f t="shared" si="5"/>
        <v>50</v>
      </c>
      <c r="G50" s="207">
        <v>1263187</v>
      </c>
      <c r="H50" s="203">
        <v>37029.056215277778</v>
      </c>
      <c r="I50" t="s">
        <v>4093</v>
      </c>
      <c r="M50" t="s">
        <v>3301</v>
      </c>
      <c r="N50" t="s">
        <v>3930</v>
      </c>
      <c r="O50" t="s">
        <v>1553</v>
      </c>
      <c r="P50" s="204">
        <v>50</v>
      </c>
      <c r="S50" t="s">
        <v>2475</v>
      </c>
      <c r="T50" t="s">
        <v>3906</v>
      </c>
      <c r="U50" s="206">
        <v>14.55</v>
      </c>
      <c r="V50" t="s">
        <v>1555</v>
      </c>
      <c r="W50" t="s">
        <v>3931</v>
      </c>
      <c r="X50" t="s">
        <v>3908</v>
      </c>
      <c r="Y50" t="s">
        <v>3909</v>
      </c>
      <c r="Z50" t="s">
        <v>3910</v>
      </c>
      <c r="AA50">
        <v>103809.1</v>
      </c>
      <c r="AB50" s="203">
        <v>37032.875</v>
      </c>
      <c r="AC50" s="203">
        <v>37032.875</v>
      </c>
    </row>
    <row r="51" spans="1:29" x14ac:dyDescent="0.25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8">
        <f t="shared" si="5"/>
        <v>25</v>
      </c>
      <c r="G51" s="207">
        <v>1263188</v>
      </c>
      <c r="H51" s="203">
        <v>37029.057268518518</v>
      </c>
      <c r="I51" t="s">
        <v>3933</v>
      </c>
      <c r="M51" t="s">
        <v>3301</v>
      </c>
      <c r="N51" t="s">
        <v>3905</v>
      </c>
      <c r="O51" t="s">
        <v>1549</v>
      </c>
      <c r="Q51" s="204">
        <v>25</v>
      </c>
      <c r="S51" t="s">
        <v>2475</v>
      </c>
      <c r="T51" t="s">
        <v>3906</v>
      </c>
      <c r="U51" s="206">
        <v>29.1</v>
      </c>
      <c r="V51" t="s">
        <v>3934</v>
      </c>
      <c r="W51" t="s">
        <v>3907</v>
      </c>
      <c r="X51" t="s">
        <v>3908</v>
      </c>
      <c r="Y51" t="s">
        <v>3909</v>
      </c>
      <c r="Z51" t="s">
        <v>3910</v>
      </c>
      <c r="AA51">
        <v>103810.1</v>
      </c>
      <c r="AB51" s="203">
        <v>37032.875</v>
      </c>
      <c r="AC51" s="203">
        <v>37032.875</v>
      </c>
    </row>
    <row r="52" spans="1:29" x14ac:dyDescent="0.25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8">
        <f t="shared" si="5"/>
        <v>25</v>
      </c>
      <c r="G52" s="207">
        <v>1263189</v>
      </c>
      <c r="H52" s="203">
        <v>37029.057453703703</v>
      </c>
      <c r="I52" t="s">
        <v>3923</v>
      </c>
      <c r="M52" t="s">
        <v>3301</v>
      </c>
      <c r="N52" t="s">
        <v>3905</v>
      </c>
      <c r="O52" t="s">
        <v>1551</v>
      </c>
      <c r="Q52" s="204">
        <v>25</v>
      </c>
      <c r="S52" t="s">
        <v>2475</v>
      </c>
      <c r="T52" t="s">
        <v>3906</v>
      </c>
      <c r="U52" s="206">
        <v>23.4</v>
      </c>
      <c r="V52" t="s">
        <v>3038</v>
      </c>
      <c r="W52" t="s">
        <v>3907</v>
      </c>
      <c r="X52" t="s">
        <v>3908</v>
      </c>
      <c r="Y52" t="s">
        <v>3909</v>
      </c>
      <c r="Z52" t="s">
        <v>3910</v>
      </c>
      <c r="AA52">
        <v>103811.1</v>
      </c>
      <c r="AB52" s="203">
        <v>37032.875</v>
      </c>
      <c r="AC52" s="203">
        <v>37032.875</v>
      </c>
    </row>
    <row r="53" spans="1:29" x14ac:dyDescent="0.25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8">
        <f t="shared" si="5"/>
        <v>25</v>
      </c>
      <c r="G53" s="207">
        <v>1263190</v>
      </c>
      <c r="H53" s="203">
        <v>37029.057511574072</v>
      </c>
      <c r="I53" t="s">
        <v>3911</v>
      </c>
      <c r="M53" t="s">
        <v>3301</v>
      </c>
      <c r="N53" t="s">
        <v>3905</v>
      </c>
      <c r="O53" t="s">
        <v>1549</v>
      </c>
      <c r="Q53" s="204">
        <v>25</v>
      </c>
      <c r="S53" t="s">
        <v>2475</v>
      </c>
      <c r="T53" t="s">
        <v>3906</v>
      </c>
      <c r="U53" s="206">
        <v>29.3</v>
      </c>
      <c r="V53" t="s">
        <v>3039</v>
      </c>
      <c r="W53" t="s">
        <v>3907</v>
      </c>
      <c r="X53" t="s">
        <v>3908</v>
      </c>
      <c r="Y53" t="s">
        <v>3909</v>
      </c>
      <c r="Z53" t="s">
        <v>3910</v>
      </c>
      <c r="AA53">
        <v>103812.1</v>
      </c>
      <c r="AB53" s="203">
        <v>37032.875</v>
      </c>
      <c r="AC53" s="203">
        <v>37032.875</v>
      </c>
    </row>
    <row r="54" spans="1:29" x14ac:dyDescent="0.25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8">
        <f t="shared" si="5"/>
        <v>25</v>
      </c>
      <c r="G54" s="207">
        <v>1263191</v>
      </c>
      <c r="H54" s="203">
        <v>37029.057766203703</v>
      </c>
      <c r="I54" t="s">
        <v>3933</v>
      </c>
      <c r="M54" t="s">
        <v>3301</v>
      </c>
      <c r="N54" t="s">
        <v>3905</v>
      </c>
      <c r="O54" t="s">
        <v>1549</v>
      </c>
      <c r="Q54" s="204">
        <v>25</v>
      </c>
      <c r="S54" t="s">
        <v>2475</v>
      </c>
      <c r="T54" t="s">
        <v>3906</v>
      </c>
      <c r="U54" s="206">
        <v>29.5</v>
      </c>
      <c r="V54" t="s">
        <v>3934</v>
      </c>
      <c r="W54" t="s">
        <v>3907</v>
      </c>
      <c r="X54" t="s">
        <v>3908</v>
      </c>
      <c r="Y54" t="s">
        <v>3909</v>
      </c>
      <c r="Z54" t="s">
        <v>3910</v>
      </c>
      <c r="AA54">
        <v>103813.1</v>
      </c>
      <c r="AB54" s="203">
        <v>37032.875</v>
      </c>
      <c r="AC54" s="203">
        <v>37032.875</v>
      </c>
    </row>
    <row r="55" spans="1:29" x14ac:dyDescent="0.25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8">
        <f t="shared" si="5"/>
        <v>25</v>
      </c>
      <c r="G55" s="207">
        <v>1263192</v>
      </c>
      <c r="H55" s="203">
        <v>37029.057847222219</v>
      </c>
      <c r="I55" t="s">
        <v>3053</v>
      </c>
      <c r="M55" t="s">
        <v>3301</v>
      </c>
      <c r="N55" t="s">
        <v>3930</v>
      </c>
      <c r="O55" t="s">
        <v>1562</v>
      </c>
      <c r="P55" s="204">
        <v>25</v>
      </c>
      <c r="S55" t="s">
        <v>2475</v>
      </c>
      <c r="T55" t="s">
        <v>3906</v>
      </c>
      <c r="U55" s="206">
        <v>23.25</v>
      </c>
      <c r="V55" t="s">
        <v>3081</v>
      </c>
      <c r="W55" t="s">
        <v>3931</v>
      </c>
      <c r="X55" t="s">
        <v>3908</v>
      </c>
      <c r="Y55" t="s">
        <v>3909</v>
      </c>
      <c r="Z55" t="s">
        <v>3910</v>
      </c>
      <c r="AA55">
        <v>103814.1</v>
      </c>
      <c r="AB55" s="203">
        <v>37032.875</v>
      </c>
      <c r="AC55" s="203">
        <v>37032.875</v>
      </c>
    </row>
    <row r="56" spans="1:29" x14ac:dyDescent="0.25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2</v>
      </c>
      <c r="F56" s="218">
        <f t="shared" si="5"/>
        <v>50</v>
      </c>
      <c r="G56" s="207">
        <v>1263193</v>
      </c>
      <c r="H56" s="203">
        <v>37029.057962962965</v>
      </c>
      <c r="I56" t="s">
        <v>3914</v>
      </c>
      <c r="M56" t="s">
        <v>3301</v>
      </c>
      <c r="N56" t="s">
        <v>3905</v>
      </c>
      <c r="O56" t="s">
        <v>2634</v>
      </c>
      <c r="P56" s="204">
        <v>25</v>
      </c>
      <c r="S56" t="s">
        <v>2475</v>
      </c>
      <c r="T56" t="s">
        <v>3906</v>
      </c>
      <c r="U56" s="206">
        <v>15.3</v>
      </c>
      <c r="V56" t="s">
        <v>3915</v>
      </c>
      <c r="W56" t="s">
        <v>3907</v>
      </c>
      <c r="X56" t="s">
        <v>3908</v>
      </c>
      <c r="Y56" t="s">
        <v>3909</v>
      </c>
      <c r="Z56" t="s">
        <v>3910</v>
      </c>
      <c r="AA56">
        <v>103815.1</v>
      </c>
      <c r="AB56" s="203">
        <v>37030.875</v>
      </c>
      <c r="AC56" s="203">
        <v>37031.875</v>
      </c>
    </row>
    <row r="57" spans="1:29" x14ac:dyDescent="0.25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8">
        <f t="shared" si="5"/>
        <v>25</v>
      </c>
      <c r="G57" s="207">
        <v>1263194</v>
      </c>
      <c r="H57" s="203">
        <v>37029.058194444442</v>
      </c>
      <c r="I57" t="s">
        <v>3912</v>
      </c>
      <c r="M57" t="s">
        <v>3301</v>
      </c>
      <c r="N57" t="s">
        <v>3905</v>
      </c>
      <c r="O57" t="s">
        <v>1549</v>
      </c>
      <c r="P57" s="204">
        <v>25</v>
      </c>
      <c r="S57" t="s">
        <v>2475</v>
      </c>
      <c r="T57" t="s">
        <v>3906</v>
      </c>
      <c r="U57" s="206">
        <v>29.4</v>
      </c>
      <c r="V57" t="s">
        <v>3913</v>
      </c>
      <c r="W57" t="s">
        <v>3907</v>
      </c>
      <c r="X57" t="s">
        <v>3908</v>
      </c>
      <c r="Y57" t="s">
        <v>3909</v>
      </c>
      <c r="Z57" t="s">
        <v>3910</v>
      </c>
      <c r="AA57">
        <v>103816.1</v>
      </c>
      <c r="AB57" s="203">
        <v>37032.875</v>
      </c>
      <c r="AC57" s="203">
        <v>37032.875</v>
      </c>
    </row>
    <row r="58" spans="1:29" x14ac:dyDescent="0.25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2</v>
      </c>
      <c r="F58" s="218">
        <f t="shared" si="5"/>
        <v>50</v>
      </c>
      <c r="G58" s="207">
        <v>1263195</v>
      </c>
      <c r="H58" s="203">
        <v>37029.058368055557</v>
      </c>
      <c r="I58" t="s">
        <v>3923</v>
      </c>
      <c r="M58" t="s">
        <v>3301</v>
      </c>
      <c r="N58" t="s">
        <v>3905</v>
      </c>
      <c r="O58" t="s">
        <v>2634</v>
      </c>
      <c r="Q58" s="204">
        <v>25</v>
      </c>
      <c r="S58" t="s">
        <v>2475</v>
      </c>
      <c r="T58" t="s">
        <v>3906</v>
      </c>
      <c r="U58" s="206">
        <v>15.5</v>
      </c>
      <c r="V58" t="s">
        <v>3038</v>
      </c>
      <c r="W58" t="s">
        <v>3907</v>
      </c>
      <c r="X58" t="s">
        <v>3908</v>
      </c>
      <c r="Y58" t="s">
        <v>3909</v>
      </c>
      <c r="Z58" t="s">
        <v>3910</v>
      </c>
      <c r="AA58">
        <v>103817.1</v>
      </c>
      <c r="AB58" s="203">
        <v>37030.875</v>
      </c>
      <c r="AC58" s="203">
        <v>37031.875</v>
      </c>
    </row>
    <row r="59" spans="1:29" x14ac:dyDescent="0.25">
      <c r="A59" s="44" t="str">
        <f t="shared" si="1"/>
        <v xml:space="preserve"> Metals Financial</v>
      </c>
      <c r="B59" s="44" t="str">
        <f t="shared" si="2"/>
        <v/>
      </c>
      <c r="C59" s="44" t="str">
        <f t="shared" si="3"/>
        <v>Metals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1</v>
      </c>
      <c r="F59" s="218">
        <f t="shared" si="5"/>
        <v>20</v>
      </c>
      <c r="G59" s="207">
        <v>1263196</v>
      </c>
      <c r="H59" s="203">
        <v>37029.058449074073</v>
      </c>
      <c r="I59" t="s">
        <v>4018</v>
      </c>
      <c r="M59" t="s">
        <v>2482</v>
      </c>
      <c r="N59" t="s">
        <v>3896</v>
      </c>
      <c r="O59" t="s">
        <v>3897</v>
      </c>
      <c r="P59" s="204">
        <v>20</v>
      </c>
      <c r="S59" t="s">
        <v>3898</v>
      </c>
      <c r="T59" t="s">
        <v>3899</v>
      </c>
      <c r="U59" s="206">
        <v>1694</v>
      </c>
      <c r="V59" t="s">
        <v>4021</v>
      </c>
      <c r="W59" t="s">
        <v>3922</v>
      </c>
      <c r="X59" t="s">
        <v>3902</v>
      </c>
      <c r="Y59" t="s">
        <v>3903</v>
      </c>
      <c r="Z59" t="s">
        <v>3904</v>
      </c>
      <c r="AA59">
        <v>2136400</v>
      </c>
    </row>
    <row r="60" spans="1:29" x14ac:dyDescent="0.25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8">
        <f t="shared" si="5"/>
        <v>25</v>
      </c>
      <c r="G60" s="207">
        <v>1263197</v>
      </c>
      <c r="H60" s="203">
        <v>37029.059270833335</v>
      </c>
      <c r="I60" t="s">
        <v>1564</v>
      </c>
      <c r="M60" t="s">
        <v>3301</v>
      </c>
      <c r="N60" t="s">
        <v>3905</v>
      </c>
      <c r="O60" t="s">
        <v>1549</v>
      </c>
      <c r="P60" s="204">
        <v>25</v>
      </c>
      <c r="S60" t="s">
        <v>2475</v>
      </c>
      <c r="T60" t="s">
        <v>3906</v>
      </c>
      <c r="U60" s="206">
        <v>29.4</v>
      </c>
      <c r="V60" t="s">
        <v>1565</v>
      </c>
      <c r="W60" t="s">
        <v>3907</v>
      </c>
      <c r="X60" t="s">
        <v>3908</v>
      </c>
      <c r="Y60" t="s">
        <v>3909</v>
      </c>
      <c r="Z60" t="s">
        <v>3910</v>
      </c>
      <c r="AA60">
        <v>103818.1</v>
      </c>
      <c r="AB60" s="203">
        <v>37032.875</v>
      </c>
      <c r="AC60" s="203">
        <v>37032.875</v>
      </c>
    </row>
    <row r="61" spans="1:29" x14ac:dyDescent="0.25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92</v>
      </c>
      <c r="F61" s="218">
        <f t="shared" si="5"/>
        <v>2300</v>
      </c>
      <c r="G61" s="207">
        <v>1263198</v>
      </c>
      <c r="H61" s="203">
        <v>37029.059537037036</v>
      </c>
      <c r="I61" t="s">
        <v>3921</v>
      </c>
      <c r="M61" t="s">
        <v>3301</v>
      </c>
      <c r="N61" t="s">
        <v>3905</v>
      </c>
      <c r="O61" t="s">
        <v>3968</v>
      </c>
      <c r="Q61" s="204">
        <v>25</v>
      </c>
      <c r="S61" t="s">
        <v>2475</v>
      </c>
      <c r="T61" t="s">
        <v>3906</v>
      </c>
      <c r="U61" s="206">
        <v>24.9</v>
      </c>
      <c r="V61" t="s">
        <v>4101</v>
      </c>
      <c r="W61" t="s">
        <v>3969</v>
      </c>
      <c r="X61" t="s">
        <v>3908</v>
      </c>
      <c r="Y61" t="s">
        <v>3909</v>
      </c>
      <c r="Z61" t="s">
        <v>3910</v>
      </c>
      <c r="AA61">
        <v>103819.1</v>
      </c>
      <c r="AB61" s="203">
        <v>37165</v>
      </c>
      <c r="AC61" s="203">
        <v>37256</v>
      </c>
    </row>
    <row r="62" spans="1:29" x14ac:dyDescent="0.25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92</v>
      </c>
      <c r="F62" s="218">
        <f t="shared" si="5"/>
        <v>2300</v>
      </c>
      <c r="G62" s="207">
        <v>1263199</v>
      </c>
      <c r="H62" s="203">
        <v>37029.059537037036</v>
      </c>
      <c r="I62" t="s">
        <v>3921</v>
      </c>
      <c r="M62" t="s">
        <v>3301</v>
      </c>
      <c r="N62" t="s">
        <v>3905</v>
      </c>
      <c r="O62" t="s">
        <v>4148</v>
      </c>
      <c r="Q62" s="204">
        <v>25</v>
      </c>
      <c r="S62" t="s">
        <v>2475</v>
      </c>
      <c r="T62" t="s">
        <v>3906</v>
      </c>
      <c r="U62" s="206">
        <v>32.75</v>
      </c>
      <c r="V62" t="s">
        <v>1566</v>
      </c>
      <c r="W62" t="s">
        <v>3969</v>
      </c>
      <c r="X62" t="s">
        <v>3908</v>
      </c>
      <c r="Y62" t="s">
        <v>3909</v>
      </c>
      <c r="Z62" t="s">
        <v>3910</v>
      </c>
      <c r="AA62">
        <v>103820.1</v>
      </c>
      <c r="AB62" s="203">
        <v>37165</v>
      </c>
      <c r="AC62" s="203">
        <v>37256</v>
      </c>
    </row>
    <row r="63" spans="1:29" x14ac:dyDescent="0.25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30</v>
      </c>
      <c r="F63" s="218">
        <f t="shared" si="5"/>
        <v>750</v>
      </c>
      <c r="G63" s="207">
        <v>1263200</v>
      </c>
      <c r="H63" s="203">
        <v>37029.059699074074</v>
      </c>
      <c r="I63" t="s">
        <v>3912</v>
      </c>
      <c r="M63" t="s">
        <v>3301</v>
      </c>
      <c r="N63" t="s">
        <v>3905</v>
      </c>
      <c r="O63" t="s">
        <v>1567</v>
      </c>
      <c r="Q63" s="204">
        <v>25</v>
      </c>
      <c r="S63" t="s">
        <v>2475</v>
      </c>
      <c r="T63" t="s">
        <v>3906</v>
      </c>
      <c r="U63" s="206">
        <v>26.5</v>
      </c>
      <c r="V63" t="s">
        <v>1568</v>
      </c>
      <c r="W63" t="s">
        <v>3969</v>
      </c>
      <c r="X63" t="s">
        <v>3908</v>
      </c>
      <c r="Y63" t="s">
        <v>3909</v>
      </c>
      <c r="Z63" t="s">
        <v>3910</v>
      </c>
      <c r="AA63">
        <v>103821.1</v>
      </c>
      <c r="AB63" s="203">
        <v>37196</v>
      </c>
      <c r="AC63" s="203">
        <v>37225</v>
      </c>
    </row>
    <row r="64" spans="1:29" x14ac:dyDescent="0.25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2</v>
      </c>
      <c r="F64" s="218">
        <f t="shared" si="5"/>
        <v>50</v>
      </c>
      <c r="G64" s="207">
        <v>1263201</v>
      </c>
      <c r="H64" s="203">
        <v>37029.059895833336</v>
      </c>
      <c r="I64" t="s">
        <v>3912</v>
      </c>
      <c r="M64" t="s">
        <v>3301</v>
      </c>
      <c r="N64" t="s">
        <v>3905</v>
      </c>
      <c r="O64" t="s">
        <v>3088</v>
      </c>
      <c r="Q64" s="204">
        <v>25</v>
      </c>
      <c r="S64" t="s">
        <v>2475</v>
      </c>
      <c r="T64" t="s">
        <v>3906</v>
      </c>
      <c r="U64" s="206">
        <v>18.75</v>
      </c>
      <c r="V64" t="s">
        <v>3913</v>
      </c>
      <c r="W64" t="s">
        <v>3907</v>
      </c>
      <c r="X64" t="s">
        <v>3908</v>
      </c>
      <c r="Y64" t="s">
        <v>3909</v>
      </c>
      <c r="Z64" t="s">
        <v>3910</v>
      </c>
      <c r="AA64">
        <v>103822.1</v>
      </c>
      <c r="AB64" s="203">
        <v>37030.875</v>
      </c>
      <c r="AC64" s="203">
        <v>37031.875</v>
      </c>
    </row>
    <row r="65" spans="1:29" x14ac:dyDescent="0.25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8">
        <f t="shared" si="5"/>
        <v>25</v>
      </c>
      <c r="G65" s="207">
        <v>1263202</v>
      </c>
      <c r="H65" s="203">
        <v>37029.059907407405</v>
      </c>
      <c r="I65" t="s">
        <v>3933</v>
      </c>
      <c r="M65" t="s">
        <v>3301</v>
      </c>
      <c r="N65" t="s">
        <v>3905</v>
      </c>
      <c r="O65" t="s">
        <v>1549</v>
      </c>
      <c r="Q65" s="204">
        <v>25</v>
      </c>
      <c r="S65" t="s">
        <v>2475</v>
      </c>
      <c r="T65" t="s">
        <v>3906</v>
      </c>
      <c r="U65" s="206">
        <v>29.6</v>
      </c>
      <c r="V65" t="s">
        <v>3934</v>
      </c>
      <c r="W65" t="s">
        <v>3907</v>
      </c>
      <c r="X65" t="s">
        <v>3908</v>
      </c>
      <c r="Y65" t="s">
        <v>3909</v>
      </c>
      <c r="Z65" t="s">
        <v>3910</v>
      </c>
      <c r="AA65">
        <v>103823.1</v>
      </c>
      <c r="AB65" s="203">
        <v>37032.875</v>
      </c>
      <c r="AC65" s="203">
        <v>37032.875</v>
      </c>
    </row>
    <row r="66" spans="1:29" x14ac:dyDescent="0.25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2</v>
      </c>
      <c r="F66" s="218">
        <f t="shared" si="5"/>
        <v>50</v>
      </c>
      <c r="G66" s="207">
        <v>1263203</v>
      </c>
      <c r="H66" s="203">
        <v>37029.061284722222</v>
      </c>
      <c r="I66" t="s">
        <v>3920</v>
      </c>
      <c r="M66" t="s">
        <v>3301</v>
      </c>
      <c r="N66" t="s">
        <v>3905</v>
      </c>
      <c r="O66" t="s">
        <v>2634</v>
      </c>
      <c r="Q66" s="204">
        <v>25</v>
      </c>
      <c r="S66" t="s">
        <v>2475</v>
      </c>
      <c r="T66" t="s">
        <v>3906</v>
      </c>
      <c r="U66" s="206">
        <v>15.55</v>
      </c>
      <c r="V66" t="s">
        <v>1560</v>
      </c>
      <c r="W66" t="s">
        <v>3907</v>
      </c>
      <c r="X66" t="s">
        <v>3908</v>
      </c>
      <c r="Y66" t="s">
        <v>3909</v>
      </c>
      <c r="Z66" t="s">
        <v>3910</v>
      </c>
      <c r="AA66">
        <v>103824.1</v>
      </c>
      <c r="AB66" s="203">
        <v>37030.875</v>
      </c>
      <c r="AC66" s="203">
        <v>37031.875</v>
      </c>
    </row>
    <row r="67" spans="1:29" x14ac:dyDescent="0.25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8">
        <f t="shared" si="5"/>
        <v>25</v>
      </c>
      <c r="G67" s="207">
        <v>1263204</v>
      </c>
      <c r="H67" s="203">
        <v>37029.061354166668</v>
      </c>
      <c r="I67" t="s">
        <v>3985</v>
      </c>
      <c r="M67" t="s">
        <v>3301</v>
      </c>
      <c r="N67" t="s">
        <v>3905</v>
      </c>
      <c r="O67" t="s">
        <v>1551</v>
      </c>
      <c r="Q67" s="204">
        <v>25</v>
      </c>
      <c r="S67" t="s">
        <v>2475</v>
      </c>
      <c r="T67" t="s">
        <v>3906</v>
      </c>
      <c r="U67" s="206">
        <v>23.6</v>
      </c>
      <c r="V67" t="s">
        <v>3040</v>
      </c>
      <c r="W67" t="s">
        <v>3907</v>
      </c>
      <c r="X67" t="s">
        <v>3908</v>
      </c>
      <c r="Y67" t="s">
        <v>3909</v>
      </c>
      <c r="Z67" t="s">
        <v>3910</v>
      </c>
      <c r="AA67">
        <v>103825.1</v>
      </c>
      <c r="AB67" s="203">
        <v>37032.875</v>
      </c>
      <c r="AC67" s="203">
        <v>37032.875</v>
      </c>
    </row>
    <row r="68" spans="1:29" x14ac:dyDescent="0.25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8">
        <f t="shared" si="5"/>
        <v>25</v>
      </c>
      <c r="G68" s="207">
        <v>1263205</v>
      </c>
      <c r="H68" s="203">
        <v>37029.061400462961</v>
      </c>
      <c r="I68" t="s">
        <v>3923</v>
      </c>
      <c r="M68" t="s">
        <v>3301</v>
      </c>
      <c r="N68" t="s">
        <v>3924</v>
      </c>
      <c r="O68" t="s">
        <v>1569</v>
      </c>
      <c r="Q68" s="204">
        <v>25</v>
      </c>
      <c r="S68" t="s">
        <v>2475</v>
      </c>
      <c r="T68" t="s">
        <v>3906</v>
      </c>
      <c r="U68" s="206">
        <v>15.3</v>
      </c>
      <c r="V68" t="s">
        <v>3038</v>
      </c>
      <c r="W68" t="s">
        <v>3925</v>
      </c>
      <c r="X68" t="s">
        <v>3908</v>
      </c>
      <c r="Y68" t="s">
        <v>3909</v>
      </c>
      <c r="Z68" t="s">
        <v>3910</v>
      </c>
      <c r="AA68">
        <v>103826.1</v>
      </c>
      <c r="AB68" s="203">
        <v>37032.875</v>
      </c>
      <c r="AC68" s="203">
        <v>37032.875</v>
      </c>
    </row>
    <row r="69" spans="1:29" x14ac:dyDescent="0.25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8">
        <f t="shared" si="5"/>
        <v>25</v>
      </c>
      <c r="G69" s="207">
        <v>1263206</v>
      </c>
      <c r="H69" s="203">
        <v>37029.061793981484</v>
      </c>
      <c r="I69" t="s">
        <v>3985</v>
      </c>
      <c r="M69" t="s">
        <v>3301</v>
      </c>
      <c r="N69" t="s">
        <v>3905</v>
      </c>
      <c r="O69" t="s">
        <v>1549</v>
      </c>
      <c r="P69" s="204">
        <v>25</v>
      </c>
      <c r="S69" t="s">
        <v>2475</v>
      </c>
      <c r="T69" t="s">
        <v>3906</v>
      </c>
      <c r="U69" s="206">
        <v>29.6</v>
      </c>
      <c r="V69" t="s">
        <v>3040</v>
      </c>
      <c r="W69" t="s">
        <v>3907</v>
      </c>
      <c r="X69" t="s">
        <v>3908</v>
      </c>
      <c r="Y69" t="s">
        <v>3909</v>
      </c>
      <c r="Z69" t="s">
        <v>3910</v>
      </c>
      <c r="AA69">
        <v>103827.1</v>
      </c>
      <c r="AB69" s="203">
        <v>37032.875</v>
      </c>
      <c r="AC69" s="203">
        <v>37032.875</v>
      </c>
    </row>
    <row r="70" spans="1:29" x14ac:dyDescent="0.25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18">
        <f t="shared" si="5"/>
        <v>20</v>
      </c>
      <c r="G70" s="207">
        <v>1263207</v>
      </c>
      <c r="H70" s="203">
        <v>37029.062083333331</v>
      </c>
      <c r="I70" t="s">
        <v>3895</v>
      </c>
      <c r="M70" t="s">
        <v>2482</v>
      </c>
      <c r="N70" t="s">
        <v>3896</v>
      </c>
      <c r="O70" t="s">
        <v>3897</v>
      </c>
      <c r="Q70" s="204">
        <v>20</v>
      </c>
      <c r="S70" t="s">
        <v>3898</v>
      </c>
      <c r="T70" t="s">
        <v>3899</v>
      </c>
      <c r="U70" s="206">
        <v>1695</v>
      </c>
      <c r="V70" t="s">
        <v>3900</v>
      </c>
      <c r="W70" t="s">
        <v>3922</v>
      </c>
      <c r="X70" t="s">
        <v>3902</v>
      </c>
      <c r="Y70" t="s">
        <v>3903</v>
      </c>
      <c r="Z70" t="s">
        <v>3904</v>
      </c>
      <c r="AA70">
        <v>2136398</v>
      </c>
    </row>
    <row r="71" spans="1:29" x14ac:dyDescent="0.25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8">
        <f t="shared" si="5"/>
        <v>20</v>
      </c>
      <c r="G71" s="207">
        <v>1263208</v>
      </c>
      <c r="H71" s="203">
        <v>37029.06212962963</v>
      </c>
      <c r="I71" t="s">
        <v>3944</v>
      </c>
      <c r="M71" t="s">
        <v>3301</v>
      </c>
      <c r="N71" t="s">
        <v>3930</v>
      </c>
      <c r="O71" t="s">
        <v>1561</v>
      </c>
      <c r="P71" s="204">
        <v>20</v>
      </c>
      <c r="S71" t="s">
        <v>2475</v>
      </c>
      <c r="T71" t="s">
        <v>3906</v>
      </c>
      <c r="U71" s="206">
        <v>29.5</v>
      </c>
      <c r="V71" t="s">
        <v>3945</v>
      </c>
      <c r="W71" t="s">
        <v>3931</v>
      </c>
      <c r="X71" t="s">
        <v>3908</v>
      </c>
      <c r="Y71" t="s">
        <v>3909</v>
      </c>
      <c r="Z71" t="s">
        <v>3910</v>
      </c>
      <c r="AA71">
        <v>103828.1</v>
      </c>
      <c r="AB71" s="203">
        <v>37032.875</v>
      </c>
      <c r="AC71" s="203">
        <v>37032.875</v>
      </c>
    </row>
    <row r="72" spans="1:29" x14ac:dyDescent="0.25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8">
        <f t="shared" si="5"/>
        <v>15</v>
      </c>
      <c r="G72" s="207">
        <v>1263209</v>
      </c>
      <c r="H72" s="203">
        <v>37029.062245370369</v>
      </c>
      <c r="I72" t="s">
        <v>3946</v>
      </c>
      <c r="M72" t="s">
        <v>3301</v>
      </c>
      <c r="N72" t="s">
        <v>3905</v>
      </c>
      <c r="O72" t="s">
        <v>1549</v>
      </c>
      <c r="P72" s="204">
        <v>15</v>
      </c>
      <c r="S72" t="s">
        <v>2475</v>
      </c>
      <c r="T72" t="s">
        <v>3906</v>
      </c>
      <c r="U72" s="206">
        <v>29.5</v>
      </c>
      <c r="V72" t="s">
        <v>3947</v>
      </c>
      <c r="W72" t="s">
        <v>3907</v>
      </c>
      <c r="X72" t="s">
        <v>3908</v>
      </c>
      <c r="Y72" t="s">
        <v>3909</v>
      </c>
      <c r="Z72" t="s">
        <v>3910</v>
      </c>
      <c r="AA72">
        <v>103829.1</v>
      </c>
      <c r="AB72" s="203">
        <v>37032.875</v>
      </c>
      <c r="AC72" s="203">
        <v>37032.875</v>
      </c>
    </row>
    <row r="73" spans="1:29" x14ac:dyDescent="0.25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18">
        <f t="shared" si="5"/>
        <v>20</v>
      </c>
      <c r="G73" s="207">
        <v>1263210</v>
      </c>
      <c r="H73" s="203">
        <v>37029.062685185185</v>
      </c>
      <c r="I73" t="s">
        <v>3944</v>
      </c>
      <c r="M73" t="s">
        <v>3301</v>
      </c>
      <c r="N73" t="s">
        <v>3930</v>
      </c>
      <c r="O73" t="s">
        <v>1553</v>
      </c>
      <c r="Q73" s="204">
        <v>20</v>
      </c>
      <c r="S73" t="s">
        <v>2475</v>
      </c>
      <c r="T73" t="s">
        <v>3906</v>
      </c>
      <c r="U73" s="206">
        <v>15.1</v>
      </c>
      <c r="V73" t="s">
        <v>3945</v>
      </c>
      <c r="W73" t="s">
        <v>3931</v>
      </c>
      <c r="X73" t="s">
        <v>3908</v>
      </c>
      <c r="Y73" t="s">
        <v>3909</v>
      </c>
      <c r="Z73" t="s">
        <v>3910</v>
      </c>
      <c r="AA73">
        <v>103830.1</v>
      </c>
      <c r="AB73" s="203">
        <v>37032.875</v>
      </c>
      <c r="AC73" s="203">
        <v>37032.875</v>
      </c>
    </row>
    <row r="74" spans="1:29" x14ac:dyDescent="0.25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18">
        <f t="shared" si="5"/>
        <v>25</v>
      </c>
      <c r="G74" s="207">
        <v>1263211</v>
      </c>
      <c r="H74" s="203">
        <v>37029.062824074077</v>
      </c>
      <c r="I74" t="s">
        <v>3933</v>
      </c>
      <c r="M74" t="s">
        <v>3301</v>
      </c>
      <c r="N74" t="s">
        <v>3905</v>
      </c>
      <c r="O74" t="s">
        <v>1549</v>
      </c>
      <c r="Q74" s="204">
        <v>25</v>
      </c>
      <c r="S74" t="s">
        <v>2475</v>
      </c>
      <c r="T74" t="s">
        <v>3906</v>
      </c>
      <c r="U74" s="206">
        <v>29.7</v>
      </c>
      <c r="V74" t="s">
        <v>3934</v>
      </c>
      <c r="W74" t="s">
        <v>3907</v>
      </c>
      <c r="X74" t="s">
        <v>3908</v>
      </c>
      <c r="Y74" t="s">
        <v>3909</v>
      </c>
      <c r="Z74" t="s">
        <v>3910</v>
      </c>
      <c r="AA74">
        <v>103831.1</v>
      </c>
      <c r="AB74" s="203">
        <v>37032.875</v>
      </c>
      <c r="AC74" s="203">
        <v>37032.875</v>
      </c>
    </row>
    <row r="75" spans="1:29" x14ac:dyDescent="0.25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8">
        <f t="shared" ref="F75:F138" si="10">E75*SUM(P75:Q75)</f>
        <v>10</v>
      </c>
      <c r="G75" s="207">
        <v>1263212</v>
      </c>
      <c r="H75" s="203">
        <v>37029.062847222223</v>
      </c>
      <c r="I75" t="s">
        <v>3917</v>
      </c>
      <c r="M75" t="s">
        <v>3301</v>
      </c>
      <c r="N75" t="s">
        <v>3905</v>
      </c>
      <c r="O75" t="s">
        <v>1549</v>
      </c>
      <c r="P75" s="204">
        <v>10</v>
      </c>
      <c r="S75" t="s">
        <v>2475</v>
      </c>
      <c r="T75" t="s">
        <v>3906</v>
      </c>
      <c r="U75" s="206">
        <v>29.4</v>
      </c>
      <c r="V75" t="s">
        <v>3918</v>
      </c>
      <c r="W75" t="s">
        <v>3907</v>
      </c>
      <c r="X75" t="s">
        <v>3908</v>
      </c>
      <c r="Y75" t="s">
        <v>3909</v>
      </c>
      <c r="Z75" t="s">
        <v>3910</v>
      </c>
      <c r="AA75">
        <v>103832.1</v>
      </c>
      <c r="AB75" s="203">
        <v>37032.875</v>
      </c>
      <c r="AC75" s="203">
        <v>37032.875</v>
      </c>
    </row>
    <row r="76" spans="1:29" x14ac:dyDescent="0.25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2</v>
      </c>
      <c r="F76" s="218">
        <f t="shared" si="10"/>
        <v>40</v>
      </c>
      <c r="G76" s="207">
        <v>1263213</v>
      </c>
      <c r="H76" s="203">
        <v>37029.063263888886</v>
      </c>
      <c r="I76" t="s">
        <v>3948</v>
      </c>
      <c r="M76" t="s">
        <v>3301</v>
      </c>
      <c r="N76" t="s">
        <v>3930</v>
      </c>
      <c r="O76" t="s">
        <v>3080</v>
      </c>
      <c r="P76" s="204">
        <v>20</v>
      </c>
      <c r="S76" t="s">
        <v>2475</v>
      </c>
      <c r="T76" t="s">
        <v>3906</v>
      </c>
      <c r="U76" s="206">
        <v>15.4</v>
      </c>
      <c r="V76" t="s">
        <v>3949</v>
      </c>
      <c r="W76" t="s">
        <v>3931</v>
      </c>
      <c r="X76" t="s">
        <v>3908</v>
      </c>
      <c r="Y76" t="s">
        <v>3909</v>
      </c>
      <c r="Z76" t="s">
        <v>3910</v>
      </c>
      <c r="AA76">
        <v>103833.1</v>
      </c>
      <c r="AB76" s="203">
        <v>37030.875</v>
      </c>
      <c r="AC76" s="203">
        <v>37031.875</v>
      </c>
    </row>
    <row r="77" spans="1:29" x14ac:dyDescent="0.25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2</v>
      </c>
      <c r="F77" s="218">
        <f t="shared" si="10"/>
        <v>50</v>
      </c>
      <c r="G77" s="207">
        <v>1263214</v>
      </c>
      <c r="H77" s="203">
        <v>37029.063344907408</v>
      </c>
      <c r="I77" t="s">
        <v>3985</v>
      </c>
      <c r="M77" t="s">
        <v>3301</v>
      </c>
      <c r="N77" t="s">
        <v>3905</v>
      </c>
      <c r="O77" t="s">
        <v>2634</v>
      </c>
      <c r="Q77" s="204">
        <v>25</v>
      </c>
      <c r="S77" t="s">
        <v>2475</v>
      </c>
      <c r="T77" t="s">
        <v>3906</v>
      </c>
      <c r="U77" s="206">
        <v>15.65</v>
      </c>
      <c r="V77" t="s">
        <v>3040</v>
      </c>
      <c r="W77" t="s">
        <v>3907</v>
      </c>
      <c r="X77" t="s">
        <v>3908</v>
      </c>
      <c r="Y77" t="s">
        <v>3909</v>
      </c>
      <c r="Z77" t="s">
        <v>3910</v>
      </c>
      <c r="AA77">
        <v>103834.1</v>
      </c>
      <c r="AB77" s="203">
        <v>37030.875</v>
      </c>
      <c r="AC77" s="203">
        <v>37031.875</v>
      </c>
    </row>
    <row r="78" spans="1:29" x14ac:dyDescent="0.25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8">
        <f t="shared" si="10"/>
        <v>20</v>
      </c>
      <c r="G78" s="207">
        <v>1263215</v>
      </c>
      <c r="H78" s="203">
        <v>37029.063680555555</v>
      </c>
      <c r="I78" t="s">
        <v>4018</v>
      </c>
      <c r="M78" t="s">
        <v>2482</v>
      </c>
      <c r="N78" t="s">
        <v>3896</v>
      </c>
      <c r="O78" t="s">
        <v>3897</v>
      </c>
      <c r="P78" s="204">
        <v>20</v>
      </c>
      <c r="S78" t="s">
        <v>3898</v>
      </c>
      <c r="T78" t="s">
        <v>3899</v>
      </c>
      <c r="U78" s="206">
        <v>1694</v>
      </c>
      <c r="V78" t="s">
        <v>4021</v>
      </c>
      <c r="W78" t="s">
        <v>3922</v>
      </c>
      <c r="X78" t="s">
        <v>3902</v>
      </c>
      <c r="Y78" t="s">
        <v>3903</v>
      </c>
      <c r="Z78" t="s">
        <v>3904</v>
      </c>
      <c r="AA78">
        <v>2136396</v>
      </c>
    </row>
    <row r="79" spans="1:29" x14ac:dyDescent="0.25">
      <c r="A79" s="44" t="str">
        <f t="shared" si="6"/>
        <v xml:space="preserve"> Power Financial</v>
      </c>
      <c r="B79" s="44" t="str">
        <f t="shared" si="7"/>
        <v/>
      </c>
      <c r="C79" s="44" t="str">
        <f t="shared" si="8"/>
        <v>Power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366</v>
      </c>
      <c r="F79" s="218">
        <f t="shared" si="10"/>
        <v>1830</v>
      </c>
      <c r="G79" s="207">
        <v>1263216</v>
      </c>
      <c r="H79" s="203">
        <v>37029.063807870371</v>
      </c>
      <c r="I79" t="s">
        <v>1570</v>
      </c>
      <c r="M79" t="s">
        <v>3301</v>
      </c>
      <c r="N79" t="s">
        <v>1541</v>
      </c>
      <c r="O79" t="s">
        <v>1542</v>
      </c>
      <c r="P79" s="204">
        <v>5</v>
      </c>
      <c r="S79" t="s">
        <v>2475</v>
      </c>
      <c r="T79" t="s">
        <v>1543</v>
      </c>
      <c r="U79" s="206">
        <v>188</v>
      </c>
      <c r="V79" t="s">
        <v>1571</v>
      </c>
      <c r="W79" t="s">
        <v>1545</v>
      </c>
      <c r="X79" t="s">
        <v>1546</v>
      </c>
      <c r="Y79" t="s">
        <v>1547</v>
      </c>
      <c r="Z79" t="s">
        <v>1548</v>
      </c>
      <c r="AA79">
        <v>1263216</v>
      </c>
      <c r="AB79" s="203">
        <v>37257</v>
      </c>
      <c r="AC79" s="203">
        <v>37622</v>
      </c>
    </row>
    <row r="80" spans="1:29" x14ac:dyDescent="0.25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8">
        <f t="shared" si="10"/>
        <v>50</v>
      </c>
      <c r="G80" s="207">
        <v>1263217</v>
      </c>
      <c r="H80" s="203">
        <v>37029.063877314817</v>
      </c>
      <c r="I80" t="s">
        <v>3948</v>
      </c>
      <c r="M80" t="s">
        <v>3301</v>
      </c>
      <c r="N80" t="s">
        <v>3930</v>
      </c>
      <c r="O80" t="s">
        <v>1561</v>
      </c>
      <c r="P80" s="204">
        <v>50</v>
      </c>
      <c r="S80" t="s">
        <v>2475</v>
      </c>
      <c r="T80" t="s">
        <v>3906</v>
      </c>
      <c r="U80" s="206">
        <v>29.45</v>
      </c>
      <c r="V80" t="s">
        <v>3949</v>
      </c>
      <c r="W80" t="s">
        <v>3931</v>
      </c>
      <c r="X80" t="s">
        <v>3908</v>
      </c>
      <c r="Y80" t="s">
        <v>3909</v>
      </c>
      <c r="Z80" t="s">
        <v>3910</v>
      </c>
      <c r="AA80">
        <v>103835.1</v>
      </c>
      <c r="AB80" s="203">
        <v>37032.875</v>
      </c>
      <c r="AC80" s="203">
        <v>37032.875</v>
      </c>
    </row>
    <row r="81" spans="1:29" x14ac:dyDescent="0.25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2</v>
      </c>
      <c r="F81" s="218">
        <f t="shared" si="10"/>
        <v>50</v>
      </c>
      <c r="G81" s="207">
        <v>1263218</v>
      </c>
      <c r="H81" s="203">
        <v>37029.064756944441</v>
      </c>
      <c r="I81" t="s">
        <v>3911</v>
      </c>
      <c r="M81" t="s">
        <v>3301</v>
      </c>
      <c r="N81" t="s">
        <v>3905</v>
      </c>
      <c r="O81" t="s">
        <v>3088</v>
      </c>
      <c r="Q81" s="204">
        <v>25</v>
      </c>
      <c r="S81" t="s">
        <v>2475</v>
      </c>
      <c r="T81" t="s">
        <v>3906</v>
      </c>
      <c r="U81" s="206">
        <v>18.850000000000001</v>
      </c>
      <c r="V81" t="s">
        <v>1572</v>
      </c>
      <c r="W81" t="s">
        <v>3907</v>
      </c>
      <c r="X81" t="s">
        <v>3908</v>
      </c>
      <c r="Y81" t="s">
        <v>3909</v>
      </c>
      <c r="Z81" t="s">
        <v>3910</v>
      </c>
      <c r="AA81">
        <v>103836.1</v>
      </c>
      <c r="AB81" s="203">
        <v>37030.875</v>
      </c>
      <c r="AC81" s="203">
        <v>37031.875</v>
      </c>
    </row>
    <row r="82" spans="1:29" x14ac:dyDescent="0.25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8">
        <f t="shared" si="10"/>
        <v>20</v>
      </c>
      <c r="G82" s="207">
        <v>1263219</v>
      </c>
      <c r="H82" s="203">
        <v>37029.065254629626</v>
      </c>
      <c r="I82" t="s">
        <v>3919</v>
      </c>
      <c r="M82" t="s">
        <v>3301</v>
      </c>
      <c r="N82" t="s">
        <v>3924</v>
      </c>
      <c r="O82" t="s">
        <v>1569</v>
      </c>
      <c r="P82" s="204">
        <v>20</v>
      </c>
      <c r="S82" t="s">
        <v>2475</v>
      </c>
      <c r="T82" t="s">
        <v>3906</v>
      </c>
      <c r="U82" s="206">
        <v>15</v>
      </c>
      <c r="V82" t="s">
        <v>1558</v>
      </c>
      <c r="W82" t="s">
        <v>3925</v>
      </c>
      <c r="X82" t="s">
        <v>3908</v>
      </c>
      <c r="Y82" t="s">
        <v>3909</v>
      </c>
      <c r="Z82" t="s">
        <v>3910</v>
      </c>
      <c r="AA82">
        <v>103837.1</v>
      </c>
      <c r="AB82" s="203">
        <v>37032.875</v>
      </c>
      <c r="AC82" s="203">
        <v>37032.875</v>
      </c>
    </row>
    <row r="83" spans="1:29" x14ac:dyDescent="0.25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2</v>
      </c>
      <c r="F83" s="218">
        <f t="shared" si="10"/>
        <v>50</v>
      </c>
      <c r="G83" s="207">
        <v>1263220</v>
      </c>
      <c r="H83" s="203">
        <v>37029.065266203703</v>
      </c>
      <c r="I83" t="s">
        <v>3923</v>
      </c>
      <c r="M83" t="s">
        <v>3301</v>
      </c>
      <c r="N83" t="s">
        <v>3905</v>
      </c>
      <c r="O83" t="s">
        <v>2634</v>
      </c>
      <c r="Q83" s="204">
        <v>25</v>
      </c>
      <c r="S83" t="s">
        <v>2475</v>
      </c>
      <c r="T83" t="s">
        <v>3906</v>
      </c>
      <c r="U83" s="206">
        <v>15.75</v>
      </c>
      <c r="V83" t="s">
        <v>3926</v>
      </c>
      <c r="W83" t="s">
        <v>3907</v>
      </c>
      <c r="X83" t="s">
        <v>3908</v>
      </c>
      <c r="Y83" t="s">
        <v>3909</v>
      </c>
      <c r="Z83" t="s">
        <v>3910</v>
      </c>
      <c r="AA83">
        <v>103838.1</v>
      </c>
      <c r="AB83" s="203">
        <v>37030.875</v>
      </c>
      <c r="AC83" s="203">
        <v>37031.875</v>
      </c>
    </row>
    <row r="84" spans="1:29" x14ac:dyDescent="0.25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8">
        <f t="shared" si="10"/>
        <v>25</v>
      </c>
      <c r="G84" s="207">
        <v>1263221</v>
      </c>
      <c r="H84" s="203">
        <v>37029.065428240741</v>
      </c>
      <c r="I84" t="s">
        <v>3041</v>
      </c>
      <c r="M84" t="s">
        <v>3301</v>
      </c>
      <c r="N84" t="s">
        <v>3905</v>
      </c>
      <c r="O84" t="s">
        <v>1549</v>
      </c>
      <c r="Q84" s="204">
        <v>25</v>
      </c>
      <c r="S84" t="s">
        <v>2475</v>
      </c>
      <c r="T84" t="s">
        <v>3906</v>
      </c>
      <c r="U84" s="206">
        <v>29.7</v>
      </c>
      <c r="V84" t="s">
        <v>3042</v>
      </c>
      <c r="W84" t="s">
        <v>3907</v>
      </c>
      <c r="X84" t="s">
        <v>3908</v>
      </c>
      <c r="Y84" t="s">
        <v>3909</v>
      </c>
      <c r="Z84" t="s">
        <v>3910</v>
      </c>
      <c r="AA84">
        <v>103839.1</v>
      </c>
      <c r="AB84" s="203">
        <v>37032.875</v>
      </c>
      <c r="AC84" s="203">
        <v>37032.875</v>
      </c>
    </row>
    <row r="85" spans="1:29" x14ac:dyDescent="0.25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18">
        <f t="shared" si="10"/>
        <v>25</v>
      </c>
      <c r="G85" s="207">
        <v>1263222</v>
      </c>
      <c r="H85" s="203">
        <v>37029.065682870372</v>
      </c>
      <c r="I85" t="s">
        <v>3055</v>
      </c>
      <c r="M85" t="s">
        <v>3301</v>
      </c>
      <c r="N85" t="s">
        <v>3924</v>
      </c>
      <c r="O85" t="s">
        <v>1569</v>
      </c>
      <c r="P85" s="204">
        <v>25</v>
      </c>
      <c r="S85" t="s">
        <v>2475</v>
      </c>
      <c r="T85" t="s">
        <v>3906</v>
      </c>
      <c r="U85" s="206">
        <v>15</v>
      </c>
      <c r="V85" t="s">
        <v>1573</v>
      </c>
      <c r="W85" t="s">
        <v>3925</v>
      </c>
      <c r="X85" t="s">
        <v>3908</v>
      </c>
      <c r="Y85" t="s">
        <v>3909</v>
      </c>
      <c r="Z85" t="s">
        <v>3910</v>
      </c>
      <c r="AA85">
        <v>103840.1</v>
      </c>
      <c r="AB85" s="203">
        <v>37032.875</v>
      </c>
      <c r="AC85" s="203">
        <v>37032.875</v>
      </c>
    </row>
    <row r="86" spans="1:29" x14ac:dyDescent="0.25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18">
        <f t="shared" si="10"/>
        <v>25</v>
      </c>
      <c r="G86" s="207">
        <v>1263223</v>
      </c>
      <c r="H86" s="203">
        <v>37029.065833333334</v>
      </c>
      <c r="I86" t="s">
        <v>3933</v>
      </c>
      <c r="M86" t="s">
        <v>3301</v>
      </c>
      <c r="N86" t="s">
        <v>3905</v>
      </c>
      <c r="O86" t="s">
        <v>1549</v>
      </c>
      <c r="Q86" s="204">
        <v>25</v>
      </c>
      <c r="S86" t="s">
        <v>2475</v>
      </c>
      <c r="T86" t="s">
        <v>3906</v>
      </c>
      <c r="U86" s="206">
        <v>29.7</v>
      </c>
      <c r="V86" t="s">
        <v>3934</v>
      </c>
      <c r="W86" t="s">
        <v>3907</v>
      </c>
      <c r="X86" t="s">
        <v>3908</v>
      </c>
      <c r="Y86" t="s">
        <v>3909</v>
      </c>
      <c r="Z86" t="s">
        <v>3910</v>
      </c>
      <c r="AA86">
        <v>103841.1</v>
      </c>
      <c r="AB86" s="203">
        <v>37032.875</v>
      </c>
      <c r="AC86" s="203">
        <v>37032.875</v>
      </c>
    </row>
    <row r="87" spans="1:29" x14ac:dyDescent="0.25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8">
        <f t="shared" si="10"/>
        <v>25</v>
      </c>
      <c r="G87" s="207">
        <v>1263224</v>
      </c>
      <c r="H87" s="203">
        <v>37029.066608796296</v>
      </c>
      <c r="I87" t="s">
        <v>3923</v>
      </c>
      <c r="M87" t="s">
        <v>3301</v>
      </c>
      <c r="N87" t="s">
        <v>3924</v>
      </c>
      <c r="O87" t="s">
        <v>1574</v>
      </c>
      <c r="P87" s="204">
        <v>25</v>
      </c>
      <c r="S87" t="s">
        <v>2475</v>
      </c>
      <c r="T87" t="s">
        <v>3906</v>
      </c>
      <c r="U87" s="206">
        <v>23.4</v>
      </c>
      <c r="V87" t="s">
        <v>3038</v>
      </c>
      <c r="W87" t="s">
        <v>3925</v>
      </c>
      <c r="X87" t="s">
        <v>3908</v>
      </c>
      <c r="Y87" t="s">
        <v>3909</v>
      </c>
      <c r="Z87" t="s">
        <v>3910</v>
      </c>
      <c r="AA87">
        <v>103842.1</v>
      </c>
      <c r="AB87" s="203">
        <v>37032.875</v>
      </c>
      <c r="AC87" s="203">
        <v>37032.875</v>
      </c>
    </row>
    <row r="88" spans="1:29" x14ac:dyDescent="0.25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1</v>
      </c>
      <c r="F88" s="218">
        <f t="shared" si="10"/>
        <v>25</v>
      </c>
      <c r="G88" s="207">
        <v>1263225</v>
      </c>
      <c r="H88" s="203">
        <v>37029.066979166666</v>
      </c>
      <c r="I88" t="s">
        <v>3933</v>
      </c>
      <c r="M88" t="s">
        <v>3301</v>
      </c>
      <c r="N88" t="s">
        <v>3905</v>
      </c>
      <c r="O88" t="s">
        <v>1549</v>
      </c>
      <c r="Q88" s="204">
        <v>25</v>
      </c>
      <c r="S88" t="s">
        <v>2475</v>
      </c>
      <c r="T88" t="s">
        <v>3906</v>
      </c>
      <c r="U88" s="206">
        <v>29.8</v>
      </c>
      <c r="V88" t="s">
        <v>3934</v>
      </c>
      <c r="W88" t="s">
        <v>3907</v>
      </c>
      <c r="X88" t="s">
        <v>3908</v>
      </c>
      <c r="Y88" t="s">
        <v>3909</v>
      </c>
      <c r="Z88" t="s">
        <v>3910</v>
      </c>
      <c r="AA88">
        <v>103843.1</v>
      </c>
      <c r="AB88" s="203">
        <v>37032.875</v>
      </c>
      <c r="AC88" s="203">
        <v>37032.875</v>
      </c>
    </row>
    <row r="89" spans="1:29" x14ac:dyDescent="0.25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18">
        <f t="shared" si="10"/>
        <v>25</v>
      </c>
      <c r="G89" s="207">
        <v>1263226</v>
      </c>
      <c r="H89" s="203">
        <v>37029.067303240743</v>
      </c>
      <c r="I89" t="s">
        <v>3923</v>
      </c>
      <c r="M89" t="s">
        <v>3301</v>
      </c>
      <c r="N89" t="s">
        <v>3924</v>
      </c>
      <c r="O89" t="s">
        <v>1559</v>
      </c>
      <c r="Q89" s="204">
        <v>25</v>
      </c>
      <c r="S89" t="s">
        <v>2475</v>
      </c>
      <c r="T89" t="s">
        <v>3906</v>
      </c>
      <c r="U89" s="206">
        <v>29.8</v>
      </c>
      <c r="V89" t="s">
        <v>3926</v>
      </c>
      <c r="W89" t="s">
        <v>3925</v>
      </c>
      <c r="X89" t="s">
        <v>3908</v>
      </c>
      <c r="Y89" t="s">
        <v>3909</v>
      </c>
      <c r="Z89" t="s">
        <v>3910</v>
      </c>
      <c r="AA89">
        <v>103844.1</v>
      </c>
      <c r="AB89" s="203">
        <v>37032.875</v>
      </c>
      <c r="AC89" s="203">
        <v>37032.875</v>
      </c>
    </row>
    <row r="90" spans="1:29" x14ac:dyDescent="0.25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18">
        <f t="shared" si="10"/>
        <v>25</v>
      </c>
      <c r="G90" s="207">
        <v>1263227</v>
      </c>
      <c r="H90" s="203">
        <v>37029.067453703705</v>
      </c>
      <c r="I90" t="s">
        <v>3043</v>
      </c>
      <c r="M90" t="s">
        <v>3301</v>
      </c>
      <c r="N90" t="s">
        <v>3905</v>
      </c>
      <c r="O90" t="s">
        <v>1549</v>
      </c>
      <c r="Q90" s="204">
        <v>25</v>
      </c>
      <c r="S90" t="s">
        <v>2475</v>
      </c>
      <c r="T90" t="s">
        <v>3906</v>
      </c>
      <c r="U90" s="206">
        <v>29.9</v>
      </c>
      <c r="V90" t="s">
        <v>3044</v>
      </c>
      <c r="W90" t="s">
        <v>3907</v>
      </c>
      <c r="X90" t="s">
        <v>3908</v>
      </c>
      <c r="Y90" t="s">
        <v>3909</v>
      </c>
      <c r="Z90" t="s">
        <v>3910</v>
      </c>
      <c r="AA90">
        <v>103845.1</v>
      </c>
      <c r="AB90" s="203">
        <v>37032.875</v>
      </c>
      <c r="AC90" s="203">
        <v>37032.875</v>
      </c>
    </row>
    <row r="91" spans="1:29" x14ac:dyDescent="0.25">
      <c r="A91" s="44" t="str">
        <f t="shared" si="6"/>
        <v xml:space="preserve"> Power Physical</v>
      </c>
      <c r="B91" s="44" t="str">
        <f t="shared" si="7"/>
        <v/>
      </c>
      <c r="C91" s="44" t="str">
        <f t="shared" si="8"/>
        <v>Power</v>
      </c>
      <c r="D91" s="44" t="str">
        <f t="shared" si="9"/>
        <v>Physical</v>
      </c>
      <c r="E91" s="44">
        <f>IF(VLOOKUP(S91,'DD-Lookup'!$J$6:$L$50,3,FALSE)="Monthly",(YEAR(AC91)-YEAR(AB91))*12+MONTH(AC91)-MONTH(AB91)+1,(AC91-AB91+1))</f>
        <v>1</v>
      </c>
      <c r="F91" s="218">
        <f t="shared" si="10"/>
        <v>25</v>
      </c>
      <c r="G91" s="207">
        <v>1263228</v>
      </c>
      <c r="H91" s="203">
        <v>37029.067766203705</v>
      </c>
      <c r="I91" t="s">
        <v>3047</v>
      </c>
      <c r="M91" t="s">
        <v>3301</v>
      </c>
      <c r="N91" t="s">
        <v>3905</v>
      </c>
      <c r="O91" t="s">
        <v>1549</v>
      </c>
      <c r="P91" s="204">
        <v>25</v>
      </c>
      <c r="S91" t="s">
        <v>2475</v>
      </c>
      <c r="T91" t="s">
        <v>3906</v>
      </c>
      <c r="U91" s="206">
        <v>29.9</v>
      </c>
      <c r="V91" t="s">
        <v>3048</v>
      </c>
      <c r="W91" t="s">
        <v>3907</v>
      </c>
      <c r="X91" t="s">
        <v>3908</v>
      </c>
      <c r="Y91" t="s">
        <v>3909</v>
      </c>
      <c r="Z91" t="s">
        <v>3910</v>
      </c>
      <c r="AA91">
        <v>103846.1</v>
      </c>
      <c r="AB91" s="203">
        <v>37032.875</v>
      </c>
      <c r="AC91" s="203">
        <v>37032.875</v>
      </c>
    </row>
    <row r="92" spans="1:29" x14ac:dyDescent="0.25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18">
        <f t="shared" si="10"/>
        <v>25</v>
      </c>
      <c r="G92" s="207">
        <v>1263229</v>
      </c>
      <c r="H92" s="203">
        <v>37029.067766203705</v>
      </c>
      <c r="I92" t="s">
        <v>3985</v>
      </c>
      <c r="M92" t="s">
        <v>3301</v>
      </c>
      <c r="N92" t="s">
        <v>3905</v>
      </c>
      <c r="O92" t="s">
        <v>1551</v>
      </c>
      <c r="Q92" s="204">
        <v>25</v>
      </c>
      <c r="S92" t="s">
        <v>2475</v>
      </c>
      <c r="T92" t="s">
        <v>3906</v>
      </c>
      <c r="U92" s="206">
        <v>23.6</v>
      </c>
      <c r="V92" t="s">
        <v>3040</v>
      </c>
      <c r="W92" t="s">
        <v>3907</v>
      </c>
      <c r="X92" t="s">
        <v>3908</v>
      </c>
      <c r="Y92" t="s">
        <v>3909</v>
      </c>
      <c r="Z92" t="s">
        <v>3910</v>
      </c>
      <c r="AA92">
        <v>103847.1</v>
      </c>
      <c r="AB92" s="203">
        <v>37032.875</v>
      </c>
      <c r="AC92" s="203">
        <v>37032.875</v>
      </c>
    </row>
    <row r="93" spans="1:29" x14ac:dyDescent="0.25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18">
        <f t="shared" si="10"/>
        <v>25</v>
      </c>
      <c r="G93" s="207">
        <v>1263230</v>
      </c>
      <c r="H93" s="203">
        <v>37029.068020833336</v>
      </c>
      <c r="I93" t="s">
        <v>3932</v>
      </c>
      <c r="M93" t="s">
        <v>3301</v>
      </c>
      <c r="N93" t="s">
        <v>3067</v>
      </c>
      <c r="O93" t="s">
        <v>1563</v>
      </c>
      <c r="P93" s="204">
        <v>25</v>
      </c>
      <c r="S93" t="s">
        <v>2475</v>
      </c>
      <c r="T93" t="s">
        <v>3906</v>
      </c>
      <c r="U93" s="206">
        <v>29.7</v>
      </c>
      <c r="V93" t="s">
        <v>1575</v>
      </c>
      <c r="W93" t="s">
        <v>3068</v>
      </c>
      <c r="X93" t="s">
        <v>3908</v>
      </c>
      <c r="Y93" t="s">
        <v>3909</v>
      </c>
      <c r="Z93" t="s">
        <v>3910</v>
      </c>
      <c r="AA93">
        <v>103848.1</v>
      </c>
      <c r="AB93" s="203">
        <v>37032.875</v>
      </c>
      <c r="AC93" s="203">
        <v>37032.875</v>
      </c>
    </row>
    <row r="94" spans="1:29" x14ac:dyDescent="0.25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1</v>
      </c>
      <c r="F94" s="218">
        <f t="shared" si="10"/>
        <v>25</v>
      </c>
      <c r="G94" s="207">
        <v>1263231</v>
      </c>
      <c r="H94" s="203">
        <v>37029.068182870367</v>
      </c>
      <c r="I94" t="s">
        <v>3923</v>
      </c>
      <c r="M94" t="s">
        <v>3301</v>
      </c>
      <c r="N94" t="s">
        <v>3924</v>
      </c>
      <c r="O94" t="s">
        <v>1574</v>
      </c>
      <c r="P94" s="204">
        <v>25</v>
      </c>
      <c r="S94" t="s">
        <v>2475</v>
      </c>
      <c r="T94" t="s">
        <v>3906</v>
      </c>
      <c r="U94" s="206">
        <v>23.35</v>
      </c>
      <c r="V94" t="s">
        <v>3038</v>
      </c>
      <c r="W94" t="s">
        <v>3925</v>
      </c>
      <c r="X94" t="s">
        <v>3908</v>
      </c>
      <c r="Y94" t="s">
        <v>3909</v>
      </c>
      <c r="Z94" t="s">
        <v>3910</v>
      </c>
      <c r="AA94">
        <v>103849.1</v>
      </c>
      <c r="AB94" s="203">
        <v>37032.875</v>
      </c>
      <c r="AC94" s="203">
        <v>37032.875</v>
      </c>
    </row>
    <row r="95" spans="1:29" x14ac:dyDescent="0.25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8">
        <f t="shared" si="10"/>
        <v>5</v>
      </c>
      <c r="G95" s="207">
        <v>1263232</v>
      </c>
      <c r="H95" s="203">
        <v>37029.06826388889</v>
      </c>
      <c r="I95" t="s">
        <v>3966</v>
      </c>
      <c r="M95" t="s">
        <v>2482</v>
      </c>
      <c r="N95" t="s">
        <v>4026</v>
      </c>
      <c r="O95" t="s">
        <v>4027</v>
      </c>
      <c r="P95" s="204">
        <v>5</v>
      </c>
      <c r="S95" t="s">
        <v>3898</v>
      </c>
      <c r="T95" t="s">
        <v>3899</v>
      </c>
      <c r="U95" s="206">
        <v>964</v>
      </c>
      <c r="V95" t="s">
        <v>4025</v>
      </c>
      <c r="W95" t="s">
        <v>3976</v>
      </c>
      <c r="X95" t="s">
        <v>3902</v>
      </c>
      <c r="Y95" t="s">
        <v>3903</v>
      </c>
      <c r="Z95" t="s">
        <v>3904</v>
      </c>
      <c r="AA95">
        <v>2136394</v>
      </c>
    </row>
    <row r="96" spans="1:29" x14ac:dyDescent="0.25">
      <c r="A96" s="44" t="str">
        <f t="shared" si="6"/>
        <v xml:space="preserve"> Power Physical</v>
      </c>
      <c r="B96" s="44" t="str">
        <f t="shared" si="7"/>
        <v/>
      </c>
      <c r="C96" s="44" t="str">
        <f t="shared" si="8"/>
        <v>Power</v>
      </c>
      <c r="D96" s="44" t="str">
        <f t="shared" si="9"/>
        <v>Physical</v>
      </c>
      <c r="E96" s="44">
        <f>IF(VLOOKUP(S96,'DD-Lookup'!$J$6:$L$50,3,FALSE)="Monthly",(YEAR(AC96)-YEAR(AB96))*12+MONTH(AC96)-MONTH(AB96)+1,(AC96-AB96+1))</f>
        <v>1</v>
      </c>
      <c r="F96" s="218">
        <f t="shared" si="10"/>
        <v>25</v>
      </c>
      <c r="G96" s="207">
        <v>1263233</v>
      </c>
      <c r="H96" s="203">
        <v>37029.068287037036</v>
      </c>
      <c r="I96" t="s">
        <v>3985</v>
      </c>
      <c r="M96" t="s">
        <v>3301</v>
      </c>
      <c r="N96" t="s">
        <v>3905</v>
      </c>
      <c r="O96" t="s">
        <v>1549</v>
      </c>
      <c r="P96" s="204">
        <v>25</v>
      </c>
      <c r="S96" t="s">
        <v>2475</v>
      </c>
      <c r="T96" t="s">
        <v>3906</v>
      </c>
      <c r="U96" s="206">
        <v>29.7</v>
      </c>
      <c r="V96" t="s">
        <v>3040</v>
      </c>
      <c r="W96" t="s">
        <v>3907</v>
      </c>
      <c r="X96" t="s">
        <v>3908</v>
      </c>
      <c r="Y96" t="s">
        <v>3909</v>
      </c>
      <c r="Z96" t="s">
        <v>3910</v>
      </c>
      <c r="AA96">
        <v>103850.1</v>
      </c>
      <c r="AB96" s="203">
        <v>37032.875</v>
      </c>
      <c r="AC96" s="203">
        <v>37032.875</v>
      </c>
    </row>
    <row r="97" spans="1:29" x14ac:dyDescent="0.25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8">
        <f t="shared" si="10"/>
        <v>25</v>
      </c>
      <c r="G97" s="207">
        <v>1263234</v>
      </c>
      <c r="H97" s="203">
        <v>37029.068622685183</v>
      </c>
      <c r="I97" t="s">
        <v>3935</v>
      </c>
      <c r="M97" t="s">
        <v>3301</v>
      </c>
      <c r="N97" t="s">
        <v>3905</v>
      </c>
      <c r="O97" t="s">
        <v>1549</v>
      </c>
      <c r="Q97" s="204">
        <v>25</v>
      </c>
      <c r="S97" t="s">
        <v>2475</v>
      </c>
      <c r="T97" t="s">
        <v>3906</v>
      </c>
      <c r="U97" s="206">
        <v>30.1</v>
      </c>
      <c r="V97" t="s">
        <v>3936</v>
      </c>
      <c r="W97" t="s">
        <v>3907</v>
      </c>
      <c r="X97" t="s">
        <v>3908</v>
      </c>
      <c r="Y97" t="s">
        <v>3909</v>
      </c>
      <c r="Z97" t="s">
        <v>3910</v>
      </c>
      <c r="AA97">
        <v>103851.1</v>
      </c>
      <c r="AB97" s="203">
        <v>37032.875</v>
      </c>
      <c r="AC97" s="203">
        <v>37032.875</v>
      </c>
    </row>
    <row r="98" spans="1:29" x14ac:dyDescent="0.25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18">
        <f t="shared" si="10"/>
        <v>10</v>
      </c>
      <c r="G98" s="207">
        <v>1263235</v>
      </c>
      <c r="H98" s="203">
        <v>37029.068865740737</v>
      </c>
      <c r="I98" t="s">
        <v>4010</v>
      </c>
      <c r="M98" t="s">
        <v>2482</v>
      </c>
      <c r="N98" t="s">
        <v>3896</v>
      </c>
      <c r="O98" t="s">
        <v>3897</v>
      </c>
      <c r="P98" s="204">
        <v>10</v>
      </c>
      <c r="S98" t="s">
        <v>3898</v>
      </c>
      <c r="T98" t="s">
        <v>3899</v>
      </c>
      <c r="U98" s="206">
        <v>1693</v>
      </c>
      <c r="V98" t="s">
        <v>4030</v>
      </c>
      <c r="W98" t="s">
        <v>3922</v>
      </c>
      <c r="X98" t="s">
        <v>3902</v>
      </c>
      <c r="Y98" t="s">
        <v>3903</v>
      </c>
      <c r="Z98" t="s">
        <v>3904</v>
      </c>
      <c r="AA98">
        <v>2136392</v>
      </c>
    </row>
    <row r="99" spans="1:29" x14ac:dyDescent="0.25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1</v>
      </c>
      <c r="F99" s="218">
        <f t="shared" si="10"/>
        <v>25</v>
      </c>
      <c r="G99" s="207">
        <v>1263236</v>
      </c>
      <c r="H99" s="203">
        <v>37029.069386574076</v>
      </c>
      <c r="I99" t="s">
        <v>3985</v>
      </c>
      <c r="M99" t="s">
        <v>3301</v>
      </c>
      <c r="N99" t="s">
        <v>3905</v>
      </c>
      <c r="O99" t="s">
        <v>1551</v>
      </c>
      <c r="Q99" s="204">
        <v>25</v>
      </c>
      <c r="S99" t="s">
        <v>2475</v>
      </c>
      <c r="T99" t="s">
        <v>3906</v>
      </c>
      <c r="U99" s="206">
        <v>23.5</v>
      </c>
      <c r="V99" t="s">
        <v>3040</v>
      </c>
      <c r="W99" t="s">
        <v>3907</v>
      </c>
      <c r="X99" t="s">
        <v>3908</v>
      </c>
      <c r="Y99" t="s">
        <v>3909</v>
      </c>
      <c r="Z99" t="s">
        <v>3910</v>
      </c>
      <c r="AA99">
        <v>103852.1</v>
      </c>
      <c r="AB99" s="203">
        <v>37032.875</v>
      </c>
      <c r="AC99" s="203">
        <v>37032.875</v>
      </c>
    </row>
    <row r="100" spans="1:29" x14ac:dyDescent="0.25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8">
        <f t="shared" si="10"/>
        <v>25</v>
      </c>
      <c r="G100" s="207">
        <v>1263237</v>
      </c>
      <c r="H100" s="203">
        <v>37029.069456018522</v>
      </c>
      <c r="I100" t="s">
        <v>3985</v>
      </c>
      <c r="M100" t="s">
        <v>3301</v>
      </c>
      <c r="N100" t="s">
        <v>3905</v>
      </c>
      <c r="O100" t="s">
        <v>1549</v>
      </c>
      <c r="P100" s="204">
        <v>25</v>
      </c>
      <c r="S100" t="s">
        <v>2475</v>
      </c>
      <c r="T100" t="s">
        <v>3906</v>
      </c>
      <c r="U100" s="206">
        <v>29.8</v>
      </c>
      <c r="V100" t="s">
        <v>3040</v>
      </c>
      <c r="W100" t="s">
        <v>3907</v>
      </c>
      <c r="X100" t="s">
        <v>3908</v>
      </c>
      <c r="Y100" t="s">
        <v>3909</v>
      </c>
      <c r="Z100" t="s">
        <v>3910</v>
      </c>
      <c r="AA100">
        <v>103853.1</v>
      </c>
      <c r="AB100" s="203">
        <v>37032.875</v>
      </c>
      <c r="AC100" s="203">
        <v>37032.875</v>
      </c>
    </row>
    <row r="101" spans="1:29" x14ac:dyDescent="0.25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2</v>
      </c>
      <c r="F101" s="218">
        <f t="shared" si="10"/>
        <v>40</v>
      </c>
      <c r="G101" s="207">
        <v>1263238</v>
      </c>
      <c r="H101" s="203">
        <v>37029.069849537038</v>
      </c>
      <c r="I101" t="s">
        <v>4093</v>
      </c>
      <c r="M101" t="s">
        <v>3301</v>
      </c>
      <c r="N101" t="s">
        <v>3930</v>
      </c>
      <c r="O101" t="s">
        <v>3080</v>
      </c>
      <c r="P101" s="204">
        <v>20</v>
      </c>
      <c r="S101" t="s">
        <v>2475</v>
      </c>
      <c r="T101" t="s">
        <v>3906</v>
      </c>
      <c r="U101" s="206">
        <v>15.35</v>
      </c>
      <c r="V101" t="s">
        <v>4094</v>
      </c>
      <c r="W101" t="s">
        <v>3931</v>
      </c>
      <c r="X101" t="s">
        <v>3908</v>
      </c>
      <c r="Y101" t="s">
        <v>3909</v>
      </c>
      <c r="Z101" t="s">
        <v>3910</v>
      </c>
      <c r="AA101">
        <v>103854.1</v>
      </c>
      <c r="AB101" s="203">
        <v>37030.875</v>
      </c>
      <c r="AC101" s="203">
        <v>37031.875</v>
      </c>
    </row>
    <row r="102" spans="1:29" x14ac:dyDescent="0.25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1</v>
      </c>
      <c r="F102" s="218">
        <f t="shared" si="10"/>
        <v>25</v>
      </c>
      <c r="G102" s="207">
        <v>1263239</v>
      </c>
      <c r="H102" s="203">
        <v>37029.070173611108</v>
      </c>
      <c r="I102" t="s">
        <v>3932</v>
      </c>
      <c r="M102" t="s">
        <v>3301</v>
      </c>
      <c r="N102" t="s">
        <v>3067</v>
      </c>
      <c r="O102" t="s">
        <v>1563</v>
      </c>
      <c r="P102" s="204">
        <v>25</v>
      </c>
      <c r="S102" t="s">
        <v>2475</v>
      </c>
      <c r="T102" t="s">
        <v>3906</v>
      </c>
      <c r="U102" s="206">
        <v>29.9</v>
      </c>
      <c r="V102" t="s">
        <v>1575</v>
      </c>
      <c r="W102" t="s">
        <v>3068</v>
      </c>
      <c r="X102" t="s">
        <v>3908</v>
      </c>
      <c r="Y102" t="s">
        <v>3909</v>
      </c>
      <c r="Z102" t="s">
        <v>3910</v>
      </c>
      <c r="AA102">
        <v>103855.1</v>
      </c>
      <c r="AB102" s="203">
        <v>37032.875</v>
      </c>
      <c r="AC102" s="203">
        <v>37032.875</v>
      </c>
    </row>
    <row r="103" spans="1:29" x14ac:dyDescent="0.25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1</v>
      </c>
      <c r="F103" s="218">
        <f t="shared" si="10"/>
        <v>5</v>
      </c>
      <c r="G103" s="207">
        <v>1263240</v>
      </c>
      <c r="H103" s="203">
        <v>37029.070243055554</v>
      </c>
      <c r="I103" t="s">
        <v>3923</v>
      </c>
      <c r="M103" t="s">
        <v>3301</v>
      </c>
      <c r="N103" t="s">
        <v>3924</v>
      </c>
      <c r="O103" t="s">
        <v>1559</v>
      </c>
      <c r="Q103" s="204">
        <v>5</v>
      </c>
      <c r="S103" t="s">
        <v>2475</v>
      </c>
      <c r="T103" t="s">
        <v>3906</v>
      </c>
      <c r="U103" s="206">
        <v>30.2</v>
      </c>
      <c r="V103" t="s">
        <v>3926</v>
      </c>
      <c r="W103" t="s">
        <v>3925</v>
      </c>
      <c r="X103" t="s">
        <v>3908</v>
      </c>
      <c r="Y103" t="s">
        <v>3909</v>
      </c>
      <c r="Z103" t="s">
        <v>3910</v>
      </c>
      <c r="AA103">
        <v>103856.1</v>
      </c>
      <c r="AB103" s="203">
        <v>37032.875</v>
      </c>
      <c r="AC103" s="203">
        <v>37032.875</v>
      </c>
    </row>
    <row r="104" spans="1:29" x14ac:dyDescent="0.25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1</v>
      </c>
      <c r="F104" s="218">
        <f t="shared" si="10"/>
        <v>20</v>
      </c>
      <c r="G104" s="207">
        <v>1263241</v>
      </c>
      <c r="H104" s="203">
        <v>37029.070902777778</v>
      </c>
      <c r="I104" t="s">
        <v>4093</v>
      </c>
      <c r="M104" t="s">
        <v>3301</v>
      </c>
      <c r="N104" t="s">
        <v>3930</v>
      </c>
      <c r="O104" t="s">
        <v>1561</v>
      </c>
      <c r="P104" s="204">
        <v>20</v>
      </c>
      <c r="S104" t="s">
        <v>2475</v>
      </c>
      <c r="T104" t="s">
        <v>3906</v>
      </c>
      <c r="U104" s="206">
        <v>29.75</v>
      </c>
      <c r="V104" t="s">
        <v>1555</v>
      </c>
      <c r="W104" t="s">
        <v>3931</v>
      </c>
      <c r="X104" t="s">
        <v>3908</v>
      </c>
      <c r="Y104" t="s">
        <v>3909</v>
      </c>
      <c r="Z104" t="s">
        <v>3910</v>
      </c>
      <c r="AA104">
        <v>103857.1</v>
      </c>
      <c r="AB104" s="203">
        <v>37032.875</v>
      </c>
      <c r="AC104" s="203">
        <v>37032.875</v>
      </c>
    </row>
    <row r="105" spans="1:29" x14ac:dyDescent="0.25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18">
        <f t="shared" si="10"/>
        <v>25</v>
      </c>
      <c r="G105" s="207">
        <v>1263242</v>
      </c>
      <c r="H105" s="203">
        <v>37029.071840277778</v>
      </c>
      <c r="I105" t="s">
        <v>3923</v>
      </c>
      <c r="M105" t="s">
        <v>3301</v>
      </c>
      <c r="N105" t="s">
        <v>3924</v>
      </c>
      <c r="O105" t="s">
        <v>1559</v>
      </c>
      <c r="Q105" s="204">
        <v>25</v>
      </c>
      <c r="S105" t="s">
        <v>2475</v>
      </c>
      <c r="T105" t="s">
        <v>3906</v>
      </c>
      <c r="U105" s="206">
        <v>30.2</v>
      </c>
      <c r="V105" t="s">
        <v>3038</v>
      </c>
      <c r="W105" t="s">
        <v>3925</v>
      </c>
      <c r="X105" t="s">
        <v>3908</v>
      </c>
      <c r="Y105" t="s">
        <v>3909</v>
      </c>
      <c r="Z105" t="s">
        <v>3910</v>
      </c>
      <c r="AA105">
        <v>103858.1</v>
      </c>
      <c r="AB105" s="203">
        <v>37032.875</v>
      </c>
      <c r="AC105" s="203">
        <v>37032.875</v>
      </c>
    </row>
    <row r="106" spans="1:29" x14ac:dyDescent="0.25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2</v>
      </c>
      <c r="F106" s="218">
        <f t="shared" si="10"/>
        <v>50</v>
      </c>
      <c r="G106" s="207">
        <v>1263243</v>
      </c>
      <c r="H106" s="203">
        <v>37029.07203703704</v>
      </c>
      <c r="I106" t="s">
        <v>3923</v>
      </c>
      <c r="M106" t="s">
        <v>3301</v>
      </c>
      <c r="N106" t="s">
        <v>3905</v>
      </c>
      <c r="O106" t="s">
        <v>2634</v>
      </c>
      <c r="Q106" s="204">
        <v>25</v>
      </c>
      <c r="S106" t="s">
        <v>2475</v>
      </c>
      <c r="T106" t="s">
        <v>3906</v>
      </c>
      <c r="U106" s="206">
        <v>15.9</v>
      </c>
      <c r="V106" t="s">
        <v>3926</v>
      </c>
      <c r="W106" t="s">
        <v>3907</v>
      </c>
      <c r="X106" t="s">
        <v>3908</v>
      </c>
      <c r="Y106" t="s">
        <v>3909</v>
      </c>
      <c r="Z106" t="s">
        <v>3910</v>
      </c>
      <c r="AA106">
        <v>103859.1</v>
      </c>
      <c r="AB106" s="203">
        <v>37030.875</v>
      </c>
      <c r="AC106" s="203">
        <v>37031.875</v>
      </c>
    </row>
    <row r="107" spans="1:29" x14ac:dyDescent="0.25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8">
        <f t="shared" si="10"/>
        <v>20</v>
      </c>
      <c r="G107" s="207">
        <v>1263244</v>
      </c>
      <c r="H107" s="203">
        <v>37029.073125000003</v>
      </c>
      <c r="I107" t="s">
        <v>4110</v>
      </c>
      <c r="M107" t="s">
        <v>2482</v>
      </c>
      <c r="N107" t="s">
        <v>3896</v>
      </c>
      <c r="O107" t="s">
        <v>3897</v>
      </c>
      <c r="Q107" s="204">
        <v>20</v>
      </c>
      <c r="S107" t="s">
        <v>3898</v>
      </c>
      <c r="T107" t="s">
        <v>3899</v>
      </c>
      <c r="U107" s="206">
        <v>1695</v>
      </c>
      <c r="V107" t="s">
        <v>4111</v>
      </c>
      <c r="W107" t="s">
        <v>3922</v>
      </c>
      <c r="X107" t="s">
        <v>3902</v>
      </c>
      <c r="Y107" t="s">
        <v>3903</v>
      </c>
      <c r="Z107" t="s">
        <v>3904</v>
      </c>
      <c r="AA107">
        <v>2136390</v>
      </c>
    </row>
    <row r="108" spans="1:29" x14ac:dyDescent="0.25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8">
        <f t="shared" si="10"/>
        <v>20</v>
      </c>
      <c r="G108" s="207">
        <v>1263245</v>
      </c>
      <c r="H108" s="203">
        <v>37029.073206018518</v>
      </c>
      <c r="I108" t="s">
        <v>4110</v>
      </c>
      <c r="M108" t="s">
        <v>2482</v>
      </c>
      <c r="N108" t="s">
        <v>3951</v>
      </c>
      <c r="O108" t="s">
        <v>3952</v>
      </c>
      <c r="Q108" s="204">
        <v>20</v>
      </c>
      <c r="S108" t="s">
        <v>3898</v>
      </c>
      <c r="T108" t="s">
        <v>3899</v>
      </c>
      <c r="U108" s="206">
        <v>1532</v>
      </c>
      <c r="V108" t="s">
        <v>4111</v>
      </c>
      <c r="W108" t="s">
        <v>3922</v>
      </c>
      <c r="X108" t="s">
        <v>3902</v>
      </c>
      <c r="Y108" t="s">
        <v>3903</v>
      </c>
      <c r="Z108" t="s">
        <v>3904</v>
      </c>
      <c r="AA108">
        <v>2136388</v>
      </c>
    </row>
    <row r="109" spans="1:29" x14ac:dyDescent="0.25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8">
        <f t="shared" si="10"/>
        <v>20</v>
      </c>
      <c r="G109" s="207">
        <v>1263246</v>
      </c>
      <c r="H109" s="203">
        <v>37029.07402777778</v>
      </c>
      <c r="I109" t="s">
        <v>3895</v>
      </c>
      <c r="M109" t="s">
        <v>2482</v>
      </c>
      <c r="N109" t="s">
        <v>3978</v>
      </c>
      <c r="O109" t="s">
        <v>3979</v>
      </c>
      <c r="Q109" s="204">
        <v>20</v>
      </c>
      <c r="S109" t="s">
        <v>3898</v>
      </c>
      <c r="T109" t="s">
        <v>3899</v>
      </c>
      <c r="U109" s="206">
        <v>476</v>
      </c>
      <c r="V109" t="s">
        <v>3900</v>
      </c>
      <c r="W109" t="s">
        <v>3962</v>
      </c>
      <c r="X109" t="s">
        <v>3902</v>
      </c>
      <c r="Y109" t="s">
        <v>3903</v>
      </c>
      <c r="Z109" t="s">
        <v>3904</v>
      </c>
      <c r="AA109">
        <v>2136386</v>
      </c>
    </row>
    <row r="110" spans="1:29" x14ac:dyDescent="0.25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</v>
      </c>
      <c r="F110" s="218">
        <f t="shared" si="10"/>
        <v>25</v>
      </c>
      <c r="G110" s="207">
        <v>1263247</v>
      </c>
      <c r="H110" s="203">
        <v>37029.074143518519</v>
      </c>
      <c r="I110" t="s">
        <v>3041</v>
      </c>
      <c r="M110" t="s">
        <v>3301</v>
      </c>
      <c r="N110" t="s">
        <v>3905</v>
      </c>
      <c r="O110" t="s">
        <v>1549</v>
      </c>
      <c r="Q110" s="204">
        <v>25</v>
      </c>
      <c r="S110" t="s">
        <v>2475</v>
      </c>
      <c r="T110" t="s">
        <v>3906</v>
      </c>
      <c r="U110" s="206">
        <v>30.3</v>
      </c>
      <c r="V110" t="s">
        <v>3042</v>
      </c>
      <c r="W110" t="s">
        <v>3907</v>
      </c>
      <c r="X110" t="s">
        <v>3908</v>
      </c>
      <c r="Y110" t="s">
        <v>3909</v>
      </c>
      <c r="Z110" t="s">
        <v>3910</v>
      </c>
      <c r="AA110">
        <v>103860.1</v>
      </c>
      <c r="AB110" s="203">
        <v>37032.875</v>
      </c>
      <c r="AC110" s="203">
        <v>37032.875</v>
      </c>
    </row>
    <row r="111" spans="1:29" x14ac:dyDescent="0.25">
      <c r="A111" s="44" t="str">
        <f t="shared" si="6"/>
        <v xml:space="preserve"> Power Physical</v>
      </c>
      <c r="B111" s="44" t="str">
        <f t="shared" si="7"/>
        <v/>
      </c>
      <c r="C111" s="44" t="str">
        <f t="shared" si="8"/>
        <v>Power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2</v>
      </c>
      <c r="F111" s="218">
        <f t="shared" si="10"/>
        <v>50</v>
      </c>
      <c r="G111" s="207">
        <v>1263248</v>
      </c>
      <c r="H111" s="203">
        <v>37029.074641203704</v>
      </c>
      <c r="I111" t="s">
        <v>3939</v>
      </c>
      <c r="M111" t="s">
        <v>3301</v>
      </c>
      <c r="N111" t="s">
        <v>3905</v>
      </c>
      <c r="O111" t="s">
        <v>2634</v>
      </c>
      <c r="P111" s="204">
        <v>25</v>
      </c>
      <c r="S111" t="s">
        <v>2475</v>
      </c>
      <c r="T111" t="s">
        <v>3906</v>
      </c>
      <c r="U111" s="206">
        <v>15.8</v>
      </c>
      <c r="V111" t="s">
        <v>4112</v>
      </c>
      <c r="W111" t="s">
        <v>3907</v>
      </c>
      <c r="X111" t="s">
        <v>3908</v>
      </c>
      <c r="Y111" t="s">
        <v>3909</v>
      </c>
      <c r="Z111" t="s">
        <v>3910</v>
      </c>
      <c r="AA111">
        <v>103861.1</v>
      </c>
      <c r="AB111" s="203">
        <v>37030.875</v>
      </c>
      <c r="AC111" s="203">
        <v>37031.875</v>
      </c>
    </row>
    <row r="112" spans="1:29" x14ac:dyDescent="0.25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8">
        <f t="shared" si="10"/>
        <v>25</v>
      </c>
      <c r="G112" s="207">
        <v>1263249</v>
      </c>
      <c r="H112" s="203">
        <v>37029.07503472222</v>
      </c>
      <c r="I112" t="s">
        <v>3919</v>
      </c>
      <c r="M112" t="s">
        <v>3301</v>
      </c>
      <c r="N112" t="s">
        <v>3924</v>
      </c>
      <c r="O112" t="s">
        <v>1569</v>
      </c>
      <c r="P112" s="204">
        <v>25</v>
      </c>
      <c r="S112" t="s">
        <v>2475</v>
      </c>
      <c r="T112" t="s">
        <v>3906</v>
      </c>
      <c r="U112" s="206">
        <v>14.75</v>
      </c>
      <c r="V112" t="s">
        <v>1558</v>
      </c>
      <c r="W112" t="s">
        <v>3925</v>
      </c>
      <c r="X112" t="s">
        <v>3908</v>
      </c>
      <c r="Y112" t="s">
        <v>3909</v>
      </c>
      <c r="Z112" t="s">
        <v>3910</v>
      </c>
      <c r="AA112">
        <v>103862.1</v>
      </c>
      <c r="AB112" s="203">
        <v>37032.875</v>
      </c>
      <c r="AC112" s="203">
        <v>37032.875</v>
      </c>
    </row>
    <row r="113" spans="1:29" x14ac:dyDescent="0.25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8">
        <f t="shared" si="10"/>
        <v>20</v>
      </c>
      <c r="G113" s="207">
        <v>1263250</v>
      </c>
      <c r="H113" s="203">
        <v>37029.075254629628</v>
      </c>
      <c r="I113" t="s">
        <v>3895</v>
      </c>
      <c r="M113" t="s">
        <v>2482</v>
      </c>
      <c r="N113" t="s">
        <v>3896</v>
      </c>
      <c r="O113" t="s">
        <v>3897</v>
      </c>
      <c r="Q113" s="204">
        <v>20</v>
      </c>
      <c r="S113" t="s">
        <v>3898</v>
      </c>
      <c r="T113" t="s">
        <v>3899</v>
      </c>
      <c r="U113" s="206">
        <v>1696</v>
      </c>
      <c r="V113" t="s">
        <v>3900</v>
      </c>
      <c r="W113" t="s">
        <v>3922</v>
      </c>
      <c r="X113" t="s">
        <v>3902</v>
      </c>
      <c r="Y113" t="s">
        <v>3903</v>
      </c>
      <c r="Z113" t="s">
        <v>3904</v>
      </c>
      <c r="AA113">
        <v>2136384</v>
      </c>
    </row>
    <row r="114" spans="1:29" x14ac:dyDescent="0.25">
      <c r="A114" s="44" t="str">
        <f t="shared" si="6"/>
        <v xml:space="preserve"> Power Physical</v>
      </c>
      <c r="B114" s="44" t="str">
        <f t="shared" si="7"/>
        <v/>
      </c>
      <c r="C114" s="44" t="str">
        <f t="shared" si="8"/>
        <v>Power</v>
      </c>
      <c r="D114" s="44" t="str">
        <f t="shared" si="9"/>
        <v>Physical</v>
      </c>
      <c r="E114" s="44">
        <f>IF(VLOOKUP(S114,'DD-Lookup'!$J$6:$L$50,3,FALSE)="Monthly",(YEAR(AC114)-YEAR(AB114))*12+MONTH(AC114)-MONTH(AB114)+1,(AC114-AB114+1))</f>
        <v>1</v>
      </c>
      <c r="F114" s="218">
        <f t="shared" si="10"/>
        <v>25</v>
      </c>
      <c r="G114" s="207">
        <v>1263251</v>
      </c>
      <c r="H114" s="203">
        <v>37029.075752314813</v>
      </c>
      <c r="I114" t="s">
        <v>1223</v>
      </c>
      <c r="M114" t="s">
        <v>3301</v>
      </c>
      <c r="N114" t="s">
        <v>3905</v>
      </c>
      <c r="O114" t="s">
        <v>1549</v>
      </c>
      <c r="P114" s="204">
        <v>25</v>
      </c>
      <c r="S114" t="s">
        <v>2475</v>
      </c>
      <c r="T114" t="s">
        <v>3906</v>
      </c>
      <c r="U114" s="206">
        <v>29.9</v>
      </c>
      <c r="V114" t="s">
        <v>2585</v>
      </c>
      <c r="W114" t="s">
        <v>3907</v>
      </c>
      <c r="X114" t="s">
        <v>3908</v>
      </c>
      <c r="Y114" t="s">
        <v>3909</v>
      </c>
      <c r="Z114" t="s">
        <v>3910</v>
      </c>
      <c r="AA114">
        <v>103863.1</v>
      </c>
      <c r="AB114" s="203">
        <v>37032.875</v>
      </c>
      <c r="AC114" s="203">
        <v>37032.875</v>
      </c>
    </row>
    <row r="115" spans="1:29" x14ac:dyDescent="0.25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8">
        <f t="shared" si="10"/>
        <v>20</v>
      </c>
      <c r="G115" s="207">
        <v>1263252</v>
      </c>
      <c r="H115" s="203">
        <v>37029.075902777775</v>
      </c>
      <c r="I115" t="s">
        <v>4028</v>
      </c>
      <c r="M115" t="s">
        <v>2482</v>
      </c>
      <c r="N115" t="s">
        <v>3951</v>
      </c>
      <c r="O115" t="s">
        <v>3952</v>
      </c>
      <c r="Q115" s="204">
        <v>20</v>
      </c>
      <c r="S115" t="s">
        <v>3898</v>
      </c>
      <c r="T115" t="s">
        <v>3899</v>
      </c>
      <c r="U115" s="206">
        <v>1534</v>
      </c>
      <c r="V115" t="s">
        <v>4029</v>
      </c>
      <c r="W115" t="s">
        <v>3922</v>
      </c>
      <c r="X115" t="s">
        <v>3902</v>
      </c>
      <c r="Y115" t="s">
        <v>3903</v>
      </c>
      <c r="Z115" t="s">
        <v>3904</v>
      </c>
      <c r="AA115">
        <v>2136382</v>
      </c>
    </row>
    <row r="116" spans="1:29" x14ac:dyDescent="0.25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8">
        <f t="shared" si="10"/>
        <v>20</v>
      </c>
      <c r="G116" s="207">
        <v>1263253</v>
      </c>
      <c r="H116" s="203">
        <v>37029.076215277775</v>
      </c>
      <c r="I116" t="s">
        <v>3967</v>
      </c>
      <c r="M116" t="s">
        <v>2482</v>
      </c>
      <c r="N116" t="s">
        <v>3978</v>
      </c>
      <c r="O116" t="s">
        <v>3979</v>
      </c>
      <c r="Q116" s="204">
        <v>20</v>
      </c>
      <c r="S116" t="s">
        <v>3898</v>
      </c>
      <c r="T116" t="s">
        <v>3899</v>
      </c>
      <c r="U116" s="206">
        <v>477</v>
      </c>
      <c r="V116" t="s">
        <v>1202</v>
      </c>
      <c r="W116" t="s">
        <v>3962</v>
      </c>
      <c r="X116" t="s">
        <v>3902</v>
      </c>
      <c r="Y116" t="s">
        <v>3903</v>
      </c>
      <c r="Z116" t="s">
        <v>3904</v>
      </c>
      <c r="AA116">
        <v>2136380</v>
      </c>
    </row>
    <row r="117" spans="1:29" x14ac:dyDescent="0.25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8">
        <f t="shared" si="10"/>
        <v>20</v>
      </c>
      <c r="G117" s="207">
        <v>1263254</v>
      </c>
      <c r="H117" s="203">
        <v>37029.076342592591</v>
      </c>
      <c r="I117" t="s">
        <v>3958</v>
      </c>
      <c r="M117" t="s">
        <v>2482</v>
      </c>
      <c r="N117" t="s">
        <v>3951</v>
      </c>
      <c r="O117" t="s">
        <v>3952</v>
      </c>
      <c r="P117" s="204">
        <v>20</v>
      </c>
      <c r="S117" t="s">
        <v>3898</v>
      </c>
      <c r="T117" t="s">
        <v>3899</v>
      </c>
      <c r="U117" s="206">
        <v>1533</v>
      </c>
      <c r="V117" t="s">
        <v>4099</v>
      </c>
      <c r="W117" t="s">
        <v>3922</v>
      </c>
      <c r="X117" t="s">
        <v>3902</v>
      </c>
      <c r="Y117" t="s">
        <v>3903</v>
      </c>
      <c r="Z117" t="s">
        <v>3904</v>
      </c>
      <c r="AA117">
        <v>2136378</v>
      </c>
    </row>
    <row r="118" spans="1:29" x14ac:dyDescent="0.25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8">
        <f t="shared" si="10"/>
        <v>20</v>
      </c>
      <c r="G118" s="207">
        <v>1263255</v>
      </c>
      <c r="H118" s="203">
        <v>37029.076469907406</v>
      </c>
      <c r="I118" t="s">
        <v>4028</v>
      </c>
      <c r="M118" t="s">
        <v>2482</v>
      </c>
      <c r="N118" t="s">
        <v>3951</v>
      </c>
      <c r="O118" t="s">
        <v>3952</v>
      </c>
      <c r="Q118" s="204">
        <v>20</v>
      </c>
      <c r="S118" t="s">
        <v>3898</v>
      </c>
      <c r="T118" t="s">
        <v>3899</v>
      </c>
      <c r="U118" s="206">
        <v>1534</v>
      </c>
      <c r="V118" t="s">
        <v>2739</v>
      </c>
      <c r="W118" t="s">
        <v>3922</v>
      </c>
      <c r="X118" t="s">
        <v>3902</v>
      </c>
      <c r="Y118" t="s">
        <v>3903</v>
      </c>
      <c r="Z118" t="s">
        <v>3904</v>
      </c>
      <c r="AA118">
        <v>2136376</v>
      </c>
    </row>
    <row r="119" spans="1:29" x14ac:dyDescent="0.25">
      <c r="A119" s="44" t="str">
        <f t="shared" si="6"/>
        <v xml:space="preserve"> Power Physical</v>
      </c>
      <c r="B119" s="44" t="str">
        <f t="shared" si="7"/>
        <v/>
      </c>
      <c r="C119" s="44" t="str">
        <f t="shared" si="8"/>
        <v>Power</v>
      </c>
      <c r="D119" s="44" t="str">
        <f t="shared" si="9"/>
        <v>Physical</v>
      </c>
      <c r="E119" s="44">
        <f>IF(VLOOKUP(S119,'DD-Lookup'!$J$6:$L$50,3,FALSE)="Monthly",(YEAR(AC119)-YEAR(AB119))*12+MONTH(AC119)-MONTH(AB119)+1,(AC119-AB119+1))</f>
        <v>92</v>
      </c>
      <c r="F119" s="218">
        <f t="shared" si="10"/>
        <v>2300</v>
      </c>
      <c r="G119" s="207">
        <v>1263256</v>
      </c>
      <c r="H119" s="203">
        <v>37029.076851851853</v>
      </c>
      <c r="I119" t="s">
        <v>1576</v>
      </c>
      <c r="M119" t="s">
        <v>3301</v>
      </c>
      <c r="N119" t="s">
        <v>3905</v>
      </c>
      <c r="O119" t="s">
        <v>3968</v>
      </c>
      <c r="Q119" s="204">
        <v>25</v>
      </c>
      <c r="S119" t="s">
        <v>2475</v>
      </c>
      <c r="T119" t="s">
        <v>3906</v>
      </c>
      <c r="U119" s="206">
        <v>24.85</v>
      </c>
      <c r="V119" t="s">
        <v>1577</v>
      </c>
      <c r="W119" t="s">
        <v>3969</v>
      </c>
      <c r="X119" t="s">
        <v>3908</v>
      </c>
      <c r="Y119" t="s">
        <v>3909</v>
      </c>
      <c r="Z119" t="s">
        <v>3910</v>
      </c>
      <c r="AA119">
        <v>103864.1</v>
      </c>
      <c r="AB119" s="203">
        <v>37165</v>
      </c>
      <c r="AC119" s="203">
        <v>37256</v>
      </c>
    </row>
    <row r="120" spans="1:29" x14ac:dyDescent="0.25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8">
        <f t="shared" si="10"/>
        <v>20</v>
      </c>
      <c r="G120" s="207">
        <v>1263257</v>
      </c>
      <c r="H120" s="203">
        <v>37029.078009259261</v>
      </c>
      <c r="I120" t="s">
        <v>3967</v>
      </c>
      <c r="M120" t="s">
        <v>2482</v>
      </c>
      <c r="N120" t="s">
        <v>4026</v>
      </c>
      <c r="O120" t="s">
        <v>4027</v>
      </c>
      <c r="Q120" s="204">
        <v>20</v>
      </c>
      <c r="S120" t="s">
        <v>3898</v>
      </c>
      <c r="T120" t="s">
        <v>3899</v>
      </c>
      <c r="U120" s="206">
        <v>965</v>
      </c>
      <c r="V120" t="s">
        <v>1202</v>
      </c>
      <c r="W120" t="s">
        <v>3976</v>
      </c>
      <c r="X120" t="s">
        <v>3902</v>
      </c>
      <c r="Y120" t="s">
        <v>3903</v>
      </c>
      <c r="Z120" t="s">
        <v>3904</v>
      </c>
      <c r="AA120">
        <v>2136374</v>
      </c>
    </row>
    <row r="121" spans="1:29" x14ac:dyDescent="0.25">
      <c r="A121" s="44" t="str">
        <f t="shared" si="6"/>
        <v xml:space="preserve"> Power Physical</v>
      </c>
      <c r="B121" s="44" t="str">
        <f t="shared" si="7"/>
        <v/>
      </c>
      <c r="C121" s="44" t="str">
        <f t="shared" si="8"/>
        <v>Power</v>
      </c>
      <c r="D121" s="44" t="str">
        <f t="shared" si="9"/>
        <v>Physical</v>
      </c>
      <c r="E121" s="44">
        <f>IF(VLOOKUP(S121,'DD-Lookup'!$J$6:$L$50,3,FALSE)="Monthly",(YEAR(AC121)-YEAR(AB121))*12+MONTH(AC121)-MONTH(AB121)+1,(AC121-AB121+1))</f>
        <v>1</v>
      </c>
      <c r="F121" s="218">
        <f t="shared" si="10"/>
        <v>25</v>
      </c>
      <c r="G121" s="207">
        <v>1263258</v>
      </c>
      <c r="H121" s="203">
        <v>37029.078055555554</v>
      </c>
      <c r="I121" t="s">
        <v>1223</v>
      </c>
      <c r="M121" t="s">
        <v>3301</v>
      </c>
      <c r="N121" t="s">
        <v>3905</v>
      </c>
      <c r="O121" t="s">
        <v>1549</v>
      </c>
      <c r="P121" s="204">
        <v>25</v>
      </c>
      <c r="S121" t="s">
        <v>2475</v>
      </c>
      <c r="T121" t="s">
        <v>3906</v>
      </c>
      <c r="U121" s="206">
        <v>29.7</v>
      </c>
      <c r="V121" t="s">
        <v>2585</v>
      </c>
      <c r="W121" t="s">
        <v>3907</v>
      </c>
      <c r="X121" t="s">
        <v>3908</v>
      </c>
      <c r="Y121" t="s">
        <v>3909</v>
      </c>
      <c r="Z121" t="s">
        <v>3910</v>
      </c>
      <c r="AA121">
        <v>103865.1</v>
      </c>
      <c r="AB121" s="203">
        <v>37032.875</v>
      </c>
      <c r="AC121" s="203">
        <v>37032.875</v>
      </c>
    </row>
    <row r="122" spans="1:29" x14ac:dyDescent="0.25">
      <c r="A122" s="44" t="str">
        <f t="shared" si="6"/>
        <v xml:space="preserve"> Power Physical</v>
      </c>
      <c r="B122" s="44" t="str">
        <f t="shared" si="7"/>
        <v/>
      </c>
      <c r="C122" s="44" t="str">
        <f t="shared" si="8"/>
        <v>Power</v>
      </c>
      <c r="D122" s="44" t="str">
        <f t="shared" si="9"/>
        <v>Physical</v>
      </c>
      <c r="E122" s="44">
        <f>IF(VLOOKUP(S122,'DD-Lookup'!$J$6:$L$50,3,FALSE)="Monthly",(YEAR(AC122)-YEAR(AB122))*12+MONTH(AC122)-MONTH(AB122)+1,(AC122-AB122+1))</f>
        <v>1</v>
      </c>
      <c r="F122" s="218">
        <f t="shared" si="10"/>
        <v>25</v>
      </c>
      <c r="G122" s="207">
        <v>1263259</v>
      </c>
      <c r="H122" s="203">
        <v>37029.078287037039</v>
      </c>
      <c r="I122" t="s">
        <v>3911</v>
      </c>
      <c r="M122" t="s">
        <v>3301</v>
      </c>
      <c r="N122" t="s">
        <v>3905</v>
      </c>
      <c r="O122" t="s">
        <v>1549</v>
      </c>
      <c r="P122" s="204">
        <v>25</v>
      </c>
      <c r="S122" t="s">
        <v>2475</v>
      </c>
      <c r="T122" t="s">
        <v>3906</v>
      </c>
      <c r="U122" s="206">
        <v>29.6</v>
      </c>
      <c r="V122" t="s">
        <v>3039</v>
      </c>
      <c r="W122" t="s">
        <v>3907</v>
      </c>
      <c r="X122" t="s">
        <v>3908</v>
      </c>
      <c r="Y122" t="s">
        <v>3909</v>
      </c>
      <c r="Z122" t="s">
        <v>3910</v>
      </c>
      <c r="AA122">
        <v>103866.1</v>
      </c>
      <c r="AB122" s="203">
        <v>37032.875</v>
      </c>
      <c r="AC122" s="203">
        <v>37032.875</v>
      </c>
    </row>
    <row r="123" spans="1:29" x14ac:dyDescent="0.25">
      <c r="A123" s="44" t="str">
        <f t="shared" si="6"/>
        <v xml:space="preserve"> Power Physical</v>
      </c>
      <c r="B123" s="44" t="str">
        <f t="shared" si="7"/>
        <v/>
      </c>
      <c r="C123" s="44" t="str">
        <f t="shared" si="8"/>
        <v>Power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18">
        <f t="shared" si="10"/>
        <v>25</v>
      </c>
      <c r="G123" s="207">
        <v>1263260</v>
      </c>
      <c r="H123" s="203">
        <v>37029.078333333331</v>
      </c>
      <c r="I123" t="s">
        <v>3933</v>
      </c>
      <c r="M123" t="s">
        <v>3301</v>
      </c>
      <c r="N123" t="s">
        <v>3067</v>
      </c>
      <c r="O123" t="s">
        <v>1563</v>
      </c>
      <c r="P123" s="204">
        <v>25</v>
      </c>
      <c r="S123" t="s">
        <v>2475</v>
      </c>
      <c r="T123" t="s">
        <v>3906</v>
      </c>
      <c r="U123" s="206">
        <v>29.8</v>
      </c>
      <c r="V123" t="s">
        <v>3934</v>
      </c>
      <c r="W123" t="s">
        <v>3068</v>
      </c>
      <c r="X123" t="s">
        <v>3908</v>
      </c>
      <c r="Y123" t="s">
        <v>3909</v>
      </c>
      <c r="Z123" t="s">
        <v>3910</v>
      </c>
      <c r="AA123">
        <v>103867.1</v>
      </c>
      <c r="AB123" s="203">
        <v>37032.875</v>
      </c>
      <c r="AC123" s="203">
        <v>37032.875</v>
      </c>
    </row>
    <row r="124" spans="1:29" x14ac:dyDescent="0.25">
      <c r="A124" s="44" t="str">
        <f t="shared" si="6"/>
        <v xml:space="preserve"> Power Physical</v>
      </c>
      <c r="B124" s="44" t="str">
        <f t="shared" si="7"/>
        <v/>
      </c>
      <c r="C124" s="44" t="str">
        <f t="shared" si="8"/>
        <v>Power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1</v>
      </c>
      <c r="F124" s="218">
        <f t="shared" si="10"/>
        <v>50</v>
      </c>
      <c r="G124" s="207">
        <v>1263261</v>
      </c>
      <c r="H124" s="203">
        <v>37029.078425925924</v>
      </c>
      <c r="I124" t="s">
        <v>4093</v>
      </c>
      <c r="M124" t="s">
        <v>3301</v>
      </c>
      <c r="N124" t="s">
        <v>3930</v>
      </c>
      <c r="O124" t="s">
        <v>1553</v>
      </c>
      <c r="P124" s="204">
        <v>50</v>
      </c>
      <c r="S124" t="s">
        <v>2475</v>
      </c>
      <c r="T124" t="s">
        <v>3906</v>
      </c>
      <c r="U124" s="206">
        <v>14.45</v>
      </c>
      <c r="V124" t="s">
        <v>1555</v>
      </c>
      <c r="W124" t="s">
        <v>3931</v>
      </c>
      <c r="X124" t="s">
        <v>3908</v>
      </c>
      <c r="Y124" t="s">
        <v>3909</v>
      </c>
      <c r="Z124" t="s">
        <v>3910</v>
      </c>
      <c r="AA124">
        <v>103868.1</v>
      </c>
      <c r="AB124" s="203">
        <v>37032.875</v>
      </c>
      <c r="AC124" s="203">
        <v>37032.875</v>
      </c>
    </row>
    <row r="125" spans="1:29" x14ac:dyDescent="0.25">
      <c r="A125" s="44" t="str">
        <f t="shared" si="6"/>
        <v xml:space="preserve"> Power Physical</v>
      </c>
      <c r="B125" s="44" t="str">
        <f t="shared" si="7"/>
        <v/>
      </c>
      <c r="C125" s="44" t="str">
        <f t="shared" si="8"/>
        <v>Power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1</v>
      </c>
      <c r="F125" s="218">
        <f t="shared" si="10"/>
        <v>30</v>
      </c>
      <c r="G125" s="207">
        <v>1263262</v>
      </c>
      <c r="H125" s="203">
        <v>37029.078425925924</v>
      </c>
      <c r="I125" t="s">
        <v>3954</v>
      </c>
      <c r="M125" t="s">
        <v>3301</v>
      </c>
      <c r="N125" t="s">
        <v>3930</v>
      </c>
      <c r="O125" t="s">
        <v>1554</v>
      </c>
      <c r="P125" s="204">
        <v>30</v>
      </c>
      <c r="S125" t="s">
        <v>2475</v>
      </c>
      <c r="T125" t="s">
        <v>3906</v>
      </c>
      <c r="U125" s="206">
        <v>20.2</v>
      </c>
      <c r="V125" t="s">
        <v>3955</v>
      </c>
      <c r="W125" t="s">
        <v>3931</v>
      </c>
      <c r="X125" t="s">
        <v>3908</v>
      </c>
      <c r="Y125" t="s">
        <v>3909</v>
      </c>
      <c r="Z125" t="s">
        <v>3910</v>
      </c>
      <c r="AA125">
        <v>103869.1</v>
      </c>
      <c r="AB125" s="203">
        <v>37032.875</v>
      </c>
      <c r="AC125" s="203">
        <v>37032.875</v>
      </c>
    </row>
    <row r="126" spans="1:29" x14ac:dyDescent="0.25">
      <c r="A126" s="44" t="str">
        <f t="shared" si="6"/>
        <v xml:space="preserve"> Power Physical</v>
      </c>
      <c r="B126" s="44" t="str">
        <f t="shared" si="7"/>
        <v/>
      </c>
      <c r="C126" s="44" t="str">
        <f t="shared" si="8"/>
        <v>Power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1</v>
      </c>
      <c r="F126" s="218">
        <f t="shared" si="10"/>
        <v>40</v>
      </c>
      <c r="G126" s="207">
        <v>1263263</v>
      </c>
      <c r="H126" s="203">
        <v>37029.07885416667</v>
      </c>
      <c r="I126" t="s">
        <v>3948</v>
      </c>
      <c r="M126" t="s">
        <v>3301</v>
      </c>
      <c r="N126" t="s">
        <v>3930</v>
      </c>
      <c r="O126" t="s">
        <v>1561</v>
      </c>
      <c r="P126" s="204">
        <v>40</v>
      </c>
      <c r="S126" t="s">
        <v>2475</v>
      </c>
      <c r="T126" t="s">
        <v>3906</v>
      </c>
      <c r="U126" s="206">
        <v>29.8</v>
      </c>
      <c r="V126" t="s">
        <v>3949</v>
      </c>
      <c r="W126" t="s">
        <v>3931</v>
      </c>
      <c r="X126" t="s">
        <v>3908</v>
      </c>
      <c r="Y126" t="s">
        <v>3909</v>
      </c>
      <c r="Z126" t="s">
        <v>3910</v>
      </c>
      <c r="AA126">
        <v>103870.1</v>
      </c>
      <c r="AB126" s="203">
        <v>37032.875</v>
      </c>
      <c r="AC126" s="203">
        <v>37032.875</v>
      </c>
    </row>
    <row r="127" spans="1:29" x14ac:dyDescent="0.25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8">
        <f t="shared" si="10"/>
        <v>15</v>
      </c>
      <c r="G127" s="207">
        <v>1263264</v>
      </c>
      <c r="H127" s="203">
        <v>37029.080104166664</v>
      </c>
      <c r="I127" t="s">
        <v>3966</v>
      </c>
      <c r="M127" t="s">
        <v>2482</v>
      </c>
      <c r="N127" t="s">
        <v>3896</v>
      </c>
      <c r="O127" t="s">
        <v>3897</v>
      </c>
      <c r="Q127" s="204">
        <v>15</v>
      </c>
      <c r="S127" t="s">
        <v>3898</v>
      </c>
      <c r="T127" t="s">
        <v>3899</v>
      </c>
      <c r="U127" s="206">
        <v>1697</v>
      </c>
      <c r="V127" t="s">
        <v>4025</v>
      </c>
      <c r="W127" t="s">
        <v>3922</v>
      </c>
      <c r="X127" t="s">
        <v>3902</v>
      </c>
      <c r="Y127" t="s">
        <v>3903</v>
      </c>
      <c r="Z127" t="s">
        <v>3904</v>
      </c>
      <c r="AA127">
        <v>2136372</v>
      </c>
    </row>
    <row r="128" spans="1:29" x14ac:dyDescent="0.25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8">
        <f t="shared" si="10"/>
        <v>50</v>
      </c>
      <c r="G128" s="207">
        <v>1263265</v>
      </c>
      <c r="H128" s="203">
        <v>37029.080671296295</v>
      </c>
      <c r="I128" t="s">
        <v>3954</v>
      </c>
      <c r="M128" t="s">
        <v>3301</v>
      </c>
      <c r="N128" t="s">
        <v>3930</v>
      </c>
      <c r="O128" t="s">
        <v>1553</v>
      </c>
      <c r="P128" s="204">
        <v>50</v>
      </c>
      <c r="S128" t="s">
        <v>2475</v>
      </c>
      <c r="T128" t="s">
        <v>3906</v>
      </c>
      <c r="U128" s="206">
        <v>14.35</v>
      </c>
      <c r="V128" t="s">
        <v>3955</v>
      </c>
      <c r="W128" t="s">
        <v>3931</v>
      </c>
      <c r="X128" t="s">
        <v>3908</v>
      </c>
      <c r="Y128" t="s">
        <v>3909</v>
      </c>
      <c r="Z128" t="s">
        <v>3910</v>
      </c>
      <c r="AA128">
        <v>103871.1</v>
      </c>
      <c r="AB128" s="203">
        <v>37032.875</v>
      </c>
      <c r="AC128" s="203">
        <v>37032.875</v>
      </c>
    </row>
    <row r="129" spans="1:27" x14ac:dyDescent="0.25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8">
        <f t="shared" si="10"/>
        <v>20</v>
      </c>
      <c r="G129" s="207">
        <v>1263266</v>
      </c>
      <c r="H129" s="203">
        <v>37029.08079861111</v>
      </c>
      <c r="I129" t="s">
        <v>3869</v>
      </c>
      <c r="M129" t="s">
        <v>2482</v>
      </c>
      <c r="N129" t="s">
        <v>3978</v>
      </c>
      <c r="O129" t="s">
        <v>3979</v>
      </c>
      <c r="Q129" s="204">
        <v>20</v>
      </c>
      <c r="S129" t="s">
        <v>3898</v>
      </c>
      <c r="T129" t="s">
        <v>3899</v>
      </c>
      <c r="U129" s="206">
        <v>478</v>
      </c>
      <c r="V129" t="s">
        <v>3957</v>
      </c>
      <c r="W129" t="s">
        <v>3962</v>
      </c>
      <c r="X129" t="s">
        <v>3902</v>
      </c>
      <c r="Y129" t="s">
        <v>3903</v>
      </c>
      <c r="Z129" t="s">
        <v>3904</v>
      </c>
      <c r="AA129">
        <v>2136370</v>
      </c>
    </row>
    <row r="130" spans="1:27" x14ac:dyDescent="0.25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8">
        <f t="shared" si="10"/>
        <v>10</v>
      </c>
      <c r="G130" s="207">
        <v>1263267</v>
      </c>
      <c r="H130" s="203">
        <v>37029.080949074072</v>
      </c>
      <c r="I130" t="s">
        <v>3983</v>
      </c>
      <c r="M130" t="s">
        <v>2482</v>
      </c>
      <c r="N130" t="s">
        <v>3978</v>
      </c>
      <c r="O130" t="s">
        <v>3979</v>
      </c>
      <c r="P130" s="204">
        <v>10</v>
      </c>
      <c r="S130" t="s">
        <v>3898</v>
      </c>
      <c r="T130" t="s">
        <v>3899</v>
      </c>
      <c r="U130" s="206">
        <v>477</v>
      </c>
      <c r="V130" t="s">
        <v>3984</v>
      </c>
      <c r="W130" t="s">
        <v>3962</v>
      </c>
      <c r="X130" t="s">
        <v>3902</v>
      </c>
      <c r="Y130" t="s">
        <v>3903</v>
      </c>
      <c r="Z130" t="s">
        <v>3904</v>
      </c>
      <c r="AA130">
        <v>2136368</v>
      </c>
    </row>
    <row r="131" spans="1:27" x14ac:dyDescent="0.25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8">
        <f t="shared" si="10"/>
        <v>10</v>
      </c>
      <c r="G131" s="207">
        <v>1263268</v>
      </c>
      <c r="H131" s="203">
        <v>37029.081203703703</v>
      </c>
      <c r="I131" t="s">
        <v>4036</v>
      </c>
      <c r="M131" t="s">
        <v>2482</v>
      </c>
      <c r="N131" t="s">
        <v>3978</v>
      </c>
      <c r="O131" t="s">
        <v>3979</v>
      </c>
      <c r="P131" s="204">
        <v>10</v>
      </c>
      <c r="S131" t="s">
        <v>3898</v>
      </c>
      <c r="T131" t="s">
        <v>3899</v>
      </c>
      <c r="U131" s="206">
        <v>477.5</v>
      </c>
      <c r="V131" t="s">
        <v>1578</v>
      </c>
      <c r="W131" t="s">
        <v>3962</v>
      </c>
      <c r="X131" t="s">
        <v>3902</v>
      </c>
      <c r="Y131" t="s">
        <v>3903</v>
      </c>
      <c r="Z131" t="s">
        <v>3904</v>
      </c>
      <c r="AA131">
        <v>2136366</v>
      </c>
    </row>
    <row r="132" spans="1:27" x14ac:dyDescent="0.25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8">
        <f t="shared" si="10"/>
        <v>20</v>
      </c>
      <c r="G132" s="207">
        <v>1263269</v>
      </c>
      <c r="H132" s="203">
        <v>37029.081250000003</v>
      </c>
      <c r="I132" t="s">
        <v>3869</v>
      </c>
      <c r="M132" t="s">
        <v>2482</v>
      </c>
      <c r="N132" t="s">
        <v>4026</v>
      </c>
      <c r="O132" t="s">
        <v>4027</v>
      </c>
      <c r="Q132" s="204">
        <v>20</v>
      </c>
      <c r="S132" t="s">
        <v>3898</v>
      </c>
      <c r="T132" t="s">
        <v>3899</v>
      </c>
      <c r="U132" s="206">
        <v>967</v>
      </c>
      <c r="V132" t="s">
        <v>3957</v>
      </c>
      <c r="W132" t="s">
        <v>3976</v>
      </c>
      <c r="X132" t="s">
        <v>3902</v>
      </c>
      <c r="Y132" t="s">
        <v>3903</v>
      </c>
      <c r="Z132" t="s">
        <v>3904</v>
      </c>
      <c r="AA132">
        <v>2136364</v>
      </c>
    </row>
    <row r="133" spans="1:27" x14ac:dyDescent="0.25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8">
        <f t="shared" si="10"/>
        <v>5</v>
      </c>
      <c r="G133" s="207">
        <v>1263270</v>
      </c>
      <c r="H133" s="203">
        <v>37029.081284722219</v>
      </c>
      <c r="I133" t="s">
        <v>3983</v>
      </c>
      <c r="M133" t="s">
        <v>2482</v>
      </c>
      <c r="N133" t="s">
        <v>3972</v>
      </c>
      <c r="O133" t="s">
        <v>3973</v>
      </c>
      <c r="Q133" s="204">
        <v>5</v>
      </c>
      <c r="S133" t="s">
        <v>3974</v>
      </c>
      <c r="T133" t="s">
        <v>3899</v>
      </c>
      <c r="U133" s="206">
        <v>7330</v>
      </c>
      <c r="V133" t="s">
        <v>3984</v>
      </c>
      <c r="W133" t="s">
        <v>3976</v>
      </c>
      <c r="X133" t="s">
        <v>3902</v>
      </c>
      <c r="Y133" t="s">
        <v>3903</v>
      </c>
      <c r="Z133" t="s">
        <v>3904</v>
      </c>
      <c r="AA133">
        <v>2136362</v>
      </c>
    </row>
    <row r="134" spans="1:27" x14ac:dyDescent="0.25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8">
        <f t="shared" si="10"/>
        <v>10</v>
      </c>
      <c r="G134" s="207">
        <v>1263271</v>
      </c>
      <c r="H134" s="203">
        <v>37029.081342592595</v>
      </c>
      <c r="I134" t="s">
        <v>3977</v>
      </c>
      <c r="M134" t="s">
        <v>2482</v>
      </c>
      <c r="N134" t="s">
        <v>4000</v>
      </c>
      <c r="O134" t="s">
        <v>4001</v>
      </c>
      <c r="Q134" s="204">
        <v>10</v>
      </c>
      <c r="S134" t="s">
        <v>4002</v>
      </c>
      <c r="T134" t="s">
        <v>3899</v>
      </c>
      <c r="U134" s="206">
        <v>4970</v>
      </c>
      <c r="V134" t="s">
        <v>3980</v>
      </c>
      <c r="W134" t="s">
        <v>3962</v>
      </c>
      <c r="X134" t="s">
        <v>3902</v>
      </c>
      <c r="Y134" t="s">
        <v>3903</v>
      </c>
      <c r="Z134" t="s">
        <v>3904</v>
      </c>
      <c r="AA134">
        <v>2136360</v>
      </c>
    </row>
    <row r="135" spans="1:27" x14ac:dyDescent="0.25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8">
        <f t="shared" si="10"/>
        <v>10</v>
      </c>
      <c r="G135" s="207">
        <v>1263272</v>
      </c>
      <c r="H135" s="203">
        <v>37029.08185185185</v>
      </c>
      <c r="I135" t="s">
        <v>3869</v>
      </c>
      <c r="M135" t="s">
        <v>2482</v>
      </c>
      <c r="N135" t="s">
        <v>3959</v>
      </c>
      <c r="O135" t="s">
        <v>3960</v>
      </c>
      <c r="Q135" s="204">
        <v>10</v>
      </c>
      <c r="S135" t="s">
        <v>3961</v>
      </c>
      <c r="T135" t="s">
        <v>3899</v>
      </c>
      <c r="U135" s="206">
        <v>1265</v>
      </c>
      <c r="V135" t="s">
        <v>3957</v>
      </c>
      <c r="W135" t="s">
        <v>3962</v>
      </c>
      <c r="X135" t="s">
        <v>3902</v>
      </c>
      <c r="Y135" t="s">
        <v>3903</v>
      </c>
      <c r="Z135" t="s">
        <v>3904</v>
      </c>
      <c r="AA135">
        <v>2136358</v>
      </c>
    </row>
    <row r="136" spans="1:27" x14ac:dyDescent="0.25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8">
        <f t="shared" si="10"/>
        <v>5</v>
      </c>
      <c r="G136" s="207">
        <v>1263273</v>
      </c>
      <c r="H136" s="203">
        <v>37029.081990740742</v>
      </c>
      <c r="I136" t="s">
        <v>2694</v>
      </c>
      <c r="M136" t="s">
        <v>2482</v>
      </c>
      <c r="N136" t="s">
        <v>3972</v>
      </c>
      <c r="O136" t="s">
        <v>3973</v>
      </c>
      <c r="Q136" s="204">
        <v>5</v>
      </c>
      <c r="S136" t="s">
        <v>3974</v>
      </c>
      <c r="T136" t="s">
        <v>3899</v>
      </c>
      <c r="U136" s="206">
        <v>7330</v>
      </c>
      <c r="V136" t="s">
        <v>2695</v>
      </c>
      <c r="W136" t="s">
        <v>3976</v>
      </c>
      <c r="X136" t="s">
        <v>3902</v>
      </c>
      <c r="Y136" t="s">
        <v>3903</v>
      </c>
      <c r="Z136" t="s">
        <v>3904</v>
      </c>
      <c r="AA136">
        <v>2136356</v>
      </c>
    </row>
    <row r="137" spans="1:27" x14ac:dyDescent="0.25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8">
        <f t="shared" si="10"/>
        <v>10</v>
      </c>
      <c r="G137" s="207">
        <v>1263274</v>
      </c>
      <c r="H137" s="203">
        <v>37029.08253472222</v>
      </c>
      <c r="I137" t="s">
        <v>2714</v>
      </c>
      <c r="M137" t="s">
        <v>2482</v>
      </c>
      <c r="N137" t="s">
        <v>3951</v>
      </c>
      <c r="O137" t="s">
        <v>3952</v>
      </c>
      <c r="Q137" s="204">
        <v>10</v>
      </c>
      <c r="S137" t="s">
        <v>3898</v>
      </c>
      <c r="T137" t="s">
        <v>3899</v>
      </c>
      <c r="U137" s="206">
        <v>1536</v>
      </c>
      <c r="V137" t="s">
        <v>2715</v>
      </c>
      <c r="W137" t="s">
        <v>3922</v>
      </c>
      <c r="X137" t="s">
        <v>3902</v>
      </c>
      <c r="Y137" t="s">
        <v>3903</v>
      </c>
      <c r="Z137" t="s">
        <v>3904</v>
      </c>
      <c r="AA137">
        <v>2136354</v>
      </c>
    </row>
    <row r="138" spans="1:27" x14ac:dyDescent="0.25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18">
        <f t="shared" si="10"/>
        <v>20</v>
      </c>
      <c r="G138" s="207">
        <v>1263275</v>
      </c>
      <c r="H138" s="203">
        <v>37029.08289351852</v>
      </c>
      <c r="I138" t="s">
        <v>3869</v>
      </c>
      <c r="M138" t="s">
        <v>2482</v>
      </c>
      <c r="N138" t="s">
        <v>3978</v>
      </c>
      <c r="O138" t="s">
        <v>3979</v>
      </c>
      <c r="Q138" s="204">
        <v>20</v>
      </c>
      <c r="S138" t="s">
        <v>3898</v>
      </c>
      <c r="T138" t="s">
        <v>3899</v>
      </c>
      <c r="U138" s="206">
        <v>479</v>
      </c>
      <c r="V138" t="s">
        <v>3957</v>
      </c>
      <c r="W138" t="s">
        <v>3962</v>
      </c>
      <c r="X138" t="s">
        <v>3902</v>
      </c>
      <c r="Y138" t="s">
        <v>3903</v>
      </c>
      <c r="Z138" t="s">
        <v>3904</v>
      </c>
      <c r="AA138">
        <v>2136352</v>
      </c>
    </row>
    <row r="139" spans="1:27" x14ac:dyDescent="0.25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8">
        <f t="shared" ref="F139:F202" si="15">E139*SUM(P139:Q139)</f>
        <v>10</v>
      </c>
      <c r="G139" s="207">
        <v>1263276</v>
      </c>
      <c r="H139" s="203">
        <v>37029.083252314813</v>
      </c>
      <c r="I139" t="s">
        <v>3983</v>
      </c>
      <c r="M139" t="s">
        <v>2482</v>
      </c>
      <c r="N139" t="s">
        <v>3978</v>
      </c>
      <c r="O139" t="s">
        <v>3979</v>
      </c>
      <c r="P139" s="204">
        <v>10</v>
      </c>
      <c r="S139" t="s">
        <v>3898</v>
      </c>
      <c r="T139" t="s">
        <v>3899</v>
      </c>
      <c r="U139" s="206">
        <v>478.5</v>
      </c>
      <c r="V139" t="s">
        <v>3984</v>
      </c>
      <c r="W139" t="s">
        <v>3962</v>
      </c>
      <c r="X139" t="s">
        <v>3902</v>
      </c>
      <c r="Y139" t="s">
        <v>3903</v>
      </c>
      <c r="Z139" t="s">
        <v>3904</v>
      </c>
      <c r="AA139">
        <v>2136350</v>
      </c>
    </row>
    <row r="140" spans="1:27" x14ac:dyDescent="0.25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8">
        <f t="shared" si="15"/>
        <v>8</v>
      </c>
      <c r="G140" s="207">
        <v>1263277</v>
      </c>
      <c r="H140" s="203">
        <v>37029.083414351851</v>
      </c>
      <c r="I140" t="s">
        <v>3966</v>
      </c>
      <c r="M140" t="s">
        <v>2482</v>
      </c>
      <c r="N140" t="s">
        <v>4026</v>
      </c>
      <c r="O140" t="s">
        <v>4027</v>
      </c>
      <c r="P140" s="204">
        <v>8</v>
      </c>
      <c r="S140" t="s">
        <v>3898</v>
      </c>
      <c r="T140" t="s">
        <v>3899</v>
      </c>
      <c r="U140" s="206">
        <v>966</v>
      </c>
      <c r="V140" t="s">
        <v>4025</v>
      </c>
      <c r="W140" t="s">
        <v>3976</v>
      </c>
      <c r="X140" t="s">
        <v>3902</v>
      </c>
      <c r="Y140" t="s">
        <v>3903</v>
      </c>
      <c r="Z140" t="s">
        <v>3904</v>
      </c>
      <c r="AA140">
        <v>2136348</v>
      </c>
    </row>
    <row r="141" spans="1:27" x14ac:dyDescent="0.25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8">
        <f t="shared" si="15"/>
        <v>20</v>
      </c>
      <c r="G141" s="207">
        <v>1263278</v>
      </c>
      <c r="H141" s="203">
        <v>37029.083518518521</v>
      </c>
      <c r="I141" t="s">
        <v>3869</v>
      </c>
      <c r="M141" t="s">
        <v>2482</v>
      </c>
      <c r="N141" t="s">
        <v>3978</v>
      </c>
      <c r="O141" t="s">
        <v>3979</v>
      </c>
      <c r="Q141" s="204">
        <v>20</v>
      </c>
      <c r="S141" t="s">
        <v>3898</v>
      </c>
      <c r="T141" t="s">
        <v>3899</v>
      </c>
      <c r="U141" s="206">
        <v>480.5</v>
      </c>
      <c r="V141" t="s">
        <v>3957</v>
      </c>
      <c r="W141" t="s">
        <v>3962</v>
      </c>
      <c r="X141" t="s">
        <v>3902</v>
      </c>
      <c r="Y141" t="s">
        <v>3903</v>
      </c>
      <c r="Z141" t="s">
        <v>3904</v>
      </c>
      <c r="AA141">
        <v>2136344</v>
      </c>
    </row>
    <row r="142" spans="1:27" x14ac:dyDescent="0.25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8">
        <f t="shared" si="15"/>
        <v>10</v>
      </c>
      <c r="G142" s="207">
        <v>1263279</v>
      </c>
      <c r="H142" s="203">
        <v>37029.083622685182</v>
      </c>
      <c r="I142" t="s">
        <v>4036</v>
      </c>
      <c r="M142" t="s">
        <v>2482</v>
      </c>
      <c r="N142" t="s">
        <v>3978</v>
      </c>
      <c r="O142" t="s">
        <v>3979</v>
      </c>
      <c r="P142" s="204">
        <v>10</v>
      </c>
      <c r="S142" t="s">
        <v>3898</v>
      </c>
      <c r="T142" t="s">
        <v>3899</v>
      </c>
      <c r="U142" s="206">
        <v>479.5</v>
      </c>
      <c r="V142" t="s">
        <v>1578</v>
      </c>
      <c r="W142" t="s">
        <v>3962</v>
      </c>
      <c r="X142" t="s">
        <v>3902</v>
      </c>
      <c r="Y142" t="s">
        <v>3903</v>
      </c>
      <c r="Z142" t="s">
        <v>3904</v>
      </c>
      <c r="AA142">
        <v>2136342</v>
      </c>
    </row>
    <row r="143" spans="1:27" x14ac:dyDescent="0.25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8">
        <f t="shared" si="15"/>
        <v>20</v>
      </c>
      <c r="G143" s="207">
        <v>1263280</v>
      </c>
      <c r="H143" s="203">
        <v>37029.083831018521</v>
      </c>
      <c r="I143" t="s">
        <v>3869</v>
      </c>
      <c r="M143" t="s">
        <v>2482</v>
      </c>
      <c r="N143" t="s">
        <v>4026</v>
      </c>
      <c r="O143" t="s">
        <v>4027</v>
      </c>
      <c r="Q143" s="204">
        <v>20</v>
      </c>
      <c r="S143" t="s">
        <v>3898</v>
      </c>
      <c r="T143" t="s">
        <v>3899</v>
      </c>
      <c r="U143" s="206">
        <v>968</v>
      </c>
      <c r="V143" t="s">
        <v>3957</v>
      </c>
      <c r="W143" t="s">
        <v>3976</v>
      </c>
      <c r="X143" t="s">
        <v>3902</v>
      </c>
      <c r="Y143" t="s">
        <v>3903</v>
      </c>
      <c r="Z143" t="s">
        <v>3904</v>
      </c>
      <c r="AA143">
        <v>2136340</v>
      </c>
    </row>
    <row r="144" spans="1:27" x14ac:dyDescent="0.25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8">
        <f t="shared" si="15"/>
        <v>7</v>
      </c>
      <c r="G144" s="207">
        <v>1263281</v>
      </c>
      <c r="H144" s="203">
        <v>37029.083912037036</v>
      </c>
      <c r="I144" t="s">
        <v>3983</v>
      </c>
      <c r="M144" t="s">
        <v>2482</v>
      </c>
      <c r="N144" t="s">
        <v>4026</v>
      </c>
      <c r="O144" t="s">
        <v>4027</v>
      </c>
      <c r="P144" s="204">
        <v>7</v>
      </c>
      <c r="S144" t="s">
        <v>3898</v>
      </c>
      <c r="T144" t="s">
        <v>3899</v>
      </c>
      <c r="U144" s="206">
        <v>968</v>
      </c>
      <c r="V144" t="s">
        <v>3984</v>
      </c>
      <c r="W144" t="s">
        <v>3976</v>
      </c>
      <c r="X144" t="s">
        <v>3902</v>
      </c>
      <c r="Y144" t="s">
        <v>3903</v>
      </c>
      <c r="Z144" t="s">
        <v>3904</v>
      </c>
      <c r="AA144">
        <v>2136338</v>
      </c>
    </row>
    <row r="145" spans="1:29" x14ac:dyDescent="0.25">
      <c r="A145" s="44" t="str">
        <f t="shared" si="11"/>
        <v xml:space="preserve"> Power Physical</v>
      </c>
      <c r="B145" s="44" t="str">
        <f t="shared" si="12"/>
        <v/>
      </c>
      <c r="C145" s="44" t="str">
        <f t="shared" si="13"/>
        <v>Power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8">
        <f t="shared" si="15"/>
        <v>25</v>
      </c>
      <c r="G145" s="207">
        <v>1263282</v>
      </c>
      <c r="H145" s="203">
        <v>37029.084837962961</v>
      </c>
      <c r="I145" t="s">
        <v>3919</v>
      </c>
      <c r="M145" t="s">
        <v>3301</v>
      </c>
      <c r="N145" t="s">
        <v>3924</v>
      </c>
      <c r="O145" t="s">
        <v>1569</v>
      </c>
      <c r="P145" s="204">
        <v>25</v>
      </c>
      <c r="S145" t="s">
        <v>2475</v>
      </c>
      <c r="T145" t="s">
        <v>3906</v>
      </c>
      <c r="U145" s="206">
        <v>14.5</v>
      </c>
      <c r="V145" t="s">
        <v>1558</v>
      </c>
      <c r="W145" t="s">
        <v>3925</v>
      </c>
      <c r="X145" t="s">
        <v>3908</v>
      </c>
      <c r="Y145" t="s">
        <v>3909</v>
      </c>
      <c r="Z145" t="s">
        <v>3910</v>
      </c>
      <c r="AA145">
        <v>103873.1</v>
      </c>
      <c r="AB145" s="203">
        <v>37032.875</v>
      </c>
      <c r="AC145" s="203">
        <v>37032.875</v>
      </c>
    </row>
    <row r="146" spans="1:29" x14ac:dyDescent="0.25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8">
        <f t="shared" si="15"/>
        <v>20</v>
      </c>
      <c r="G146" s="207">
        <v>1263283</v>
      </c>
      <c r="H146" s="203">
        <v>37029.085150462961</v>
      </c>
      <c r="I146" t="s">
        <v>3966</v>
      </c>
      <c r="M146" t="s">
        <v>2482</v>
      </c>
      <c r="N146" t="s">
        <v>3978</v>
      </c>
      <c r="O146" t="s">
        <v>3979</v>
      </c>
      <c r="P146" s="204">
        <v>20</v>
      </c>
      <c r="S146" t="s">
        <v>3898</v>
      </c>
      <c r="T146" t="s">
        <v>3899</v>
      </c>
      <c r="U146" s="206">
        <v>479</v>
      </c>
      <c r="V146" t="s">
        <v>3066</v>
      </c>
      <c r="W146" t="s">
        <v>3962</v>
      </c>
      <c r="X146" t="s">
        <v>3902</v>
      </c>
      <c r="Y146" t="s">
        <v>3903</v>
      </c>
      <c r="Z146" t="s">
        <v>3904</v>
      </c>
      <c r="AA146">
        <v>2136336</v>
      </c>
    </row>
    <row r="147" spans="1:29" x14ac:dyDescent="0.25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8">
        <f t="shared" si="15"/>
        <v>20</v>
      </c>
      <c r="G147" s="207">
        <v>1263284</v>
      </c>
      <c r="H147" s="203">
        <v>37029.086504629631</v>
      </c>
      <c r="I147" t="s">
        <v>3869</v>
      </c>
      <c r="M147" t="s">
        <v>2482</v>
      </c>
      <c r="N147" t="s">
        <v>3951</v>
      </c>
      <c r="O147" t="s">
        <v>3952</v>
      </c>
      <c r="P147" s="204">
        <v>20</v>
      </c>
      <c r="S147" t="s">
        <v>3898</v>
      </c>
      <c r="T147" t="s">
        <v>3899</v>
      </c>
      <c r="U147" s="206">
        <v>1534</v>
      </c>
      <c r="V147" t="s">
        <v>3957</v>
      </c>
      <c r="W147" t="s">
        <v>3922</v>
      </c>
      <c r="X147" t="s">
        <v>3902</v>
      </c>
      <c r="Y147" t="s">
        <v>3903</v>
      </c>
      <c r="Z147" t="s">
        <v>3904</v>
      </c>
      <c r="AA147">
        <v>2136334</v>
      </c>
    </row>
    <row r="148" spans="1:29" x14ac:dyDescent="0.25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8">
        <f t="shared" si="15"/>
        <v>20</v>
      </c>
      <c r="G148" s="207">
        <v>1263285</v>
      </c>
      <c r="H148" s="203">
        <v>37029.086886574078</v>
      </c>
      <c r="I148" t="s">
        <v>4028</v>
      </c>
      <c r="M148" t="s">
        <v>2482</v>
      </c>
      <c r="N148" t="s">
        <v>4026</v>
      </c>
      <c r="O148" t="s">
        <v>4027</v>
      </c>
      <c r="P148" s="204">
        <v>20</v>
      </c>
      <c r="S148" t="s">
        <v>3898</v>
      </c>
      <c r="T148" t="s">
        <v>3899</v>
      </c>
      <c r="U148" s="206">
        <v>967</v>
      </c>
      <c r="V148" t="s">
        <v>4177</v>
      </c>
      <c r="W148" t="s">
        <v>3976</v>
      </c>
      <c r="X148" t="s">
        <v>3902</v>
      </c>
      <c r="Y148" t="s">
        <v>3903</v>
      </c>
      <c r="Z148" t="s">
        <v>3904</v>
      </c>
      <c r="AA148">
        <v>2136332</v>
      </c>
    </row>
    <row r="149" spans="1:29" x14ac:dyDescent="0.25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8">
        <f t="shared" si="15"/>
        <v>20</v>
      </c>
      <c r="G149" s="207">
        <v>1263286</v>
      </c>
      <c r="H149" s="203">
        <v>37029.087013888886</v>
      </c>
      <c r="I149" t="s">
        <v>3869</v>
      </c>
      <c r="M149" t="s">
        <v>2482</v>
      </c>
      <c r="N149" t="s">
        <v>3978</v>
      </c>
      <c r="O149" t="s">
        <v>3979</v>
      </c>
      <c r="Q149" s="204">
        <v>20</v>
      </c>
      <c r="S149" t="s">
        <v>3898</v>
      </c>
      <c r="T149" t="s">
        <v>3899</v>
      </c>
      <c r="U149" s="206">
        <v>480</v>
      </c>
      <c r="V149" t="s">
        <v>3957</v>
      </c>
      <c r="W149" t="s">
        <v>3962</v>
      </c>
      <c r="X149" t="s">
        <v>3902</v>
      </c>
      <c r="Y149" t="s">
        <v>3903</v>
      </c>
      <c r="Z149" t="s">
        <v>3904</v>
      </c>
      <c r="AA149">
        <v>2136330</v>
      </c>
    </row>
    <row r="150" spans="1:29" x14ac:dyDescent="0.25">
      <c r="A150" s="44" t="str">
        <f t="shared" si="11"/>
        <v xml:space="preserve"> Power Physical</v>
      </c>
      <c r="B150" s="44" t="str">
        <f t="shared" si="12"/>
        <v/>
      </c>
      <c r="C150" s="44" t="str">
        <f t="shared" si="13"/>
        <v>Power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2</v>
      </c>
      <c r="F150" s="218">
        <f t="shared" si="15"/>
        <v>50</v>
      </c>
      <c r="G150" s="207">
        <v>1263287</v>
      </c>
      <c r="H150" s="203">
        <v>37029.087060185186</v>
      </c>
      <c r="I150" t="s">
        <v>3914</v>
      </c>
      <c r="M150" t="s">
        <v>3301</v>
      </c>
      <c r="N150" t="s">
        <v>3905</v>
      </c>
      <c r="O150" t="s">
        <v>2634</v>
      </c>
      <c r="P150" s="204">
        <v>25</v>
      </c>
      <c r="S150" t="s">
        <v>2475</v>
      </c>
      <c r="T150" t="s">
        <v>3906</v>
      </c>
      <c r="U150" s="206">
        <v>15.75</v>
      </c>
      <c r="V150" t="s">
        <v>3915</v>
      </c>
      <c r="W150" t="s">
        <v>3907</v>
      </c>
      <c r="X150" t="s">
        <v>3908</v>
      </c>
      <c r="Y150" t="s">
        <v>3909</v>
      </c>
      <c r="Z150" t="s">
        <v>3910</v>
      </c>
      <c r="AA150">
        <v>103875.1</v>
      </c>
      <c r="AB150" s="203">
        <v>37030.875</v>
      </c>
      <c r="AC150" s="203">
        <v>37031.875</v>
      </c>
    </row>
    <row r="151" spans="1:29" x14ac:dyDescent="0.25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8">
        <f t="shared" si="15"/>
        <v>10</v>
      </c>
      <c r="G151" s="207">
        <v>1263288</v>
      </c>
      <c r="H151" s="203">
        <v>37029.087256944447</v>
      </c>
      <c r="I151" t="s">
        <v>3983</v>
      </c>
      <c r="M151" t="s">
        <v>2482</v>
      </c>
      <c r="N151" t="s">
        <v>3896</v>
      </c>
      <c r="O151" t="s">
        <v>3897</v>
      </c>
      <c r="P151" s="204">
        <v>10</v>
      </c>
      <c r="S151" t="s">
        <v>3898</v>
      </c>
      <c r="T151" t="s">
        <v>3899</v>
      </c>
      <c r="U151" s="206">
        <v>1696</v>
      </c>
      <c r="V151" t="s">
        <v>3984</v>
      </c>
      <c r="W151" t="s">
        <v>3922</v>
      </c>
      <c r="X151" t="s">
        <v>3902</v>
      </c>
      <c r="Y151" t="s">
        <v>3903</v>
      </c>
      <c r="Z151" t="s">
        <v>3904</v>
      </c>
      <c r="AA151">
        <v>2136328</v>
      </c>
    </row>
    <row r="152" spans="1:29" x14ac:dyDescent="0.25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8">
        <f t="shared" si="15"/>
        <v>20</v>
      </c>
      <c r="G152" s="207">
        <v>1263289</v>
      </c>
      <c r="H152" s="203">
        <v>37029.087546296294</v>
      </c>
      <c r="I152" t="s">
        <v>3966</v>
      </c>
      <c r="M152" t="s">
        <v>2482</v>
      </c>
      <c r="N152" t="s">
        <v>3951</v>
      </c>
      <c r="O152" t="s">
        <v>3952</v>
      </c>
      <c r="P152" s="204">
        <v>20</v>
      </c>
      <c r="S152" t="s">
        <v>3898</v>
      </c>
      <c r="T152" t="s">
        <v>3899</v>
      </c>
      <c r="U152" s="206">
        <v>1533</v>
      </c>
      <c r="V152" t="s">
        <v>3051</v>
      </c>
      <c r="W152" t="s">
        <v>3922</v>
      </c>
      <c r="X152" t="s">
        <v>3902</v>
      </c>
      <c r="Y152" t="s">
        <v>3903</v>
      </c>
      <c r="Z152" t="s">
        <v>3904</v>
      </c>
      <c r="AA152">
        <v>2136326</v>
      </c>
    </row>
    <row r="153" spans="1:29" x14ac:dyDescent="0.25">
      <c r="A153" s="44" t="str">
        <f t="shared" si="11"/>
        <v xml:space="preserve"> Power Physical</v>
      </c>
      <c r="B153" s="44" t="str">
        <f t="shared" si="12"/>
        <v/>
      </c>
      <c r="C153" s="44" t="str">
        <f t="shared" si="13"/>
        <v>Power</v>
      </c>
      <c r="D153" s="44" t="str">
        <f t="shared" si="14"/>
        <v>Physical</v>
      </c>
      <c r="E153" s="44">
        <f>IF(VLOOKUP(S153,'DD-Lookup'!$J$6:$L$50,3,FALSE)="Monthly",(YEAR(AC153)-YEAR(AB153))*12+MONTH(AC153)-MONTH(AB153)+1,(AC153-AB153+1))</f>
        <v>365</v>
      </c>
      <c r="F153" s="218">
        <f t="shared" si="15"/>
        <v>9125</v>
      </c>
      <c r="G153" s="207">
        <v>1263290</v>
      </c>
      <c r="H153" s="203">
        <v>37029.087546296294</v>
      </c>
      <c r="I153" t="s">
        <v>4096</v>
      </c>
      <c r="M153" t="s">
        <v>3301</v>
      </c>
      <c r="N153" t="s">
        <v>3905</v>
      </c>
      <c r="O153" t="s">
        <v>3970</v>
      </c>
      <c r="P153" s="204">
        <v>25</v>
      </c>
      <c r="S153" t="s">
        <v>2475</v>
      </c>
      <c r="T153" t="s">
        <v>3906</v>
      </c>
      <c r="U153" s="206">
        <v>23.05</v>
      </c>
      <c r="V153" t="s">
        <v>4097</v>
      </c>
      <c r="W153" t="s">
        <v>3969</v>
      </c>
      <c r="X153" t="s">
        <v>3908</v>
      </c>
      <c r="Y153" t="s">
        <v>3909</v>
      </c>
      <c r="Z153" t="s">
        <v>3910</v>
      </c>
      <c r="AA153">
        <v>103876.1</v>
      </c>
      <c r="AB153" s="203">
        <v>37257</v>
      </c>
      <c r="AC153" s="203">
        <v>37621</v>
      </c>
    </row>
    <row r="154" spans="1:29" x14ac:dyDescent="0.25">
      <c r="A154" s="44" t="str">
        <f t="shared" si="11"/>
        <v xml:space="preserve"> Power Physical</v>
      </c>
      <c r="B154" s="44" t="str">
        <f t="shared" si="12"/>
        <v/>
      </c>
      <c r="C154" s="44" t="str">
        <f t="shared" si="13"/>
        <v>Power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1</v>
      </c>
      <c r="F154" s="218">
        <f t="shared" si="15"/>
        <v>25</v>
      </c>
      <c r="G154" s="207">
        <v>1263291</v>
      </c>
      <c r="H154" s="203">
        <v>37029.087893518517</v>
      </c>
      <c r="I154" t="s">
        <v>3049</v>
      </c>
      <c r="M154" t="s">
        <v>3301</v>
      </c>
      <c r="N154" t="s">
        <v>3924</v>
      </c>
      <c r="O154" t="s">
        <v>1569</v>
      </c>
      <c r="P154" s="204">
        <v>25</v>
      </c>
      <c r="S154" t="s">
        <v>2475</v>
      </c>
      <c r="T154" t="s">
        <v>3906</v>
      </c>
      <c r="U154" s="206">
        <v>14.25</v>
      </c>
      <c r="V154" t="s">
        <v>3050</v>
      </c>
      <c r="W154" t="s">
        <v>3925</v>
      </c>
      <c r="X154" t="s">
        <v>3908</v>
      </c>
      <c r="Y154" t="s">
        <v>3909</v>
      </c>
      <c r="Z154" t="s">
        <v>3910</v>
      </c>
      <c r="AA154">
        <v>103877.1</v>
      </c>
      <c r="AB154" s="203">
        <v>37032.875</v>
      </c>
      <c r="AC154" s="203">
        <v>37032.875</v>
      </c>
    </row>
    <row r="155" spans="1:29" x14ac:dyDescent="0.25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8">
        <f t="shared" si="15"/>
        <v>5</v>
      </c>
      <c r="G155" s="207">
        <v>1263292</v>
      </c>
      <c r="H155" s="203">
        <v>37029.088159722225</v>
      </c>
      <c r="I155" t="s">
        <v>3966</v>
      </c>
      <c r="M155" t="s">
        <v>2482</v>
      </c>
      <c r="N155" t="s">
        <v>3896</v>
      </c>
      <c r="O155" t="s">
        <v>3897</v>
      </c>
      <c r="P155" s="204">
        <v>5</v>
      </c>
      <c r="S155" t="s">
        <v>3898</v>
      </c>
      <c r="T155" t="s">
        <v>3899</v>
      </c>
      <c r="U155" s="206">
        <v>1695</v>
      </c>
      <c r="V155" t="s">
        <v>4025</v>
      </c>
      <c r="W155" t="s">
        <v>3922</v>
      </c>
      <c r="X155" t="s">
        <v>3902</v>
      </c>
      <c r="Y155" t="s">
        <v>3903</v>
      </c>
      <c r="Z155" t="s">
        <v>3904</v>
      </c>
      <c r="AA155">
        <v>2136324</v>
      </c>
    </row>
    <row r="156" spans="1:29" x14ac:dyDescent="0.25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8">
        <f t="shared" si="15"/>
        <v>10</v>
      </c>
      <c r="G156" s="207">
        <v>1263293</v>
      </c>
      <c r="H156" s="203">
        <v>37029.08829861111</v>
      </c>
      <c r="I156" t="s">
        <v>3950</v>
      </c>
      <c r="M156" t="s">
        <v>2482</v>
      </c>
      <c r="N156" t="s">
        <v>3896</v>
      </c>
      <c r="O156" t="s">
        <v>3897</v>
      </c>
      <c r="P156" s="204">
        <v>10</v>
      </c>
      <c r="S156" t="s">
        <v>3898</v>
      </c>
      <c r="T156" t="s">
        <v>3899</v>
      </c>
      <c r="U156" s="206">
        <v>1695</v>
      </c>
      <c r="V156" t="s">
        <v>3953</v>
      </c>
      <c r="W156" t="s">
        <v>3922</v>
      </c>
      <c r="X156" t="s">
        <v>3902</v>
      </c>
      <c r="Y156" t="s">
        <v>3903</v>
      </c>
      <c r="Z156" t="s">
        <v>3904</v>
      </c>
      <c r="AA156">
        <v>2136322</v>
      </c>
    </row>
    <row r="157" spans="1:29" x14ac:dyDescent="0.25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8">
        <f t="shared" si="15"/>
        <v>5</v>
      </c>
      <c r="G157" s="207">
        <v>1263294</v>
      </c>
      <c r="H157" s="203">
        <v>37029.088912037034</v>
      </c>
      <c r="I157" t="s">
        <v>3950</v>
      </c>
      <c r="M157" t="s">
        <v>2482</v>
      </c>
      <c r="N157" t="s">
        <v>3896</v>
      </c>
      <c r="O157" t="s">
        <v>3897</v>
      </c>
      <c r="P157" s="204">
        <v>5</v>
      </c>
      <c r="S157" t="s">
        <v>3898</v>
      </c>
      <c r="T157" t="s">
        <v>3899</v>
      </c>
      <c r="U157" s="206">
        <v>1695</v>
      </c>
      <c r="V157" t="s">
        <v>3953</v>
      </c>
      <c r="W157" t="s">
        <v>3922</v>
      </c>
      <c r="X157" t="s">
        <v>3902</v>
      </c>
      <c r="Y157" t="s">
        <v>3903</v>
      </c>
      <c r="Z157" t="s">
        <v>3904</v>
      </c>
      <c r="AA157">
        <v>2136320</v>
      </c>
    </row>
    <row r="158" spans="1:29" x14ac:dyDescent="0.25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8">
        <f t="shared" si="15"/>
        <v>10</v>
      </c>
      <c r="G158" s="207">
        <v>1263295</v>
      </c>
      <c r="H158" s="203">
        <v>37029.088969907411</v>
      </c>
      <c r="I158" t="s">
        <v>3966</v>
      </c>
      <c r="M158" t="s">
        <v>2482</v>
      </c>
      <c r="N158" t="s">
        <v>3972</v>
      </c>
      <c r="O158" t="s">
        <v>3973</v>
      </c>
      <c r="P158" s="204">
        <v>10</v>
      </c>
      <c r="S158" t="s">
        <v>3974</v>
      </c>
      <c r="T158" t="s">
        <v>3899</v>
      </c>
      <c r="U158" s="206">
        <v>7320</v>
      </c>
      <c r="V158" t="s">
        <v>4025</v>
      </c>
      <c r="W158" t="s">
        <v>3976</v>
      </c>
      <c r="X158" t="s">
        <v>3902</v>
      </c>
      <c r="Y158" t="s">
        <v>3903</v>
      </c>
      <c r="Z158" t="s">
        <v>3904</v>
      </c>
      <c r="AA158">
        <v>2136318</v>
      </c>
    </row>
    <row r="159" spans="1:29" x14ac:dyDescent="0.25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8">
        <f t="shared" si="15"/>
        <v>20</v>
      </c>
      <c r="G159" s="207">
        <v>1263296</v>
      </c>
      <c r="H159" s="203">
        <v>37029.089305555557</v>
      </c>
      <c r="I159" t="s">
        <v>1195</v>
      </c>
      <c r="M159" t="s">
        <v>2482</v>
      </c>
      <c r="N159" t="s">
        <v>3951</v>
      </c>
      <c r="O159" t="s">
        <v>3952</v>
      </c>
      <c r="P159" s="204">
        <v>20</v>
      </c>
      <c r="S159" t="s">
        <v>3898</v>
      </c>
      <c r="T159" t="s">
        <v>3899</v>
      </c>
      <c r="U159" s="206">
        <v>1532</v>
      </c>
      <c r="V159" t="s">
        <v>1196</v>
      </c>
      <c r="W159" t="s">
        <v>3922</v>
      </c>
      <c r="X159" t="s">
        <v>3902</v>
      </c>
      <c r="Y159" t="s">
        <v>3903</v>
      </c>
      <c r="Z159" t="s">
        <v>3904</v>
      </c>
      <c r="AA159">
        <v>2136316</v>
      </c>
    </row>
    <row r="160" spans="1:29" x14ac:dyDescent="0.25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8">
        <f t="shared" si="15"/>
        <v>10</v>
      </c>
      <c r="G160" s="207">
        <v>1263297</v>
      </c>
      <c r="H160" s="203">
        <v>37029.089444444442</v>
      </c>
      <c r="I160" t="s">
        <v>3869</v>
      </c>
      <c r="M160" t="s">
        <v>2482</v>
      </c>
      <c r="N160" t="s">
        <v>3951</v>
      </c>
      <c r="O160" t="s">
        <v>3952</v>
      </c>
      <c r="Q160" s="204">
        <v>10</v>
      </c>
      <c r="S160" t="s">
        <v>3898</v>
      </c>
      <c r="T160" t="s">
        <v>3899</v>
      </c>
      <c r="U160" s="206">
        <v>1533</v>
      </c>
      <c r="V160" t="s">
        <v>3957</v>
      </c>
      <c r="W160" t="s">
        <v>3922</v>
      </c>
      <c r="X160" t="s">
        <v>3902</v>
      </c>
      <c r="Y160" t="s">
        <v>3903</v>
      </c>
      <c r="Z160" t="s">
        <v>3904</v>
      </c>
      <c r="AA160">
        <v>2136314</v>
      </c>
    </row>
    <row r="161" spans="1:29" x14ac:dyDescent="0.25">
      <c r="A161" s="44" t="str">
        <f t="shared" si="11"/>
        <v xml:space="preserve"> Power Physical</v>
      </c>
      <c r="B161" s="44" t="str">
        <f t="shared" si="12"/>
        <v/>
      </c>
      <c r="C161" s="44" t="str">
        <f t="shared" si="13"/>
        <v>Power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</v>
      </c>
      <c r="F161" s="218">
        <f t="shared" si="15"/>
        <v>50</v>
      </c>
      <c r="G161" s="207">
        <v>1263298</v>
      </c>
      <c r="H161" s="203">
        <v>37029.089629629627</v>
      </c>
      <c r="I161" t="s">
        <v>3932</v>
      </c>
      <c r="M161" t="s">
        <v>3301</v>
      </c>
      <c r="N161" t="s">
        <v>3930</v>
      </c>
      <c r="O161" t="s">
        <v>1561</v>
      </c>
      <c r="Q161" s="204">
        <v>50</v>
      </c>
      <c r="S161" t="s">
        <v>2475</v>
      </c>
      <c r="T161" t="s">
        <v>3906</v>
      </c>
      <c r="U161" s="206">
        <v>29.95</v>
      </c>
      <c r="V161" t="s">
        <v>2525</v>
      </c>
      <c r="W161" t="s">
        <v>3931</v>
      </c>
      <c r="X161" t="s">
        <v>3908</v>
      </c>
      <c r="Y161" t="s">
        <v>3909</v>
      </c>
      <c r="Z161" t="s">
        <v>3910</v>
      </c>
      <c r="AA161">
        <v>103882.1</v>
      </c>
      <c r="AB161" s="203">
        <v>37032.875</v>
      </c>
      <c r="AC161" s="203">
        <v>37032.875</v>
      </c>
    </row>
    <row r="162" spans="1:29" x14ac:dyDescent="0.25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8">
        <f t="shared" si="15"/>
        <v>20</v>
      </c>
      <c r="G162" s="207">
        <v>1263299</v>
      </c>
      <c r="H162" s="203">
        <v>37029.089965277781</v>
      </c>
      <c r="I162" t="s">
        <v>4011</v>
      </c>
      <c r="M162" t="s">
        <v>2482</v>
      </c>
      <c r="N162" t="s">
        <v>3951</v>
      </c>
      <c r="O162" t="s">
        <v>3952</v>
      </c>
      <c r="P162" s="204">
        <v>20</v>
      </c>
      <c r="S162" t="s">
        <v>3898</v>
      </c>
      <c r="T162" t="s">
        <v>3899</v>
      </c>
      <c r="U162" s="206">
        <v>1532</v>
      </c>
      <c r="V162" t="s">
        <v>4102</v>
      </c>
      <c r="W162" t="s">
        <v>3922</v>
      </c>
      <c r="X162" t="s">
        <v>3902</v>
      </c>
      <c r="Y162" t="s">
        <v>3903</v>
      </c>
      <c r="Z162" t="s">
        <v>3904</v>
      </c>
      <c r="AA162">
        <v>2136312</v>
      </c>
    </row>
    <row r="163" spans="1:29" x14ac:dyDescent="0.25">
      <c r="A163" s="44" t="str">
        <f t="shared" si="11"/>
        <v xml:space="preserve"> Power Physical</v>
      </c>
      <c r="B163" s="44" t="str">
        <f t="shared" si="12"/>
        <v/>
      </c>
      <c r="C163" s="44" t="str">
        <f t="shared" si="13"/>
        <v>Power</v>
      </c>
      <c r="D163" s="44" t="str">
        <f t="shared" si="14"/>
        <v>Physical</v>
      </c>
      <c r="E163" s="44">
        <f>IF(VLOOKUP(S163,'DD-Lookup'!$J$6:$L$50,3,FALSE)="Monthly",(YEAR(AC163)-YEAR(AB163))*12+MONTH(AC163)-MONTH(AB163)+1,(AC163-AB163+1))</f>
        <v>2</v>
      </c>
      <c r="F163" s="218">
        <f t="shared" si="15"/>
        <v>20</v>
      </c>
      <c r="G163" s="207">
        <v>1263300</v>
      </c>
      <c r="H163" s="203">
        <v>37029.090057870373</v>
      </c>
      <c r="I163" t="s">
        <v>1223</v>
      </c>
      <c r="M163" t="s">
        <v>3301</v>
      </c>
      <c r="N163" t="s">
        <v>3905</v>
      </c>
      <c r="O163" t="s">
        <v>2634</v>
      </c>
      <c r="Q163" s="204">
        <v>10</v>
      </c>
      <c r="S163" t="s">
        <v>2475</v>
      </c>
      <c r="T163" t="s">
        <v>3906</v>
      </c>
      <c r="U163" s="206">
        <v>15.9</v>
      </c>
      <c r="V163" t="s">
        <v>2585</v>
      </c>
      <c r="W163" t="s">
        <v>3907</v>
      </c>
      <c r="X163" t="s">
        <v>3908</v>
      </c>
      <c r="Y163" t="s">
        <v>3909</v>
      </c>
      <c r="Z163" t="s">
        <v>3910</v>
      </c>
      <c r="AA163">
        <v>103883.1</v>
      </c>
      <c r="AB163" s="203">
        <v>37030.875</v>
      </c>
      <c r="AC163" s="203">
        <v>37031.875</v>
      </c>
    </row>
    <row r="164" spans="1:29" x14ac:dyDescent="0.25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8">
        <f t="shared" si="15"/>
        <v>10</v>
      </c>
      <c r="G164" s="207">
        <v>1263301</v>
      </c>
      <c r="H164" s="203">
        <v>37029.090081018519</v>
      </c>
      <c r="I164" t="s">
        <v>3869</v>
      </c>
      <c r="M164" t="s">
        <v>2482</v>
      </c>
      <c r="N164" t="s">
        <v>3951</v>
      </c>
      <c r="O164" t="s">
        <v>3952</v>
      </c>
      <c r="Q164" s="204">
        <v>10</v>
      </c>
      <c r="S164" t="s">
        <v>3898</v>
      </c>
      <c r="T164" t="s">
        <v>3899</v>
      </c>
      <c r="U164" s="206">
        <v>1533</v>
      </c>
      <c r="V164" t="s">
        <v>3957</v>
      </c>
      <c r="W164" t="s">
        <v>3922</v>
      </c>
      <c r="X164" t="s">
        <v>3902</v>
      </c>
      <c r="Y164" t="s">
        <v>3903</v>
      </c>
      <c r="Z164" t="s">
        <v>3904</v>
      </c>
      <c r="AA164">
        <v>2136310</v>
      </c>
    </row>
    <row r="165" spans="1:29" x14ac:dyDescent="0.25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8">
        <f t="shared" si="15"/>
        <v>20</v>
      </c>
      <c r="G165" s="207">
        <v>1263302</v>
      </c>
      <c r="H165" s="203">
        <v>37029.090104166666</v>
      </c>
      <c r="I165" t="s">
        <v>1204</v>
      </c>
      <c r="M165" t="s">
        <v>2482</v>
      </c>
      <c r="N165" t="s">
        <v>3978</v>
      </c>
      <c r="O165" t="s">
        <v>3979</v>
      </c>
      <c r="P165" s="204">
        <v>20</v>
      </c>
      <c r="S165" t="s">
        <v>3898</v>
      </c>
      <c r="T165" t="s">
        <v>3899</v>
      </c>
      <c r="U165" s="206">
        <v>479</v>
      </c>
      <c r="V165" t="s">
        <v>1579</v>
      </c>
      <c r="W165" t="s">
        <v>3962</v>
      </c>
      <c r="X165" t="s">
        <v>3902</v>
      </c>
      <c r="Y165" t="s">
        <v>3903</v>
      </c>
      <c r="Z165" t="s">
        <v>3904</v>
      </c>
      <c r="AA165">
        <v>2136308</v>
      </c>
    </row>
    <row r="166" spans="1:29" x14ac:dyDescent="0.25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8">
        <f t="shared" si="15"/>
        <v>20</v>
      </c>
      <c r="G166" s="207">
        <v>1263303</v>
      </c>
      <c r="H166" s="203">
        <v>37029.090543981481</v>
      </c>
      <c r="I166" t="s">
        <v>3869</v>
      </c>
      <c r="M166" t="s">
        <v>2482</v>
      </c>
      <c r="N166" t="s">
        <v>3978</v>
      </c>
      <c r="O166" t="s">
        <v>3979</v>
      </c>
      <c r="Q166" s="204">
        <v>20</v>
      </c>
      <c r="S166" t="s">
        <v>3898</v>
      </c>
      <c r="T166" t="s">
        <v>3899</v>
      </c>
      <c r="U166" s="206">
        <v>480</v>
      </c>
      <c r="V166" t="s">
        <v>3957</v>
      </c>
      <c r="W166" t="s">
        <v>3962</v>
      </c>
      <c r="X166" t="s">
        <v>3902</v>
      </c>
      <c r="Y166" t="s">
        <v>3903</v>
      </c>
      <c r="Z166" t="s">
        <v>3904</v>
      </c>
      <c r="AA166">
        <v>2136306</v>
      </c>
    </row>
    <row r="167" spans="1:29" x14ac:dyDescent="0.25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8">
        <f t="shared" si="15"/>
        <v>10</v>
      </c>
      <c r="G167" s="207">
        <v>1263304</v>
      </c>
      <c r="H167" s="203">
        <v>37029.090856481482</v>
      </c>
      <c r="I167" t="s">
        <v>3983</v>
      </c>
      <c r="M167" t="s">
        <v>2482</v>
      </c>
      <c r="N167" t="s">
        <v>3978</v>
      </c>
      <c r="O167" t="s">
        <v>3979</v>
      </c>
      <c r="P167" s="204">
        <v>10</v>
      </c>
      <c r="S167" t="s">
        <v>3898</v>
      </c>
      <c r="T167" t="s">
        <v>3899</v>
      </c>
      <c r="U167" s="206">
        <v>479</v>
      </c>
      <c r="V167" t="s">
        <v>3984</v>
      </c>
      <c r="W167" t="s">
        <v>3962</v>
      </c>
      <c r="X167" t="s">
        <v>3902</v>
      </c>
      <c r="Y167" t="s">
        <v>3903</v>
      </c>
      <c r="Z167" t="s">
        <v>3904</v>
      </c>
      <c r="AA167">
        <v>2136304</v>
      </c>
    </row>
    <row r="168" spans="1:29" x14ac:dyDescent="0.25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8">
        <f t="shared" si="15"/>
        <v>10</v>
      </c>
      <c r="G168" s="207">
        <v>1263305</v>
      </c>
      <c r="H168" s="203">
        <v>37029.091238425928</v>
      </c>
      <c r="I168" t="s">
        <v>1204</v>
      </c>
      <c r="M168" t="s">
        <v>2482</v>
      </c>
      <c r="N168" t="s">
        <v>3978</v>
      </c>
      <c r="O168" t="s">
        <v>3979</v>
      </c>
      <c r="P168" s="204">
        <v>10</v>
      </c>
      <c r="S168" t="s">
        <v>3898</v>
      </c>
      <c r="T168" t="s">
        <v>3899</v>
      </c>
      <c r="U168" s="206">
        <v>479</v>
      </c>
      <c r="V168" t="s">
        <v>1205</v>
      </c>
      <c r="W168" t="s">
        <v>3962</v>
      </c>
      <c r="X168" t="s">
        <v>3902</v>
      </c>
      <c r="Y168" t="s">
        <v>3903</v>
      </c>
      <c r="Z168" t="s">
        <v>3904</v>
      </c>
      <c r="AA168">
        <v>2136300</v>
      </c>
    </row>
    <row r="169" spans="1:29" x14ac:dyDescent="0.25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8">
        <f t="shared" si="15"/>
        <v>10</v>
      </c>
      <c r="G169" s="207">
        <v>1263307</v>
      </c>
      <c r="H169" s="203">
        <v>37029.093460648146</v>
      </c>
      <c r="I169" t="s">
        <v>3869</v>
      </c>
      <c r="M169" t="s">
        <v>2482</v>
      </c>
      <c r="N169" t="s">
        <v>3951</v>
      </c>
      <c r="O169" t="s">
        <v>3952</v>
      </c>
      <c r="Q169" s="204">
        <v>10</v>
      </c>
      <c r="S169" t="s">
        <v>3898</v>
      </c>
      <c r="T169" t="s">
        <v>3899</v>
      </c>
      <c r="U169" s="206">
        <v>1533</v>
      </c>
      <c r="V169" t="s">
        <v>3957</v>
      </c>
      <c r="W169" t="s">
        <v>3922</v>
      </c>
      <c r="X169" t="s">
        <v>3902</v>
      </c>
      <c r="Y169" t="s">
        <v>3903</v>
      </c>
      <c r="Z169" t="s">
        <v>3904</v>
      </c>
      <c r="AA169">
        <v>2136298</v>
      </c>
    </row>
    <row r="170" spans="1:29" x14ac:dyDescent="0.25">
      <c r="A170" s="44" t="str">
        <f t="shared" si="11"/>
        <v xml:space="preserve"> Power Physical</v>
      </c>
      <c r="B170" s="44" t="str">
        <f t="shared" si="12"/>
        <v/>
      </c>
      <c r="C170" s="44" t="str">
        <f t="shared" si="13"/>
        <v>Power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2</v>
      </c>
      <c r="F170" s="218">
        <f t="shared" si="15"/>
        <v>20</v>
      </c>
      <c r="G170" s="207">
        <v>1263306</v>
      </c>
      <c r="H170" s="203">
        <v>37029.093460648146</v>
      </c>
      <c r="I170" t="s">
        <v>3942</v>
      </c>
      <c r="M170" t="s">
        <v>3301</v>
      </c>
      <c r="N170" t="s">
        <v>3930</v>
      </c>
      <c r="O170" t="s">
        <v>3080</v>
      </c>
      <c r="Q170" s="204">
        <v>10</v>
      </c>
      <c r="S170" t="s">
        <v>2475</v>
      </c>
      <c r="T170" t="s">
        <v>3906</v>
      </c>
      <c r="U170" s="206">
        <v>15.85</v>
      </c>
      <c r="V170" t="s">
        <v>3943</v>
      </c>
      <c r="W170" t="s">
        <v>3931</v>
      </c>
      <c r="X170" t="s">
        <v>3908</v>
      </c>
      <c r="Y170" t="s">
        <v>3909</v>
      </c>
      <c r="Z170" t="s">
        <v>3910</v>
      </c>
      <c r="AA170">
        <v>103888.1</v>
      </c>
      <c r="AB170" s="203">
        <v>37030.875</v>
      </c>
      <c r="AC170" s="203">
        <v>37031.875</v>
      </c>
    </row>
    <row r="171" spans="1:29" x14ac:dyDescent="0.25">
      <c r="A171" s="44" t="str">
        <f t="shared" si="11"/>
        <v xml:space="preserve"> Power Physical</v>
      </c>
      <c r="B171" s="44" t="str">
        <f t="shared" si="12"/>
        <v/>
      </c>
      <c r="C171" s="44" t="str">
        <f t="shared" si="13"/>
        <v>Power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2</v>
      </c>
      <c r="F171" s="218">
        <f t="shared" si="15"/>
        <v>50</v>
      </c>
      <c r="G171" s="207">
        <v>1263308</v>
      </c>
      <c r="H171" s="203">
        <v>37029.094027777777</v>
      </c>
      <c r="I171" t="s">
        <v>4091</v>
      </c>
      <c r="M171" t="s">
        <v>3301</v>
      </c>
      <c r="N171" t="s">
        <v>3905</v>
      </c>
      <c r="O171" t="s">
        <v>3088</v>
      </c>
      <c r="Q171" s="204">
        <v>25</v>
      </c>
      <c r="S171" t="s">
        <v>2475</v>
      </c>
      <c r="T171" t="s">
        <v>3906</v>
      </c>
      <c r="U171" s="206">
        <v>18.899999999999999</v>
      </c>
      <c r="V171" t="s">
        <v>4092</v>
      </c>
      <c r="W171" t="s">
        <v>3907</v>
      </c>
      <c r="X171" t="s">
        <v>3908</v>
      </c>
      <c r="Y171" t="s">
        <v>3909</v>
      </c>
      <c r="Z171" t="s">
        <v>3910</v>
      </c>
      <c r="AA171">
        <v>103889.1</v>
      </c>
      <c r="AB171" s="203">
        <v>37030.875</v>
      </c>
      <c r="AC171" s="203">
        <v>37031.875</v>
      </c>
    </row>
    <row r="172" spans="1:29" x14ac:dyDescent="0.25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8">
        <f t="shared" si="15"/>
        <v>17</v>
      </c>
      <c r="G172" s="207">
        <v>1263309</v>
      </c>
      <c r="H172" s="203">
        <v>37029.095034722224</v>
      </c>
      <c r="I172" t="s">
        <v>1204</v>
      </c>
      <c r="M172" t="s">
        <v>2482</v>
      </c>
      <c r="N172" t="s">
        <v>4026</v>
      </c>
      <c r="O172" t="s">
        <v>4027</v>
      </c>
      <c r="P172" s="204">
        <v>17</v>
      </c>
      <c r="S172" t="s">
        <v>3898</v>
      </c>
      <c r="T172" t="s">
        <v>3899</v>
      </c>
      <c r="U172" s="206">
        <v>966</v>
      </c>
      <c r="V172" t="s">
        <v>1580</v>
      </c>
      <c r="W172" t="s">
        <v>3976</v>
      </c>
      <c r="X172" t="s">
        <v>3902</v>
      </c>
      <c r="Y172" t="s">
        <v>3903</v>
      </c>
      <c r="Z172" t="s">
        <v>3904</v>
      </c>
      <c r="AA172">
        <v>2136294</v>
      </c>
    </row>
    <row r="173" spans="1:29" x14ac:dyDescent="0.25">
      <c r="A173" s="44" t="str">
        <f t="shared" si="11"/>
        <v xml:space="preserve"> Power Financial</v>
      </c>
      <c r="B173" s="44" t="str">
        <f t="shared" si="12"/>
        <v/>
      </c>
      <c r="C173" s="44" t="str">
        <f t="shared" si="13"/>
        <v>Power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93</v>
      </c>
      <c r="F173" s="218">
        <f t="shared" si="15"/>
        <v>930</v>
      </c>
      <c r="G173" s="207">
        <v>1263310</v>
      </c>
      <c r="H173" s="203">
        <v>37029.095254629632</v>
      </c>
      <c r="I173" t="s">
        <v>1540</v>
      </c>
      <c r="M173" t="s">
        <v>3301</v>
      </c>
      <c r="N173" t="s">
        <v>1541</v>
      </c>
      <c r="O173" t="s">
        <v>1581</v>
      </c>
      <c r="P173" s="204">
        <v>10</v>
      </c>
      <c r="S173" t="s">
        <v>2475</v>
      </c>
      <c r="T173" t="s">
        <v>1543</v>
      </c>
      <c r="U173" s="206">
        <v>218</v>
      </c>
      <c r="V173" t="s">
        <v>1544</v>
      </c>
      <c r="W173" t="s">
        <v>1545</v>
      </c>
      <c r="X173" t="s">
        <v>1546</v>
      </c>
      <c r="Y173" t="s">
        <v>1547</v>
      </c>
      <c r="Z173" t="s">
        <v>1548</v>
      </c>
      <c r="AA173">
        <v>1263310</v>
      </c>
      <c r="AB173" s="203">
        <v>37165</v>
      </c>
      <c r="AC173" s="203">
        <v>37257</v>
      </c>
    </row>
    <row r="174" spans="1:29" x14ac:dyDescent="0.25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8">
        <f t="shared" si="15"/>
        <v>5</v>
      </c>
      <c r="G174" s="207">
        <v>1263311</v>
      </c>
      <c r="H174" s="203">
        <v>37029.095300925925</v>
      </c>
      <c r="I174" t="s">
        <v>1204</v>
      </c>
      <c r="M174" t="s">
        <v>2482</v>
      </c>
      <c r="N174" t="s">
        <v>3951</v>
      </c>
      <c r="O174" t="s">
        <v>3952</v>
      </c>
      <c r="P174" s="204">
        <v>5</v>
      </c>
      <c r="S174" t="s">
        <v>3898</v>
      </c>
      <c r="T174" t="s">
        <v>3899</v>
      </c>
      <c r="U174" s="206">
        <v>1532</v>
      </c>
      <c r="V174" t="s">
        <v>1580</v>
      </c>
      <c r="W174" t="s">
        <v>3922</v>
      </c>
      <c r="X174" t="s">
        <v>3902</v>
      </c>
      <c r="Y174" t="s">
        <v>3903</v>
      </c>
      <c r="Z174" t="s">
        <v>3904</v>
      </c>
      <c r="AA174">
        <v>2136292</v>
      </c>
    </row>
    <row r="175" spans="1:29" x14ac:dyDescent="0.25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8">
        <f t="shared" si="15"/>
        <v>20</v>
      </c>
      <c r="G175" s="207">
        <v>1263312</v>
      </c>
      <c r="H175" s="203">
        <v>37029.095312500001</v>
      </c>
      <c r="I175" t="s">
        <v>3869</v>
      </c>
      <c r="M175" t="s">
        <v>2482</v>
      </c>
      <c r="N175" t="s">
        <v>4026</v>
      </c>
      <c r="O175" t="s">
        <v>4027</v>
      </c>
      <c r="Q175" s="204">
        <v>20</v>
      </c>
      <c r="S175" t="s">
        <v>3898</v>
      </c>
      <c r="T175" t="s">
        <v>3899</v>
      </c>
      <c r="U175" s="206">
        <v>967</v>
      </c>
      <c r="V175" t="s">
        <v>3957</v>
      </c>
      <c r="W175" t="s">
        <v>3976</v>
      </c>
      <c r="X175" t="s">
        <v>3902</v>
      </c>
      <c r="Y175" t="s">
        <v>3903</v>
      </c>
      <c r="Z175" t="s">
        <v>3904</v>
      </c>
      <c r="AA175">
        <v>2136290</v>
      </c>
    </row>
    <row r="176" spans="1:29" x14ac:dyDescent="0.25">
      <c r="A176" s="44" t="str">
        <f t="shared" si="11"/>
        <v xml:space="preserve"> Power Physical</v>
      </c>
      <c r="B176" s="44" t="str">
        <f t="shared" si="12"/>
        <v/>
      </c>
      <c r="C176" s="44" t="str">
        <f t="shared" si="13"/>
        <v>Power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2</v>
      </c>
      <c r="F176" s="218">
        <f t="shared" si="15"/>
        <v>50</v>
      </c>
      <c r="G176" s="207">
        <v>1263313</v>
      </c>
      <c r="H176" s="203">
        <v>37029.095520833333</v>
      </c>
      <c r="I176" t="s">
        <v>3911</v>
      </c>
      <c r="M176" t="s">
        <v>3301</v>
      </c>
      <c r="N176" t="s">
        <v>3905</v>
      </c>
      <c r="O176" t="s">
        <v>2634</v>
      </c>
      <c r="Q176" s="204">
        <v>25</v>
      </c>
      <c r="S176" t="s">
        <v>2475</v>
      </c>
      <c r="T176" t="s">
        <v>3906</v>
      </c>
      <c r="U176" s="206">
        <v>15.9</v>
      </c>
      <c r="V176" t="s">
        <v>1582</v>
      </c>
      <c r="W176" t="s">
        <v>3907</v>
      </c>
      <c r="X176" t="s">
        <v>3908</v>
      </c>
      <c r="Y176" t="s">
        <v>3909</v>
      </c>
      <c r="Z176" t="s">
        <v>3910</v>
      </c>
      <c r="AA176">
        <v>103890.1</v>
      </c>
      <c r="AB176" s="203">
        <v>37030.875</v>
      </c>
      <c r="AC176" s="203">
        <v>37031.875</v>
      </c>
    </row>
    <row r="177" spans="1:29" x14ac:dyDescent="0.25">
      <c r="A177" s="44" t="str">
        <f t="shared" si="11"/>
        <v xml:space="preserve"> Power Physical</v>
      </c>
      <c r="B177" s="44" t="str">
        <f t="shared" si="12"/>
        <v/>
      </c>
      <c r="C177" s="44" t="str">
        <f t="shared" si="13"/>
        <v>Power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2</v>
      </c>
      <c r="F177" s="218">
        <f t="shared" si="15"/>
        <v>50</v>
      </c>
      <c r="G177" s="207">
        <v>1263314</v>
      </c>
      <c r="H177" s="203">
        <v>37029.095775462964</v>
      </c>
      <c r="I177" t="s">
        <v>3911</v>
      </c>
      <c r="M177" t="s">
        <v>3301</v>
      </c>
      <c r="N177" t="s">
        <v>3905</v>
      </c>
      <c r="O177" t="s">
        <v>2634</v>
      </c>
      <c r="Q177" s="204">
        <v>25</v>
      </c>
      <c r="S177" t="s">
        <v>2475</v>
      </c>
      <c r="T177" t="s">
        <v>3906</v>
      </c>
      <c r="U177" s="206">
        <v>16</v>
      </c>
      <c r="V177" t="s">
        <v>3039</v>
      </c>
      <c r="W177" t="s">
        <v>3907</v>
      </c>
      <c r="X177" t="s">
        <v>3908</v>
      </c>
      <c r="Y177" t="s">
        <v>3909</v>
      </c>
      <c r="Z177" t="s">
        <v>3910</v>
      </c>
      <c r="AA177">
        <v>103891.1</v>
      </c>
      <c r="AB177" s="203">
        <v>37030.875</v>
      </c>
      <c r="AC177" s="203">
        <v>37031.875</v>
      </c>
    </row>
    <row r="178" spans="1:29" x14ac:dyDescent="0.25">
      <c r="A178" s="44" t="str">
        <f t="shared" si="11"/>
        <v xml:space="preserve"> Power Physical</v>
      </c>
      <c r="B178" s="44" t="str">
        <f t="shared" si="12"/>
        <v/>
      </c>
      <c r="C178" s="44" t="str">
        <f t="shared" si="13"/>
        <v>Power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2</v>
      </c>
      <c r="F178" s="218">
        <f t="shared" si="15"/>
        <v>50</v>
      </c>
      <c r="G178" s="207">
        <v>1263315</v>
      </c>
      <c r="H178" s="203">
        <v>37029.096064814818</v>
      </c>
      <c r="I178" t="s">
        <v>4091</v>
      </c>
      <c r="M178" t="s">
        <v>3301</v>
      </c>
      <c r="N178" t="s">
        <v>3905</v>
      </c>
      <c r="O178" t="s">
        <v>3088</v>
      </c>
      <c r="Q178" s="204">
        <v>25</v>
      </c>
      <c r="S178" t="s">
        <v>2475</v>
      </c>
      <c r="T178" t="s">
        <v>3906</v>
      </c>
      <c r="U178" s="206">
        <v>19</v>
      </c>
      <c r="V178" t="s">
        <v>4092</v>
      </c>
      <c r="W178" t="s">
        <v>3907</v>
      </c>
      <c r="X178" t="s">
        <v>3908</v>
      </c>
      <c r="Y178" t="s">
        <v>3909</v>
      </c>
      <c r="Z178" t="s">
        <v>3910</v>
      </c>
      <c r="AA178">
        <v>103892.1</v>
      </c>
      <c r="AB178" s="203">
        <v>37030.875</v>
      </c>
      <c r="AC178" s="203">
        <v>37031.875</v>
      </c>
    </row>
    <row r="179" spans="1:29" x14ac:dyDescent="0.25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8">
        <f t="shared" si="15"/>
        <v>1</v>
      </c>
      <c r="G179" s="207">
        <v>1263316</v>
      </c>
      <c r="H179" s="203">
        <v>37029.096319444441</v>
      </c>
      <c r="I179" t="s">
        <v>1204</v>
      </c>
      <c r="M179" t="s">
        <v>2482</v>
      </c>
      <c r="N179" t="s">
        <v>3978</v>
      </c>
      <c r="O179" t="s">
        <v>3979</v>
      </c>
      <c r="P179" s="204">
        <v>1</v>
      </c>
      <c r="S179" t="s">
        <v>3898</v>
      </c>
      <c r="T179" t="s">
        <v>3899</v>
      </c>
      <c r="U179" s="206">
        <v>478</v>
      </c>
      <c r="V179" t="s">
        <v>1579</v>
      </c>
      <c r="W179" t="s">
        <v>3962</v>
      </c>
      <c r="X179" t="s">
        <v>3902</v>
      </c>
      <c r="Y179" t="s">
        <v>3903</v>
      </c>
      <c r="Z179" t="s">
        <v>3904</v>
      </c>
      <c r="AA179">
        <v>2136296</v>
      </c>
    </row>
    <row r="180" spans="1:29" x14ac:dyDescent="0.25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8">
        <f t="shared" si="15"/>
        <v>3</v>
      </c>
      <c r="G180" s="207">
        <v>1263317</v>
      </c>
      <c r="H180" s="203">
        <v>37029.096342592595</v>
      </c>
      <c r="I180" t="s">
        <v>1204</v>
      </c>
      <c r="M180" t="s">
        <v>2482</v>
      </c>
      <c r="N180" t="s">
        <v>3972</v>
      </c>
      <c r="O180" t="s">
        <v>3973</v>
      </c>
      <c r="Q180" s="204">
        <v>3</v>
      </c>
      <c r="S180" t="s">
        <v>3974</v>
      </c>
      <c r="T180" t="s">
        <v>3899</v>
      </c>
      <c r="U180" s="206">
        <v>7325</v>
      </c>
      <c r="V180" t="s">
        <v>1580</v>
      </c>
      <c r="W180" t="s">
        <v>3976</v>
      </c>
      <c r="X180" t="s">
        <v>3902</v>
      </c>
      <c r="Y180" t="s">
        <v>3903</v>
      </c>
      <c r="Z180" t="s">
        <v>3904</v>
      </c>
      <c r="AA180">
        <v>2136302</v>
      </c>
    </row>
    <row r="181" spans="1:29" x14ac:dyDescent="0.25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8">
        <f t="shared" si="15"/>
        <v>3</v>
      </c>
      <c r="G181" s="207">
        <v>1263318</v>
      </c>
      <c r="H181" s="203">
        <v>37029.096643518518</v>
      </c>
      <c r="I181" t="s">
        <v>1204</v>
      </c>
      <c r="M181" t="s">
        <v>2482</v>
      </c>
      <c r="N181" t="s">
        <v>3896</v>
      </c>
      <c r="O181" t="s">
        <v>3897</v>
      </c>
      <c r="P181" s="204">
        <v>3</v>
      </c>
      <c r="S181" t="s">
        <v>3898</v>
      </c>
      <c r="T181" t="s">
        <v>3899</v>
      </c>
      <c r="U181" s="206">
        <v>1694</v>
      </c>
      <c r="V181" t="s">
        <v>1580</v>
      </c>
      <c r="W181" t="s">
        <v>3922</v>
      </c>
      <c r="X181" t="s">
        <v>3902</v>
      </c>
      <c r="Y181" t="s">
        <v>3903</v>
      </c>
      <c r="Z181" t="s">
        <v>3904</v>
      </c>
      <c r="AA181">
        <v>2136346</v>
      </c>
    </row>
    <row r="182" spans="1:29" x14ac:dyDescent="0.25">
      <c r="A182" s="44" t="str">
        <f t="shared" si="11"/>
        <v xml:space="preserve"> Power Physical</v>
      </c>
      <c r="B182" s="44" t="str">
        <f t="shared" si="12"/>
        <v/>
      </c>
      <c r="C182" s="44" t="str">
        <f t="shared" si="13"/>
        <v>Power</v>
      </c>
      <c r="D182" s="44" t="str">
        <f t="shared" si="14"/>
        <v>Physical</v>
      </c>
      <c r="E182" s="44">
        <f>IF(VLOOKUP(S182,'DD-Lookup'!$J$6:$L$50,3,FALSE)="Monthly",(YEAR(AC182)-YEAR(AB182))*12+MONTH(AC182)-MONTH(AB182)+1,(AC182-AB182+1))</f>
        <v>92</v>
      </c>
      <c r="F182" s="218">
        <f t="shared" si="15"/>
        <v>2300</v>
      </c>
      <c r="G182" s="207">
        <v>1263319</v>
      </c>
      <c r="H182" s="203">
        <v>37029.097708333335</v>
      </c>
      <c r="I182" t="s">
        <v>3929</v>
      </c>
      <c r="M182" t="s">
        <v>3301</v>
      </c>
      <c r="N182" t="s">
        <v>3905</v>
      </c>
      <c r="O182" t="s">
        <v>3968</v>
      </c>
      <c r="P182" s="204">
        <v>25</v>
      </c>
      <c r="S182" t="s">
        <v>2475</v>
      </c>
      <c r="T182" t="s">
        <v>3906</v>
      </c>
      <c r="U182" s="206">
        <v>24.85</v>
      </c>
      <c r="V182" t="s">
        <v>4090</v>
      </c>
      <c r="W182" t="s">
        <v>3969</v>
      </c>
      <c r="X182" t="s">
        <v>3908</v>
      </c>
      <c r="Y182" t="s">
        <v>3909</v>
      </c>
      <c r="Z182" t="s">
        <v>3910</v>
      </c>
      <c r="AA182">
        <v>103893.1</v>
      </c>
      <c r="AB182" s="203">
        <v>37165</v>
      </c>
      <c r="AC182" s="203">
        <v>37256</v>
      </c>
    </row>
    <row r="183" spans="1:29" x14ac:dyDescent="0.25">
      <c r="A183" s="44" t="str">
        <f t="shared" si="11"/>
        <v xml:space="preserve"> Power Physical</v>
      </c>
      <c r="B183" s="44" t="str">
        <f t="shared" si="12"/>
        <v/>
      </c>
      <c r="C183" s="44" t="str">
        <f t="shared" si="13"/>
        <v>Power</v>
      </c>
      <c r="D183" s="44" t="str">
        <f t="shared" si="14"/>
        <v>Physical</v>
      </c>
      <c r="E183" s="44">
        <f>IF(VLOOKUP(S183,'DD-Lookup'!$J$6:$L$50,3,FALSE)="Monthly",(YEAR(AC183)-YEAR(AB183))*12+MONTH(AC183)-MONTH(AB183)+1,(AC183-AB183+1))</f>
        <v>2</v>
      </c>
      <c r="F183" s="218">
        <f t="shared" si="15"/>
        <v>50</v>
      </c>
      <c r="G183" s="207">
        <v>1263320</v>
      </c>
      <c r="H183" s="203">
        <v>37029.098182870373</v>
      </c>
      <c r="I183" t="s">
        <v>1223</v>
      </c>
      <c r="M183" t="s">
        <v>3301</v>
      </c>
      <c r="N183" t="s">
        <v>3905</v>
      </c>
      <c r="O183" t="s">
        <v>3088</v>
      </c>
      <c r="Q183" s="204">
        <v>25</v>
      </c>
      <c r="S183" t="s">
        <v>2475</v>
      </c>
      <c r="T183" t="s">
        <v>3906</v>
      </c>
      <c r="U183" s="206">
        <v>19.149999999999999</v>
      </c>
      <c r="V183" t="s">
        <v>2585</v>
      </c>
      <c r="W183" t="s">
        <v>3907</v>
      </c>
      <c r="X183" t="s">
        <v>3908</v>
      </c>
      <c r="Y183" t="s">
        <v>3909</v>
      </c>
      <c r="Z183" t="s">
        <v>3910</v>
      </c>
      <c r="AA183">
        <v>103894.1</v>
      </c>
      <c r="AB183" s="203">
        <v>37030.875</v>
      </c>
      <c r="AC183" s="203">
        <v>37031.875</v>
      </c>
    </row>
    <row r="184" spans="1:29" x14ac:dyDescent="0.25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8">
        <f t="shared" si="15"/>
        <v>5</v>
      </c>
      <c r="G184" s="207">
        <v>1263321</v>
      </c>
      <c r="H184" s="203">
        <v>37029.098564814813</v>
      </c>
      <c r="I184" t="s">
        <v>3869</v>
      </c>
      <c r="M184" t="s">
        <v>2482</v>
      </c>
      <c r="N184" t="s">
        <v>3896</v>
      </c>
      <c r="O184" t="s">
        <v>3897</v>
      </c>
      <c r="Q184" s="204">
        <v>5</v>
      </c>
      <c r="S184" t="s">
        <v>3898</v>
      </c>
      <c r="T184" t="s">
        <v>3899</v>
      </c>
      <c r="U184" s="206">
        <v>1696</v>
      </c>
      <c r="V184" t="s">
        <v>3957</v>
      </c>
      <c r="W184" t="s">
        <v>3922</v>
      </c>
      <c r="X184" t="s">
        <v>3902</v>
      </c>
      <c r="Y184" t="s">
        <v>3903</v>
      </c>
      <c r="Z184" t="s">
        <v>3904</v>
      </c>
      <c r="AA184">
        <v>2136606</v>
      </c>
    </row>
    <row r="185" spans="1:29" x14ac:dyDescent="0.25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8">
        <f t="shared" si="15"/>
        <v>15</v>
      </c>
      <c r="G185" s="207">
        <v>1263322</v>
      </c>
      <c r="H185" s="203">
        <v>37029.09957175926</v>
      </c>
      <c r="I185" t="s">
        <v>3958</v>
      </c>
      <c r="M185" t="s">
        <v>2482</v>
      </c>
      <c r="N185" t="s">
        <v>3951</v>
      </c>
      <c r="O185" t="s">
        <v>3952</v>
      </c>
      <c r="P185" s="204">
        <v>15</v>
      </c>
      <c r="S185" t="s">
        <v>3898</v>
      </c>
      <c r="T185" t="s">
        <v>3899</v>
      </c>
      <c r="U185" s="206">
        <v>1532</v>
      </c>
      <c r="V185" t="s">
        <v>4099</v>
      </c>
      <c r="W185" t="s">
        <v>3922</v>
      </c>
      <c r="X185" t="s">
        <v>3902</v>
      </c>
      <c r="Y185" t="s">
        <v>3903</v>
      </c>
      <c r="Z185" t="s">
        <v>3904</v>
      </c>
      <c r="AA185">
        <v>2136694</v>
      </c>
    </row>
    <row r="186" spans="1:29" x14ac:dyDescent="0.25">
      <c r="A186" s="44" t="str">
        <f t="shared" si="11"/>
        <v xml:space="preserve"> Power Physical</v>
      </c>
      <c r="B186" s="44" t="str">
        <f t="shared" si="12"/>
        <v/>
      </c>
      <c r="C186" s="44" t="str">
        <f t="shared" si="13"/>
        <v>Power</v>
      </c>
      <c r="D186" s="44" t="str">
        <f t="shared" si="14"/>
        <v>Physical</v>
      </c>
      <c r="E186" s="44">
        <f>IF(VLOOKUP(S186,'DD-Lookup'!$J$6:$L$50,3,FALSE)="Monthly",(YEAR(AC186)-YEAR(AB186))*12+MONTH(AC186)-MONTH(AB186)+1,(AC186-AB186+1))</f>
        <v>30</v>
      </c>
      <c r="F186" s="218">
        <f t="shared" si="15"/>
        <v>750</v>
      </c>
      <c r="G186" s="207">
        <v>1263323</v>
      </c>
      <c r="H186" s="203">
        <v>37029.100578703707</v>
      </c>
      <c r="I186" t="s">
        <v>3940</v>
      </c>
      <c r="M186" t="s">
        <v>3301</v>
      </c>
      <c r="N186" t="s">
        <v>3905</v>
      </c>
      <c r="O186" t="s">
        <v>3054</v>
      </c>
      <c r="Q186" s="204">
        <v>25</v>
      </c>
      <c r="S186" t="s">
        <v>2475</v>
      </c>
      <c r="T186" t="s">
        <v>3906</v>
      </c>
      <c r="U186" s="206">
        <v>25.1</v>
      </c>
      <c r="V186" t="s">
        <v>1583</v>
      </c>
      <c r="W186" t="s">
        <v>3907</v>
      </c>
      <c r="X186" t="s">
        <v>3908</v>
      </c>
      <c r="Y186" t="s">
        <v>3909</v>
      </c>
      <c r="Z186" t="s">
        <v>3910</v>
      </c>
      <c r="AA186">
        <v>103897.1</v>
      </c>
      <c r="AB186" s="203">
        <v>37043</v>
      </c>
      <c r="AC186" s="203">
        <v>37072</v>
      </c>
    </row>
    <row r="187" spans="1:29" x14ac:dyDescent="0.25">
      <c r="A187" s="44" t="str">
        <f t="shared" si="11"/>
        <v xml:space="preserve"> Power Physical</v>
      </c>
      <c r="B187" s="44" t="str">
        <f t="shared" si="12"/>
        <v/>
      </c>
      <c r="C187" s="44" t="str">
        <f t="shared" si="13"/>
        <v>Power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365</v>
      </c>
      <c r="F187" s="218">
        <f t="shared" si="15"/>
        <v>9125</v>
      </c>
      <c r="G187" s="207">
        <v>1263324</v>
      </c>
      <c r="H187" s="203">
        <v>37029.101990740739</v>
      </c>
      <c r="I187" t="s">
        <v>3929</v>
      </c>
      <c r="M187" t="s">
        <v>3301</v>
      </c>
      <c r="N187" t="s">
        <v>3905</v>
      </c>
      <c r="O187" t="s">
        <v>3970</v>
      </c>
      <c r="P187" s="204">
        <v>25</v>
      </c>
      <c r="S187" t="s">
        <v>2475</v>
      </c>
      <c r="T187" t="s">
        <v>3906</v>
      </c>
      <c r="U187" s="206">
        <v>23</v>
      </c>
      <c r="V187" t="s">
        <v>4090</v>
      </c>
      <c r="W187" t="s">
        <v>3969</v>
      </c>
      <c r="X187" t="s">
        <v>3908</v>
      </c>
      <c r="Y187" t="s">
        <v>3909</v>
      </c>
      <c r="Z187" t="s">
        <v>3910</v>
      </c>
      <c r="AA187">
        <v>103898.1</v>
      </c>
      <c r="AB187" s="203">
        <v>37257</v>
      </c>
      <c r="AC187" s="203">
        <v>37621</v>
      </c>
    </row>
    <row r="188" spans="1:29" x14ac:dyDescent="0.25">
      <c r="A188" s="44" t="str">
        <f t="shared" si="11"/>
        <v xml:space="preserve"> Power Physical</v>
      </c>
      <c r="B188" s="44" t="str">
        <f t="shared" si="12"/>
        <v/>
      </c>
      <c r="C188" s="44" t="str">
        <f t="shared" si="13"/>
        <v>Power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2</v>
      </c>
      <c r="F188" s="218">
        <f t="shared" si="15"/>
        <v>50</v>
      </c>
      <c r="G188" s="207">
        <v>1263325</v>
      </c>
      <c r="H188" s="203">
        <v>37029.10224537037</v>
      </c>
      <c r="I188" t="s">
        <v>1223</v>
      </c>
      <c r="M188" t="s">
        <v>3301</v>
      </c>
      <c r="N188" t="s">
        <v>3905</v>
      </c>
      <c r="O188" t="s">
        <v>3088</v>
      </c>
      <c r="Q188" s="204">
        <v>25</v>
      </c>
      <c r="S188" t="s">
        <v>2475</v>
      </c>
      <c r="T188" t="s">
        <v>3906</v>
      </c>
      <c r="U188" s="206">
        <v>19.75</v>
      </c>
      <c r="V188" t="s">
        <v>2585</v>
      </c>
      <c r="W188" t="s">
        <v>3907</v>
      </c>
      <c r="X188" t="s">
        <v>3908</v>
      </c>
      <c r="Y188" t="s">
        <v>3909</v>
      </c>
      <c r="Z188" t="s">
        <v>3910</v>
      </c>
      <c r="AA188">
        <v>103899.1</v>
      </c>
      <c r="AB188" s="203">
        <v>37030.875</v>
      </c>
      <c r="AC188" s="203">
        <v>37031.875</v>
      </c>
    </row>
    <row r="189" spans="1:29" x14ac:dyDescent="0.25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8">
        <f t="shared" si="15"/>
        <v>1</v>
      </c>
      <c r="G189" s="207">
        <v>1263326</v>
      </c>
      <c r="H189" s="203">
        <v>37029.102280092593</v>
      </c>
      <c r="I189" t="s">
        <v>3958</v>
      </c>
      <c r="M189" t="s">
        <v>2482</v>
      </c>
      <c r="N189" t="s">
        <v>3978</v>
      </c>
      <c r="O189" t="s">
        <v>3979</v>
      </c>
      <c r="P189" s="204">
        <v>1</v>
      </c>
      <c r="S189" t="s">
        <v>3898</v>
      </c>
      <c r="T189" t="s">
        <v>3899</v>
      </c>
      <c r="U189" s="206">
        <v>478</v>
      </c>
      <c r="V189" t="s">
        <v>4039</v>
      </c>
      <c r="W189" t="s">
        <v>3962</v>
      </c>
      <c r="X189" t="s">
        <v>3902</v>
      </c>
      <c r="Y189" t="s">
        <v>3903</v>
      </c>
      <c r="Z189" t="s">
        <v>3904</v>
      </c>
      <c r="AA189">
        <v>2136819</v>
      </c>
    </row>
    <row r="190" spans="1:29" x14ac:dyDescent="0.25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2</v>
      </c>
      <c r="F190" s="218">
        <f t="shared" si="15"/>
        <v>100</v>
      </c>
      <c r="G190" s="207">
        <v>1263327</v>
      </c>
      <c r="H190" s="203">
        <v>37029.103402777779</v>
      </c>
      <c r="I190" t="s">
        <v>3942</v>
      </c>
      <c r="M190" t="s">
        <v>3301</v>
      </c>
      <c r="N190" t="s">
        <v>3930</v>
      </c>
      <c r="O190" t="s">
        <v>3080</v>
      </c>
      <c r="Q190" s="204">
        <v>50</v>
      </c>
      <c r="S190" t="s">
        <v>2475</v>
      </c>
      <c r="T190" t="s">
        <v>3906</v>
      </c>
      <c r="U190" s="206">
        <v>16</v>
      </c>
      <c r="V190" t="s">
        <v>3943</v>
      </c>
      <c r="W190" t="s">
        <v>3931</v>
      </c>
      <c r="X190" t="s">
        <v>3908</v>
      </c>
      <c r="Y190" t="s">
        <v>3909</v>
      </c>
      <c r="Z190" t="s">
        <v>3910</v>
      </c>
      <c r="AA190">
        <v>103900.1</v>
      </c>
      <c r="AB190" s="203">
        <v>37030.875</v>
      </c>
      <c r="AC190" s="203">
        <v>37031.875</v>
      </c>
    </row>
    <row r="191" spans="1:29" x14ac:dyDescent="0.25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18">
        <f t="shared" si="15"/>
        <v>20</v>
      </c>
      <c r="G191" s="207">
        <v>1263328</v>
      </c>
      <c r="H191" s="203">
        <v>37029.104629629626</v>
      </c>
      <c r="I191" t="s">
        <v>4036</v>
      </c>
      <c r="M191" t="s">
        <v>2482</v>
      </c>
      <c r="N191" t="s">
        <v>3978</v>
      </c>
      <c r="O191" t="s">
        <v>3979</v>
      </c>
      <c r="Q191" s="204">
        <v>20</v>
      </c>
      <c r="S191" t="s">
        <v>3898</v>
      </c>
      <c r="T191" t="s">
        <v>3899</v>
      </c>
      <c r="U191" s="206">
        <v>480</v>
      </c>
      <c r="V191" t="s">
        <v>1578</v>
      </c>
      <c r="W191" t="s">
        <v>3962</v>
      </c>
      <c r="X191" t="s">
        <v>3902</v>
      </c>
      <c r="Y191" t="s">
        <v>3903</v>
      </c>
      <c r="Z191" t="s">
        <v>3904</v>
      </c>
      <c r="AA191">
        <v>2136821</v>
      </c>
    </row>
    <row r="192" spans="1:29" x14ac:dyDescent="0.25">
      <c r="A192" s="44" t="str">
        <f t="shared" si="11"/>
        <v xml:space="preserve"> Power Financial</v>
      </c>
      <c r="B192" s="44" t="str">
        <f t="shared" si="12"/>
        <v/>
      </c>
      <c r="C192" s="44" t="str">
        <f t="shared" si="13"/>
        <v>Power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121</v>
      </c>
      <c r="F192" s="218">
        <f t="shared" si="15"/>
        <v>605</v>
      </c>
      <c r="G192" s="207">
        <v>1263329</v>
      </c>
      <c r="H192" s="203">
        <v>37029.104664351849</v>
      </c>
      <c r="I192" t="s">
        <v>1584</v>
      </c>
      <c r="M192" t="s">
        <v>3301</v>
      </c>
      <c r="N192" t="s">
        <v>1541</v>
      </c>
      <c r="O192" t="s">
        <v>1585</v>
      </c>
      <c r="Q192" s="204">
        <v>5</v>
      </c>
      <c r="S192" t="s">
        <v>2475</v>
      </c>
      <c r="T192" t="s">
        <v>1543</v>
      </c>
      <c r="U192" s="206">
        <v>218.5</v>
      </c>
      <c r="V192" t="s">
        <v>1586</v>
      </c>
      <c r="W192" t="s">
        <v>1545</v>
      </c>
      <c r="X192" t="s">
        <v>1546</v>
      </c>
      <c r="Y192" t="s">
        <v>1547</v>
      </c>
      <c r="Z192" t="s">
        <v>1548</v>
      </c>
      <c r="AA192">
        <v>1263329</v>
      </c>
      <c r="AB192" s="203">
        <v>37257</v>
      </c>
      <c r="AC192" s="203">
        <v>37377</v>
      </c>
    </row>
    <row r="193" spans="1:29" x14ac:dyDescent="0.25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8">
        <f t="shared" si="15"/>
        <v>10</v>
      </c>
      <c r="G193" s="207">
        <v>1263330</v>
      </c>
      <c r="H193" s="203">
        <v>37029.105081018519</v>
      </c>
      <c r="I193" t="s">
        <v>3958</v>
      </c>
      <c r="M193" t="s">
        <v>2482</v>
      </c>
      <c r="N193" t="s">
        <v>3978</v>
      </c>
      <c r="O193" t="s">
        <v>3979</v>
      </c>
      <c r="Q193" s="204">
        <v>10</v>
      </c>
      <c r="S193" t="s">
        <v>3898</v>
      </c>
      <c r="T193" t="s">
        <v>3899</v>
      </c>
      <c r="U193" s="206">
        <v>481</v>
      </c>
      <c r="V193" t="s">
        <v>4099</v>
      </c>
      <c r="W193" t="s">
        <v>3962</v>
      </c>
      <c r="X193" t="s">
        <v>3902</v>
      </c>
      <c r="Y193" t="s">
        <v>3903</v>
      </c>
      <c r="Z193" t="s">
        <v>3904</v>
      </c>
      <c r="AA193">
        <v>2136823</v>
      </c>
    </row>
    <row r="194" spans="1:29" x14ac:dyDescent="0.25">
      <c r="A194" s="44" t="str">
        <f t="shared" si="11"/>
        <v xml:space="preserve"> Power Physical</v>
      </c>
      <c r="B194" s="44" t="str">
        <f t="shared" si="12"/>
        <v/>
      </c>
      <c r="C194" s="44" t="str">
        <f t="shared" si="13"/>
        <v>Power</v>
      </c>
      <c r="D194" s="44" t="str">
        <f t="shared" si="14"/>
        <v>Physical</v>
      </c>
      <c r="E194" s="44">
        <f>IF(VLOOKUP(S194,'DD-Lookup'!$J$6:$L$50,3,FALSE)="Monthly",(YEAR(AC194)-YEAR(AB194))*12+MONTH(AC194)-MONTH(AB194)+1,(AC194-AB194+1))</f>
        <v>1</v>
      </c>
      <c r="F194" s="218">
        <f t="shared" si="15"/>
        <v>50</v>
      </c>
      <c r="G194" s="207">
        <v>1263331</v>
      </c>
      <c r="H194" s="203">
        <v>37029.105104166665</v>
      </c>
      <c r="I194" t="s">
        <v>3942</v>
      </c>
      <c r="M194" t="s">
        <v>3301</v>
      </c>
      <c r="N194" t="s">
        <v>3930</v>
      </c>
      <c r="O194" t="s">
        <v>1554</v>
      </c>
      <c r="P194" s="204">
        <v>50</v>
      </c>
      <c r="S194" t="s">
        <v>2475</v>
      </c>
      <c r="T194" t="s">
        <v>3906</v>
      </c>
      <c r="U194" s="206">
        <v>20.100000000000001</v>
      </c>
      <c r="V194" t="s">
        <v>3943</v>
      </c>
      <c r="W194" t="s">
        <v>3931</v>
      </c>
      <c r="X194" t="s">
        <v>3908</v>
      </c>
      <c r="Y194" t="s">
        <v>3909</v>
      </c>
      <c r="Z194" t="s">
        <v>3910</v>
      </c>
      <c r="AA194">
        <v>103904.1</v>
      </c>
      <c r="AB194" s="203">
        <v>37032.875</v>
      </c>
      <c r="AC194" s="203">
        <v>37032.875</v>
      </c>
    </row>
    <row r="195" spans="1:29" x14ac:dyDescent="0.25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8">
        <f t="shared" si="15"/>
        <v>17</v>
      </c>
      <c r="G195" s="207">
        <v>1263332</v>
      </c>
      <c r="H195" s="203">
        <v>37029.105312500003</v>
      </c>
      <c r="I195" t="s">
        <v>4018</v>
      </c>
      <c r="M195" t="s">
        <v>2482</v>
      </c>
      <c r="N195" t="s">
        <v>3896</v>
      </c>
      <c r="O195" t="s">
        <v>3897</v>
      </c>
      <c r="P195" s="204">
        <v>17</v>
      </c>
      <c r="S195" t="s">
        <v>3898</v>
      </c>
      <c r="T195" t="s">
        <v>3899</v>
      </c>
      <c r="U195" s="206">
        <v>1695</v>
      </c>
      <c r="V195" t="s">
        <v>4021</v>
      </c>
      <c r="W195" t="s">
        <v>3922</v>
      </c>
      <c r="X195" t="s">
        <v>3902</v>
      </c>
      <c r="Y195" t="s">
        <v>3903</v>
      </c>
      <c r="Z195" t="s">
        <v>3904</v>
      </c>
      <c r="AA195">
        <v>2136825</v>
      </c>
    </row>
    <row r="196" spans="1:29" x14ac:dyDescent="0.25">
      <c r="A196" s="44" t="str">
        <f t="shared" si="11"/>
        <v xml:space="preserve"> Power Physical</v>
      </c>
      <c r="B196" s="44" t="str">
        <f t="shared" si="12"/>
        <v/>
      </c>
      <c r="C196" s="44" t="str">
        <f t="shared" si="13"/>
        <v>Power</v>
      </c>
      <c r="D196" s="44" t="str">
        <f t="shared" si="14"/>
        <v>Physical</v>
      </c>
      <c r="E196" s="44">
        <f>IF(VLOOKUP(S196,'DD-Lookup'!$J$6:$L$50,3,FALSE)="Monthly",(YEAR(AC196)-YEAR(AB196))*12+MONTH(AC196)-MONTH(AB196)+1,(AC196-AB196+1))</f>
        <v>1</v>
      </c>
      <c r="F196" s="218">
        <f t="shared" si="15"/>
        <v>25</v>
      </c>
      <c r="G196" s="207">
        <v>1263333</v>
      </c>
      <c r="H196" s="203">
        <v>37029.106006944443</v>
      </c>
      <c r="I196" t="s">
        <v>3940</v>
      </c>
      <c r="M196" t="s">
        <v>3301</v>
      </c>
      <c r="N196" t="s">
        <v>3905</v>
      </c>
      <c r="O196" t="s">
        <v>1551</v>
      </c>
      <c r="Q196" s="204">
        <v>25</v>
      </c>
      <c r="S196" t="s">
        <v>2475</v>
      </c>
      <c r="T196" t="s">
        <v>3906</v>
      </c>
      <c r="U196" s="206">
        <v>23.5</v>
      </c>
      <c r="V196" t="s">
        <v>3941</v>
      </c>
      <c r="W196" t="s">
        <v>3907</v>
      </c>
      <c r="X196" t="s">
        <v>3908</v>
      </c>
      <c r="Y196" t="s">
        <v>3909</v>
      </c>
      <c r="Z196" t="s">
        <v>3910</v>
      </c>
      <c r="AA196">
        <v>103907.1</v>
      </c>
      <c r="AB196" s="203">
        <v>37032.875</v>
      </c>
      <c r="AC196" s="203">
        <v>37032.875</v>
      </c>
    </row>
    <row r="197" spans="1:29" x14ac:dyDescent="0.25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8">
        <f t="shared" si="15"/>
        <v>10</v>
      </c>
      <c r="G197" s="207">
        <v>1263334</v>
      </c>
      <c r="H197" s="203">
        <v>37029.10670138889</v>
      </c>
      <c r="I197" t="s">
        <v>3966</v>
      </c>
      <c r="M197" t="s">
        <v>2482</v>
      </c>
      <c r="N197" t="s">
        <v>3951</v>
      </c>
      <c r="O197" t="s">
        <v>3952</v>
      </c>
      <c r="P197" s="204">
        <v>10</v>
      </c>
      <c r="S197" t="s">
        <v>3898</v>
      </c>
      <c r="T197" t="s">
        <v>3899</v>
      </c>
      <c r="U197" s="206">
        <v>1531</v>
      </c>
      <c r="V197" t="s">
        <v>3051</v>
      </c>
      <c r="W197" t="s">
        <v>3922</v>
      </c>
      <c r="X197" t="s">
        <v>3902</v>
      </c>
      <c r="Y197" t="s">
        <v>3903</v>
      </c>
      <c r="Z197" t="s">
        <v>3904</v>
      </c>
      <c r="AA197">
        <v>2136827</v>
      </c>
    </row>
    <row r="198" spans="1:29" x14ac:dyDescent="0.25">
      <c r="A198" s="44" t="str">
        <f t="shared" si="11"/>
        <v xml:space="preserve"> Natural Gas Physical</v>
      </c>
      <c r="B198" s="44" t="str">
        <f t="shared" si="12"/>
        <v/>
      </c>
      <c r="C198" s="44" t="str">
        <f t="shared" si="13"/>
        <v>Natural Gas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90</v>
      </c>
      <c r="F198" s="218">
        <f t="shared" si="15"/>
        <v>2250000</v>
      </c>
      <c r="G198" s="207">
        <v>1263335</v>
      </c>
      <c r="H198" s="203">
        <v>37029.107037037036</v>
      </c>
      <c r="I198" t="s">
        <v>3733</v>
      </c>
      <c r="M198" t="s">
        <v>2476</v>
      </c>
      <c r="N198" t="s">
        <v>3987</v>
      </c>
      <c r="O198" t="s">
        <v>3988</v>
      </c>
      <c r="Q198" s="204">
        <v>25000</v>
      </c>
      <c r="S198" t="s">
        <v>3989</v>
      </c>
      <c r="T198" t="s">
        <v>3990</v>
      </c>
      <c r="U198" s="206">
        <v>26.35</v>
      </c>
      <c r="V198" t="s">
        <v>3734</v>
      </c>
      <c r="W198" t="s">
        <v>3991</v>
      </c>
      <c r="X198" t="s">
        <v>3992</v>
      </c>
      <c r="Y198" t="s">
        <v>3993</v>
      </c>
      <c r="Z198" t="s">
        <v>3910</v>
      </c>
      <c r="AA198">
        <v>103581</v>
      </c>
      <c r="AB198" s="203">
        <v>37257</v>
      </c>
      <c r="AC198" s="203">
        <v>37346</v>
      </c>
    </row>
    <row r="199" spans="1:29" x14ac:dyDescent="0.25">
      <c r="A199" s="44" t="str">
        <f t="shared" si="11"/>
        <v xml:space="preserve"> Natural Gas Physical</v>
      </c>
      <c r="B199" s="44" t="str">
        <f t="shared" si="12"/>
        <v/>
      </c>
      <c r="C199" s="44" t="str">
        <f t="shared" si="13"/>
        <v>Natural Gas</v>
      </c>
      <c r="D199" s="44" t="str">
        <f t="shared" si="14"/>
        <v>Physical</v>
      </c>
      <c r="E199" s="44">
        <f>IF(VLOOKUP(S199,'DD-Lookup'!$J$6:$L$50,3,FALSE)="Monthly",(YEAR(AC199)-YEAR(AB199))*12+MONTH(AC199)-MONTH(AB199)+1,(AC199-AB199+1))</f>
        <v>92</v>
      </c>
      <c r="F199" s="218">
        <f t="shared" si="15"/>
        <v>2300000</v>
      </c>
      <c r="G199" s="207">
        <v>1263336</v>
      </c>
      <c r="H199" s="203">
        <v>37029.107175925928</v>
      </c>
      <c r="I199" t="s">
        <v>2474</v>
      </c>
      <c r="M199" t="s">
        <v>2476</v>
      </c>
      <c r="N199" t="s">
        <v>3987</v>
      </c>
      <c r="O199" t="s">
        <v>4017</v>
      </c>
      <c r="Q199" s="204">
        <v>25000</v>
      </c>
      <c r="S199" t="s">
        <v>3989</v>
      </c>
      <c r="T199" t="s">
        <v>3990</v>
      </c>
      <c r="U199" s="206">
        <v>24.7</v>
      </c>
      <c r="V199" t="s">
        <v>1587</v>
      </c>
      <c r="W199" t="s">
        <v>3991</v>
      </c>
      <c r="X199" t="s">
        <v>3992</v>
      </c>
      <c r="Y199" t="s">
        <v>3993</v>
      </c>
      <c r="Z199" t="s">
        <v>3910</v>
      </c>
      <c r="AA199">
        <v>103582</v>
      </c>
      <c r="AB199" s="203">
        <v>37165</v>
      </c>
      <c r="AC199" s="203">
        <v>37256</v>
      </c>
    </row>
    <row r="200" spans="1:29" x14ac:dyDescent="0.25">
      <c r="A200" s="44" t="str">
        <f t="shared" si="11"/>
        <v xml:space="preserve"> Natural Gas Physical</v>
      </c>
      <c r="B200" s="44" t="str">
        <f t="shared" si="12"/>
        <v/>
      </c>
      <c r="C200" s="44" t="str">
        <f t="shared" si="13"/>
        <v>Natural Gas</v>
      </c>
      <c r="D200" s="44" t="str">
        <f t="shared" si="14"/>
        <v>Physical</v>
      </c>
      <c r="E200" s="44">
        <f>IF(VLOOKUP(S200,'DD-Lookup'!$J$6:$L$50,3,FALSE)="Monthly",(YEAR(AC200)-YEAR(AB200))*12+MONTH(AC200)-MONTH(AB200)+1,(AC200-AB200+1))</f>
        <v>90</v>
      </c>
      <c r="F200" s="218">
        <f t="shared" si="15"/>
        <v>2250000</v>
      </c>
      <c r="G200" s="207">
        <v>1263337</v>
      </c>
      <c r="H200" s="203">
        <v>37029.107372685183</v>
      </c>
      <c r="I200" t="s">
        <v>4033</v>
      </c>
      <c r="M200" t="s">
        <v>2476</v>
      </c>
      <c r="N200" t="s">
        <v>3987</v>
      </c>
      <c r="O200" t="s">
        <v>3988</v>
      </c>
      <c r="Q200" s="204">
        <v>25000</v>
      </c>
      <c r="S200" t="s">
        <v>3989</v>
      </c>
      <c r="T200" t="s">
        <v>3990</v>
      </c>
      <c r="U200" s="206">
        <v>26.4</v>
      </c>
      <c r="V200" t="s">
        <v>3073</v>
      </c>
      <c r="W200" t="s">
        <v>3991</v>
      </c>
      <c r="X200" t="s">
        <v>3992</v>
      </c>
      <c r="Y200" t="s">
        <v>3993</v>
      </c>
      <c r="Z200" t="s">
        <v>3910</v>
      </c>
      <c r="AA200">
        <v>103583</v>
      </c>
      <c r="AB200" s="203">
        <v>37257</v>
      </c>
      <c r="AC200" s="203">
        <v>37346</v>
      </c>
    </row>
    <row r="201" spans="1:29" x14ac:dyDescent="0.25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18">
        <f t="shared" si="15"/>
        <v>10</v>
      </c>
      <c r="G201" s="207">
        <v>1263338</v>
      </c>
      <c r="H201" s="203">
        <v>37029.107418981483</v>
      </c>
      <c r="I201" t="s">
        <v>4028</v>
      </c>
      <c r="M201" t="s">
        <v>2482</v>
      </c>
      <c r="N201" t="s">
        <v>3978</v>
      </c>
      <c r="O201" t="s">
        <v>3979</v>
      </c>
      <c r="Q201" s="204">
        <v>10</v>
      </c>
      <c r="S201" t="s">
        <v>3898</v>
      </c>
      <c r="T201" t="s">
        <v>3899</v>
      </c>
      <c r="U201" s="206">
        <v>481</v>
      </c>
      <c r="V201" t="s">
        <v>3849</v>
      </c>
      <c r="W201" t="s">
        <v>3962</v>
      </c>
      <c r="X201" t="s">
        <v>3902</v>
      </c>
      <c r="Y201" t="s">
        <v>3903</v>
      </c>
      <c r="Z201" t="s">
        <v>3904</v>
      </c>
      <c r="AA201">
        <v>2136829</v>
      </c>
    </row>
    <row r="202" spans="1:29" x14ac:dyDescent="0.25">
      <c r="A202" s="44" t="str">
        <f t="shared" si="11"/>
        <v xml:space="preserve"> Natural Gas Physical</v>
      </c>
      <c r="B202" s="44" t="str">
        <f t="shared" si="12"/>
        <v/>
      </c>
      <c r="C202" s="44" t="str">
        <f t="shared" si="13"/>
        <v>Natural Gas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183</v>
      </c>
      <c r="F202" s="218">
        <f t="shared" si="15"/>
        <v>4575000</v>
      </c>
      <c r="G202" s="207">
        <v>1263339</v>
      </c>
      <c r="H202" s="203">
        <v>37029.107592592591</v>
      </c>
      <c r="I202" t="s">
        <v>2474</v>
      </c>
      <c r="M202" t="s">
        <v>2476</v>
      </c>
      <c r="N202" t="s">
        <v>3987</v>
      </c>
      <c r="O202" t="s">
        <v>3995</v>
      </c>
      <c r="Q202" s="204">
        <v>25000</v>
      </c>
      <c r="S202" t="s">
        <v>3989</v>
      </c>
      <c r="T202" t="s">
        <v>3990</v>
      </c>
      <c r="U202" s="206">
        <v>21.95</v>
      </c>
      <c r="V202" t="s">
        <v>1587</v>
      </c>
      <c r="W202" t="s">
        <v>3991</v>
      </c>
      <c r="X202" t="s">
        <v>3992</v>
      </c>
      <c r="Y202" t="s">
        <v>3993</v>
      </c>
      <c r="Z202" t="s">
        <v>3910</v>
      </c>
      <c r="AA202">
        <v>103584</v>
      </c>
      <c r="AB202" s="203">
        <v>37347</v>
      </c>
      <c r="AC202" s="203">
        <v>37529</v>
      </c>
    </row>
    <row r="203" spans="1:29" x14ac:dyDescent="0.25">
      <c r="A203" s="44" t="str">
        <f t="shared" ref="A203:A266" si="16">B203&amp;" "&amp;C203&amp;" "&amp;D203</f>
        <v xml:space="preserve"> Natural Gas Physical</v>
      </c>
      <c r="B203" s="44" t="str">
        <f t="shared" ref="B203:B266" si="17">IF((LEFT(N203,2)="US"),"US","")</f>
        <v/>
      </c>
      <c r="C203" s="44" t="str">
        <f t="shared" ref="C203:C266" si="18">M203</f>
        <v>Natural Gas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90</v>
      </c>
      <c r="F203" s="218">
        <f t="shared" ref="F203:F266" si="20">E203*SUM(P203:Q203)</f>
        <v>2250000</v>
      </c>
      <c r="G203" s="207">
        <v>1263340</v>
      </c>
      <c r="H203" s="203">
        <v>37029.107662037037</v>
      </c>
      <c r="I203" t="s">
        <v>4004</v>
      </c>
      <c r="M203" t="s">
        <v>2476</v>
      </c>
      <c r="N203" t="s">
        <v>3987</v>
      </c>
      <c r="O203" t="s">
        <v>3988</v>
      </c>
      <c r="P203" s="204">
        <v>25000</v>
      </c>
      <c r="S203" t="s">
        <v>3989</v>
      </c>
      <c r="T203" t="s">
        <v>3990</v>
      </c>
      <c r="U203" s="206">
        <v>26.35</v>
      </c>
      <c r="V203" t="s">
        <v>3105</v>
      </c>
      <c r="W203" t="s">
        <v>3991</v>
      </c>
      <c r="X203" t="s">
        <v>3992</v>
      </c>
      <c r="Y203" t="s">
        <v>3993</v>
      </c>
      <c r="Z203" t="s">
        <v>3910</v>
      </c>
      <c r="AA203">
        <v>103585</v>
      </c>
      <c r="AB203" s="203">
        <v>37257</v>
      </c>
      <c r="AC203" s="203">
        <v>37346</v>
      </c>
    </row>
    <row r="204" spans="1:29" x14ac:dyDescent="0.25">
      <c r="A204" s="44" t="str">
        <f t="shared" si="16"/>
        <v xml:space="preserve"> Natural Gas Physical</v>
      </c>
      <c r="B204" s="44" t="str">
        <f t="shared" si="17"/>
        <v/>
      </c>
      <c r="C204" s="44" t="str">
        <f t="shared" si="18"/>
        <v>Natural Gas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183</v>
      </c>
      <c r="F204" s="218">
        <f t="shared" si="20"/>
        <v>4575000</v>
      </c>
      <c r="G204" s="207">
        <v>1263341</v>
      </c>
      <c r="H204" s="203">
        <v>37029.107777777775</v>
      </c>
      <c r="I204" t="s">
        <v>3733</v>
      </c>
      <c r="M204" t="s">
        <v>2476</v>
      </c>
      <c r="N204" t="s">
        <v>3987</v>
      </c>
      <c r="O204" t="s">
        <v>4020</v>
      </c>
      <c r="Q204" s="204">
        <v>25000</v>
      </c>
      <c r="S204" t="s">
        <v>3989</v>
      </c>
      <c r="T204" t="s">
        <v>3990</v>
      </c>
      <c r="U204" s="206">
        <v>19.95</v>
      </c>
      <c r="V204" t="s">
        <v>3734</v>
      </c>
      <c r="W204" t="s">
        <v>3991</v>
      </c>
      <c r="X204" t="s">
        <v>3992</v>
      </c>
      <c r="Y204" t="s">
        <v>3993</v>
      </c>
      <c r="Z204" t="s">
        <v>3910</v>
      </c>
      <c r="AA204">
        <v>103586</v>
      </c>
      <c r="AB204" s="203">
        <v>37712</v>
      </c>
      <c r="AC204" s="203">
        <v>37894</v>
      </c>
    </row>
    <row r="205" spans="1:29" x14ac:dyDescent="0.25">
      <c r="A205" s="44" t="str">
        <f t="shared" si="16"/>
        <v xml:space="preserve"> Power Physical</v>
      </c>
      <c r="B205" s="44" t="str">
        <f t="shared" si="17"/>
        <v/>
      </c>
      <c r="C205" s="44" t="str">
        <f t="shared" si="18"/>
        <v>Power</v>
      </c>
      <c r="D205" s="44" t="str">
        <f t="shared" si="19"/>
        <v>Physical</v>
      </c>
      <c r="E205" s="44">
        <f>IF(VLOOKUP(S205,'DD-Lookup'!$J$6:$L$50,3,FALSE)="Monthly",(YEAR(AC205)-YEAR(AB205))*12+MONTH(AC205)-MONTH(AB205)+1,(AC205-AB205+1))</f>
        <v>1</v>
      </c>
      <c r="F205" s="218">
        <f t="shared" si="20"/>
        <v>50</v>
      </c>
      <c r="G205" s="207">
        <v>1263342</v>
      </c>
      <c r="H205" s="203">
        <v>37029.108402777776</v>
      </c>
      <c r="I205" t="s">
        <v>3942</v>
      </c>
      <c r="M205" t="s">
        <v>3301</v>
      </c>
      <c r="N205" t="s">
        <v>3930</v>
      </c>
      <c r="O205" t="s">
        <v>1553</v>
      </c>
      <c r="Q205" s="204">
        <v>50</v>
      </c>
      <c r="S205" t="s">
        <v>2475</v>
      </c>
      <c r="T205" t="s">
        <v>3906</v>
      </c>
      <c r="U205" s="206">
        <v>14.9</v>
      </c>
      <c r="V205" t="s">
        <v>3943</v>
      </c>
      <c r="W205" t="s">
        <v>3931</v>
      </c>
      <c r="X205" t="s">
        <v>3908</v>
      </c>
      <c r="Y205" t="s">
        <v>3909</v>
      </c>
      <c r="Z205" t="s">
        <v>3910</v>
      </c>
      <c r="AA205">
        <v>103909.1</v>
      </c>
      <c r="AB205" s="203">
        <v>37032.875</v>
      </c>
      <c r="AC205" s="203">
        <v>37032.875</v>
      </c>
    </row>
    <row r="206" spans="1:29" x14ac:dyDescent="0.25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8">
        <f t="shared" si="20"/>
        <v>7</v>
      </c>
      <c r="G206" s="207">
        <v>1263343</v>
      </c>
      <c r="H206" s="203">
        <v>37029.108414351853</v>
      </c>
      <c r="I206" t="s">
        <v>4013</v>
      </c>
      <c r="M206" t="s">
        <v>2482</v>
      </c>
      <c r="N206" t="s">
        <v>3951</v>
      </c>
      <c r="O206" t="s">
        <v>3952</v>
      </c>
      <c r="P206" s="204">
        <v>7</v>
      </c>
      <c r="S206" t="s">
        <v>3898</v>
      </c>
      <c r="T206" t="s">
        <v>3899</v>
      </c>
      <c r="U206" s="206">
        <v>1531</v>
      </c>
      <c r="V206" t="s">
        <v>4014</v>
      </c>
      <c r="W206" t="s">
        <v>3922</v>
      </c>
      <c r="X206" t="s">
        <v>3902</v>
      </c>
      <c r="Y206" t="s">
        <v>3903</v>
      </c>
      <c r="Z206" t="s">
        <v>3904</v>
      </c>
      <c r="AA206">
        <v>2136831</v>
      </c>
    </row>
    <row r="207" spans="1:29" x14ac:dyDescent="0.25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8">
        <f t="shared" si="20"/>
        <v>3</v>
      </c>
      <c r="G207" s="207">
        <v>1263344</v>
      </c>
      <c r="H207" s="203">
        <v>37029.108518518522</v>
      </c>
      <c r="I207" t="s">
        <v>1195</v>
      </c>
      <c r="M207" t="s">
        <v>2482</v>
      </c>
      <c r="N207" t="s">
        <v>3951</v>
      </c>
      <c r="O207" t="s">
        <v>3952</v>
      </c>
      <c r="P207" s="204">
        <v>3</v>
      </c>
      <c r="S207" t="s">
        <v>3898</v>
      </c>
      <c r="T207" t="s">
        <v>3899</v>
      </c>
      <c r="U207" s="206">
        <v>1531</v>
      </c>
      <c r="V207" t="s">
        <v>1196</v>
      </c>
      <c r="W207" t="s">
        <v>3922</v>
      </c>
      <c r="X207" t="s">
        <v>3902</v>
      </c>
      <c r="Y207" t="s">
        <v>3903</v>
      </c>
      <c r="Z207" t="s">
        <v>3904</v>
      </c>
      <c r="AA207">
        <v>2136834</v>
      </c>
    </row>
    <row r="208" spans="1:29" x14ac:dyDescent="0.25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8">
        <f t="shared" si="20"/>
        <v>20</v>
      </c>
      <c r="G208" s="207">
        <v>1263345</v>
      </c>
      <c r="H208" s="203">
        <v>37029.109039351853</v>
      </c>
      <c r="I208" t="s">
        <v>4018</v>
      </c>
      <c r="M208" t="s">
        <v>2482</v>
      </c>
      <c r="N208" t="s">
        <v>3896</v>
      </c>
      <c r="O208" t="s">
        <v>3897</v>
      </c>
      <c r="P208" s="204">
        <v>20</v>
      </c>
      <c r="S208" t="s">
        <v>3898</v>
      </c>
      <c r="T208" t="s">
        <v>3899</v>
      </c>
      <c r="U208" s="206">
        <v>1694</v>
      </c>
      <c r="V208" t="s">
        <v>4021</v>
      </c>
      <c r="W208" t="s">
        <v>3922</v>
      </c>
      <c r="X208" t="s">
        <v>3902</v>
      </c>
      <c r="Y208" t="s">
        <v>3903</v>
      </c>
      <c r="Z208" t="s">
        <v>3904</v>
      </c>
      <c r="AA208">
        <v>2136836</v>
      </c>
    </row>
    <row r="209" spans="1:29" x14ac:dyDescent="0.25">
      <c r="A209" s="44" t="str">
        <f t="shared" si="16"/>
        <v xml:space="preserve"> Natural Gas Physical</v>
      </c>
      <c r="B209" s="44" t="str">
        <f t="shared" si="17"/>
        <v/>
      </c>
      <c r="C209" s="44" t="str">
        <f t="shared" si="18"/>
        <v>Natural Gas</v>
      </c>
      <c r="D209" s="44" t="str">
        <f t="shared" si="19"/>
        <v>Physical</v>
      </c>
      <c r="E209" s="44">
        <f>IF(VLOOKUP(S209,'DD-Lookup'!$J$6:$L$50,3,FALSE)="Monthly",(YEAR(AC209)-YEAR(AB209))*12+MONTH(AC209)-MONTH(AB209)+1,(AC209-AB209+1))</f>
        <v>90</v>
      </c>
      <c r="F209" s="218">
        <f t="shared" si="20"/>
        <v>2250000</v>
      </c>
      <c r="G209" s="207">
        <v>1263346</v>
      </c>
      <c r="H209" s="203">
        <v>37029.109039351853</v>
      </c>
      <c r="I209" t="s">
        <v>3933</v>
      </c>
      <c r="M209" t="s">
        <v>2476</v>
      </c>
      <c r="N209" t="s">
        <v>3987</v>
      </c>
      <c r="O209" t="s">
        <v>3999</v>
      </c>
      <c r="Q209" s="204">
        <v>25000</v>
      </c>
      <c r="S209" t="s">
        <v>3989</v>
      </c>
      <c r="T209" t="s">
        <v>3990</v>
      </c>
      <c r="U209" s="206">
        <v>25.05</v>
      </c>
      <c r="V209" t="s">
        <v>3729</v>
      </c>
      <c r="W209" t="s">
        <v>3991</v>
      </c>
      <c r="X209" t="s">
        <v>3992</v>
      </c>
      <c r="Y209" t="s">
        <v>3993</v>
      </c>
      <c r="Z209" t="s">
        <v>3910</v>
      </c>
      <c r="AA209">
        <v>103587</v>
      </c>
      <c r="AB209" s="203">
        <v>37622</v>
      </c>
      <c r="AC209" s="203">
        <v>37711</v>
      </c>
    </row>
    <row r="210" spans="1:29" x14ac:dyDescent="0.25">
      <c r="A210" s="44" t="str">
        <f t="shared" si="16"/>
        <v xml:space="preserve"> Natural Gas Physical</v>
      </c>
      <c r="B210" s="44" t="str">
        <f t="shared" si="17"/>
        <v/>
      </c>
      <c r="C210" s="44" t="str">
        <f t="shared" si="18"/>
        <v>Natural Gas</v>
      </c>
      <c r="D210" s="44" t="str">
        <f t="shared" si="19"/>
        <v>Physical</v>
      </c>
      <c r="E210" s="44">
        <f>IF(VLOOKUP(S210,'DD-Lookup'!$J$6:$L$50,3,FALSE)="Monthly",(YEAR(AC210)-YEAR(AB210))*12+MONTH(AC210)-MONTH(AB210)+1,(AC210-AB210+1))</f>
        <v>92</v>
      </c>
      <c r="F210" s="218">
        <f t="shared" si="20"/>
        <v>2300000</v>
      </c>
      <c r="G210" s="207">
        <v>1263347</v>
      </c>
      <c r="H210" s="203">
        <v>37029.109143518515</v>
      </c>
      <c r="I210" t="s">
        <v>3733</v>
      </c>
      <c r="M210" t="s">
        <v>2476</v>
      </c>
      <c r="N210" t="s">
        <v>3987</v>
      </c>
      <c r="O210" t="s">
        <v>3998</v>
      </c>
      <c r="Q210" s="204">
        <v>25000</v>
      </c>
      <c r="S210" t="s">
        <v>3989</v>
      </c>
      <c r="T210" t="s">
        <v>3990</v>
      </c>
      <c r="U210" s="206">
        <v>23.85</v>
      </c>
      <c r="V210" t="s">
        <v>3734</v>
      </c>
      <c r="W210" t="s">
        <v>3991</v>
      </c>
      <c r="X210" t="s">
        <v>3992</v>
      </c>
      <c r="Y210" t="s">
        <v>3993</v>
      </c>
      <c r="Z210" t="s">
        <v>3910</v>
      </c>
      <c r="AA210">
        <v>103588</v>
      </c>
      <c r="AB210" s="203">
        <v>37530</v>
      </c>
      <c r="AC210" s="203">
        <v>37621</v>
      </c>
    </row>
    <row r="211" spans="1:29" x14ac:dyDescent="0.25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8">
        <f t="shared" si="20"/>
        <v>5</v>
      </c>
      <c r="G211" s="207">
        <v>1263348</v>
      </c>
      <c r="H211" s="203">
        <v>37029.109849537039</v>
      </c>
      <c r="I211" t="s">
        <v>3966</v>
      </c>
      <c r="M211" t="s">
        <v>2482</v>
      </c>
      <c r="N211" t="s">
        <v>3972</v>
      </c>
      <c r="O211" t="s">
        <v>3973</v>
      </c>
      <c r="P211" s="204">
        <v>5</v>
      </c>
      <c r="S211" t="s">
        <v>3974</v>
      </c>
      <c r="T211" t="s">
        <v>3899</v>
      </c>
      <c r="U211" s="206">
        <v>7300</v>
      </c>
      <c r="V211" t="s">
        <v>4031</v>
      </c>
      <c r="W211" t="s">
        <v>3976</v>
      </c>
      <c r="X211" t="s">
        <v>3902</v>
      </c>
      <c r="Y211" t="s">
        <v>3903</v>
      </c>
      <c r="Z211" t="s">
        <v>3904</v>
      </c>
      <c r="AA211">
        <v>2136838</v>
      </c>
    </row>
    <row r="212" spans="1:29" x14ac:dyDescent="0.25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18">
        <f t="shared" si="20"/>
        <v>20</v>
      </c>
      <c r="G212" s="207">
        <v>1263349</v>
      </c>
      <c r="H212" s="203">
        <v>37029.110081018516</v>
      </c>
      <c r="I212" t="s">
        <v>4018</v>
      </c>
      <c r="M212" t="s">
        <v>2482</v>
      </c>
      <c r="N212" t="s">
        <v>3951</v>
      </c>
      <c r="O212" t="s">
        <v>3952</v>
      </c>
      <c r="P212" s="204">
        <v>20</v>
      </c>
      <c r="S212" t="s">
        <v>3898</v>
      </c>
      <c r="T212" t="s">
        <v>3899</v>
      </c>
      <c r="U212" s="206">
        <v>1530</v>
      </c>
      <c r="V212" t="s">
        <v>4021</v>
      </c>
      <c r="W212" t="s">
        <v>3922</v>
      </c>
      <c r="X212" t="s">
        <v>3902</v>
      </c>
      <c r="Y212" t="s">
        <v>3903</v>
      </c>
      <c r="Z212" t="s">
        <v>3904</v>
      </c>
      <c r="AA212">
        <v>2136841</v>
      </c>
    </row>
    <row r="213" spans="1:29" x14ac:dyDescent="0.25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8">
        <f t="shared" si="20"/>
        <v>3</v>
      </c>
      <c r="G213" s="207">
        <v>1263350</v>
      </c>
      <c r="H213" s="203">
        <v>37029.11041666667</v>
      </c>
      <c r="I213" t="s">
        <v>3966</v>
      </c>
      <c r="M213" t="s">
        <v>2482</v>
      </c>
      <c r="N213" t="s">
        <v>4026</v>
      </c>
      <c r="O213" t="s">
        <v>4027</v>
      </c>
      <c r="P213" s="204">
        <v>3</v>
      </c>
      <c r="S213" t="s">
        <v>3898</v>
      </c>
      <c r="T213" t="s">
        <v>3899</v>
      </c>
      <c r="U213" s="206">
        <v>967</v>
      </c>
      <c r="V213" t="s">
        <v>4025</v>
      </c>
      <c r="W213" t="s">
        <v>3976</v>
      </c>
      <c r="X213" t="s">
        <v>3902</v>
      </c>
      <c r="Y213" t="s">
        <v>3903</v>
      </c>
      <c r="Z213" t="s">
        <v>3904</v>
      </c>
      <c r="AA213">
        <v>2136843</v>
      </c>
    </row>
    <row r="214" spans="1:29" x14ac:dyDescent="0.25">
      <c r="A214" s="44" t="str">
        <f t="shared" si="16"/>
        <v xml:space="preserve"> Natural Gas Physical</v>
      </c>
      <c r="B214" s="44" t="str">
        <f t="shared" si="17"/>
        <v/>
      </c>
      <c r="C214" s="44" t="str">
        <f t="shared" si="18"/>
        <v>Natural Gas</v>
      </c>
      <c r="D214" s="44" t="str">
        <f t="shared" si="19"/>
        <v>Physical</v>
      </c>
      <c r="E214" s="44">
        <f>IF(VLOOKUP(S214,'DD-Lookup'!$J$6:$L$50,3,FALSE)="Monthly",(YEAR(AC214)-YEAR(AB214))*12+MONTH(AC214)-MONTH(AB214)+1,(AC214-AB214+1))</f>
        <v>30</v>
      </c>
      <c r="F214" s="218">
        <f t="shared" si="20"/>
        <v>750000</v>
      </c>
      <c r="G214" s="207">
        <v>1263351</v>
      </c>
      <c r="H214" s="203">
        <v>37029.110601851855</v>
      </c>
      <c r="I214" t="s">
        <v>2474</v>
      </c>
      <c r="M214" t="s">
        <v>2476</v>
      </c>
      <c r="N214" t="s">
        <v>3987</v>
      </c>
      <c r="O214" t="s">
        <v>3996</v>
      </c>
      <c r="Q214" s="204">
        <v>25000</v>
      </c>
      <c r="S214" t="s">
        <v>3989</v>
      </c>
      <c r="T214" t="s">
        <v>3990</v>
      </c>
      <c r="U214" s="206">
        <v>21.8</v>
      </c>
      <c r="V214" t="s">
        <v>1587</v>
      </c>
      <c r="W214" t="s">
        <v>3991</v>
      </c>
      <c r="X214" t="s">
        <v>3992</v>
      </c>
      <c r="Y214" t="s">
        <v>3993</v>
      </c>
      <c r="Z214" t="s">
        <v>3910</v>
      </c>
      <c r="AA214">
        <v>103589</v>
      </c>
      <c r="AB214" s="203">
        <v>37043.875</v>
      </c>
      <c r="AC214" s="203">
        <v>37072.875</v>
      </c>
    </row>
    <row r="215" spans="1:29" x14ac:dyDescent="0.25">
      <c r="A215" s="44" t="str">
        <f t="shared" si="16"/>
        <v xml:space="preserve"> Natural Gas Physical</v>
      </c>
      <c r="B215" s="44" t="str">
        <f t="shared" si="17"/>
        <v/>
      </c>
      <c r="C215" s="44" t="str">
        <f t="shared" si="18"/>
        <v>Natural Gas</v>
      </c>
      <c r="D215" s="44" t="str">
        <f t="shared" si="19"/>
        <v>Physical</v>
      </c>
      <c r="E215" s="44">
        <f>IF(VLOOKUP(S215,'DD-Lookup'!$J$6:$L$50,3,FALSE)="Monthly",(YEAR(AC215)-YEAR(AB215))*12+MONTH(AC215)-MONTH(AB215)+1,(AC215-AB215+1))</f>
        <v>90</v>
      </c>
      <c r="F215" s="218">
        <f t="shared" si="20"/>
        <v>2250000</v>
      </c>
      <c r="G215" s="207">
        <v>1263352</v>
      </c>
      <c r="H215" s="203">
        <v>37029.111562500002</v>
      </c>
      <c r="I215" t="s">
        <v>4033</v>
      </c>
      <c r="M215" t="s">
        <v>2476</v>
      </c>
      <c r="N215" t="s">
        <v>3987</v>
      </c>
      <c r="O215" t="s">
        <v>3988</v>
      </c>
      <c r="Q215" s="204">
        <v>25000</v>
      </c>
      <c r="S215" t="s">
        <v>3989</v>
      </c>
      <c r="T215" t="s">
        <v>3990</v>
      </c>
      <c r="U215" s="206">
        <v>26.35</v>
      </c>
      <c r="V215" t="s">
        <v>1588</v>
      </c>
      <c r="W215" t="s">
        <v>3991</v>
      </c>
      <c r="X215" t="s">
        <v>3992</v>
      </c>
      <c r="Y215" t="s">
        <v>3993</v>
      </c>
      <c r="Z215" t="s">
        <v>3910</v>
      </c>
      <c r="AA215">
        <v>103590</v>
      </c>
      <c r="AB215" s="203">
        <v>37257</v>
      </c>
      <c r="AC215" s="203">
        <v>37346</v>
      </c>
    </row>
    <row r="216" spans="1:29" x14ac:dyDescent="0.25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8">
        <f t="shared" si="20"/>
        <v>2</v>
      </c>
      <c r="G216" s="207">
        <v>1263353</v>
      </c>
      <c r="H216" s="203">
        <v>37029.111747685187</v>
      </c>
      <c r="I216" t="s">
        <v>1197</v>
      </c>
      <c r="M216" t="s">
        <v>2482</v>
      </c>
      <c r="N216" t="s">
        <v>3972</v>
      </c>
      <c r="O216" t="s">
        <v>3973</v>
      </c>
      <c r="Q216" s="204">
        <v>2</v>
      </c>
      <c r="S216" t="s">
        <v>3974</v>
      </c>
      <c r="T216" t="s">
        <v>3899</v>
      </c>
      <c r="U216" s="206">
        <v>7320</v>
      </c>
      <c r="V216" t="s">
        <v>1198</v>
      </c>
      <c r="W216" t="s">
        <v>3976</v>
      </c>
      <c r="X216" t="s">
        <v>3902</v>
      </c>
      <c r="Y216" t="s">
        <v>3903</v>
      </c>
      <c r="Z216" t="s">
        <v>3904</v>
      </c>
      <c r="AA216">
        <v>2136845</v>
      </c>
    </row>
    <row r="217" spans="1:29" x14ac:dyDescent="0.25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8">
        <f t="shared" si="20"/>
        <v>20</v>
      </c>
      <c r="G217" s="207">
        <v>1263354</v>
      </c>
      <c r="H217" s="203">
        <v>37029.112037037034</v>
      </c>
      <c r="I217" t="s">
        <v>4028</v>
      </c>
      <c r="M217" t="s">
        <v>2482</v>
      </c>
      <c r="N217" t="s">
        <v>3951</v>
      </c>
      <c r="O217" t="s">
        <v>3952</v>
      </c>
      <c r="P217" s="204">
        <v>20</v>
      </c>
      <c r="S217" t="s">
        <v>3898</v>
      </c>
      <c r="T217" t="s">
        <v>3899</v>
      </c>
      <c r="U217" s="206">
        <v>1529</v>
      </c>
      <c r="V217" t="s">
        <v>2739</v>
      </c>
      <c r="W217" t="s">
        <v>3922</v>
      </c>
      <c r="X217" t="s">
        <v>3902</v>
      </c>
      <c r="Y217" t="s">
        <v>3903</v>
      </c>
      <c r="Z217" t="s">
        <v>3904</v>
      </c>
      <c r="AA217">
        <v>2136847</v>
      </c>
    </row>
    <row r="218" spans="1:29" x14ac:dyDescent="0.25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8">
        <f t="shared" si="20"/>
        <v>20</v>
      </c>
      <c r="G218" s="207">
        <v>1263355</v>
      </c>
      <c r="H218" s="203">
        <v>37029.112604166665</v>
      </c>
      <c r="I218" t="s">
        <v>1195</v>
      </c>
      <c r="M218" t="s">
        <v>2482</v>
      </c>
      <c r="N218" t="s">
        <v>3951</v>
      </c>
      <c r="O218" t="s">
        <v>3952</v>
      </c>
      <c r="P218" s="204">
        <v>20</v>
      </c>
      <c r="S218" t="s">
        <v>3898</v>
      </c>
      <c r="T218" t="s">
        <v>3899</v>
      </c>
      <c r="U218" s="206">
        <v>1528</v>
      </c>
      <c r="V218" t="s">
        <v>1196</v>
      </c>
      <c r="W218" t="s">
        <v>3922</v>
      </c>
      <c r="X218" t="s">
        <v>3902</v>
      </c>
      <c r="Y218" t="s">
        <v>3903</v>
      </c>
      <c r="Z218" t="s">
        <v>3904</v>
      </c>
      <c r="AA218">
        <v>2136849</v>
      </c>
    </row>
    <row r="219" spans="1:29" x14ac:dyDescent="0.25">
      <c r="A219" s="44" t="str">
        <f t="shared" si="16"/>
        <v xml:space="preserve"> Power Physical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1</v>
      </c>
      <c r="F219" s="218">
        <f t="shared" si="20"/>
        <v>25</v>
      </c>
      <c r="G219" s="207">
        <v>1263356</v>
      </c>
      <c r="H219" s="203">
        <v>37029.113368055558</v>
      </c>
      <c r="I219" t="s">
        <v>3923</v>
      </c>
      <c r="M219" t="s">
        <v>3301</v>
      </c>
      <c r="N219" t="s">
        <v>3924</v>
      </c>
      <c r="O219" t="s">
        <v>1569</v>
      </c>
      <c r="P219" s="204">
        <v>25</v>
      </c>
      <c r="S219" t="s">
        <v>2475</v>
      </c>
      <c r="T219" t="s">
        <v>3906</v>
      </c>
      <c r="U219" s="206">
        <v>14</v>
      </c>
      <c r="V219" t="s">
        <v>3038</v>
      </c>
      <c r="W219" t="s">
        <v>3925</v>
      </c>
      <c r="X219" t="s">
        <v>3908</v>
      </c>
      <c r="Y219" t="s">
        <v>3909</v>
      </c>
      <c r="Z219" t="s">
        <v>3910</v>
      </c>
      <c r="AA219">
        <v>103912.1</v>
      </c>
      <c r="AB219" s="203">
        <v>37032.875</v>
      </c>
      <c r="AC219" s="203">
        <v>37032.875</v>
      </c>
    </row>
    <row r="220" spans="1:29" x14ac:dyDescent="0.25">
      <c r="A220" s="44" t="str">
        <f t="shared" si="16"/>
        <v xml:space="preserve"> Power Physical</v>
      </c>
      <c r="B220" s="44" t="str">
        <f t="shared" si="17"/>
        <v/>
      </c>
      <c r="C220" s="44" t="str">
        <f t="shared" si="18"/>
        <v>Power</v>
      </c>
      <c r="D220" s="44" t="str">
        <f t="shared" si="19"/>
        <v>Physical</v>
      </c>
      <c r="E220" s="44">
        <f>IF(VLOOKUP(S220,'DD-Lookup'!$J$6:$L$50,3,FALSE)="Monthly",(YEAR(AC220)-YEAR(AB220))*12+MONTH(AC220)-MONTH(AB220)+1,(AC220-AB220+1))</f>
        <v>92</v>
      </c>
      <c r="F220" s="218">
        <f t="shared" si="20"/>
        <v>2300</v>
      </c>
      <c r="G220" s="207">
        <v>1263357</v>
      </c>
      <c r="H220" s="203">
        <v>37029.113402777781</v>
      </c>
      <c r="I220" t="s">
        <v>3940</v>
      </c>
      <c r="M220" t="s">
        <v>3301</v>
      </c>
      <c r="N220" t="s">
        <v>3905</v>
      </c>
      <c r="O220" t="s">
        <v>3968</v>
      </c>
      <c r="Q220" s="204">
        <v>25</v>
      </c>
      <c r="S220" t="s">
        <v>2475</v>
      </c>
      <c r="T220" t="s">
        <v>3906</v>
      </c>
      <c r="U220" s="206">
        <v>24.85</v>
      </c>
      <c r="V220" t="s">
        <v>1583</v>
      </c>
      <c r="W220" t="s">
        <v>3969</v>
      </c>
      <c r="X220" t="s">
        <v>3908</v>
      </c>
      <c r="Y220" t="s">
        <v>3909</v>
      </c>
      <c r="Z220" t="s">
        <v>3910</v>
      </c>
      <c r="AA220">
        <v>103913.1</v>
      </c>
      <c r="AB220" s="203">
        <v>37165</v>
      </c>
      <c r="AC220" s="203">
        <v>37256</v>
      </c>
    </row>
    <row r="221" spans="1:29" x14ac:dyDescent="0.25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8">
        <f t="shared" si="20"/>
        <v>20</v>
      </c>
      <c r="G221" s="207">
        <v>1263358</v>
      </c>
      <c r="H221" s="203">
        <v>37029.115254629629</v>
      </c>
      <c r="I221" t="s">
        <v>4028</v>
      </c>
      <c r="M221" t="s">
        <v>2482</v>
      </c>
      <c r="N221" t="s">
        <v>3951</v>
      </c>
      <c r="O221" t="s">
        <v>3952</v>
      </c>
      <c r="Q221" s="204">
        <v>20</v>
      </c>
      <c r="S221" t="s">
        <v>3898</v>
      </c>
      <c r="T221" t="s">
        <v>3899</v>
      </c>
      <c r="U221" s="206">
        <v>1529</v>
      </c>
      <c r="V221" t="s">
        <v>2739</v>
      </c>
      <c r="W221" t="s">
        <v>3922</v>
      </c>
      <c r="X221" t="s">
        <v>3902</v>
      </c>
      <c r="Y221" t="s">
        <v>3903</v>
      </c>
      <c r="Z221" t="s">
        <v>3904</v>
      </c>
      <c r="AA221">
        <v>2136853</v>
      </c>
    </row>
    <row r="222" spans="1:29" x14ac:dyDescent="0.25">
      <c r="A222" s="44" t="str">
        <f t="shared" si="16"/>
        <v xml:space="preserve"> Power Physical</v>
      </c>
      <c r="B222" s="44" t="str">
        <f t="shared" si="17"/>
        <v/>
      </c>
      <c r="C222" s="44" t="str">
        <f t="shared" si="18"/>
        <v>Power</v>
      </c>
      <c r="D222" s="44" t="str">
        <f t="shared" si="19"/>
        <v>Physical</v>
      </c>
      <c r="E222" s="44">
        <f>IF(VLOOKUP(S222,'DD-Lookup'!$J$6:$L$50,3,FALSE)="Monthly",(YEAR(AC222)-YEAR(AB222))*12+MONTH(AC222)-MONTH(AB222)+1,(AC222-AB222+1))</f>
        <v>30</v>
      </c>
      <c r="F222" s="218">
        <f t="shared" si="20"/>
        <v>750</v>
      </c>
      <c r="G222" s="207">
        <v>1263359</v>
      </c>
      <c r="H222" s="203">
        <v>37029.115324074075</v>
      </c>
      <c r="I222" t="s">
        <v>4016</v>
      </c>
      <c r="M222" t="s">
        <v>3301</v>
      </c>
      <c r="N222" t="s">
        <v>3905</v>
      </c>
      <c r="O222" t="s">
        <v>1222</v>
      </c>
      <c r="Q222" s="204">
        <v>25</v>
      </c>
      <c r="S222" t="s">
        <v>2475</v>
      </c>
      <c r="T222" t="s">
        <v>3906</v>
      </c>
      <c r="U222" s="206">
        <v>19.100000000000001</v>
      </c>
      <c r="V222" t="s">
        <v>2487</v>
      </c>
      <c r="W222" t="s">
        <v>3907</v>
      </c>
      <c r="X222" t="s">
        <v>3908</v>
      </c>
      <c r="Y222" t="s">
        <v>3909</v>
      </c>
      <c r="Z222" t="s">
        <v>3910</v>
      </c>
      <c r="AA222">
        <v>103917.1</v>
      </c>
      <c r="AB222" s="203">
        <v>37043</v>
      </c>
      <c r="AC222" s="203">
        <v>37072</v>
      </c>
    </row>
    <row r="223" spans="1:29" x14ac:dyDescent="0.25">
      <c r="A223" s="44" t="str">
        <f t="shared" si="16"/>
        <v xml:space="preserve"> Power Physical</v>
      </c>
      <c r="B223" s="44" t="str">
        <f t="shared" si="17"/>
        <v/>
      </c>
      <c r="C223" s="44" t="str">
        <f t="shared" si="18"/>
        <v>Power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</v>
      </c>
      <c r="F223" s="218">
        <f t="shared" si="20"/>
        <v>50</v>
      </c>
      <c r="G223" s="207">
        <v>1263360</v>
      </c>
      <c r="H223" s="203">
        <v>37029.115370370368</v>
      </c>
      <c r="I223" t="s">
        <v>3940</v>
      </c>
      <c r="M223" t="s">
        <v>3301</v>
      </c>
      <c r="N223" t="s">
        <v>3930</v>
      </c>
      <c r="O223" t="s">
        <v>1553</v>
      </c>
      <c r="P223" s="204">
        <v>50</v>
      </c>
      <c r="S223" t="s">
        <v>2475</v>
      </c>
      <c r="T223" t="s">
        <v>3906</v>
      </c>
      <c r="U223" s="206">
        <v>14.3</v>
      </c>
      <c r="V223" t="s">
        <v>1589</v>
      </c>
      <c r="W223" t="s">
        <v>3931</v>
      </c>
      <c r="X223" t="s">
        <v>3908</v>
      </c>
      <c r="Y223" t="s">
        <v>3909</v>
      </c>
      <c r="Z223" t="s">
        <v>3910</v>
      </c>
      <c r="AA223">
        <v>103918.1</v>
      </c>
      <c r="AB223" s="203">
        <v>37032.875</v>
      </c>
      <c r="AC223" s="203">
        <v>37032.875</v>
      </c>
    </row>
    <row r="224" spans="1:29" x14ac:dyDescent="0.25">
      <c r="A224" s="44" t="str">
        <f t="shared" si="16"/>
        <v xml:space="preserve"> Power Physical</v>
      </c>
      <c r="B224" s="44" t="str">
        <f t="shared" si="17"/>
        <v/>
      </c>
      <c r="C224" s="44" t="str">
        <f t="shared" si="18"/>
        <v>Power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30</v>
      </c>
      <c r="F224" s="218">
        <f t="shared" si="20"/>
        <v>750</v>
      </c>
      <c r="G224" s="207">
        <v>1263361</v>
      </c>
      <c r="H224" s="203">
        <v>37029.115416666667</v>
      </c>
      <c r="I224" t="s">
        <v>4016</v>
      </c>
      <c r="M224" t="s">
        <v>3301</v>
      </c>
      <c r="N224" t="s">
        <v>3905</v>
      </c>
      <c r="O224" t="s">
        <v>1222</v>
      </c>
      <c r="Q224" s="204">
        <v>25</v>
      </c>
      <c r="S224" t="s">
        <v>2475</v>
      </c>
      <c r="T224" t="s">
        <v>3906</v>
      </c>
      <c r="U224" s="206">
        <v>19.100000000000001</v>
      </c>
      <c r="V224" t="s">
        <v>2487</v>
      </c>
      <c r="W224" t="s">
        <v>3907</v>
      </c>
      <c r="X224" t="s">
        <v>3908</v>
      </c>
      <c r="Y224" t="s">
        <v>3909</v>
      </c>
      <c r="Z224" t="s">
        <v>3910</v>
      </c>
      <c r="AA224">
        <v>103919.1</v>
      </c>
      <c r="AB224" s="203">
        <v>37043</v>
      </c>
      <c r="AC224" s="203">
        <v>37072</v>
      </c>
    </row>
    <row r="225" spans="1:29" x14ac:dyDescent="0.25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8">
        <f t="shared" si="20"/>
        <v>8</v>
      </c>
      <c r="G225" s="207">
        <v>1263362</v>
      </c>
      <c r="H225" s="203">
        <v>37029.115601851852</v>
      </c>
      <c r="I225" t="s">
        <v>3869</v>
      </c>
      <c r="M225" t="s">
        <v>2482</v>
      </c>
      <c r="N225" t="s">
        <v>3896</v>
      </c>
      <c r="O225" t="s">
        <v>3897</v>
      </c>
      <c r="Q225" s="204">
        <v>8</v>
      </c>
      <c r="S225" t="s">
        <v>3898</v>
      </c>
      <c r="T225" t="s">
        <v>3899</v>
      </c>
      <c r="U225" s="206">
        <v>1695</v>
      </c>
      <c r="V225" t="s">
        <v>3957</v>
      </c>
      <c r="W225" t="s">
        <v>3922</v>
      </c>
      <c r="X225" t="s">
        <v>3902</v>
      </c>
      <c r="Y225" t="s">
        <v>3903</v>
      </c>
      <c r="Z225" t="s">
        <v>3904</v>
      </c>
      <c r="AA225">
        <v>2136856</v>
      </c>
    </row>
    <row r="226" spans="1:29" x14ac:dyDescent="0.25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8">
        <f t="shared" si="20"/>
        <v>20</v>
      </c>
      <c r="G226" s="207">
        <v>1263363</v>
      </c>
      <c r="H226" s="203">
        <v>37029.116342592592</v>
      </c>
      <c r="I226" t="s">
        <v>4007</v>
      </c>
      <c r="M226" t="s">
        <v>2482</v>
      </c>
      <c r="N226" t="s">
        <v>3951</v>
      </c>
      <c r="O226" t="s">
        <v>3952</v>
      </c>
      <c r="Q226" s="204">
        <v>20</v>
      </c>
      <c r="S226" t="s">
        <v>3898</v>
      </c>
      <c r="T226" t="s">
        <v>3899</v>
      </c>
      <c r="U226" s="206">
        <v>1530</v>
      </c>
      <c r="V226" t="s">
        <v>4008</v>
      </c>
      <c r="W226" t="s">
        <v>3922</v>
      </c>
      <c r="X226" t="s">
        <v>3902</v>
      </c>
      <c r="Y226" t="s">
        <v>3903</v>
      </c>
      <c r="Z226" t="s">
        <v>3904</v>
      </c>
      <c r="AA226">
        <v>2136862</v>
      </c>
    </row>
    <row r="227" spans="1:29" x14ac:dyDescent="0.25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8">
        <f t="shared" si="20"/>
        <v>20</v>
      </c>
      <c r="G227" s="207">
        <v>1263364</v>
      </c>
      <c r="H227" s="203">
        <v>37029.116782407407</v>
      </c>
      <c r="I227" t="s">
        <v>3869</v>
      </c>
      <c r="M227" t="s">
        <v>2482</v>
      </c>
      <c r="N227" t="s">
        <v>4026</v>
      </c>
      <c r="O227" t="s">
        <v>4027</v>
      </c>
      <c r="Q227" s="204">
        <v>20</v>
      </c>
      <c r="S227" t="s">
        <v>3898</v>
      </c>
      <c r="T227" t="s">
        <v>3899</v>
      </c>
      <c r="U227" s="206">
        <v>968</v>
      </c>
      <c r="V227" t="s">
        <v>3957</v>
      </c>
      <c r="W227" t="s">
        <v>3976</v>
      </c>
      <c r="X227" t="s">
        <v>3902</v>
      </c>
      <c r="Y227" t="s">
        <v>3903</v>
      </c>
      <c r="Z227" t="s">
        <v>3904</v>
      </c>
      <c r="AA227">
        <v>2136864</v>
      </c>
    </row>
    <row r="228" spans="1:29" x14ac:dyDescent="0.25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8">
        <f t="shared" si="20"/>
        <v>20</v>
      </c>
      <c r="G228" s="207">
        <v>1263365</v>
      </c>
      <c r="H228" s="203">
        <v>37029.117164351854</v>
      </c>
      <c r="I228" t="s">
        <v>4011</v>
      </c>
      <c r="M228" t="s">
        <v>2482</v>
      </c>
      <c r="N228" t="s">
        <v>3951</v>
      </c>
      <c r="O228" t="s">
        <v>3952</v>
      </c>
      <c r="P228" s="204">
        <v>20</v>
      </c>
      <c r="S228" t="s">
        <v>3898</v>
      </c>
      <c r="T228" t="s">
        <v>3899</v>
      </c>
      <c r="U228" s="206">
        <v>1529</v>
      </c>
      <c r="V228" t="s">
        <v>3072</v>
      </c>
      <c r="W228" t="s">
        <v>3922</v>
      </c>
      <c r="X228" t="s">
        <v>3902</v>
      </c>
      <c r="Y228" t="s">
        <v>3903</v>
      </c>
      <c r="Z228" t="s">
        <v>3904</v>
      </c>
      <c r="AA228">
        <v>2136870</v>
      </c>
    </row>
    <row r="229" spans="1:29" x14ac:dyDescent="0.25">
      <c r="A229" s="44" t="str">
        <f t="shared" si="16"/>
        <v xml:space="preserve"> Power Physical</v>
      </c>
      <c r="B229" s="44" t="str">
        <f t="shared" si="17"/>
        <v/>
      </c>
      <c r="C229" s="44" t="str">
        <f t="shared" si="18"/>
        <v>Power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1</v>
      </c>
      <c r="F229" s="218">
        <f t="shared" si="20"/>
        <v>50</v>
      </c>
      <c r="G229" s="207">
        <v>1263366</v>
      </c>
      <c r="H229" s="203">
        <v>37029.117534722223</v>
      </c>
      <c r="I229" t="s">
        <v>3940</v>
      </c>
      <c r="M229" t="s">
        <v>3301</v>
      </c>
      <c r="N229" t="s">
        <v>3930</v>
      </c>
      <c r="O229" t="s">
        <v>1553</v>
      </c>
      <c r="P229" s="204">
        <v>50</v>
      </c>
      <c r="S229" t="s">
        <v>2475</v>
      </c>
      <c r="T229" t="s">
        <v>3906</v>
      </c>
      <c r="U229" s="206">
        <v>14.1</v>
      </c>
      <c r="V229" t="s">
        <v>1589</v>
      </c>
      <c r="W229" t="s">
        <v>3931</v>
      </c>
      <c r="X229" t="s">
        <v>3908</v>
      </c>
      <c r="Y229" t="s">
        <v>3909</v>
      </c>
      <c r="Z229" t="s">
        <v>3910</v>
      </c>
      <c r="AA229">
        <v>103921.1</v>
      </c>
      <c r="AB229" s="203">
        <v>37032.875</v>
      </c>
      <c r="AC229" s="203">
        <v>37032.875</v>
      </c>
    </row>
    <row r="230" spans="1:29" x14ac:dyDescent="0.25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8">
        <f t="shared" si="20"/>
        <v>10</v>
      </c>
      <c r="G230" s="207">
        <v>1263368</v>
      </c>
      <c r="H230" s="203">
        <v>37029.118275462963</v>
      </c>
      <c r="I230" t="s">
        <v>3869</v>
      </c>
      <c r="M230" t="s">
        <v>2482</v>
      </c>
      <c r="N230" t="s">
        <v>3978</v>
      </c>
      <c r="O230" t="s">
        <v>3979</v>
      </c>
      <c r="P230" s="204">
        <v>10</v>
      </c>
      <c r="S230" t="s">
        <v>3898</v>
      </c>
      <c r="T230" t="s">
        <v>3899</v>
      </c>
      <c r="U230" s="206">
        <v>480.5</v>
      </c>
      <c r="V230" t="s">
        <v>3957</v>
      </c>
      <c r="W230" t="s">
        <v>3962</v>
      </c>
      <c r="X230" t="s">
        <v>3902</v>
      </c>
      <c r="Y230" t="s">
        <v>3903</v>
      </c>
      <c r="Z230" t="s">
        <v>3904</v>
      </c>
      <c r="AA230">
        <v>2136873</v>
      </c>
    </row>
    <row r="231" spans="1:29" x14ac:dyDescent="0.25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8">
        <f t="shared" si="20"/>
        <v>20</v>
      </c>
      <c r="G231" s="207">
        <v>1263369</v>
      </c>
      <c r="H231" s="203">
        <v>37029.11859953704</v>
      </c>
      <c r="I231" t="s">
        <v>4028</v>
      </c>
      <c r="M231" t="s">
        <v>2482</v>
      </c>
      <c r="N231" t="s">
        <v>4026</v>
      </c>
      <c r="O231" t="s">
        <v>4027</v>
      </c>
      <c r="P231" s="204">
        <v>20</v>
      </c>
      <c r="S231" t="s">
        <v>3898</v>
      </c>
      <c r="T231" t="s">
        <v>3899</v>
      </c>
      <c r="U231" s="206">
        <v>967.5</v>
      </c>
      <c r="V231" t="s">
        <v>4177</v>
      </c>
      <c r="W231" t="s">
        <v>3976</v>
      </c>
      <c r="X231" t="s">
        <v>3902</v>
      </c>
      <c r="Y231" t="s">
        <v>3903</v>
      </c>
      <c r="Z231" t="s">
        <v>3904</v>
      </c>
      <c r="AA231">
        <v>2136875</v>
      </c>
    </row>
    <row r="232" spans="1:29" x14ac:dyDescent="0.25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8">
        <f t="shared" si="20"/>
        <v>20</v>
      </c>
      <c r="G232" s="207">
        <v>1263370</v>
      </c>
      <c r="H232" s="203">
        <v>37029.120115740741</v>
      </c>
      <c r="I232" t="s">
        <v>4007</v>
      </c>
      <c r="M232" t="s">
        <v>2482</v>
      </c>
      <c r="N232" t="s">
        <v>3896</v>
      </c>
      <c r="O232" t="s">
        <v>3897</v>
      </c>
      <c r="P232" s="204">
        <v>20</v>
      </c>
      <c r="S232" t="s">
        <v>3898</v>
      </c>
      <c r="T232" t="s">
        <v>3899</v>
      </c>
      <c r="U232" s="206">
        <v>1693</v>
      </c>
      <c r="V232" t="s">
        <v>4095</v>
      </c>
      <c r="W232" t="s">
        <v>3922</v>
      </c>
      <c r="X232" t="s">
        <v>3902</v>
      </c>
      <c r="Y232" t="s">
        <v>3903</v>
      </c>
      <c r="Z232" t="s">
        <v>3904</v>
      </c>
      <c r="AA232">
        <v>2136879</v>
      </c>
    </row>
    <row r="233" spans="1:29" x14ac:dyDescent="0.25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8">
        <f t="shared" si="20"/>
        <v>20</v>
      </c>
      <c r="G233" s="207">
        <v>1263371</v>
      </c>
      <c r="H233" s="203">
        <v>37029.121134259258</v>
      </c>
      <c r="I233" t="s">
        <v>4110</v>
      </c>
      <c r="M233" t="s">
        <v>2482</v>
      </c>
      <c r="N233" t="s">
        <v>4026</v>
      </c>
      <c r="O233" t="s">
        <v>4027</v>
      </c>
      <c r="P233" s="204">
        <v>20</v>
      </c>
      <c r="S233" t="s">
        <v>3898</v>
      </c>
      <c r="T233" t="s">
        <v>3899</v>
      </c>
      <c r="U233" s="206">
        <v>966</v>
      </c>
      <c r="V233" t="s">
        <v>4132</v>
      </c>
      <c r="W233" t="s">
        <v>3976</v>
      </c>
      <c r="X233" t="s">
        <v>3902</v>
      </c>
      <c r="Y233" t="s">
        <v>3903</v>
      </c>
      <c r="Z233" t="s">
        <v>3904</v>
      </c>
      <c r="AA233">
        <v>2136884</v>
      </c>
    </row>
    <row r="234" spans="1:29" x14ac:dyDescent="0.25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8">
        <f t="shared" si="20"/>
        <v>8</v>
      </c>
      <c r="G234" s="207">
        <v>1263372</v>
      </c>
      <c r="H234" s="203">
        <v>37029.121145833335</v>
      </c>
      <c r="I234" t="s">
        <v>3958</v>
      </c>
      <c r="M234" t="s">
        <v>2482</v>
      </c>
      <c r="N234" t="s">
        <v>3978</v>
      </c>
      <c r="O234" t="s">
        <v>3979</v>
      </c>
      <c r="P234" s="204">
        <v>8</v>
      </c>
      <c r="S234" t="s">
        <v>3898</v>
      </c>
      <c r="T234" t="s">
        <v>3899</v>
      </c>
      <c r="U234" s="206">
        <v>480.5</v>
      </c>
      <c r="V234" t="s">
        <v>4099</v>
      </c>
      <c r="W234" t="s">
        <v>3962</v>
      </c>
      <c r="X234" t="s">
        <v>3902</v>
      </c>
      <c r="Y234" t="s">
        <v>3903</v>
      </c>
      <c r="Z234" t="s">
        <v>3904</v>
      </c>
      <c r="AA234">
        <v>2136886</v>
      </c>
    </row>
    <row r="235" spans="1:29" x14ac:dyDescent="0.25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8">
        <f t="shared" si="20"/>
        <v>20</v>
      </c>
      <c r="G235" s="207">
        <v>1263373</v>
      </c>
      <c r="H235" s="203">
        <v>37029.121504629627</v>
      </c>
      <c r="I235" t="s">
        <v>1204</v>
      </c>
      <c r="M235" t="s">
        <v>2482</v>
      </c>
      <c r="N235" t="s">
        <v>3978</v>
      </c>
      <c r="O235" t="s">
        <v>3979</v>
      </c>
      <c r="Q235" s="204">
        <v>20</v>
      </c>
      <c r="S235" t="s">
        <v>3898</v>
      </c>
      <c r="T235" t="s">
        <v>3899</v>
      </c>
      <c r="U235" s="206">
        <v>481.5</v>
      </c>
      <c r="V235" t="s">
        <v>1579</v>
      </c>
      <c r="W235" t="s">
        <v>3962</v>
      </c>
      <c r="X235" t="s">
        <v>3902</v>
      </c>
      <c r="Y235" t="s">
        <v>3903</v>
      </c>
      <c r="Z235" t="s">
        <v>3904</v>
      </c>
      <c r="AA235">
        <v>2136888</v>
      </c>
    </row>
    <row r="236" spans="1:29" x14ac:dyDescent="0.25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8">
        <f t="shared" si="20"/>
        <v>2</v>
      </c>
      <c r="G236" s="207">
        <v>1263374</v>
      </c>
      <c r="H236" s="203">
        <v>37029.121817129628</v>
      </c>
      <c r="I236" t="s">
        <v>3958</v>
      </c>
      <c r="M236" t="s">
        <v>2482</v>
      </c>
      <c r="N236" t="s">
        <v>3978</v>
      </c>
      <c r="O236" t="s">
        <v>3979</v>
      </c>
      <c r="P236" s="204">
        <v>2</v>
      </c>
      <c r="S236" t="s">
        <v>3898</v>
      </c>
      <c r="T236" t="s">
        <v>3899</v>
      </c>
      <c r="U236" s="206">
        <v>481</v>
      </c>
      <c r="V236" t="s">
        <v>4099</v>
      </c>
      <c r="W236" t="s">
        <v>3962</v>
      </c>
      <c r="X236" t="s">
        <v>3902</v>
      </c>
      <c r="Y236" t="s">
        <v>3903</v>
      </c>
      <c r="Z236" t="s">
        <v>3904</v>
      </c>
      <c r="AA236">
        <v>2136891</v>
      </c>
    </row>
    <row r="237" spans="1:29" x14ac:dyDescent="0.25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8">
        <f t="shared" si="20"/>
        <v>20</v>
      </c>
      <c r="G237" s="207">
        <v>1263375</v>
      </c>
      <c r="H237" s="203">
        <v>37029.121944444443</v>
      </c>
      <c r="I237" t="s">
        <v>3869</v>
      </c>
      <c r="M237" t="s">
        <v>2482</v>
      </c>
      <c r="N237" t="s">
        <v>3951</v>
      </c>
      <c r="O237" t="s">
        <v>3952</v>
      </c>
      <c r="Q237" s="204">
        <v>20</v>
      </c>
      <c r="S237" t="s">
        <v>3898</v>
      </c>
      <c r="T237" t="s">
        <v>3899</v>
      </c>
      <c r="U237" s="206">
        <v>1530</v>
      </c>
      <c r="V237" t="s">
        <v>3957</v>
      </c>
      <c r="W237" t="s">
        <v>3922</v>
      </c>
      <c r="X237" t="s">
        <v>3902</v>
      </c>
      <c r="Y237" t="s">
        <v>3903</v>
      </c>
      <c r="Z237" t="s">
        <v>3904</v>
      </c>
      <c r="AA237">
        <v>2136893</v>
      </c>
    </row>
    <row r="238" spans="1:29" x14ac:dyDescent="0.25">
      <c r="A238" s="44" t="str">
        <f t="shared" si="16"/>
        <v xml:space="preserve"> Natural Gas Physical</v>
      </c>
      <c r="B238" s="44" t="str">
        <f t="shared" si="17"/>
        <v/>
      </c>
      <c r="C238" s="44" t="str">
        <f t="shared" si="18"/>
        <v>Natural Gas</v>
      </c>
      <c r="D238" s="44" t="str">
        <f t="shared" si="19"/>
        <v>Physical</v>
      </c>
      <c r="E238" s="44">
        <f>IF(VLOOKUP(S238,'DD-Lookup'!$J$6:$L$50,3,FALSE)="Monthly",(YEAR(AC238)-YEAR(AB238))*12+MONTH(AC238)-MONTH(AB238)+1,(AC238-AB238+1))</f>
        <v>1</v>
      </c>
      <c r="F238" s="218">
        <f t="shared" si="20"/>
        <v>50000</v>
      </c>
      <c r="G238" s="207">
        <v>1263376</v>
      </c>
      <c r="H238" s="203">
        <v>37029.12195601852</v>
      </c>
      <c r="I238" t="s">
        <v>3711</v>
      </c>
      <c r="M238" t="s">
        <v>2476</v>
      </c>
      <c r="N238" t="s">
        <v>3987</v>
      </c>
      <c r="O238" t="s">
        <v>3069</v>
      </c>
      <c r="P238" s="204">
        <v>50000</v>
      </c>
      <c r="S238" t="s">
        <v>3989</v>
      </c>
      <c r="T238" t="s">
        <v>3990</v>
      </c>
      <c r="U238" s="206">
        <v>21.3</v>
      </c>
      <c r="V238" t="s">
        <v>1590</v>
      </c>
      <c r="W238" t="s">
        <v>4003</v>
      </c>
      <c r="X238" t="s">
        <v>3992</v>
      </c>
      <c r="Y238" t="s">
        <v>3993</v>
      </c>
      <c r="Z238" t="s">
        <v>3910</v>
      </c>
      <c r="AA238">
        <v>103591</v>
      </c>
      <c r="AB238" s="203">
        <v>37029.875</v>
      </c>
      <c r="AC238" s="203">
        <v>37029.875</v>
      </c>
    </row>
    <row r="239" spans="1:29" x14ac:dyDescent="0.25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8">
        <f t="shared" si="20"/>
        <v>4</v>
      </c>
      <c r="G239" s="207">
        <v>1263377</v>
      </c>
      <c r="H239" s="203">
        <v>37029.122361111113</v>
      </c>
      <c r="I239" t="s">
        <v>3966</v>
      </c>
      <c r="M239" t="s">
        <v>2482</v>
      </c>
      <c r="N239" t="s">
        <v>3951</v>
      </c>
      <c r="O239" t="s">
        <v>3952</v>
      </c>
      <c r="Q239" s="204">
        <v>4</v>
      </c>
      <c r="S239" t="s">
        <v>3898</v>
      </c>
      <c r="T239" t="s">
        <v>3899</v>
      </c>
      <c r="U239" s="206">
        <v>1531</v>
      </c>
      <c r="V239" t="s">
        <v>4025</v>
      </c>
      <c r="W239" t="s">
        <v>3922</v>
      </c>
      <c r="X239" t="s">
        <v>3902</v>
      </c>
      <c r="Y239" t="s">
        <v>3903</v>
      </c>
      <c r="Z239" t="s">
        <v>3904</v>
      </c>
      <c r="AA239">
        <v>2136897</v>
      </c>
    </row>
    <row r="240" spans="1:29" x14ac:dyDescent="0.25">
      <c r="A240" s="44" t="str">
        <f t="shared" si="16"/>
        <v xml:space="preserve"> Natural Gas Physical</v>
      </c>
      <c r="B240" s="44" t="str">
        <f t="shared" si="17"/>
        <v/>
      </c>
      <c r="C240" s="44" t="str">
        <f t="shared" si="18"/>
        <v>Natural Gas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1</v>
      </c>
      <c r="F240" s="218">
        <f t="shared" si="20"/>
        <v>50000</v>
      </c>
      <c r="G240" s="207">
        <v>1263378</v>
      </c>
      <c r="H240" s="203">
        <v>37029.122453703705</v>
      </c>
      <c r="I240" t="s">
        <v>3711</v>
      </c>
      <c r="M240" t="s">
        <v>2476</v>
      </c>
      <c r="N240" t="s">
        <v>3987</v>
      </c>
      <c r="O240" t="s">
        <v>3069</v>
      </c>
      <c r="P240" s="204">
        <v>50000</v>
      </c>
      <c r="S240" t="s">
        <v>3989</v>
      </c>
      <c r="T240" t="s">
        <v>3990</v>
      </c>
      <c r="U240" s="206">
        <v>21.1</v>
      </c>
      <c r="V240" t="s">
        <v>1590</v>
      </c>
      <c r="W240" t="s">
        <v>4003</v>
      </c>
      <c r="X240" t="s">
        <v>3992</v>
      </c>
      <c r="Y240" t="s">
        <v>3993</v>
      </c>
      <c r="Z240" t="s">
        <v>3910</v>
      </c>
      <c r="AA240">
        <v>103592</v>
      </c>
      <c r="AB240" s="203">
        <v>37029.875</v>
      </c>
      <c r="AC240" s="203">
        <v>37029.875</v>
      </c>
    </row>
    <row r="241" spans="1:29" x14ac:dyDescent="0.25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8">
        <f t="shared" si="20"/>
        <v>2</v>
      </c>
      <c r="G241" s="207">
        <v>1263379</v>
      </c>
      <c r="H241" s="203">
        <v>37029.122627314813</v>
      </c>
      <c r="I241" t="s">
        <v>3966</v>
      </c>
      <c r="M241" t="s">
        <v>2482</v>
      </c>
      <c r="N241" t="s">
        <v>3896</v>
      </c>
      <c r="O241" t="s">
        <v>3897</v>
      </c>
      <c r="Q241" s="204">
        <v>2</v>
      </c>
      <c r="S241" t="s">
        <v>3898</v>
      </c>
      <c r="T241" t="s">
        <v>3899</v>
      </c>
      <c r="U241" s="206">
        <v>1694</v>
      </c>
      <c r="V241" t="s">
        <v>4025</v>
      </c>
      <c r="W241" t="s">
        <v>3922</v>
      </c>
      <c r="X241" t="s">
        <v>3902</v>
      </c>
      <c r="Y241" t="s">
        <v>3903</v>
      </c>
      <c r="Z241" t="s">
        <v>3904</v>
      </c>
      <c r="AA241">
        <v>2136899</v>
      </c>
    </row>
    <row r="242" spans="1:29" x14ac:dyDescent="0.25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8">
        <f t="shared" si="20"/>
        <v>20</v>
      </c>
      <c r="G242" s="207">
        <v>1263380</v>
      </c>
      <c r="H242" s="203">
        <v>37029.122754629629</v>
      </c>
      <c r="I242" t="s">
        <v>4007</v>
      </c>
      <c r="M242" t="s">
        <v>2482</v>
      </c>
      <c r="N242" t="s">
        <v>4026</v>
      </c>
      <c r="O242" t="s">
        <v>4027</v>
      </c>
      <c r="Q242" s="204">
        <v>20</v>
      </c>
      <c r="S242" t="s">
        <v>3898</v>
      </c>
      <c r="T242" t="s">
        <v>3899</v>
      </c>
      <c r="U242" s="206">
        <v>967</v>
      </c>
      <c r="V242" t="s">
        <v>4008</v>
      </c>
      <c r="W242" t="s">
        <v>3976</v>
      </c>
      <c r="X242" t="s">
        <v>3902</v>
      </c>
      <c r="Y242" t="s">
        <v>3903</v>
      </c>
      <c r="Z242" t="s">
        <v>3904</v>
      </c>
      <c r="AA242">
        <v>2136901</v>
      </c>
    </row>
    <row r="243" spans="1:29" x14ac:dyDescent="0.25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8">
        <f t="shared" si="20"/>
        <v>10</v>
      </c>
      <c r="G243" s="207">
        <v>1263381</v>
      </c>
      <c r="H243" s="203">
        <v>37029.122812499998</v>
      </c>
      <c r="I243" t="s">
        <v>4018</v>
      </c>
      <c r="M243" t="s">
        <v>2482</v>
      </c>
      <c r="N243" t="s">
        <v>3896</v>
      </c>
      <c r="O243" t="s">
        <v>3897</v>
      </c>
      <c r="Q243" s="204">
        <v>10</v>
      </c>
      <c r="S243" t="s">
        <v>3898</v>
      </c>
      <c r="T243" t="s">
        <v>3899</v>
      </c>
      <c r="U243" s="206">
        <v>1694</v>
      </c>
      <c r="V243" t="s">
        <v>4021</v>
      </c>
      <c r="W243" t="s">
        <v>3922</v>
      </c>
      <c r="X243" t="s">
        <v>3902</v>
      </c>
      <c r="Y243" t="s">
        <v>3903</v>
      </c>
      <c r="Z243" t="s">
        <v>3904</v>
      </c>
      <c r="AA243">
        <v>2136903</v>
      </c>
    </row>
    <row r="244" spans="1:29" x14ac:dyDescent="0.25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8">
        <f t="shared" si="20"/>
        <v>5</v>
      </c>
      <c r="G244" s="207">
        <v>1263382</v>
      </c>
      <c r="H244" s="203">
        <v>37029.122858796298</v>
      </c>
      <c r="I244" t="s">
        <v>1214</v>
      </c>
      <c r="M244" t="s">
        <v>2482</v>
      </c>
      <c r="N244" t="s">
        <v>3972</v>
      </c>
      <c r="O244" t="s">
        <v>3973</v>
      </c>
      <c r="Q244" s="204">
        <v>5</v>
      </c>
      <c r="S244" t="s">
        <v>3974</v>
      </c>
      <c r="T244" t="s">
        <v>3899</v>
      </c>
      <c r="U244" s="206">
        <v>7315</v>
      </c>
      <c r="V244" t="s">
        <v>1215</v>
      </c>
      <c r="W244" t="s">
        <v>3976</v>
      </c>
      <c r="X244" t="s">
        <v>3902</v>
      </c>
      <c r="Y244" t="s">
        <v>3903</v>
      </c>
      <c r="Z244" t="s">
        <v>3904</v>
      </c>
      <c r="AA244">
        <v>2136905</v>
      </c>
    </row>
    <row r="245" spans="1:29" x14ac:dyDescent="0.25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18">
        <f t="shared" si="20"/>
        <v>5</v>
      </c>
      <c r="G245" s="207">
        <v>1263383</v>
      </c>
      <c r="H245" s="203">
        <v>37029.12290509259</v>
      </c>
      <c r="I245" t="s">
        <v>3958</v>
      </c>
      <c r="M245" t="s">
        <v>2482</v>
      </c>
      <c r="N245" t="s">
        <v>3951</v>
      </c>
      <c r="O245" t="s">
        <v>3952</v>
      </c>
      <c r="Q245" s="204">
        <v>5</v>
      </c>
      <c r="S245" t="s">
        <v>3898</v>
      </c>
      <c r="T245" t="s">
        <v>3899</v>
      </c>
      <c r="U245" s="206">
        <v>1531</v>
      </c>
      <c r="V245" t="s">
        <v>4099</v>
      </c>
      <c r="W245" t="s">
        <v>3922</v>
      </c>
      <c r="X245" t="s">
        <v>3902</v>
      </c>
      <c r="Y245" t="s">
        <v>3903</v>
      </c>
      <c r="Z245" t="s">
        <v>3904</v>
      </c>
      <c r="AA245">
        <v>2136907</v>
      </c>
    </row>
    <row r="246" spans="1:29" x14ac:dyDescent="0.25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8">
        <f t="shared" si="20"/>
        <v>11</v>
      </c>
      <c r="G246" s="207">
        <v>1263384</v>
      </c>
      <c r="H246" s="203">
        <v>37029.12327546296</v>
      </c>
      <c r="I246" t="s">
        <v>4007</v>
      </c>
      <c r="M246" t="s">
        <v>2482</v>
      </c>
      <c r="N246" t="s">
        <v>3951</v>
      </c>
      <c r="O246" t="s">
        <v>3952</v>
      </c>
      <c r="Q246" s="204">
        <v>11</v>
      </c>
      <c r="S246" t="s">
        <v>3898</v>
      </c>
      <c r="T246" t="s">
        <v>3899</v>
      </c>
      <c r="U246" s="206">
        <v>1531</v>
      </c>
      <c r="V246" t="s">
        <v>4008</v>
      </c>
      <c r="W246" t="s">
        <v>3922</v>
      </c>
      <c r="X246" t="s">
        <v>3902</v>
      </c>
      <c r="Y246" t="s">
        <v>3903</v>
      </c>
      <c r="Z246" t="s">
        <v>3904</v>
      </c>
      <c r="AA246">
        <v>2136910</v>
      </c>
    </row>
    <row r="247" spans="1:29" x14ac:dyDescent="0.25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8">
        <f t="shared" si="20"/>
        <v>4</v>
      </c>
      <c r="G247" s="207">
        <v>1263385</v>
      </c>
      <c r="H247" s="203">
        <v>37029.125694444447</v>
      </c>
      <c r="I247" t="s">
        <v>3966</v>
      </c>
      <c r="M247" t="s">
        <v>2482</v>
      </c>
      <c r="N247" t="s">
        <v>3951</v>
      </c>
      <c r="O247" t="s">
        <v>3952</v>
      </c>
      <c r="P247" s="204">
        <v>4</v>
      </c>
      <c r="S247" t="s">
        <v>3898</v>
      </c>
      <c r="T247" t="s">
        <v>3899</v>
      </c>
      <c r="U247" s="206">
        <v>1530</v>
      </c>
      <c r="V247" t="s">
        <v>4025</v>
      </c>
      <c r="W247" t="s">
        <v>3922</v>
      </c>
      <c r="X247" t="s">
        <v>3902</v>
      </c>
      <c r="Y247" t="s">
        <v>3903</v>
      </c>
      <c r="Z247" t="s">
        <v>3904</v>
      </c>
      <c r="AA247">
        <v>2136916</v>
      </c>
    </row>
    <row r="248" spans="1:29" x14ac:dyDescent="0.25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8">
        <f t="shared" si="20"/>
        <v>20</v>
      </c>
      <c r="G248" s="207">
        <v>1263386</v>
      </c>
      <c r="H248" s="203">
        <v>37029.126585648148</v>
      </c>
      <c r="I248" t="s">
        <v>4011</v>
      </c>
      <c r="M248" t="s">
        <v>2482</v>
      </c>
      <c r="N248" t="s">
        <v>3951</v>
      </c>
      <c r="O248" t="s">
        <v>3952</v>
      </c>
      <c r="Q248" s="204">
        <v>20</v>
      </c>
      <c r="S248" t="s">
        <v>3898</v>
      </c>
      <c r="T248" t="s">
        <v>3899</v>
      </c>
      <c r="U248" s="206">
        <v>1532</v>
      </c>
      <c r="V248" t="s">
        <v>4102</v>
      </c>
      <c r="W248" t="s">
        <v>3922</v>
      </c>
      <c r="X248" t="s">
        <v>3902</v>
      </c>
      <c r="Y248" t="s">
        <v>3903</v>
      </c>
      <c r="Z248" t="s">
        <v>3904</v>
      </c>
      <c r="AA248">
        <v>2136918</v>
      </c>
    </row>
    <row r="249" spans="1:29" x14ac:dyDescent="0.25">
      <c r="A249" s="44" t="str">
        <f t="shared" si="16"/>
        <v xml:space="preserve"> Natural Gas Physical</v>
      </c>
      <c r="B249" s="44" t="str">
        <f t="shared" si="17"/>
        <v/>
      </c>
      <c r="C249" s="44" t="str">
        <f t="shared" si="18"/>
        <v>Natural Gas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1</v>
      </c>
      <c r="F249" s="218">
        <f t="shared" si="20"/>
        <v>50000</v>
      </c>
      <c r="G249" s="207">
        <v>1263387</v>
      </c>
      <c r="H249" s="203">
        <v>37029.126863425925</v>
      </c>
      <c r="I249" t="s">
        <v>3711</v>
      </c>
      <c r="M249" t="s">
        <v>2476</v>
      </c>
      <c r="N249" t="s">
        <v>3987</v>
      </c>
      <c r="O249" t="s">
        <v>3069</v>
      </c>
      <c r="P249" s="204">
        <v>50000</v>
      </c>
      <c r="S249" t="s">
        <v>3989</v>
      </c>
      <c r="T249" t="s">
        <v>3990</v>
      </c>
      <c r="U249" s="206">
        <v>20.9</v>
      </c>
      <c r="V249" t="s">
        <v>1590</v>
      </c>
      <c r="W249" t="s">
        <v>4003</v>
      </c>
      <c r="X249" t="s">
        <v>3992</v>
      </c>
      <c r="Y249" t="s">
        <v>3993</v>
      </c>
      <c r="Z249" t="s">
        <v>3910</v>
      </c>
      <c r="AA249">
        <v>103593</v>
      </c>
      <c r="AB249" s="203">
        <v>37029.875</v>
      </c>
      <c r="AC249" s="203">
        <v>37029.875</v>
      </c>
    </row>
    <row r="250" spans="1:29" x14ac:dyDescent="0.25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8">
        <f t="shared" si="20"/>
        <v>10</v>
      </c>
      <c r="G250" s="207">
        <v>1263389</v>
      </c>
      <c r="H250" s="203">
        <v>37029.12736111111</v>
      </c>
      <c r="I250" t="s">
        <v>4007</v>
      </c>
      <c r="M250" t="s">
        <v>2482</v>
      </c>
      <c r="N250" t="s">
        <v>3896</v>
      </c>
      <c r="O250" t="s">
        <v>3897</v>
      </c>
      <c r="Q250" s="204">
        <v>10</v>
      </c>
      <c r="S250" t="s">
        <v>3898</v>
      </c>
      <c r="T250" t="s">
        <v>3899</v>
      </c>
      <c r="U250" s="206">
        <v>1696</v>
      </c>
      <c r="V250" t="s">
        <v>4095</v>
      </c>
      <c r="W250" t="s">
        <v>3922</v>
      </c>
      <c r="X250" t="s">
        <v>3902</v>
      </c>
      <c r="Y250" t="s">
        <v>3903</v>
      </c>
      <c r="Z250" t="s">
        <v>3904</v>
      </c>
      <c r="AA250">
        <v>2136924</v>
      </c>
    </row>
    <row r="251" spans="1:29" x14ac:dyDescent="0.25">
      <c r="A251" s="44" t="str">
        <f t="shared" si="16"/>
        <v xml:space="preserve"> Power Physical</v>
      </c>
      <c r="B251" s="44" t="str">
        <f t="shared" si="17"/>
        <v/>
      </c>
      <c r="C251" s="44" t="str">
        <f t="shared" si="18"/>
        <v>Power</v>
      </c>
      <c r="D251" s="44" t="str">
        <f t="shared" si="19"/>
        <v>Physical</v>
      </c>
      <c r="E251" s="44">
        <f>IF(VLOOKUP(S251,'DD-Lookup'!$J$6:$L$50,3,FALSE)="Monthly",(YEAR(AC251)-YEAR(AB251))*12+MONTH(AC251)-MONTH(AB251)+1,(AC251-AB251+1))</f>
        <v>1</v>
      </c>
      <c r="F251" s="218">
        <f t="shared" si="20"/>
        <v>25</v>
      </c>
      <c r="G251" s="207">
        <v>1263390</v>
      </c>
      <c r="H251" s="203">
        <v>37029.127384259256</v>
      </c>
      <c r="I251" t="s">
        <v>4091</v>
      </c>
      <c r="M251" t="s">
        <v>3301</v>
      </c>
      <c r="N251" t="s">
        <v>3905</v>
      </c>
      <c r="O251" t="s">
        <v>1549</v>
      </c>
      <c r="P251" s="204">
        <v>25</v>
      </c>
      <c r="S251" t="s">
        <v>2475</v>
      </c>
      <c r="T251" t="s">
        <v>3906</v>
      </c>
      <c r="U251" s="206">
        <v>29.75</v>
      </c>
      <c r="V251" t="s">
        <v>3046</v>
      </c>
      <c r="W251" t="s">
        <v>3907</v>
      </c>
      <c r="X251" t="s">
        <v>3908</v>
      </c>
      <c r="Y251" t="s">
        <v>3909</v>
      </c>
      <c r="Z251" t="s">
        <v>3910</v>
      </c>
      <c r="AA251">
        <v>103928.1</v>
      </c>
      <c r="AB251" s="203">
        <v>37032.875</v>
      </c>
      <c r="AC251" s="203">
        <v>37032.875</v>
      </c>
    </row>
    <row r="252" spans="1:29" x14ac:dyDescent="0.25">
      <c r="A252" s="44" t="str">
        <f t="shared" si="16"/>
        <v xml:space="preserve"> Power Physical</v>
      </c>
      <c r="B252" s="44" t="str">
        <f t="shared" si="17"/>
        <v/>
      </c>
      <c r="C252" s="44" t="str">
        <f t="shared" si="18"/>
        <v>Power</v>
      </c>
      <c r="D252" s="44" t="str">
        <f t="shared" si="19"/>
        <v>Physical</v>
      </c>
      <c r="E252" s="44">
        <f>IF(VLOOKUP(S252,'DD-Lookup'!$J$6:$L$50,3,FALSE)="Monthly",(YEAR(AC252)-YEAR(AB252))*12+MONTH(AC252)-MONTH(AB252)+1,(AC252-AB252+1))</f>
        <v>1</v>
      </c>
      <c r="F252" s="218">
        <f t="shared" si="20"/>
        <v>25</v>
      </c>
      <c r="G252" s="207">
        <v>1263391</v>
      </c>
      <c r="H252" s="203">
        <v>37029.127465277779</v>
      </c>
      <c r="I252" t="s">
        <v>3923</v>
      </c>
      <c r="M252" t="s">
        <v>3301</v>
      </c>
      <c r="N252" t="s">
        <v>3905</v>
      </c>
      <c r="O252" t="s">
        <v>1551</v>
      </c>
      <c r="P252" s="204">
        <v>25</v>
      </c>
      <c r="S252" t="s">
        <v>2475</v>
      </c>
      <c r="T252" t="s">
        <v>3906</v>
      </c>
      <c r="U252" s="206">
        <v>23.1</v>
      </c>
      <c r="V252" t="s">
        <v>3038</v>
      </c>
      <c r="W252" t="s">
        <v>3907</v>
      </c>
      <c r="X252" t="s">
        <v>3908</v>
      </c>
      <c r="Y252" t="s">
        <v>3909</v>
      </c>
      <c r="Z252" t="s">
        <v>3910</v>
      </c>
      <c r="AA252">
        <v>103929.1</v>
      </c>
      <c r="AB252" s="203">
        <v>37032.875</v>
      </c>
      <c r="AC252" s="203">
        <v>37032.875</v>
      </c>
    </row>
    <row r="253" spans="1:29" x14ac:dyDescent="0.25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8">
        <f t="shared" si="20"/>
        <v>10</v>
      </c>
      <c r="G253" s="207">
        <v>1263392</v>
      </c>
      <c r="H253" s="203">
        <v>37029.128229166665</v>
      </c>
      <c r="I253" t="s">
        <v>3958</v>
      </c>
      <c r="M253" t="s">
        <v>2482</v>
      </c>
      <c r="N253" t="s">
        <v>3896</v>
      </c>
      <c r="O253" t="s">
        <v>3897</v>
      </c>
      <c r="Q253" s="204">
        <v>10</v>
      </c>
      <c r="S253" t="s">
        <v>3898</v>
      </c>
      <c r="T253" t="s">
        <v>3899</v>
      </c>
      <c r="U253" s="206">
        <v>1697</v>
      </c>
      <c r="V253" t="s">
        <v>4099</v>
      </c>
      <c r="W253" t="s">
        <v>3922</v>
      </c>
      <c r="X253" t="s">
        <v>3902</v>
      </c>
      <c r="Y253" t="s">
        <v>3903</v>
      </c>
      <c r="Z253" t="s">
        <v>3904</v>
      </c>
      <c r="AA253">
        <v>2136929</v>
      </c>
    </row>
    <row r="254" spans="1:29" x14ac:dyDescent="0.25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8">
        <f t="shared" si="20"/>
        <v>20</v>
      </c>
      <c r="G254" s="207">
        <v>1263393</v>
      </c>
      <c r="H254" s="203">
        <v>37029.128333333334</v>
      </c>
      <c r="I254" t="s">
        <v>4028</v>
      </c>
      <c r="M254" t="s">
        <v>2482</v>
      </c>
      <c r="N254" t="s">
        <v>3896</v>
      </c>
      <c r="O254" t="s">
        <v>3897</v>
      </c>
      <c r="Q254" s="204">
        <v>20</v>
      </c>
      <c r="S254" t="s">
        <v>3898</v>
      </c>
      <c r="T254" t="s">
        <v>3899</v>
      </c>
      <c r="U254" s="206">
        <v>1698</v>
      </c>
      <c r="V254" t="s">
        <v>3849</v>
      </c>
      <c r="W254" t="s">
        <v>3922</v>
      </c>
      <c r="X254" t="s">
        <v>3902</v>
      </c>
      <c r="Y254" t="s">
        <v>3903</v>
      </c>
      <c r="Z254" t="s">
        <v>3904</v>
      </c>
      <c r="AA254">
        <v>2136931</v>
      </c>
    </row>
    <row r="255" spans="1:29" x14ac:dyDescent="0.25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8">
        <f t="shared" si="20"/>
        <v>20</v>
      </c>
      <c r="G255" s="207">
        <v>1263394</v>
      </c>
      <c r="H255" s="203">
        <v>37029.12872685185</v>
      </c>
      <c r="I255" t="s">
        <v>4007</v>
      </c>
      <c r="M255" t="s">
        <v>2482</v>
      </c>
      <c r="N255" t="s">
        <v>4026</v>
      </c>
      <c r="O255" t="s">
        <v>4027</v>
      </c>
      <c r="Q255" s="204">
        <v>20</v>
      </c>
      <c r="S255" t="s">
        <v>3898</v>
      </c>
      <c r="T255" t="s">
        <v>3899</v>
      </c>
      <c r="U255" s="206">
        <v>968</v>
      </c>
      <c r="V255" t="s">
        <v>4008</v>
      </c>
      <c r="W255" t="s">
        <v>3976</v>
      </c>
      <c r="X255" t="s">
        <v>3902</v>
      </c>
      <c r="Y255" t="s">
        <v>3903</v>
      </c>
      <c r="Z255" t="s">
        <v>3904</v>
      </c>
      <c r="AA255">
        <v>2136933</v>
      </c>
    </row>
    <row r="256" spans="1:29" x14ac:dyDescent="0.25">
      <c r="A256" s="44" t="str">
        <f t="shared" si="16"/>
        <v xml:space="preserve"> Power Physical</v>
      </c>
      <c r="B256" s="44" t="str">
        <f t="shared" si="17"/>
        <v/>
      </c>
      <c r="C256" s="44" t="str">
        <f t="shared" si="18"/>
        <v>Power</v>
      </c>
      <c r="D256" s="44" t="str">
        <f t="shared" si="19"/>
        <v>Physical</v>
      </c>
      <c r="E256" s="44">
        <f>IF(VLOOKUP(S256,'DD-Lookup'!$J$6:$L$50,3,FALSE)="Monthly",(YEAR(AC256)-YEAR(AB256))*12+MONTH(AC256)-MONTH(AB256)+1,(AC256-AB256+1))</f>
        <v>1</v>
      </c>
      <c r="F256" s="218">
        <f t="shared" si="20"/>
        <v>25</v>
      </c>
      <c r="G256" s="207">
        <v>1263395</v>
      </c>
      <c r="H256" s="203">
        <v>37029.129027777781</v>
      </c>
      <c r="I256" t="s">
        <v>3933</v>
      </c>
      <c r="M256" t="s">
        <v>3301</v>
      </c>
      <c r="N256" t="s">
        <v>3905</v>
      </c>
      <c r="O256" t="s">
        <v>1551</v>
      </c>
      <c r="P256" s="204">
        <v>25</v>
      </c>
      <c r="S256" t="s">
        <v>2475</v>
      </c>
      <c r="T256" t="s">
        <v>3906</v>
      </c>
      <c r="U256" s="206">
        <v>23</v>
      </c>
      <c r="V256" t="s">
        <v>3934</v>
      </c>
      <c r="W256" t="s">
        <v>3907</v>
      </c>
      <c r="X256" t="s">
        <v>3908</v>
      </c>
      <c r="Y256" t="s">
        <v>3909</v>
      </c>
      <c r="Z256" t="s">
        <v>3910</v>
      </c>
      <c r="AA256">
        <v>103931.1</v>
      </c>
      <c r="AB256" s="203">
        <v>37032.875</v>
      </c>
      <c r="AC256" s="203">
        <v>37032.875</v>
      </c>
    </row>
    <row r="257" spans="1:29" x14ac:dyDescent="0.25">
      <c r="A257" s="44" t="str">
        <f t="shared" si="16"/>
        <v xml:space="preserve"> Natural Gas Physical</v>
      </c>
      <c r="B257" s="44" t="str">
        <f t="shared" si="17"/>
        <v/>
      </c>
      <c r="C257" s="44" t="str">
        <f t="shared" si="18"/>
        <v>Natural Gas</v>
      </c>
      <c r="D257" s="44" t="str">
        <f t="shared" si="19"/>
        <v>Physical</v>
      </c>
      <c r="E257" s="44">
        <f>IF(VLOOKUP(S257,'DD-Lookup'!$J$6:$L$50,3,FALSE)="Monthly",(YEAR(AC257)-YEAR(AB257))*12+MONTH(AC257)-MONTH(AB257)+1,(AC257-AB257+1))</f>
        <v>92</v>
      </c>
      <c r="F257" s="218">
        <f t="shared" si="20"/>
        <v>2300000</v>
      </c>
      <c r="G257" s="207">
        <v>1263396</v>
      </c>
      <c r="H257" s="203">
        <v>37029.129189814812</v>
      </c>
      <c r="I257" t="s">
        <v>1193</v>
      </c>
      <c r="M257" t="s">
        <v>2476</v>
      </c>
      <c r="N257" t="s">
        <v>3987</v>
      </c>
      <c r="O257" t="s">
        <v>3998</v>
      </c>
      <c r="Q257" s="204">
        <v>25000</v>
      </c>
      <c r="S257" t="s">
        <v>3989</v>
      </c>
      <c r="T257" t="s">
        <v>3990</v>
      </c>
      <c r="U257" s="206">
        <v>23.85</v>
      </c>
      <c r="V257" t="s">
        <v>1194</v>
      </c>
      <c r="W257" t="s">
        <v>3991</v>
      </c>
      <c r="X257" t="s">
        <v>3992</v>
      </c>
      <c r="Y257" t="s">
        <v>3993</v>
      </c>
      <c r="Z257" t="s">
        <v>3910</v>
      </c>
      <c r="AA257">
        <v>103605</v>
      </c>
      <c r="AB257" s="203">
        <v>37530</v>
      </c>
      <c r="AC257" s="203">
        <v>37621</v>
      </c>
    </row>
    <row r="258" spans="1:29" x14ac:dyDescent="0.25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8">
        <f t="shared" si="20"/>
        <v>20</v>
      </c>
      <c r="G258" s="207">
        <v>1263397</v>
      </c>
      <c r="H258" s="203">
        <v>37029.129201388889</v>
      </c>
      <c r="I258" t="s">
        <v>3958</v>
      </c>
      <c r="M258" t="s">
        <v>2482</v>
      </c>
      <c r="N258" t="s">
        <v>3896</v>
      </c>
      <c r="O258" t="s">
        <v>3897</v>
      </c>
      <c r="Q258" s="204">
        <v>20</v>
      </c>
      <c r="S258" t="s">
        <v>3898</v>
      </c>
      <c r="T258" t="s">
        <v>3899</v>
      </c>
      <c r="U258" s="206">
        <v>1699.5</v>
      </c>
      <c r="V258" t="s">
        <v>4099</v>
      </c>
      <c r="W258" t="s">
        <v>3922</v>
      </c>
      <c r="X258" t="s">
        <v>3902</v>
      </c>
      <c r="Y258" t="s">
        <v>3903</v>
      </c>
      <c r="Z258" t="s">
        <v>3904</v>
      </c>
      <c r="AA258">
        <v>2136935</v>
      </c>
    </row>
    <row r="259" spans="1:29" x14ac:dyDescent="0.25">
      <c r="A259" s="44" t="str">
        <f t="shared" si="16"/>
        <v xml:space="preserve"> Natural Gas Physical</v>
      </c>
      <c r="B259" s="44" t="str">
        <f t="shared" si="17"/>
        <v/>
      </c>
      <c r="C259" s="44" t="str">
        <f t="shared" si="18"/>
        <v>Natural Gas</v>
      </c>
      <c r="D259" s="44" t="str">
        <f t="shared" si="19"/>
        <v>Physical</v>
      </c>
      <c r="E259" s="44">
        <f>IF(VLOOKUP(S259,'DD-Lookup'!$J$6:$L$50,3,FALSE)="Monthly",(YEAR(AC259)-YEAR(AB259))*12+MONTH(AC259)-MONTH(AB259)+1,(AC259-AB259+1))</f>
        <v>90</v>
      </c>
      <c r="F259" s="218">
        <f t="shared" si="20"/>
        <v>2250000</v>
      </c>
      <c r="G259" s="207">
        <v>1263398</v>
      </c>
      <c r="H259" s="203">
        <v>37029.129224537035</v>
      </c>
      <c r="I259" t="s">
        <v>1193</v>
      </c>
      <c r="M259" t="s">
        <v>2476</v>
      </c>
      <c r="N259" t="s">
        <v>3987</v>
      </c>
      <c r="O259" t="s">
        <v>3999</v>
      </c>
      <c r="Q259" s="204">
        <v>25000</v>
      </c>
      <c r="S259" t="s">
        <v>3989</v>
      </c>
      <c r="T259" t="s">
        <v>3990</v>
      </c>
      <c r="U259" s="206">
        <v>25.05</v>
      </c>
      <c r="V259" t="s">
        <v>1194</v>
      </c>
      <c r="W259" t="s">
        <v>3991</v>
      </c>
      <c r="X259" t="s">
        <v>3992</v>
      </c>
      <c r="Y259" t="s">
        <v>3993</v>
      </c>
      <c r="Z259" t="s">
        <v>3910</v>
      </c>
      <c r="AA259">
        <v>103606</v>
      </c>
      <c r="AB259" s="203">
        <v>37622</v>
      </c>
      <c r="AC259" s="203">
        <v>37711</v>
      </c>
    </row>
    <row r="260" spans="1:29" x14ac:dyDescent="0.25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8">
        <f t="shared" si="20"/>
        <v>20</v>
      </c>
      <c r="G260" s="207">
        <v>1263399</v>
      </c>
      <c r="H260" s="203">
        <v>37029.129293981481</v>
      </c>
      <c r="I260" t="s">
        <v>4007</v>
      </c>
      <c r="M260" t="s">
        <v>2482</v>
      </c>
      <c r="N260" t="s">
        <v>3951</v>
      </c>
      <c r="O260" t="s">
        <v>3952</v>
      </c>
      <c r="Q260" s="204">
        <v>20</v>
      </c>
      <c r="S260" t="s">
        <v>3898</v>
      </c>
      <c r="T260" t="s">
        <v>3899</v>
      </c>
      <c r="U260" s="206">
        <v>1534</v>
      </c>
      <c r="V260" t="s">
        <v>4008</v>
      </c>
      <c r="W260" t="s">
        <v>3922</v>
      </c>
      <c r="X260" t="s">
        <v>3902</v>
      </c>
      <c r="Y260" t="s">
        <v>3903</v>
      </c>
      <c r="Z260" t="s">
        <v>3904</v>
      </c>
      <c r="AA260">
        <v>2136937</v>
      </c>
    </row>
    <row r="261" spans="1:29" x14ac:dyDescent="0.25">
      <c r="A261" s="44" t="str">
        <f t="shared" si="16"/>
        <v xml:space="preserve"> Natural Gas Physical</v>
      </c>
      <c r="B261" s="44" t="str">
        <f t="shared" si="17"/>
        <v/>
      </c>
      <c r="C261" s="44" t="str">
        <f t="shared" si="18"/>
        <v>Natural Gas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183</v>
      </c>
      <c r="F261" s="218">
        <f t="shared" si="20"/>
        <v>4575000</v>
      </c>
      <c r="G261" s="207">
        <v>1263400</v>
      </c>
      <c r="H261" s="203">
        <v>37029.129317129627</v>
      </c>
      <c r="I261" t="s">
        <v>1193</v>
      </c>
      <c r="M261" t="s">
        <v>2476</v>
      </c>
      <c r="N261" t="s">
        <v>3987</v>
      </c>
      <c r="O261" t="s">
        <v>4020</v>
      </c>
      <c r="Q261" s="204">
        <v>25000</v>
      </c>
      <c r="S261" t="s">
        <v>3989</v>
      </c>
      <c r="T261" t="s">
        <v>3990</v>
      </c>
      <c r="U261" s="206">
        <v>20</v>
      </c>
      <c r="V261" t="s">
        <v>1194</v>
      </c>
      <c r="W261" t="s">
        <v>3991</v>
      </c>
      <c r="X261" t="s">
        <v>3992</v>
      </c>
      <c r="Y261" t="s">
        <v>3993</v>
      </c>
      <c r="Z261" t="s">
        <v>3910</v>
      </c>
      <c r="AA261">
        <v>103607</v>
      </c>
      <c r="AB261" s="203">
        <v>37712</v>
      </c>
      <c r="AC261" s="203">
        <v>37894</v>
      </c>
    </row>
    <row r="262" spans="1:29" x14ac:dyDescent="0.25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8">
        <f t="shared" si="20"/>
        <v>20</v>
      </c>
      <c r="G262" s="207">
        <v>1263402</v>
      </c>
      <c r="H262" s="203">
        <v>37029.129641203705</v>
      </c>
      <c r="I262" t="s">
        <v>1214</v>
      </c>
      <c r="M262" t="s">
        <v>2482</v>
      </c>
      <c r="N262" t="s">
        <v>3896</v>
      </c>
      <c r="O262" t="s">
        <v>3897</v>
      </c>
      <c r="P262" s="204">
        <v>20</v>
      </c>
      <c r="S262" t="s">
        <v>3898</v>
      </c>
      <c r="T262" t="s">
        <v>3899</v>
      </c>
      <c r="U262" s="206">
        <v>1699</v>
      </c>
      <c r="V262" t="s">
        <v>1215</v>
      </c>
      <c r="W262" t="s">
        <v>3922</v>
      </c>
      <c r="X262" t="s">
        <v>3902</v>
      </c>
      <c r="Y262" t="s">
        <v>3903</v>
      </c>
      <c r="Z262" t="s">
        <v>3904</v>
      </c>
      <c r="AA262">
        <v>2136951</v>
      </c>
    </row>
    <row r="263" spans="1:29" x14ac:dyDescent="0.25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8">
        <f t="shared" si="20"/>
        <v>5</v>
      </c>
      <c r="G263" s="207">
        <v>1263404</v>
      </c>
      <c r="H263" s="203">
        <v>37029.129733796297</v>
      </c>
      <c r="I263" t="s">
        <v>3981</v>
      </c>
      <c r="M263" t="s">
        <v>2482</v>
      </c>
      <c r="N263" t="s">
        <v>3951</v>
      </c>
      <c r="O263" t="s">
        <v>3952</v>
      </c>
      <c r="Q263" s="204">
        <v>5</v>
      </c>
      <c r="S263" t="s">
        <v>3898</v>
      </c>
      <c r="T263" t="s">
        <v>3899</v>
      </c>
      <c r="U263" s="206">
        <v>1535</v>
      </c>
      <c r="V263" t="s">
        <v>3982</v>
      </c>
      <c r="W263" t="s">
        <v>3922</v>
      </c>
      <c r="X263" t="s">
        <v>3902</v>
      </c>
      <c r="Y263" t="s">
        <v>3903</v>
      </c>
      <c r="Z263" t="s">
        <v>3904</v>
      </c>
      <c r="AA263">
        <v>2136955</v>
      </c>
    </row>
    <row r="264" spans="1:29" x14ac:dyDescent="0.25">
      <c r="A264" s="44" t="str">
        <f t="shared" si="16"/>
        <v xml:space="preserve"> Natural Gas Physical</v>
      </c>
      <c r="B264" s="44" t="str">
        <f t="shared" si="17"/>
        <v/>
      </c>
      <c r="C264" s="44" t="str">
        <f t="shared" si="18"/>
        <v>Natural Gas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183</v>
      </c>
      <c r="F264" s="218">
        <f t="shared" si="20"/>
        <v>4575000</v>
      </c>
      <c r="G264" s="207">
        <v>1263405</v>
      </c>
      <c r="H264" s="203">
        <v>37029.129745370374</v>
      </c>
      <c r="I264" t="s">
        <v>1193</v>
      </c>
      <c r="M264" t="s">
        <v>2476</v>
      </c>
      <c r="N264" t="s">
        <v>3987</v>
      </c>
      <c r="O264" t="s">
        <v>4020</v>
      </c>
      <c r="Q264" s="204">
        <v>25000</v>
      </c>
      <c r="S264" t="s">
        <v>3989</v>
      </c>
      <c r="T264" t="s">
        <v>3990</v>
      </c>
      <c r="U264" s="206">
        <v>20.05</v>
      </c>
      <c r="V264" t="s">
        <v>1194</v>
      </c>
      <c r="W264" t="s">
        <v>3991</v>
      </c>
      <c r="X264" t="s">
        <v>3992</v>
      </c>
      <c r="Y264" t="s">
        <v>3993</v>
      </c>
      <c r="Z264" t="s">
        <v>3910</v>
      </c>
      <c r="AA264">
        <v>103608</v>
      </c>
      <c r="AB264" s="203">
        <v>37712</v>
      </c>
      <c r="AC264" s="203">
        <v>37894</v>
      </c>
    </row>
    <row r="265" spans="1:29" x14ac:dyDescent="0.25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8">
        <f t="shared" si="20"/>
        <v>10</v>
      </c>
      <c r="G265" s="207">
        <v>1263406</v>
      </c>
      <c r="H265" s="203">
        <v>37029.129803240743</v>
      </c>
      <c r="I265" t="s">
        <v>3983</v>
      </c>
      <c r="M265" t="s">
        <v>2482</v>
      </c>
      <c r="N265" t="s">
        <v>3896</v>
      </c>
      <c r="O265" t="s">
        <v>3897</v>
      </c>
      <c r="Q265" s="204">
        <v>10</v>
      </c>
      <c r="S265" t="s">
        <v>3898</v>
      </c>
      <c r="T265" t="s">
        <v>3899</v>
      </c>
      <c r="U265" s="206">
        <v>1700</v>
      </c>
      <c r="V265" t="s">
        <v>4160</v>
      </c>
      <c r="W265" t="s">
        <v>3922</v>
      </c>
      <c r="X265" t="s">
        <v>3902</v>
      </c>
      <c r="Y265" t="s">
        <v>3903</v>
      </c>
      <c r="Z265" t="s">
        <v>3904</v>
      </c>
      <c r="AA265">
        <v>2136957</v>
      </c>
    </row>
    <row r="266" spans="1:29" x14ac:dyDescent="0.25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8">
        <f t="shared" si="20"/>
        <v>10</v>
      </c>
      <c r="G266" s="207">
        <v>1263407</v>
      </c>
      <c r="H266" s="203">
        <v>37029.129965277774</v>
      </c>
      <c r="I266" t="s">
        <v>3958</v>
      </c>
      <c r="M266" t="s">
        <v>2482</v>
      </c>
      <c r="N266" t="s">
        <v>3896</v>
      </c>
      <c r="O266" t="s">
        <v>3897</v>
      </c>
      <c r="Q266" s="204">
        <v>10</v>
      </c>
      <c r="S266" t="s">
        <v>3898</v>
      </c>
      <c r="T266" t="s">
        <v>3899</v>
      </c>
      <c r="U266" s="206">
        <v>1700</v>
      </c>
      <c r="V266" t="s">
        <v>1208</v>
      </c>
      <c r="W266" t="s">
        <v>3922</v>
      </c>
      <c r="X266" t="s">
        <v>3902</v>
      </c>
      <c r="Y266" t="s">
        <v>3903</v>
      </c>
      <c r="Z266" t="s">
        <v>3904</v>
      </c>
      <c r="AA266">
        <v>2136959</v>
      </c>
    </row>
    <row r="267" spans="1:29" x14ac:dyDescent="0.25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8">
        <f t="shared" ref="F267:F330" si="25">E267*SUM(P267:Q267)</f>
        <v>20</v>
      </c>
      <c r="G267" s="207">
        <v>1263408</v>
      </c>
      <c r="H267" s="203">
        <v>37029.13008101852</v>
      </c>
      <c r="I267" t="s">
        <v>3869</v>
      </c>
      <c r="M267" t="s">
        <v>2482</v>
      </c>
      <c r="N267" t="s">
        <v>4026</v>
      </c>
      <c r="O267" t="s">
        <v>4027</v>
      </c>
      <c r="Q267" s="204">
        <v>20</v>
      </c>
      <c r="S267" t="s">
        <v>3898</v>
      </c>
      <c r="T267" t="s">
        <v>3899</v>
      </c>
      <c r="U267" s="206">
        <v>968</v>
      </c>
      <c r="V267" t="s">
        <v>3957</v>
      </c>
      <c r="W267" t="s">
        <v>3976</v>
      </c>
      <c r="X267" t="s">
        <v>3902</v>
      </c>
      <c r="Y267" t="s">
        <v>3903</v>
      </c>
      <c r="Z267" t="s">
        <v>3904</v>
      </c>
      <c r="AA267">
        <v>2136963</v>
      </c>
    </row>
    <row r="268" spans="1:29" x14ac:dyDescent="0.25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8">
        <f t="shared" si="25"/>
        <v>20</v>
      </c>
      <c r="G268" s="207">
        <v>1263411</v>
      </c>
      <c r="H268" s="203">
        <v>37029.130381944444</v>
      </c>
      <c r="I268" t="s">
        <v>1195</v>
      </c>
      <c r="M268" t="s">
        <v>2482</v>
      </c>
      <c r="N268" t="s">
        <v>3896</v>
      </c>
      <c r="O268" t="s">
        <v>3897</v>
      </c>
      <c r="Q268" s="204">
        <v>20</v>
      </c>
      <c r="S268" t="s">
        <v>3898</v>
      </c>
      <c r="T268" t="s">
        <v>3899</v>
      </c>
      <c r="U268" s="206">
        <v>1701</v>
      </c>
      <c r="V268" t="s">
        <v>1196</v>
      </c>
      <c r="W268" t="s">
        <v>3922</v>
      </c>
      <c r="X268" t="s">
        <v>3902</v>
      </c>
      <c r="Y268" t="s">
        <v>3903</v>
      </c>
      <c r="Z268" t="s">
        <v>3904</v>
      </c>
      <c r="AA268">
        <v>2136971</v>
      </c>
    </row>
    <row r="269" spans="1:29" x14ac:dyDescent="0.25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8">
        <f t="shared" si="25"/>
        <v>2</v>
      </c>
      <c r="G269" s="207">
        <v>1263412</v>
      </c>
      <c r="H269" s="203">
        <v>37029.130486111113</v>
      </c>
      <c r="I269" t="s">
        <v>3966</v>
      </c>
      <c r="M269" t="s">
        <v>2482</v>
      </c>
      <c r="N269" t="s">
        <v>3896</v>
      </c>
      <c r="O269" t="s">
        <v>3897</v>
      </c>
      <c r="P269" s="204">
        <v>2</v>
      </c>
      <c r="S269" t="s">
        <v>3898</v>
      </c>
      <c r="T269" t="s">
        <v>3899</v>
      </c>
      <c r="U269" s="206">
        <v>1700</v>
      </c>
      <c r="V269" t="s">
        <v>4025</v>
      </c>
      <c r="W269" t="s">
        <v>3922</v>
      </c>
      <c r="X269" t="s">
        <v>3902</v>
      </c>
      <c r="Y269" t="s">
        <v>3903</v>
      </c>
      <c r="Z269" t="s">
        <v>3904</v>
      </c>
      <c r="AA269">
        <v>2136973</v>
      </c>
    </row>
    <row r="270" spans="1:29" x14ac:dyDescent="0.25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8">
        <f t="shared" si="25"/>
        <v>16</v>
      </c>
      <c r="G270" s="207">
        <v>1263413</v>
      </c>
      <c r="H270" s="203">
        <v>37029.131377314814</v>
      </c>
      <c r="I270" t="s">
        <v>1220</v>
      </c>
      <c r="M270" t="s">
        <v>2482</v>
      </c>
      <c r="N270" t="s">
        <v>3951</v>
      </c>
      <c r="O270" t="s">
        <v>3952</v>
      </c>
      <c r="P270" s="204">
        <v>16</v>
      </c>
      <c r="S270" t="s">
        <v>3898</v>
      </c>
      <c r="T270" t="s">
        <v>3899</v>
      </c>
      <c r="U270" s="206">
        <v>1533</v>
      </c>
      <c r="V270" t="s">
        <v>1221</v>
      </c>
      <c r="W270" t="s">
        <v>3922</v>
      </c>
      <c r="X270" t="s">
        <v>3902</v>
      </c>
      <c r="Y270" t="s">
        <v>3903</v>
      </c>
      <c r="Z270" t="s">
        <v>3904</v>
      </c>
      <c r="AA270">
        <v>2136975</v>
      </c>
    </row>
    <row r="271" spans="1:29" x14ac:dyDescent="0.25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8">
        <f t="shared" si="25"/>
        <v>20</v>
      </c>
      <c r="G271" s="207">
        <v>1263414</v>
      </c>
      <c r="H271" s="203">
        <v>37029.131793981483</v>
      </c>
      <c r="I271" t="s">
        <v>3869</v>
      </c>
      <c r="M271" t="s">
        <v>2482</v>
      </c>
      <c r="N271" t="s">
        <v>3896</v>
      </c>
      <c r="O271" t="s">
        <v>3897</v>
      </c>
      <c r="Q271" s="204">
        <v>20</v>
      </c>
      <c r="S271" t="s">
        <v>3898</v>
      </c>
      <c r="T271" t="s">
        <v>3899</v>
      </c>
      <c r="U271" s="206">
        <v>1702</v>
      </c>
      <c r="V271" t="s">
        <v>3957</v>
      </c>
      <c r="W271" t="s">
        <v>3922</v>
      </c>
      <c r="X271" t="s">
        <v>3902</v>
      </c>
      <c r="Y271" t="s">
        <v>3903</v>
      </c>
      <c r="Z271" t="s">
        <v>3904</v>
      </c>
      <c r="AA271">
        <v>2136977</v>
      </c>
    </row>
    <row r="272" spans="1:29" x14ac:dyDescent="0.25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8">
        <f t="shared" si="25"/>
        <v>5</v>
      </c>
      <c r="G272" s="207">
        <v>1263415</v>
      </c>
      <c r="H272" s="203">
        <v>37029.132060185184</v>
      </c>
      <c r="I272" t="s">
        <v>1197</v>
      </c>
      <c r="M272" t="s">
        <v>2482</v>
      </c>
      <c r="N272" t="s">
        <v>3896</v>
      </c>
      <c r="O272" t="s">
        <v>3897</v>
      </c>
      <c r="Q272" s="204">
        <v>5</v>
      </c>
      <c r="S272" t="s">
        <v>3898</v>
      </c>
      <c r="T272" t="s">
        <v>3899</v>
      </c>
      <c r="U272" s="206">
        <v>1703</v>
      </c>
      <c r="V272" t="s">
        <v>1198</v>
      </c>
      <c r="W272" t="s">
        <v>3922</v>
      </c>
      <c r="X272" t="s">
        <v>3902</v>
      </c>
      <c r="Y272" t="s">
        <v>3903</v>
      </c>
      <c r="Z272" t="s">
        <v>3904</v>
      </c>
      <c r="AA272">
        <v>2136979</v>
      </c>
    </row>
    <row r="273" spans="1:29" x14ac:dyDescent="0.25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30</v>
      </c>
      <c r="F273" s="218">
        <f t="shared" si="25"/>
        <v>750000</v>
      </c>
      <c r="G273" s="207">
        <v>1263416</v>
      </c>
      <c r="H273" s="203">
        <v>37029.132094907407</v>
      </c>
      <c r="I273" t="s">
        <v>3733</v>
      </c>
      <c r="M273" t="s">
        <v>2476</v>
      </c>
      <c r="N273" t="s">
        <v>3987</v>
      </c>
      <c r="O273" t="s">
        <v>3996</v>
      </c>
      <c r="P273" s="204">
        <v>25000</v>
      </c>
      <c r="S273" t="s">
        <v>3989</v>
      </c>
      <c r="T273" t="s">
        <v>3990</v>
      </c>
      <c r="U273" s="206">
        <v>21.75</v>
      </c>
      <c r="V273" t="s">
        <v>3734</v>
      </c>
      <c r="W273" t="s">
        <v>3991</v>
      </c>
      <c r="X273" t="s">
        <v>3992</v>
      </c>
      <c r="Y273" t="s">
        <v>3993</v>
      </c>
      <c r="Z273" t="s">
        <v>3910</v>
      </c>
      <c r="AA273">
        <v>103599</v>
      </c>
      <c r="AB273" s="203">
        <v>37043.875</v>
      </c>
      <c r="AC273" s="203">
        <v>37072.875</v>
      </c>
    </row>
    <row r="274" spans="1:29" x14ac:dyDescent="0.25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8">
        <f t="shared" si="25"/>
        <v>15</v>
      </c>
      <c r="G274" s="207">
        <v>1263417</v>
      </c>
      <c r="H274" s="203">
        <v>37029.132141203707</v>
      </c>
      <c r="I274" t="s">
        <v>1195</v>
      </c>
      <c r="M274" t="s">
        <v>2482</v>
      </c>
      <c r="N274" t="s">
        <v>3896</v>
      </c>
      <c r="O274" t="s">
        <v>3897</v>
      </c>
      <c r="Q274" s="204">
        <v>15</v>
      </c>
      <c r="S274" t="s">
        <v>3898</v>
      </c>
      <c r="T274" t="s">
        <v>3899</v>
      </c>
      <c r="U274" s="206">
        <v>1703</v>
      </c>
      <c r="V274" t="s">
        <v>1196</v>
      </c>
      <c r="W274" t="s">
        <v>3922</v>
      </c>
      <c r="X274" t="s">
        <v>3902</v>
      </c>
      <c r="Y274" t="s">
        <v>3903</v>
      </c>
      <c r="Z274" t="s">
        <v>3904</v>
      </c>
      <c r="AA274">
        <v>2136981</v>
      </c>
    </row>
    <row r="275" spans="1:29" x14ac:dyDescent="0.25">
      <c r="A275" s="44" t="str">
        <f t="shared" si="21"/>
        <v xml:space="preserve"> Natural Gas Physical</v>
      </c>
      <c r="B275" s="44" t="str">
        <f t="shared" si="22"/>
        <v/>
      </c>
      <c r="C275" s="44" t="str">
        <f t="shared" si="23"/>
        <v>Natural Gas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30</v>
      </c>
      <c r="F275" s="218">
        <f t="shared" si="25"/>
        <v>750000</v>
      </c>
      <c r="G275" s="207">
        <v>1263418</v>
      </c>
      <c r="H275" s="203">
        <v>37029.132245370369</v>
      </c>
      <c r="I275" t="s">
        <v>1193</v>
      </c>
      <c r="M275" t="s">
        <v>2476</v>
      </c>
      <c r="N275" t="s">
        <v>3987</v>
      </c>
      <c r="O275" t="s">
        <v>3996</v>
      </c>
      <c r="Q275" s="204">
        <v>25000</v>
      </c>
      <c r="S275" t="s">
        <v>3989</v>
      </c>
      <c r="T275" t="s">
        <v>3990</v>
      </c>
      <c r="U275" s="206">
        <v>21.8</v>
      </c>
      <c r="V275" t="s">
        <v>1591</v>
      </c>
      <c r="W275" t="s">
        <v>3991</v>
      </c>
      <c r="X275" t="s">
        <v>3992</v>
      </c>
      <c r="Y275" t="s">
        <v>3993</v>
      </c>
      <c r="Z275" t="s">
        <v>3910</v>
      </c>
      <c r="AA275">
        <v>103600</v>
      </c>
      <c r="AB275" s="203">
        <v>37043.875</v>
      </c>
      <c r="AC275" s="203">
        <v>37072.875</v>
      </c>
    </row>
    <row r="276" spans="1:29" x14ac:dyDescent="0.25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8">
        <f t="shared" si="25"/>
        <v>15</v>
      </c>
      <c r="G276" s="207">
        <v>1263419</v>
      </c>
      <c r="H276" s="203">
        <v>37029.132511574076</v>
      </c>
      <c r="I276" t="s">
        <v>4011</v>
      </c>
      <c r="M276" t="s">
        <v>2482</v>
      </c>
      <c r="N276" t="s">
        <v>3951</v>
      </c>
      <c r="O276" t="s">
        <v>3952</v>
      </c>
      <c r="Q276" s="204">
        <v>15</v>
      </c>
      <c r="S276" t="s">
        <v>3898</v>
      </c>
      <c r="T276" t="s">
        <v>3899</v>
      </c>
      <c r="U276" s="206">
        <v>1534</v>
      </c>
      <c r="V276" t="s">
        <v>4102</v>
      </c>
      <c r="W276" t="s">
        <v>3922</v>
      </c>
      <c r="X276" t="s">
        <v>3902</v>
      </c>
      <c r="Y276" t="s">
        <v>3903</v>
      </c>
      <c r="Z276" t="s">
        <v>3904</v>
      </c>
      <c r="AA276">
        <v>2136983</v>
      </c>
    </row>
    <row r="277" spans="1:29" x14ac:dyDescent="0.25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18">
        <f t="shared" si="25"/>
        <v>5</v>
      </c>
      <c r="G277" s="207">
        <v>1263420</v>
      </c>
      <c r="H277" s="203">
        <v>37029.132986111108</v>
      </c>
      <c r="I277" t="s">
        <v>3958</v>
      </c>
      <c r="M277" t="s">
        <v>2482</v>
      </c>
      <c r="N277" t="s">
        <v>3951</v>
      </c>
      <c r="O277" t="s">
        <v>3952</v>
      </c>
      <c r="P277" s="204">
        <v>5</v>
      </c>
      <c r="S277" t="s">
        <v>3898</v>
      </c>
      <c r="T277" t="s">
        <v>3899</v>
      </c>
      <c r="U277" s="206">
        <v>1534</v>
      </c>
      <c r="V277" t="s">
        <v>4039</v>
      </c>
      <c r="W277" t="s">
        <v>3922</v>
      </c>
      <c r="X277" t="s">
        <v>3902</v>
      </c>
      <c r="Y277" t="s">
        <v>3903</v>
      </c>
      <c r="Z277" t="s">
        <v>3904</v>
      </c>
      <c r="AA277">
        <v>2136985</v>
      </c>
    </row>
    <row r="278" spans="1:29" x14ac:dyDescent="0.25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8">
        <f t="shared" si="25"/>
        <v>5</v>
      </c>
      <c r="G278" s="207">
        <v>1263421</v>
      </c>
      <c r="H278" s="203">
        <v>37029.133275462962</v>
      </c>
      <c r="I278" t="s">
        <v>1197</v>
      </c>
      <c r="M278" t="s">
        <v>2482</v>
      </c>
      <c r="N278" t="s">
        <v>3896</v>
      </c>
      <c r="O278" t="s">
        <v>3897</v>
      </c>
      <c r="Q278" s="204">
        <v>5</v>
      </c>
      <c r="S278" t="s">
        <v>3898</v>
      </c>
      <c r="T278" t="s">
        <v>3899</v>
      </c>
      <c r="U278" s="206">
        <v>1704</v>
      </c>
      <c r="V278" t="s">
        <v>1198</v>
      </c>
      <c r="W278" t="s">
        <v>3922</v>
      </c>
      <c r="X278" t="s">
        <v>3902</v>
      </c>
      <c r="Y278" t="s">
        <v>3903</v>
      </c>
      <c r="Z278" t="s">
        <v>3904</v>
      </c>
      <c r="AA278">
        <v>2136987</v>
      </c>
    </row>
    <row r="279" spans="1:29" x14ac:dyDescent="0.25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8">
        <f t="shared" si="25"/>
        <v>15</v>
      </c>
      <c r="G279" s="207">
        <v>1263424</v>
      </c>
      <c r="H279" s="203">
        <v>37029.133530092593</v>
      </c>
      <c r="I279" t="s">
        <v>4007</v>
      </c>
      <c r="M279" t="s">
        <v>2482</v>
      </c>
      <c r="N279" t="s">
        <v>3951</v>
      </c>
      <c r="O279" t="s">
        <v>3952</v>
      </c>
      <c r="P279" s="204">
        <v>15</v>
      </c>
      <c r="S279" t="s">
        <v>3898</v>
      </c>
      <c r="T279" t="s">
        <v>3899</v>
      </c>
      <c r="U279" s="206">
        <v>1534</v>
      </c>
      <c r="V279" t="s">
        <v>4008</v>
      </c>
      <c r="W279" t="s">
        <v>3922</v>
      </c>
      <c r="X279" t="s">
        <v>3902</v>
      </c>
      <c r="Y279" t="s">
        <v>3903</v>
      </c>
      <c r="Z279" t="s">
        <v>3904</v>
      </c>
      <c r="AA279">
        <v>2136991</v>
      </c>
    </row>
    <row r="280" spans="1:29" x14ac:dyDescent="0.25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8">
        <f t="shared" si="25"/>
        <v>10</v>
      </c>
      <c r="G280" s="207">
        <v>1263425</v>
      </c>
      <c r="H280" s="203">
        <v>37029.133773148147</v>
      </c>
      <c r="I280" t="s">
        <v>4028</v>
      </c>
      <c r="M280" t="s">
        <v>2482</v>
      </c>
      <c r="N280" t="s">
        <v>4000</v>
      </c>
      <c r="O280" t="s">
        <v>4001</v>
      </c>
      <c r="P280" s="204">
        <v>10</v>
      </c>
      <c r="S280" t="s">
        <v>4002</v>
      </c>
      <c r="T280" t="s">
        <v>3899</v>
      </c>
      <c r="U280" s="206">
        <v>4980</v>
      </c>
      <c r="V280" t="s">
        <v>4177</v>
      </c>
      <c r="W280" t="s">
        <v>3962</v>
      </c>
      <c r="X280" t="s">
        <v>3902</v>
      </c>
      <c r="Y280" t="s">
        <v>3903</v>
      </c>
      <c r="Z280" t="s">
        <v>3904</v>
      </c>
      <c r="AA280">
        <v>2136993</v>
      </c>
    </row>
    <row r="281" spans="1:29" x14ac:dyDescent="0.25">
      <c r="A281" s="44" t="str">
        <f t="shared" si="21"/>
        <v xml:space="preserve"> Natural Gas Physical</v>
      </c>
      <c r="B281" s="44" t="str">
        <f t="shared" si="22"/>
        <v/>
      </c>
      <c r="C281" s="44" t="str">
        <f t="shared" si="23"/>
        <v>Natural Gas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90</v>
      </c>
      <c r="F281" s="218">
        <f t="shared" si="25"/>
        <v>2250000</v>
      </c>
      <c r="G281" s="207">
        <v>1263429</v>
      </c>
      <c r="H281" s="203">
        <v>37029.134282407409</v>
      </c>
      <c r="I281" t="s">
        <v>2474</v>
      </c>
      <c r="M281" t="s">
        <v>2476</v>
      </c>
      <c r="N281" t="s">
        <v>3987</v>
      </c>
      <c r="O281" t="s">
        <v>3988</v>
      </c>
      <c r="Q281" s="204">
        <v>25000</v>
      </c>
      <c r="S281" t="s">
        <v>3989</v>
      </c>
      <c r="T281" t="s">
        <v>3990</v>
      </c>
      <c r="U281" s="206">
        <v>26.4</v>
      </c>
      <c r="V281" t="s">
        <v>4100</v>
      </c>
      <c r="W281" t="s">
        <v>3991</v>
      </c>
      <c r="X281" t="s">
        <v>3992</v>
      </c>
      <c r="Y281" t="s">
        <v>3993</v>
      </c>
      <c r="Z281" t="s">
        <v>3910</v>
      </c>
      <c r="AA281">
        <v>103609</v>
      </c>
      <c r="AB281" s="203">
        <v>37257</v>
      </c>
      <c r="AC281" s="203">
        <v>37346</v>
      </c>
    </row>
    <row r="282" spans="1:29" x14ac:dyDescent="0.25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8">
        <f t="shared" si="25"/>
        <v>10</v>
      </c>
      <c r="G282" s="207">
        <v>1263430</v>
      </c>
      <c r="H282" s="203">
        <v>37029.134398148148</v>
      </c>
      <c r="I282" t="s">
        <v>4028</v>
      </c>
      <c r="M282" t="s">
        <v>2482</v>
      </c>
      <c r="N282" t="s">
        <v>4000</v>
      </c>
      <c r="O282" t="s">
        <v>4001</v>
      </c>
      <c r="P282" s="204">
        <v>10</v>
      </c>
      <c r="S282" t="s">
        <v>4002</v>
      </c>
      <c r="T282" t="s">
        <v>3899</v>
      </c>
      <c r="U282" s="206">
        <v>4975</v>
      </c>
      <c r="V282" t="s">
        <v>4177</v>
      </c>
      <c r="W282" t="s">
        <v>3962</v>
      </c>
      <c r="X282" t="s">
        <v>3902</v>
      </c>
      <c r="Y282" t="s">
        <v>3903</v>
      </c>
      <c r="Z282" t="s">
        <v>3904</v>
      </c>
      <c r="AA282">
        <v>2137001</v>
      </c>
    </row>
    <row r="283" spans="1:29" x14ac:dyDescent="0.25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1</v>
      </c>
      <c r="F283" s="218">
        <f t="shared" si="25"/>
        <v>25</v>
      </c>
      <c r="G283" s="207">
        <v>1263431</v>
      </c>
      <c r="H283" s="203">
        <v>37029.134513888886</v>
      </c>
      <c r="I283" t="s">
        <v>3927</v>
      </c>
      <c r="M283" t="s">
        <v>3301</v>
      </c>
      <c r="N283" t="s">
        <v>3905</v>
      </c>
      <c r="O283" t="s">
        <v>1549</v>
      </c>
      <c r="P283" s="204">
        <v>25</v>
      </c>
      <c r="S283" t="s">
        <v>2475</v>
      </c>
      <c r="T283" t="s">
        <v>3906</v>
      </c>
      <c r="U283" s="206">
        <v>29.75</v>
      </c>
      <c r="V283" t="s">
        <v>3928</v>
      </c>
      <c r="W283" t="s">
        <v>3907</v>
      </c>
      <c r="X283" t="s">
        <v>3908</v>
      </c>
      <c r="Y283" t="s">
        <v>3909</v>
      </c>
      <c r="Z283" t="s">
        <v>3910</v>
      </c>
      <c r="AA283">
        <v>103934.1</v>
      </c>
      <c r="AB283" s="203">
        <v>37032.875</v>
      </c>
      <c r="AC283" s="203">
        <v>37032.875</v>
      </c>
    </row>
    <row r="284" spans="1:29" x14ac:dyDescent="0.25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8">
        <f t="shared" si="25"/>
        <v>18</v>
      </c>
      <c r="G284" s="207">
        <v>1263432</v>
      </c>
      <c r="H284" s="203">
        <v>37029.134687500002</v>
      </c>
      <c r="I284" t="s">
        <v>4022</v>
      </c>
      <c r="M284" t="s">
        <v>2482</v>
      </c>
      <c r="N284" t="s">
        <v>3896</v>
      </c>
      <c r="O284" t="s">
        <v>3897</v>
      </c>
      <c r="P284" s="204">
        <v>18</v>
      </c>
      <c r="S284" t="s">
        <v>3898</v>
      </c>
      <c r="T284" t="s">
        <v>3899</v>
      </c>
      <c r="U284" s="206">
        <v>1702</v>
      </c>
      <c r="V284" t="s">
        <v>1210</v>
      </c>
      <c r="W284" t="s">
        <v>3922</v>
      </c>
      <c r="X284" t="s">
        <v>3902</v>
      </c>
      <c r="Y284" t="s">
        <v>3903</v>
      </c>
      <c r="Z284" t="s">
        <v>3904</v>
      </c>
      <c r="AA284">
        <v>2137003</v>
      </c>
    </row>
    <row r="285" spans="1:29" x14ac:dyDescent="0.25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8">
        <f t="shared" si="25"/>
        <v>5</v>
      </c>
      <c r="G285" s="207">
        <v>1263433</v>
      </c>
      <c r="H285" s="203">
        <v>37029.136099537034</v>
      </c>
      <c r="I285" t="s">
        <v>3966</v>
      </c>
      <c r="M285" t="s">
        <v>2482</v>
      </c>
      <c r="N285" t="s">
        <v>3951</v>
      </c>
      <c r="O285" t="s">
        <v>3952</v>
      </c>
      <c r="P285" s="204">
        <v>5</v>
      </c>
      <c r="S285" t="s">
        <v>3898</v>
      </c>
      <c r="T285" t="s">
        <v>3899</v>
      </c>
      <c r="U285" s="206">
        <v>1533</v>
      </c>
      <c r="V285" t="s">
        <v>4025</v>
      </c>
      <c r="W285" t="s">
        <v>3922</v>
      </c>
      <c r="X285" t="s">
        <v>3902</v>
      </c>
      <c r="Y285" t="s">
        <v>3903</v>
      </c>
      <c r="Z285" t="s">
        <v>3904</v>
      </c>
      <c r="AA285">
        <v>2137005</v>
      </c>
    </row>
    <row r="286" spans="1:29" x14ac:dyDescent="0.25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8">
        <f t="shared" si="25"/>
        <v>20</v>
      </c>
      <c r="G286" s="207">
        <v>1263434</v>
      </c>
      <c r="H286" s="203">
        <v>37029.136134259257</v>
      </c>
      <c r="I286" t="s">
        <v>3895</v>
      </c>
      <c r="M286" t="s">
        <v>2482</v>
      </c>
      <c r="N286" t="s">
        <v>3896</v>
      </c>
      <c r="O286" t="s">
        <v>3897</v>
      </c>
      <c r="P286" s="204">
        <v>20</v>
      </c>
      <c r="S286" t="s">
        <v>3898</v>
      </c>
      <c r="T286" t="s">
        <v>3899</v>
      </c>
      <c r="U286" s="206">
        <v>1701</v>
      </c>
      <c r="V286" t="s">
        <v>3900</v>
      </c>
      <c r="W286" t="s">
        <v>3922</v>
      </c>
      <c r="X286" t="s">
        <v>3902</v>
      </c>
      <c r="Y286" t="s">
        <v>3903</v>
      </c>
      <c r="Z286" t="s">
        <v>3904</v>
      </c>
      <c r="AA286">
        <v>2137007</v>
      </c>
    </row>
    <row r="287" spans="1:29" x14ac:dyDescent="0.25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8">
        <f t="shared" si="25"/>
        <v>15</v>
      </c>
      <c r="G287" s="207">
        <v>1263435</v>
      </c>
      <c r="H287" s="203">
        <v>37029.136157407411</v>
      </c>
      <c r="I287" t="s">
        <v>4007</v>
      </c>
      <c r="M287" t="s">
        <v>2482</v>
      </c>
      <c r="N287" t="s">
        <v>3951</v>
      </c>
      <c r="O287" t="s">
        <v>3952</v>
      </c>
      <c r="P287" s="204">
        <v>15</v>
      </c>
      <c r="S287" t="s">
        <v>3898</v>
      </c>
      <c r="T287" t="s">
        <v>3899</v>
      </c>
      <c r="U287" s="206">
        <v>1533</v>
      </c>
      <c r="V287" t="s">
        <v>4008</v>
      </c>
      <c r="W287" t="s">
        <v>3922</v>
      </c>
      <c r="X287" t="s">
        <v>3902</v>
      </c>
      <c r="Y287" t="s">
        <v>3903</v>
      </c>
      <c r="Z287" t="s">
        <v>3904</v>
      </c>
      <c r="AA287">
        <v>2137009</v>
      </c>
    </row>
    <row r="288" spans="1:29" x14ac:dyDescent="0.25">
      <c r="A288" s="44" t="str">
        <f t="shared" si="21"/>
        <v xml:space="preserve"> Natural Gas Physical</v>
      </c>
      <c r="B288" s="44" t="str">
        <f t="shared" si="22"/>
        <v/>
      </c>
      <c r="C288" s="44" t="str">
        <f t="shared" si="23"/>
        <v>Natural Gas</v>
      </c>
      <c r="D288" s="44" t="str">
        <f t="shared" si="24"/>
        <v>Physical</v>
      </c>
      <c r="E288" s="44">
        <f>IF(VLOOKUP(S288,'DD-Lookup'!$J$6:$L$50,3,FALSE)="Monthly",(YEAR(AC288)-YEAR(AB288))*12+MONTH(AC288)-MONTH(AB288)+1,(AC288-AB288+1))</f>
        <v>92</v>
      </c>
      <c r="F288" s="218">
        <f t="shared" si="25"/>
        <v>2300000</v>
      </c>
      <c r="G288" s="207">
        <v>1263436</v>
      </c>
      <c r="H288" s="203">
        <v>37029.136550925927</v>
      </c>
      <c r="I288" t="s">
        <v>3733</v>
      </c>
      <c r="M288" t="s">
        <v>2476</v>
      </c>
      <c r="N288" t="s">
        <v>3987</v>
      </c>
      <c r="O288" t="s">
        <v>4017</v>
      </c>
      <c r="Q288" s="204">
        <v>25000</v>
      </c>
      <c r="S288" t="s">
        <v>3989</v>
      </c>
      <c r="T288" t="s">
        <v>3990</v>
      </c>
      <c r="U288" s="206">
        <v>24.75</v>
      </c>
      <c r="V288" t="s">
        <v>3734</v>
      </c>
      <c r="W288" t="s">
        <v>3991</v>
      </c>
      <c r="X288" t="s">
        <v>3992</v>
      </c>
      <c r="Y288" t="s">
        <v>3993</v>
      </c>
      <c r="Z288" t="s">
        <v>3910</v>
      </c>
      <c r="AA288">
        <v>103610</v>
      </c>
      <c r="AB288" s="203">
        <v>37165</v>
      </c>
      <c r="AC288" s="203">
        <v>37256</v>
      </c>
    </row>
    <row r="289" spans="1:29" x14ac:dyDescent="0.25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8">
        <f t="shared" si="25"/>
        <v>4</v>
      </c>
      <c r="G289" s="207">
        <v>1263437</v>
      </c>
      <c r="H289" s="203">
        <v>37029.136574074073</v>
      </c>
      <c r="I289" t="s">
        <v>3958</v>
      </c>
      <c r="M289" t="s">
        <v>2482</v>
      </c>
      <c r="N289" t="s">
        <v>3896</v>
      </c>
      <c r="O289" t="s">
        <v>3897</v>
      </c>
      <c r="Q289" s="204">
        <v>4</v>
      </c>
      <c r="S289" t="s">
        <v>3898</v>
      </c>
      <c r="T289" t="s">
        <v>3899</v>
      </c>
      <c r="U289" s="206">
        <v>1702</v>
      </c>
      <c r="V289" t="s">
        <v>3860</v>
      </c>
      <c r="W289" t="s">
        <v>3922</v>
      </c>
      <c r="X289" t="s">
        <v>3902</v>
      </c>
      <c r="Y289" t="s">
        <v>3903</v>
      </c>
      <c r="Z289" t="s">
        <v>3904</v>
      </c>
      <c r="AA289">
        <v>2137011</v>
      </c>
    </row>
    <row r="290" spans="1:29" x14ac:dyDescent="0.25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8">
        <f t="shared" si="25"/>
        <v>10</v>
      </c>
      <c r="G290" s="207">
        <v>1263438</v>
      </c>
      <c r="H290" s="203">
        <v>37029.137199074074</v>
      </c>
      <c r="I290" t="s">
        <v>3958</v>
      </c>
      <c r="M290" t="s">
        <v>2482</v>
      </c>
      <c r="N290" t="s">
        <v>3978</v>
      </c>
      <c r="O290" t="s">
        <v>3979</v>
      </c>
      <c r="P290" s="204">
        <v>10</v>
      </c>
      <c r="S290" t="s">
        <v>3898</v>
      </c>
      <c r="T290" t="s">
        <v>3899</v>
      </c>
      <c r="U290" s="206">
        <v>482</v>
      </c>
      <c r="V290" t="s">
        <v>4099</v>
      </c>
      <c r="W290" t="s">
        <v>3962</v>
      </c>
      <c r="X290" t="s">
        <v>3902</v>
      </c>
      <c r="Y290" t="s">
        <v>3903</v>
      </c>
      <c r="Z290" t="s">
        <v>3904</v>
      </c>
      <c r="AA290">
        <v>2137013</v>
      </c>
    </row>
    <row r="291" spans="1:29" x14ac:dyDescent="0.25">
      <c r="A291" s="44" t="str">
        <f t="shared" si="21"/>
        <v xml:space="preserve"> Power Physical</v>
      </c>
      <c r="B291" s="44" t="str">
        <f t="shared" si="22"/>
        <v/>
      </c>
      <c r="C291" s="44" t="str">
        <f t="shared" si="23"/>
        <v>Power</v>
      </c>
      <c r="D291" s="44" t="str">
        <f t="shared" si="24"/>
        <v>Physical</v>
      </c>
      <c r="E291" s="44">
        <f>IF(VLOOKUP(S291,'DD-Lookup'!$J$6:$L$50,3,FALSE)="Monthly",(YEAR(AC291)-YEAR(AB291))*12+MONTH(AC291)-MONTH(AB291)+1,(AC291-AB291+1))</f>
        <v>365</v>
      </c>
      <c r="F291" s="218">
        <f t="shared" si="25"/>
        <v>9125</v>
      </c>
      <c r="G291" s="207">
        <v>1263439</v>
      </c>
      <c r="H291" s="203">
        <v>37029.137708333335</v>
      </c>
      <c r="I291" t="s">
        <v>3041</v>
      </c>
      <c r="M291" t="s">
        <v>3301</v>
      </c>
      <c r="N291" t="s">
        <v>3905</v>
      </c>
      <c r="O291" t="s">
        <v>3970</v>
      </c>
      <c r="Q291" s="204">
        <v>25</v>
      </c>
      <c r="S291" t="s">
        <v>2475</v>
      </c>
      <c r="T291" t="s">
        <v>3906</v>
      </c>
      <c r="U291" s="206">
        <v>23.1</v>
      </c>
      <c r="V291" t="s">
        <v>3042</v>
      </c>
      <c r="W291" t="s">
        <v>3969</v>
      </c>
      <c r="X291" t="s">
        <v>3908</v>
      </c>
      <c r="Y291" t="s">
        <v>3909</v>
      </c>
      <c r="Z291" t="s">
        <v>3910</v>
      </c>
      <c r="AA291">
        <v>103937.1</v>
      </c>
      <c r="AB291" s="203">
        <v>37257</v>
      </c>
      <c r="AC291" s="203">
        <v>37621</v>
      </c>
    </row>
    <row r="292" spans="1:29" x14ac:dyDescent="0.25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8">
        <f t="shared" si="25"/>
        <v>20</v>
      </c>
      <c r="G292" s="207">
        <v>1263440</v>
      </c>
      <c r="H292" s="203">
        <v>37029.138090277775</v>
      </c>
      <c r="I292" t="s">
        <v>3950</v>
      </c>
      <c r="M292" t="s">
        <v>2482</v>
      </c>
      <c r="N292" t="s">
        <v>4026</v>
      </c>
      <c r="O292" t="s">
        <v>4027</v>
      </c>
      <c r="P292" s="204">
        <v>20</v>
      </c>
      <c r="S292" t="s">
        <v>3898</v>
      </c>
      <c r="T292" t="s">
        <v>3899</v>
      </c>
      <c r="U292" s="206">
        <v>967.5</v>
      </c>
      <c r="V292" t="s">
        <v>3953</v>
      </c>
      <c r="W292" t="s">
        <v>3976</v>
      </c>
      <c r="X292" t="s">
        <v>3902</v>
      </c>
      <c r="Y292" t="s">
        <v>3903</v>
      </c>
      <c r="Z292" t="s">
        <v>3904</v>
      </c>
      <c r="AA292">
        <v>2137015</v>
      </c>
    </row>
    <row r="293" spans="1:29" x14ac:dyDescent="0.25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8">
        <f t="shared" si="25"/>
        <v>20</v>
      </c>
      <c r="G293" s="207">
        <v>1263441</v>
      </c>
      <c r="H293" s="203">
        <v>37029.138506944444</v>
      </c>
      <c r="I293" t="s">
        <v>1204</v>
      </c>
      <c r="M293" t="s">
        <v>2482</v>
      </c>
      <c r="N293" t="s">
        <v>3978</v>
      </c>
      <c r="O293" t="s">
        <v>3979</v>
      </c>
      <c r="Q293" s="204">
        <v>20</v>
      </c>
      <c r="S293" t="s">
        <v>3898</v>
      </c>
      <c r="T293" t="s">
        <v>3899</v>
      </c>
      <c r="U293" s="206">
        <v>483</v>
      </c>
      <c r="V293" t="s">
        <v>1579</v>
      </c>
      <c r="W293" t="s">
        <v>3962</v>
      </c>
      <c r="X293" t="s">
        <v>3902</v>
      </c>
      <c r="Y293" t="s">
        <v>3903</v>
      </c>
      <c r="Z293" t="s">
        <v>3904</v>
      </c>
      <c r="AA293">
        <v>2137017</v>
      </c>
    </row>
    <row r="294" spans="1:29" x14ac:dyDescent="0.25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8">
        <f t="shared" si="25"/>
        <v>4</v>
      </c>
      <c r="G294" s="207">
        <v>1263442</v>
      </c>
      <c r="H294" s="203">
        <v>37029.139236111114</v>
      </c>
      <c r="I294" t="s">
        <v>3958</v>
      </c>
      <c r="M294" t="s">
        <v>2482</v>
      </c>
      <c r="N294" t="s">
        <v>3951</v>
      </c>
      <c r="O294" t="s">
        <v>3952</v>
      </c>
      <c r="Q294" s="204">
        <v>4</v>
      </c>
      <c r="S294" t="s">
        <v>3898</v>
      </c>
      <c r="T294" t="s">
        <v>3899</v>
      </c>
      <c r="U294" s="206">
        <v>1534</v>
      </c>
      <c r="V294" t="s">
        <v>3860</v>
      </c>
      <c r="W294" t="s">
        <v>3922</v>
      </c>
      <c r="X294" t="s">
        <v>3902</v>
      </c>
      <c r="Y294" t="s">
        <v>3903</v>
      </c>
      <c r="Z294" t="s">
        <v>3904</v>
      </c>
      <c r="AA294">
        <v>2137019</v>
      </c>
    </row>
    <row r="295" spans="1:29" x14ac:dyDescent="0.25">
      <c r="A295" s="44" t="str">
        <f t="shared" si="21"/>
        <v xml:space="preserve"> Natural Gas Physical</v>
      </c>
      <c r="B295" s="44" t="str">
        <f t="shared" si="22"/>
        <v/>
      </c>
      <c r="C295" s="44" t="str">
        <f t="shared" si="23"/>
        <v>Natural Gas</v>
      </c>
      <c r="D295" s="44" t="str">
        <f t="shared" si="24"/>
        <v>Physical</v>
      </c>
      <c r="E295" s="44">
        <f>IF(VLOOKUP(S295,'DD-Lookup'!$J$6:$L$50,3,FALSE)="Monthly",(YEAR(AC295)-YEAR(AB295))*12+MONTH(AC295)-MONTH(AB295)+1,(AC295-AB295+1))</f>
        <v>2</v>
      </c>
      <c r="F295" s="218">
        <f t="shared" si="25"/>
        <v>100000</v>
      </c>
      <c r="G295" s="207">
        <v>1263443</v>
      </c>
      <c r="H295" s="203">
        <v>37029.139976851853</v>
      </c>
      <c r="I295" t="s">
        <v>4005</v>
      </c>
      <c r="M295" t="s">
        <v>2476</v>
      </c>
      <c r="N295" t="s">
        <v>3987</v>
      </c>
      <c r="O295" t="s">
        <v>1592</v>
      </c>
      <c r="P295" s="204">
        <v>50000</v>
      </c>
      <c r="S295" t="s">
        <v>3989</v>
      </c>
      <c r="T295" t="s">
        <v>3990</v>
      </c>
      <c r="U295" s="206">
        <v>19.95</v>
      </c>
      <c r="V295" t="s">
        <v>4006</v>
      </c>
      <c r="W295" t="s">
        <v>4003</v>
      </c>
      <c r="X295" t="s">
        <v>3992</v>
      </c>
      <c r="Y295" t="s">
        <v>3993</v>
      </c>
      <c r="Z295" t="s">
        <v>3910</v>
      </c>
      <c r="AA295">
        <v>103604</v>
      </c>
      <c r="AB295" s="203">
        <v>37030.875</v>
      </c>
      <c r="AC295" s="203">
        <v>37031.875</v>
      </c>
    </row>
    <row r="296" spans="1:29" x14ac:dyDescent="0.25">
      <c r="A296" s="44" t="str">
        <f t="shared" si="21"/>
        <v xml:space="preserve"> Oil Products Financial</v>
      </c>
      <c r="B296" s="44" t="str">
        <f t="shared" si="22"/>
        <v/>
      </c>
      <c r="C296" s="44" t="str">
        <f t="shared" si="23"/>
        <v>Oil Products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3</v>
      </c>
      <c r="F296" s="218">
        <f t="shared" si="25"/>
        <v>150000</v>
      </c>
      <c r="G296" s="207">
        <v>1263444</v>
      </c>
      <c r="H296" s="203">
        <v>37029.140567129631</v>
      </c>
      <c r="I296" t="s">
        <v>3869</v>
      </c>
      <c r="M296" t="s">
        <v>2480</v>
      </c>
      <c r="N296" t="s">
        <v>1593</v>
      </c>
      <c r="O296" t="s">
        <v>1594</v>
      </c>
      <c r="Q296" s="204">
        <v>50000</v>
      </c>
      <c r="S296" t="s">
        <v>2479</v>
      </c>
      <c r="T296" t="s">
        <v>3899</v>
      </c>
      <c r="U296" s="206">
        <v>5</v>
      </c>
      <c r="V296" t="s">
        <v>3082</v>
      </c>
      <c r="W296" t="s">
        <v>3963</v>
      </c>
      <c r="X296" t="s">
        <v>1595</v>
      </c>
      <c r="Y296" t="s">
        <v>3964</v>
      </c>
      <c r="Z296" t="s">
        <v>3965</v>
      </c>
      <c r="AA296" t="s">
        <v>1596</v>
      </c>
      <c r="AB296" s="203">
        <v>37073</v>
      </c>
      <c r="AC296" s="203">
        <v>37164</v>
      </c>
    </row>
    <row r="297" spans="1:29" x14ac:dyDescent="0.25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8">
        <f t="shared" si="25"/>
        <v>5</v>
      </c>
      <c r="G297" s="207">
        <v>1263446</v>
      </c>
      <c r="H297" s="203">
        <v>37029.141053240739</v>
      </c>
      <c r="I297" t="s">
        <v>3958</v>
      </c>
      <c r="M297" t="s">
        <v>2482</v>
      </c>
      <c r="N297" t="s">
        <v>3972</v>
      </c>
      <c r="O297" t="s">
        <v>3973</v>
      </c>
      <c r="P297" s="204">
        <v>5</v>
      </c>
      <c r="S297" t="s">
        <v>3974</v>
      </c>
      <c r="T297" t="s">
        <v>3899</v>
      </c>
      <c r="U297" s="206">
        <v>7305</v>
      </c>
      <c r="V297" t="s">
        <v>4039</v>
      </c>
      <c r="W297" t="s">
        <v>3976</v>
      </c>
      <c r="X297" t="s">
        <v>3902</v>
      </c>
      <c r="Y297" t="s">
        <v>3903</v>
      </c>
      <c r="Z297" t="s">
        <v>3904</v>
      </c>
      <c r="AA297">
        <v>2137021</v>
      </c>
    </row>
    <row r="298" spans="1:29" x14ac:dyDescent="0.25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8">
        <f t="shared" si="25"/>
        <v>16</v>
      </c>
      <c r="G298" s="207">
        <v>1263448</v>
      </c>
      <c r="H298" s="203">
        <v>37029.142743055556</v>
      </c>
      <c r="I298" t="s">
        <v>4028</v>
      </c>
      <c r="M298" t="s">
        <v>2482</v>
      </c>
      <c r="N298" t="s">
        <v>3951</v>
      </c>
      <c r="O298" t="s">
        <v>3952</v>
      </c>
      <c r="Q298" s="204">
        <v>16</v>
      </c>
      <c r="S298" t="s">
        <v>3898</v>
      </c>
      <c r="T298" t="s">
        <v>3899</v>
      </c>
      <c r="U298" s="206">
        <v>1534</v>
      </c>
      <c r="V298" t="s">
        <v>2739</v>
      </c>
      <c r="W298" t="s">
        <v>3922</v>
      </c>
      <c r="X298" t="s">
        <v>3902</v>
      </c>
      <c r="Y298" t="s">
        <v>3903</v>
      </c>
      <c r="Z298" t="s">
        <v>3904</v>
      </c>
      <c r="AA298">
        <v>2137025</v>
      </c>
    </row>
    <row r="299" spans="1:29" x14ac:dyDescent="0.25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8">
        <f t="shared" si="25"/>
        <v>11</v>
      </c>
      <c r="G299" s="207">
        <v>1263449</v>
      </c>
      <c r="H299" s="203">
        <v>37029.142858796295</v>
      </c>
      <c r="I299" t="s">
        <v>4028</v>
      </c>
      <c r="M299" t="s">
        <v>2482</v>
      </c>
      <c r="N299" t="s">
        <v>3896</v>
      </c>
      <c r="O299" t="s">
        <v>3897</v>
      </c>
      <c r="Q299" s="204">
        <v>11</v>
      </c>
      <c r="S299" t="s">
        <v>3898</v>
      </c>
      <c r="T299" t="s">
        <v>3899</v>
      </c>
      <c r="U299" s="206">
        <v>1702</v>
      </c>
      <c r="V299" t="s">
        <v>3849</v>
      </c>
      <c r="W299" t="s">
        <v>3922</v>
      </c>
      <c r="X299" t="s">
        <v>3902</v>
      </c>
      <c r="Y299" t="s">
        <v>3903</v>
      </c>
      <c r="Z299" t="s">
        <v>3904</v>
      </c>
      <c r="AA299">
        <v>2137027</v>
      </c>
    </row>
    <row r="300" spans="1:29" x14ac:dyDescent="0.25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8">
        <f t="shared" si="25"/>
        <v>5</v>
      </c>
      <c r="G300" s="207">
        <v>1263450</v>
      </c>
      <c r="H300" s="203">
        <v>37029.143125000002</v>
      </c>
      <c r="I300" t="s">
        <v>1195</v>
      </c>
      <c r="M300" t="s">
        <v>2482</v>
      </c>
      <c r="N300" t="s">
        <v>4000</v>
      </c>
      <c r="O300" t="s">
        <v>4001</v>
      </c>
      <c r="P300" s="204">
        <v>5</v>
      </c>
      <c r="S300" t="s">
        <v>4002</v>
      </c>
      <c r="T300" t="s">
        <v>3899</v>
      </c>
      <c r="U300" s="206">
        <v>4980</v>
      </c>
      <c r="V300" t="s">
        <v>1196</v>
      </c>
      <c r="W300" t="s">
        <v>3962</v>
      </c>
      <c r="X300" t="s">
        <v>3902</v>
      </c>
      <c r="Y300" t="s">
        <v>3903</v>
      </c>
      <c r="Z300" t="s">
        <v>3904</v>
      </c>
      <c r="AA300">
        <v>2137029</v>
      </c>
    </row>
    <row r="301" spans="1:29" x14ac:dyDescent="0.25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8">
        <f t="shared" si="25"/>
        <v>20</v>
      </c>
      <c r="G301" s="207">
        <v>1263451</v>
      </c>
      <c r="H301" s="203">
        <v>37029.143194444441</v>
      </c>
      <c r="I301" t="s">
        <v>3966</v>
      </c>
      <c r="M301" t="s">
        <v>2482</v>
      </c>
      <c r="N301" t="s">
        <v>3896</v>
      </c>
      <c r="O301" t="s">
        <v>3897</v>
      </c>
      <c r="P301" s="204">
        <v>20</v>
      </c>
      <c r="S301" t="s">
        <v>3898</v>
      </c>
      <c r="T301" t="s">
        <v>3899</v>
      </c>
      <c r="U301" s="206">
        <v>1701</v>
      </c>
      <c r="V301" t="s">
        <v>4031</v>
      </c>
      <c r="W301" t="s">
        <v>3922</v>
      </c>
      <c r="X301" t="s">
        <v>3902</v>
      </c>
      <c r="Y301" t="s">
        <v>3903</v>
      </c>
      <c r="Z301" t="s">
        <v>3904</v>
      </c>
      <c r="AA301">
        <v>2137031</v>
      </c>
    </row>
    <row r="302" spans="1:29" x14ac:dyDescent="0.25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8">
        <f t="shared" si="25"/>
        <v>5</v>
      </c>
      <c r="G302" s="207">
        <v>1263452</v>
      </c>
      <c r="H302" s="203">
        <v>37029.143425925926</v>
      </c>
      <c r="I302" t="s">
        <v>3983</v>
      </c>
      <c r="M302" t="s">
        <v>2482</v>
      </c>
      <c r="N302" t="s">
        <v>4000</v>
      </c>
      <c r="O302" t="s">
        <v>4001</v>
      </c>
      <c r="P302" s="204">
        <v>5</v>
      </c>
      <c r="S302" t="s">
        <v>4002</v>
      </c>
      <c r="T302" t="s">
        <v>3899</v>
      </c>
      <c r="U302" s="206">
        <v>4980</v>
      </c>
      <c r="V302" t="s">
        <v>3984</v>
      </c>
      <c r="W302" t="s">
        <v>3962</v>
      </c>
      <c r="X302" t="s">
        <v>3902</v>
      </c>
      <c r="Y302" t="s">
        <v>3903</v>
      </c>
      <c r="Z302" t="s">
        <v>3904</v>
      </c>
      <c r="AA302">
        <v>2137033</v>
      </c>
    </row>
    <row r="303" spans="1:29" x14ac:dyDescent="0.25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8">
        <f t="shared" si="25"/>
        <v>10</v>
      </c>
      <c r="G303" s="207">
        <v>1263453</v>
      </c>
      <c r="H303" s="203">
        <v>37029.143865740742</v>
      </c>
      <c r="I303" t="s">
        <v>3958</v>
      </c>
      <c r="M303" t="s">
        <v>2482</v>
      </c>
      <c r="N303" t="s">
        <v>3959</v>
      </c>
      <c r="O303" t="s">
        <v>3960</v>
      </c>
      <c r="P303" s="204">
        <v>10</v>
      </c>
      <c r="S303" t="s">
        <v>3961</v>
      </c>
      <c r="T303" t="s">
        <v>3899</v>
      </c>
      <c r="U303" s="206">
        <v>1264</v>
      </c>
      <c r="V303" t="s">
        <v>4039</v>
      </c>
      <c r="W303" t="s">
        <v>3962</v>
      </c>
      <c r="X303" t="s">
        <v>3902</v>
      </c>
      <c r="Y303" t="s">
        <v>3903</v>
      </c>
      <c r="Z303" t="s">
        <v>3904</v>
      </c>
      <c r="AA303">
        <v>2137035</v>
      </c>
    </row>
    <row r="304" spans="1:29" x14ac:dyDescent="0.25">
      <c r="A304" s="44" t="str">
        <f t="shared" si="21"/>
        <v xml:space="preserve"> LPG Financial</v>
      </c>
      <c r="B304" s="44" t="str">
        <f t="shared" si="22"/>
        <v/>
      </c>
      <c r="C304" s="44" t="str">
        <f t="shared" si="23"/>
        <v>LPG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31</v>
      </c>
      <c r="F304" s="218">
        <f t="shared" si="25"/>
        <v>62000</v>
      </c>
      <c r="G304" s="207">
        <v>1263454</v>
      </c>
      <c r="H304" s="203">
        <v>37029.145405092589</v>
      </c>
      <c r="I304" t="s">
        <v>1597</v>
      </c>
      <c r="M304" t="s">
        <v>2481</v>
      </c>
      <c r="N304" t="s">
        <v>1199</v>
      </c>
      <c r="O304" t="s">
        <v>1598</v>
      </c>
      <c r="Q304" s="204">
        <v>2000</v>
      </c>
      <c r="S304" t="s">
        <v>3650</v>
      </c>
      <c r="T304" t="s">
        <v>3899</v>
      </c>
      <c r="U304" s="206">
        <v>273</v>
      </c>
      <c r="V304" t="s">
        <v>1599</v>
      </c>
      <c r="W304" t="s">
        <v>1200</v>
      </c>
      <c r="X304" t="s">
        <v>1201</v>
      </c>
      <c r="Y304" t="s">
        <v>3964</v>
      </c>
      <c r="Z304" t="s">
        <v>1184</v>
      </c>
      <c r="AA304" t="s">
        <v>1600</v>
      </c>
      <c r="AB304" s="203">
        <v>37073.875</v>
      </c>
      <c r="AC304" s="203">
        <v>37103.875</v>
      </c>
    </row>
    <row r="305" spans="1:29" x14ac:dyDescent="0.25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8">
        <f t="shared" si="25"/>
        <v>20</v>
      </c>
      <c r="G305" s="207">
        <v>1263456</v>
      </c>
      <c r="H305" s="203">
        <v>37029.145636574074</v>
      </c>
      <c r="I305" t="s">
        <v>3966</v>
      </c>
      <c r="M305" t="s">
        <v>2482</v>
      </c>
      <c r="N305" t="s">
        <v>3951</v>
      </c>
      <c r="O305" t="s">
        <v>3952</v>
      </c>
      <c r="P305" s="204">
        <v>20</v>
      </c>
      <c r="S305" t="s">
        <v>3898</v>
      </c>
      <c r="T305" t="s">
        <v>3899</v>
      </c>
      <c r="U305" s="206">
        <v>1533</v>
      </c>
      <c r="V305" t="s">
        <v>3051</v>
      </c>
      <c r="W305" t="s">
        <v>3922</v>
      </c>
      <c r="X305" t="s">
        <v>3902</v>
      </c>
      <c r="Y305" t="s">
        <v>3903</v>
      </c>
      <c r="Z305" t="s">
        <v>3904</v>
      </c>
      <c r="AA305">
        <v>2137043</v>
      </c>
    </row>
    <row r="306" spans="1:29" x14ac:dyDescent="0.25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8">
        <f t="shared" si="25"/>
        <v>10</v>
      </c>
      <c r="G306" s="207">
        <v>1263457</v>
      </c>
      <c r="H306" s="203">
        <v>37029.146574074075</v>
      </c>
      <c r="I306" t="s">
        <v>3966</v>
      </c>
      <c r="M306" t="s">
        <v>2482</v>
      </c>
      <c r="N306" t="s">
        <v>3978</v>
      </c>
      <c r="O306" t="s">
        <v>3979</v>
      </c>
      <c r="P306" s="204">
        <v>10</v>
      </c>
      <c r="S306" t="s">
        <v>3898</v>
      </c>
      <c r="T306" t="s">
        <v>3899</v>
      </c>
      <c r="U306" s="206">
        <v>482.5</v>
      </c>
      <c r="V306" t="s">
        <v>3066</v>
      </c>
      <c r="W306" t="s">
        <v>3962</v>
      </c>
      <c r="X306" t="s">
        <v>3902</v>
      </c>
      <c r="Y306" t="s">
        <v>3903</v>
      </c>
      <c r="Z306" t="s">
        <v>3904</v>
      </c>
      <c r="AA306">
        <v>2137047</v>
      </c>
    </row>
    <row r="307" spans="1:29" x14ac:dyDescent="0.25">
      <c r="A307" s="44" t="str">
        <f t="shared" si="21"/>
        <v>US Crude Financial</v>
      </c>
      <c r="B307" s="44" t="str">
        <f t="shared" si="22"/>
        <v>US</v>
      </c>
      <c r="C307" s="44" t="str">
        <f t="shared" si="23"/>
        <v>Crude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8">
        <f t="shared" si="25"/>
        <v>50000</v>
      </c>
      <c r="G307" s="207">
        <v>1263458</v>
      </c>
      <c r="H307" s="203">
        <v>37029.146678240744</v>
      </c>
      <c r="I307" t="s">
        <v>4124</v>
      </c>
      <c r="M307" t="s">
        <v>3626</v>
      </c>
      <c r="N307" t="s">
        <v>4150</v>
      </c>
      <c r="O307" t="s">
        <v>2550</v>
      </c>
      <c r="Q307" s="204">
        <v>50000</v>
      </c>
      <c r="S307" t="s">
        <v>2483</v>
      </c>
      <c r="T307" t="s">
        <v>3899</v>
      </c>
      <c r="U307" s="206">
        <v>29.44</v>
      </c>
      <c r="V307" t="s">
        <v>4125</v>
      </c>
      <c r="W307" t="s">
        <v>4153</v>
      </c>
      <c r="X307" t="s">
        <v>4154</v>
      </c>
      <c r="Y307" t="s">
        <v>3964</v>
      </c>
      <c r="Z307" t="s">
        <v>3532</v>
      </c>
      <c r="AA307" t="s">
        <v>1601</v>
      </c>
      <c r="AB307" s="203">
        <v>37073</v>
      </c>
      <c r="AC307" s="203">
        <v>37103</v>
      </c>
    </row>
    <row r="308" spans="1:29" x14ac:dyDescent="0.25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8">
        <f t="shared" si="25"/>
        <v>20</v>
      </c>
      <c r="G308" s="207">
        <v>1263459</v>
      </c>
      <c r="H308" s="203">
        <v>37029.147812499999</v>
      </c>
      <c r="I308" t="s">
        <v>3966</v>
      </c>
      <c r="M308" t="s">
        <v>2482</v>
      </c>
      <c r="N308" t="s">
        <v>3951</v>
      </c>
      <c r="O308" t="s">
        <v>3952</v>
      </c>
      <c r="P308" s="204">
        <v>20</v>
      </c>
      <c r="S308" t="s">
        <v>3898</v>
      </c>
      <c r="T308" t="s">
        <v>3899</v>
      </c>
      <c r="U308" s="206">
        <v>1532</v>
      </c>
      <c r="V308" t="s">
        <v>4031</v>
      </c>
      <c r="W308" t="s">
        <v>3922</v>
      </c>
      <c r="X308" t="s">
        <v>3902</v>
      </c>
      <c r="Y308" t="s">
        <v>3903</v>
      </c>
      <c r="Z308" t="s">
        <v>3904</v>
      </c>
      <c r="AA308">
        <v>2137052</v>
      </c>
    </row>
    <row r="309" spans="1:29" x14ac:dyDescent="0.25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8">
        <f t="shared" si="25"/>
        <v>20</v>
      </c>
      <c r="G309" s="207">
        <v>1263460</v>
      </c>
      <c r="H309" s="203">
        <v>37029.147858796299</v>
      </c>
      <c r="I309" t="s">
        <v>3966</v>
      </c>
      <c r="M309" t="s">
        <v>2482</v>
      </c>
      <c r="N309" t="s">
        <v>3896</v>
      </c>
      <c r="O309" t="s">
        <v>3897</v>
      </c>
      <c r="P309" s="204">
        <v>20</v>
      </c>
      <c r="S309" t="s">
        <v>3898</v>
      </c>
      <c r="T309" t="s">
        <v>3899</v>
      </c>
      <c r="U309" s="206">
        <v>1700</v>
      </c>
      <c r="V309" t="s">
        <v>4031</v>
      </c>
      <c r="W309" t="s">
        <v>3922</v>
      </c>
      <c r="X309" t="s">
        <v>3902</v>
      </c>
      <c r="Y309" t="s">
        <v>3903</v>
      </c>
      <c r="Z309" t="s">
        <v>3904</v>
      </c>
      <c r="AA309">
        <v>2137054</v>
      </c>
    </row>
    <row r="310" spans="1:29" x14ac:dyDescent="0.25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8">
        <f t="shared" si="25"/>
        <v>10</v>
      </c>
      <c r="G310" s="207">
        <v>1263461</v>
      </c>
      <c r="H310" s="203">
        <v>37029.148020833331</v>
      </c>
      <c r="I310" t="s">
        <v>4007</v>
      </c>
      <c r="M310" t="s">
        <v>2482</v>
      </c>
      <c r="N310" t="s">
        <v>3972</v>
      </c>
      <c r="O310" t="s">
        <v>3973</v>
      </c>
      <c r="Q310" s="204">
        <v>10</v>
      </c>
      <c r="S310" t="s">
        <v>3974</v>
      </c>
      <c r="T310" t="s">
        <v>3899</v>
      </c>
      <c r="U310" s="206">
        <v>7320</v>
      </c>
      <c r="V310" t="s">
        <v>4109</v>
      </c>
      <c r="W310" t="s">
        <v>3976</v>
      </c>
      <c r="X310" t="s">
        <v>3902</v>
      </c>
      <c r="Y310" t="s">
        <v>3903</v>
      </c>
      <c r="Z310" t="s">
        <v>3904</v>
      </c>
      <c r="AA310">
        <v>2137056</v>
      </c>
    </row>
    <row r="311" spans="1:29" x14ac:dyDescent="0.25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8">
        <f t="shared" si="25"/>
        <v>20</v>
      </c>
      <c r="G311" s="207">
        <v>1263462</v>
      </c>
      <c r="H311" s="203">
        <v>37029.14806712963</v>
      </c>
      <c r="I311" t="s">
        <v>3958</v>
      </c>
      <c r="M311" t="s">
        <v>2482</v>
      </c>
      <c r="N311" t="s">
        <v>3896</v>
      </c>
      <c r="O311" t="s">
        <v>3897</v>
      </c>
      <c r="Q311" s="204">
        <v>20</v>
      </c>
      <c r="S311" t="s">
        <v>3898</v>
      </c>
      <c r="T311" t="s">
        <v>3899</v>
      </c>
      <c r="U311" s="206">
        <v>1701</v>
      </c>
      <c r="V311" t="s">
        <v>4099</v>
      </c>
      <c r="W311" t="s">
        <v>3922</v>
      </c>
      <c r="X311" t="s">
        <v>3902</v>
      </c>
      <c r="Y311" t="s">
        <v>3903</v>
      </c>
      <c r="Z311" t="s">
        <v>3904</v>
      </c>
      <c r="AA311">
        <v>2137059</v>
      </c>
    </row>
    <row r="312" spans="1:29" x14ac:dyDescent="0.25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8">
        <f t="shared" si="25"/>
        <v>20</v>
      </c>
      <c r="G312" s="207">
        <v>1263463</v>
      </c>
      <c r="H312" s="203">
        <v>37029.148275462961</v>
      </c>
      <c r="I312" t="s">
        <v>1206</v>
      </c>
      <c r="M312" t="s">
        <v>2482</v>
      </c>
      <c r="N312" t="s">
        <v>3951</v>
      </c>
      <c r="O312" t="s">
        <v>3952</v>
      </c>
      <c r="P312" s="204">
        <v>20</v>
      </c>
      <c r="S312" t="s">
        <v>3898</v>
      </c>
      <c r="T312" t="s">
        <v>3899</v>
      </c>
      <c r="U312" s="206">
        <v>1531</v>
      </c>
      <c r="V312" t="s">
        <v>1207</v>
      </c>
      <c r="W312" t="s">
        <v>3922</v>
      </c>
      <c r="X312" t="s">
        <v>3902</v>
      </c>
      <c r="Y312" t="s">
        <v>3903</v>
      </c>
      <c r="Z312" t="s">
        <v>3904</v>
      </c>
      <c r="AA312">
        <v>2137061</v>
      </c>
    </row>
    <row r="313" spans="1:29" x14ac:dyDescent="0.25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8">
        <f t="shared" si="25"/>
        <v>20</v>
      </c>
      <c r="G313" s="207">
        <v>1263464</v>
      </c>
      <c r="H313" s="203">
        <v>37029.148344907408</v>
      </c>
      <c r="I313" t="s">
        <v>3869</v>
      </c>
      <c r="M313" t="s">
        <v>2482</v>
      </c>
      <c r="N313" t="s">
        <v>3951</v>
      </c>
      <c r="O313" t="s">
        <v>3952</v>
      </c>
      <c r="Q313" s="204">
        <v>20</v>
      </c>
      <c r="S313" t="s">
        <v>3898</v>
      </c>
      <c r="T313" t="s">
        <v>3899</v>
      </c>
      <c r="U313" s="206">
        <v>1532</v>
      </c>
      <c r="V313" t="s">
        <v>3957</v>
      </c>
      <c r="W313" t="s">
        <v>3922</v>
      </c>
      <c r="X313" t="s">
        <v>3902</v>
      </c>
      <c r="Y313" t="s">
        <v>3903</v>
      </c>
      <c r="Z313" t="s">
        <v>3904</v>
      </c>
      <c r="AA313">
        <v>2137063</v>
      </c>
    </row>
    <row r="314" spans="1:29" x14ac:dyDescent="0.25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8">
        <f t="shared" si="25"/>
        <v>20</v>
      </c>
      <c r="G314" s="207">
        <v>1263465</v>
      </c>
      <c r="H314" s="203">
        <v>37029.148425925923</v>
      </c>
      <c r="I314" t="s">
        <v>3966</v>
      </c>
      <c r="M314" t="s">
        <v>2482</v>
      </c>
      <c r="N314" t="s">
        <v>3951</v>
      </c>
      <c r="O314" t="s">
        <v>3952</v>
      </c>
      <c r="Q314" s="204">
        <v>20</v>
      </c>
      <c r="S314" t="s">
        <v>3898</v>
      </c>
      <c r="T314" t="s">
        <v>3899</v>
      </c>
      <c r="U314" s="206">
        <v>1533</v>
      </c>
      <c r="V314" t="s">
        <v>3051</v>
      </c>
      <c r="W314" t="s">
        <v>3922</v>
      </c>
      <c r="X314" t="s">
        <v>3902</v>
      </c>
      <c r="Y314" t="s">
        <v>3903</v>
      </c>
      <c r="Z314" t="s">
        <v>3904</v>
      </c>
      <c r="AA314">
        <v>2137065</v>
      </c>
    </row>
    <row r="315" spans="1:29" x14ac:dyDescent="0.25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8">
        <f t="shared" si="25"/>
        <v>20</v>
      </c>
      <c r="G315" s="207">
        <v>1263466</v>
      </c>
      <c r="H315" s="203">
        <v>37029.148495370369</v>
      </c>
      <c r="I315" t="s">
        <v>4010</v>
      </c>
      <c r="M315" t="s">
        <v>2482</v>
      </c>
      <c r="N315" t="s">
        <v>3951</v>
      </c>
      <c r="O315" t="s">
        <v>3952</v>
      </c>
      <c r="Q315" s="204">
        <v>20</v>
      </c>
      <c r="S315" t="s">
        <v>3898</v>
      </c>
      <c r="T315" t="s">
        <v>3899</v>
      </c>
      <c r="U315" s="206">
        <v>1534</v>
      </c>
      <c r="V315" t="s">
        <v>4030</v>
      </c>
      <c r="W315" t="s">
        <v>3922</v>
      </c>
      <c r="X315" t="s">
        <v>3902</v>
      </c>
      <c r="Y315" t="s">
        <v>3903</v>
      </c>
      <c r="Z315" t="s">
        <v>3904</v>
      </c>
      <c r="AA315">
        <v>2137069</v>
      </c>
    </row>
    <row r="316" spans="1:29" x14ac:dyDescent="0.25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8">
        <f t="shared" si="25"/>
        <v>5</v>
      </c>
      <c r="G316" s="207">
        <v>1263467</v>
      </c>
      <c r="H316" s="203">
        <v>37029.148599537039</v>
      </c>
      <c r="I316" t="s">
        <v>3966</v>
      </c>
      <c r="M316" t="s">
        <v>2482</v>
      </c>
      <c r="N316" t="s">
        <v>3951</v>
      </c>
      <c r="O316" t="s">
        <v>3952</v>
      </c>
      <c r="Q316" s="204">
        <v>5</v>
      </c>
      <c r="S316" t="s">
        <v>3898</v>
      </c>
      <c r="T316" t="s">
        <v>3899</v>
      </c>
      <c r="U316" s="206">
        <v>1535</v>
      </c>
      <c r="V316" t="s">
        <v>4025</v>
      </c>
      <c r="W316" t="s">
        <v>3922</v>
      </c>
      <c r="X316" t="s">
        <v>3902</v>
      </c>
      <c r="Y316" t="s">
        <v>3903</v>
      </c>
      <c r="Z316" t="s">
        <v>3904</v>
      </c>
      <c r="AA316">
        <v>2137071</v>
      </c>
    </row>
    <row r="317" spans="1:29" x14ac:dyDescent="0.25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8">
        <f t="shared" si="25"/>
        <v>15</v>
      </c>
      <c r="G317" s="207">
        <v>1263468</v>
      </c>
      <c r="H317" s="203">
        <v>37029.148680555554</v>
      </c>
      <c r="I317" t="s">
        <v>3966</v>
      </c>
      <c r="M317" t="s">
        <v>2482</v>
      </c>
      <c r="N317" t="s">
        <v>3951</v>
      </c>
      <c r="O317" t="s">
        <v>3952</v>
      </c>
      <c r="Q317" s="204">
        <v>15</v>
      </c>
      <c r="S317" t="s">
        <v>3898</v>
      </c>
      <c r="T317" t="s">
        <v>3899</v>
      </c>
      <c r="U317" s="206">
        <v>1535</v>
      </c>
      <c r="V317" t="s">
        <v>3051</v>
      </c>
      <c r="W317" t="s">
        <v>3922</v>
      </c>
      <c r="X317" t="s">
        <v>3902</v>
      </c>
      <c r="Y317" t="s">
        <v>3903</v>
      </c>
      <c r="Z317" t="s">
        <v>3904</v>
      </c>
      <c r="AA317">
        <v>2137073</v>
      </c>
    </row>
    <row r="318" spans="1:29" x14ac:dyDescent="0.25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8">
        <f t="shared" si="25"/>
        <v>20</v>
      </c>
      <c r="G318" s="207">
        <v>1263469</v>
      </c>
      <c r="H318" s="203">
        <v>37029.148715277777</v>
      </c>
      <c r="I318" t="s">
        <v>3958</v>
      </c>
      <c r="M318" t="s">
        <v>2482</v>
      </c>
      <c r="N318" t="s">
        <v>3951</v>
      </c>
      <c r="O318" t="s">
        <v>3952</v>
      </c>
      <c r="P318" s="204">
        <v>20</v>
      </c>
      <c r="S318" t="s">
        <v>3898</v>
      </c>
      <c r="T318" t="s">
        <v>3899</v>
      </c>
      <c r="U318" s="206">
        <v>1534</v>
      </c>
      <c r="V318" t="s">
        <v>4099</v>
      </c>
      <c r="W318" t="s">
        <v>3922</v>
      </c>
      <c r="X318" t="s">
        <v>3902</v>
      </c>
      <c r="Y318" t="s">
        <v>3903</v>
      </c>
      <c r="Z318" t="s">
        <v>3904</v>
      </c>
      <c r="AA318">
        <v>2137075</v>
      </c>
    </row>
    <row r="319" spans="1:29" x14ac:dyDescent="0.25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90</v>
      </c>
      <c r="F319" s="218">
        <f t="shared" si="25"/>
        <v>2250000</v>
      </c>
      <c r="G319" s="207">
        <v>1263470</v>
      </c>
      <c r="H319" s="203">
        <v>37029.148981481485</v>
      </c>
      <c r="I319" t="s">
        <v>3733</v>
      </c>
      <c r="M319" t="s">
        <v>2476</v>
      </c>
      <c r="N319" t="s">
        <v>3987</v>
      </c>
      <c r="O319" t="s">
        <v>3988</v>
      </c>
      <c r="P319" s="204">
        <v>25000</v>
      </c>
      <c r="S319" t="s">
        <v>3989</v>
      </c>
      <c r="T319" t="s">
        <v>3990</v>
      </c>
      <c r="U319" s="206">
        <v>26.4</v>
      </c>
      <c r="V319" t="s">
        <v>3734</v>
      </c>
      <c r="W319" t="s">
        <v>3991</v>
      </c>
      <c r="X319" t="s">
        <v>3992</v>
      </c>
      <c r="Y319" t="s">
        <v>3993</v>
      </c>
      <c r="Z319" t="s">
        <v>3910</v>
      </c>
      <c r="AA319">
        <v>103614</v>
      </c>
      <c r="AB319" s="203">
        <v>37257</v>
      </c>
      <c r="AC319" s="203">
        <v>37346</v>
      </c>
    </row>
    <row r="320" spans="1:29" x14ac:dyDescent="0.25">
      <c r="A320" s="44" t="str">
        <f t="shared" si="21"/>
        <v xml:space="preserve"> Natural Gas Physical</v>
      </c>
      <c r="B320" s="44" t="str">
        <f t="shared" si="22"/>
        <v/>
      </c>
      <c r="C320" s="44" t="str">
        <f t="shared" si="23"/>
        <v>Natural Gas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1</v>
      </c>
      <c r="F320" s="218">
        <f t="shared" si="25"/>
        <v>50000</v>
      </c>
      <c r="G320" s="207">
        <v>1263471</v>
      </c>
      <c r="H320" s="203">
        <v>37029.149016203701</v>
      </c>
      <c r="I320" t="s">
        <v>3711</v>
      </c>
      <c r="M320" t="s">
        <v>2476</v>
      </c>
      <c r="N320" t="s">
        <v>3987</v>
      </c>
      <c r="O320" t="s">
        <v>3069</v>
      </c>
      <c r="P320" s="204">
        <v>50000</v>
      </c>
      <c r="S320" t="s">
        <v>3989</v>
      </c>
      <c r="T320" t="s">
        <v>3990</v>
      </c>
      <c r="U320" s="206">
        <v>21.1</v>
      </c>
      <c r="V320" t="s">
        <v>1590</v>
      </c>
      <c r="W320" t="s">
        <v>4003</v>
      </c>
      <c r="X320" t="s">
        <v>3992</v>
      </c>
      <c r="Y320" t="s">
        <v>3993</v>
      </c>
      <c r="Z320" t="s">
        <v>3910</v>
      </c>
      <c r="AA320">
        <v>103615</v>
      </c>
      <c r="AB320" s="203">
        <v>37029.875</v>
      </c>
      <c r="AC320" s="203">
        <v>37029.875</v>
      </c>
    </row>
    <row r="321" spans="1:29" x14ac:dyDescent="0.25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8">
        <f t="shared" si="25"/>
        <v>10</v>
      </c>
      <c r="G321" s="207">
        <v>1263472</v>
      </c>
      <c r="H321" s="203">
        <v>37029.149444444447</v>
      </c>
      <c r="I321" t="s">
        <v>4034</v>
      </c>
      <c r="M321" t="s">
        <v>2482</v>
      </c>
      <c r="N321" t="s">
        <v>3896</v>
      </c>
      <c r="O321" t="s">
        <v>3897</v>
      </c>
      <c r="Q321" s="204">
        <v>10</v>
      </c>
      <c r="S321" t="s">
        <v>3898</v>
      </c>
      <c r="T321" t="s">
        <v>3899</v>
      </c>
      <c r="U321" s="206">
        <v>1703</v>
      </c>
      <c r="V321" t="s">
        <v>4159</v>
      </c>
      <c r="W321" t="s">
        <v>3922</v>
      </c>
      <c r="X321" t="s">
        <v>3902</v>
      </c>
      <c r="Y321" t="s">
        <v>3903</v>
      </c>
      <c r="Z321" t="s">
        <v>3904</v>
      </c>
      <c r="AA321">
        <v>2137079</v>
      </c>
    </row>
    <row r="322" spans="1:29" x14ac:dyDescent="0.25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8">
        <f t="shared" si="25"/>
        <v>10</v>
      </c>
      <c r="G322" s="207">
        <v>1263473</v>
      </c>
      <c r="H322" s="203">
        <v>37029.149606481478</v>
      </c>
      <c r="I322" t="s">
        <v>4110</v>
      </c>
      <c r="M322" t="s">
        <v>2482</v>
      </c>
      <c r="N322" t="s">
        <v>3896</v>
      </c>
      <c r="O322" t="s">
        <v>3897</v>
      </c>
      <c r="Q322" s="204">
        <v>10</v>
      </c>
      <c r="S322" t="s">
        <v>3898</v>
      </c>
      <c r="T322" t="s">
        <v>3899</v>
      </c>
      <c r="U322" s="206">
        <v>1703</v>
      </c>
      <c r="V322" t="s">
        <v>4111</v>
      </c>
      <c r="W322" t="s">
        <v>3922</v>
      </c>
      <c r="X322" t="s">
        <v>3902</v>
      </c>
      <c r="Y322" t="s">
        <v>3903</v>
      </c>
      <c r="Z322" t="s">
        <v>3904</v>
      </c>
      <c r="AA322">
        <v>2137083</v>
      </c>
    </row>
    <row r="323" spans="1:29" x14ac:dyDescent="0.25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8">
        <f t="shared" si="25"/>
        <v>20</v>
      </c>
      <c r="G323" s="207">
        <v>1263474</v>
      </c>
      <c r="H323" s="203">
        <v>37029.150277777779</v>
      </c>
      <c r="I323" t="s">
        <v>4110</v>
      </c>
      <c r="M323" t="s">
        <v>2482</v>
      </c>
      <c r="N323" t="s">
        <v>3951</v>
      </c>
      <c r="O323" t="s">
        <v>3952</v>
      </c>
      <c r="Q323" s="204">
        <v>20</v>
      </c>
      <c r="S323" t="s">
        <v>3898</v>
      </c>
      <c r="T323" t="s">
        <v>3899</v>
      </c>
      <c r="U323" s="206">
        <v>1535</v>
      </c>
      <c r="V323" t="s">
        <v>4111</v>
      </c>
      <c r="W323" t="s">
        <v>3922</v>
      </c>
      <c r="X323" t="s">
        <v>3902</v>
      </c>
      <c r="Y323" t="s">
        <v>3903</v>
      </c>
      <c r="Z323" t="s">
        <v>3904</v>
      </c>
      <c r="AA323">
        <v>2137087</v>
      </c>
    </row>
    <row r="324" spans="1:29" x14ac:dyDescent="0.25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8">
        <f t="shared" si="25"/>
        <v>15</v>
      </c>
      <c r="G324" s="207">
        <v>1263475</v>
      </c>
      <c r="H324" s="203">
        <v>37029.152199074073</v>
      </c>
      <c r="I324" t="s">
        <v>1204</v>
      </c>
      <c r="M324" t="s">
        <v>2482</v>
      </c>
      <c r="N324" t="s">
        <v>3896</v>
      </c>
      <c r="O324" t="s">
        <v>3897</v>
      </c>
      <c r="P324" s="204">
        <v>15</v>
      </c>
      <c r="S324" t="s">
        <v>3898</v>
      </c>
      <c r="T324" t="s">
        <v>3899</v>
      </c>
      <c r="U324" s="206">
        <v>1703</v>
      </c>
      <c r="V324" t="s">
        <v>1580</v>
      </c>
      <c r="W324" t="s">
        <v>3922</v>
      </c>
      <c r="X324" t="s">
        <v>3902</v>
      </c>
      <c r="Y324" t="s">
        <v>3903</v>
      </c>
      <c r="Z324" t="s">
        <v>3904</v>
      </c>
      <c r="AA324">
        <v>2137099</v>
      </c>
    </row>
    <row r="325" spans="1:29" x14ac:dyDescent="0.25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8">
        <f t="shared" si="25"/>
        <v>5</v>
      </c>
      <c r="G325" s="207">
        <v>1263476</v>
      </c>
      <c r="H325" s="203">
        <v>37029.152314814812</v>
      </c>
      <c r="I325" t="s">
        <v>4007</v>
      </c>
      <c r="M325" t="s">
        <v>2482</v>
      </c>
      <c r="N325" t="s">
        <v>3896</v>
      </c>
      <c r="O325" t="s">
        <v>3897</v>
      </c>
      <c r="P325" s="204">
        <v>5</v>
      </c>
      <c r="S325" t="s">
        <v>3898</v>
      </c>
      <c r="T325" t="s">
        <v>3899</v>
      </c>
      <c r="U325" s="206">
        <v>1703</v>
      </c>
      <c r="V325" t="s">
        <v>4095</v>
      </c>
      <c r="W325" t="s">
        <v>3922</v>
      </c>
      <c r="X325" t="s">
        <v>3902</v>
      </c>
      <c r="Y325" t="s">
        <v>3903</v>
      </c>
      <c r="Z325" t="s">
        <v>3904</v>
      </c>
      <c r="AA325">
        <v>2137101</v>
      </c>
    </row>
    <row r="326" spans="1:29" x14ac:dyDescent="0.25">
      <c r="A326" s="44" t="str">
        <f t="shared" si="21"/>
        <v xml:space="preserve"> Natural Gas Physical</v>
      </c>
      <c r="B326" s="44" t="str">
        <f t="shared" si="22"/>
        <v/>
      </c>
      <c r="C326" s="44" t="str">
        <f t="shared" si="23"/>
        <v>Natural Gas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92</v>
      </c>
      <c r="F326" s="218">
        <f t="shared" si="25"/>
        <v>2300000</v>
      </c>
      <c r="G326" s="207">
        <v>1263477</v>
      </c>
      <c r="H326" s="203">
        <v>37029.152997685182</v>
      </c>
      <c r="I326" t="s">
        <v>4040</v>
      </c>
      <c r="M326" t="s">
        <v>2476</v>
      </c>
      <c r="N326" t="s">
        <v>3987</v>
      </c>
      <c r="O326" t="s">
        <v>4017</v>
      </c>
      <c r="P326" s="204">
        <v>25000</v>
      </c>
      <c r="S326" t="s">
        <v>3989</v>
      </c>
      <c r="T326" t="s">
        <v>3990</v>
      </c>
      <c r="U326" s="206">
        <v>24.75</v>
      </c>
      <c r="V326" t="s">
        <v>3079</v>
      </c>
      <c r="W326" t="s">
        <v>3991</v>
      </c>
      <c r="X326" t="s">
        <v>3992</v>
      </c>
      <c r="Y326" t="s">
        <v>3993</v>
      </c>
      <c r="Z326" t="s">
        <v>3910</v>
      </c>
      <c r="AA326">
        <v>103619</v>
      </c>
      <c r="AB326" s="203">
        <v>37165</v>
      </c>
      <c r="AC326" s="203">
        <v>37256</v>
      </c>
    </row>
    <row r="327" spans="1:29" x14ac:dyDescent="0.25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8">
        <f t="shared" si="25"/>
        <v>10</v>
      </c>
      <c r="G327" s="207">
        <v>1263478</v>
      </c>
      <c r="H327" s="203">
        <v>37029.15315972222</v>
      </c>
      <c r="I327" t="s">
        <v>3958</v>
      </c>
      <c r="M327" t="s">
        <v>2482</v>
      </c>
      <c r="N327" t="s">
        <v>4026</v>
      </c>
      <c r="O327" t="s">
        <v>4027</v>
      </c>
      <c r="P327" s="204">
        <v>10</v>
      </c>
      <c r="S327" t="s">
        <v>3898</v>
      </c>
      <c r="T327" t="s">
        <v>3899</v>
      </c>
      <c r="U327" s="206">
        <v>966</v>
      </c>
      <c r="V327" t="s">
        <v>4099</v>
      </c>
      <c r="W327" t="s">
        <v>3976</v>
      </c>
      <c r="X327" t="s">
        <v>3902</v>
      </c>
      <c r="Y327" t="s">
        <v>3903</v>
      </c>
      <c r="Z327" t="s">
        <v>3904</v>
      </c>
      <c r="AA327">
        <v>2137105</v>
      </c>
    </row>
    <row r="328" spans="1:29" x14ac:dyDescent="0.25">
      <c r="A328" s="44" t="str">
        <f t="shared" si="21"/>
        <v xml:space="preserve"> Power Physical</v>
      </c>
      <c r="B328" s="44" t="str">
        <f t="shared" si="22"/>
        <v/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182</v>
      </c>
      <c r="F328" s="218">
        <f t="shared" si="25"/>
        <v>3640</v>
      </c>
      <c r="G328" s="207">
        <v>1263479</v>
      </c>
      <c r="H328" s="203">
        <v>37029.154062499998</v>
      </c>
      <c r="I328" t="s">
        <v>4004</v>
      </c>
      <c r="M328" t="s">
        <v>3301</v>
      </c>
      <c r="N328" t="s">
        <v>4041</v>
      </c>
      <c r="O328" t="s">
        <v>2581</v>
      </c>
      <c r="Q328" s="204">
        <v>20</v>
      </c>
      <c r="S328" t="s">
        <v>2475</v>
      </c>
      <c r="T328" t="s">
        <v>3990</v>
      </c>
      <c r="U328" s="206">
        <v>18.41</v>
      </c>
      <c r="V328" t="s">
        <v>2582</v>
      </c>
      <c r="W328" t="s">
        <v>4042</v>
      </c>
      <c r="X328" t="s">
        <v>1182</v>
      </c>
      <c r="Y328" t="s">
        <v>1183</v>
      </c>
      <c r="Z328" t="s">
        <v>1184</v>
      </c>
      <c r="AA328">
        <v>103963.1</v>
      </c>
      <c r="AB328" s="203">
        <v>37347</v>
      </c>
      <c r="AC328" s="203">
        <v>37528</v>
      </c>
    </row>
    <row r="329" spans="1:29" x14ac:dyDescent="0.25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8">
        <f t="shared" si="25"/>
        <v>20</v>
      </c>
      <c r="G329" s="207">
        <v>1263480</v>
      </c>
      <c r="H329" s="203">
        <v>37029.154351851852</v>
      </c>
      <c r="I329" t="s">
        <v>4011</v>
      </c>
      <c r="M329" t="s">
        <v>2482</v>
      </c>
      <c r="N329" t="s">
        <v>3951</v>
      </c>
      <c r="O329" t="s">
        <v>3952</v>
      </c>
      <c r="Q329" s="204">
        <v>20</v>
      </c>
      <c r="S329" t="s">
        <v>3898</v>
      </c>
      <c r="T329" t="s">
        <v>3899</v>
      </c>
      <c r="U329" s="206">
        <v>1536</v>
      </c>
      <c r="V329" t="s">
        <v>3072</v>
      </c>
      <c r="W329" t="s">
        <v>3922</v>
      </c>
      <c r="X329" t="s">
        <v>3902</v>
      </c>
      <c r="Y329" t="s">
        <v>3903</v>
      </c>
      <c r="Z329" t="s">
        <v>3904</v>
      </c>
      <c r="AA329">
        <v>2137108</v>
      </c>
    </row>
    <row r="330" spans="1:29" x14ac:dyDescent="0.25">
      <c r="A330" s="44" t="str">
        <f t="shared" si="21"/>
        <v xml:space="preserve"> Power Physical</v>
      </c>
      <c r="B330" s="44" t="str">
        <f t="shared" si="22"/>
        <v/>
      </c>
      <c r="C330" s="44" t="str">
        <f t="shared" si="23"/>
        <v>Power</v>
      </c>
      <c r="D330" s="44" t="str">
        <f t="shared" si="24"/>
        <v>Physical</v>
      </c>
      <c r="E330" s="44">
        <f>IF(VLOOKUP(S330,'DD-Lookup'!$J$6:$L$50,3,FALSE)="Monthly",(YEAR(AC330)-YEAR(AB330))*12+MONTH(AC330)-MONTH(AB330)+1,(AC330-AB330+1))</f>
        <v>182</v>
      </c>
      <c r="F330" s="218">
        <f t="shared" si="25"/>
        <v>3640</v>
      </c>
      <c r="G330" s="207">
        <v>1263481</v>
      </c>
      <c r="H330" s="203">
        <v>37029.154895833337</v>
      </c>
      <c r="I330" t="s">
        <v>4004</v>
      </c>
      <c r="M330" t="s">
        <v>3301</v>
      </c>
      <c r="N330" t="s">
        <v>4041</v>
      </c>
      <c r="O330" t="s">
        <v>2581</v>
      </c>
      <c r="Q330" s="204">
        <v>20</v>
      </c>
      <c r="S330" t="s">
        <v>2475</v>
      </c>
      <c r="T330" t="s">
        <v>3990</v>
      </c>
      <c r="U330" s="206">
        <v>18.420000000000002</v>
      </c>
      <c r="V330" t="s">
        <v>2582</v>
      </c>
      <c r="W330" t="s">
        <v>4042</v>
      </c>
      <c r="X330" t="s">
        <v>1182</v>
      </c>
      <c r="Y330" t="s">
        <v>1183</v>
      </c>
      <c r="Z330" t="s">
        <v>1184</v>
      </c>
      <c r="AA330">
        <v>103964.1</v>
      </c>
      <c r="AB330" s="203">
        <v>37347</v>
      </c>
      <c r="AC330" s="203">
        <v>37528</v>
      </c>
    </row>
    <row r="331" spans="1:29" x14ac:dyDescent="0.25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8">
        <f t="shared" ref="F331:F394" si="30">E331*SUM(P331:Q331)</f>
        <v>5</v>
      </c>
      <c r="G331" s="207">
        <v>1263482</v>
      </c>
      <c r="H331" s="203">
        <v>37029.155613425923</v>
      </c>
      <c r="I331" t="s">
        <v>3966</v>
      </c>
      <c r="M331" t="s">
        <v>2482</v>
      </c>
      <c r="N331" t="s">
        <v>3896</v>
      </c>
      <c r="O331" t="s">
        <v>3897</v>
      </c>
      <c r="P331" s="204">
        <v>5</v>
      </c>
      <c r="S331" t="s">
        <v>3898</v>
      </c>
      <c r="T331" t="s">
        <v>3899</v>
      </c>
      <c r="U331" s="206">
        <v>1702</v>
      </c>
      <c r="V331" t="s">
        <v>4025</v>
      </c>
      <c r="W331" t="s">
        <v>3922</v>
      </c>
      <c r="X331" t="s">
        <v>3902</v>
      </c>
      <c r="Y331" t="s">
        <v>3903</v>
      </c>
      <c r="Z331" t="s">
        <v>3904</v>
      </c>
      <c r="AA331">
        <v>2137116</v>
      </c>
    </row>
    <row r="332" spans="1:29" x14ac:dyDescent="0.25">
      <c r="A332" s="44" t="str">
        <f t="shared" si="26"/>
        <v xml:space="preserve"> Power Physical</v>
      </c>
      <c r="B332" s="44" t="str">
        <f t="shared" si="27"/>
        <v/>
      </c>
      <c r="C332" s="44" t="str">
        <f t="shared" si="28"/>
        <v>Power</v>
      </c>
      <c r="D332" s="44" t="str">
        <f t="shared" si="29"/>
        <v>Physical</v>
      </c>
      <c r="E332" s="44">
        <f>IF(VLOOKUP(S332,'DD-Lookup'!$J$6:$L$50,3,FALSE)="Monthly",(YEAR(AC332)-YEAR(AB332))*12+MONTH(AC332)-MONTH(AB332)+1,(AC332-AB332+1))</f>
        <v>182</v>
      </c>
      <c r="F332" s="218">
        <f t="shared" si="30"/>
        <v>3640</v>
      </c>
      <c r="G332" s="207">
        <v>1263483</v>
      </c>
      <c r="H332" s="203">
        <v>37029.155740740738</v>
      </c>
      <c r="I332" t="s">
        <v>4004</v>
      </c>
      <c r="M332" t="s">
        <v>3301</v>
      </c>
      <c r="N332" t="s">
        <v>4041</v>
      </c>
      <c r="O332" t="s">
        <v>2581</v>
      </c>
      <c r="Q332" s="204">
        <v>20</v>
      </c>
      <c r="S332" t="s">
        <v>2475</v>
      </c>
      <c r="T332" t="s">
        <v>3990</v>
      </c>
      <c r="U332" s="206">
        <v>18.43</v>
      </c>
      <c r="V332" t="s">
        <v>2582</v>
      </c>
      <c r="W332" t="s">
        <v>4042</v>
      </c>
      <c r="X332" t="s">
        <v>1182</v>
      </c>
      <c r="Y332" t="s">
        <v>1183</v>
      </c>
      <c r="Z332" t="s">
        <v>1184</v>
      </c>
      <c r="AA332">
        <v>103965.1</v>
      </c>
      <c r="AB332" s="203">
        <v>37347</v>
      </c>
      <c r="AC332" s="203">
        <v>37528</v>
      </c>
    </row>
    <row r="333" spans="1:29" x14ac:dyDescent="0.25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8">
        <f t="shared" si="30"/>
        <v>1</v>
      </c>
      <c r="G333" s="207">
        <v>1263484</v>
      </c>
      <c r="H333" s="203">
        <v>37029.156157407408</v>
      </c>
      <c r="I333" t="s">
        <v>3966</v>
      </c>
      <c r="M333" t="s">
        <v>2482</v>
      </c>
      <c r="N333" t="s">
        <v>3896</v>
      </c>
      <c r="O333" t="s">
        <v>3897</v>
      </c>
      <c r="P333" s="204">
        <v>1</v>
      </c>
      <c r="S333" t="s">
        <v>3898</v>
      </c>
      <c r="T333" t="s">
        <v>3899</v>
      </c>
      <c r="U333" s="206">
        <v>1702</v>
      </c>
      <c r="V333" t="s">
        <v>4025</v>
      </c>
      <c r="W333" t="s">
        <v>3922</v>
      </c>
      <c r="X333" t="s">
        <v>3902</v>
      </c>
      <c r="Y333" t="s">
        <v>3903</v>
      </c>
      <c r="Z333" t="s">
        <v>3904</v>
      </c>
      <c r="AA333">
        <v>2137124</v>
      </c>
    </row>
    <row r="334" spans="1:29" x14ac:dyDescent="0.25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8">
        <f t="shared" si="30"/>
        <v>14</v>
      </c>
      <c r="G334" s="207">
        <v>1263485</v>
      </c>
      <c r="H334" s="203">
        <v>37029.156712962962</v>
      </c>
      <c r="I334" t="s">
        <v>4007</v>
      </c>
      <c r="M334" t="s">
        <v>2482</v>
      </c>
      <c r="N334" t="s">
        <v>3896</v>
      </c>
      <c r="O334" t="s">
        <v>3897</v>
      </c>
      <c r="P334" s="204">
        <v>14</v>
      </c>
      <c r="S334" t="s">
        <v>3898</v>
      </c>
      <c r="T334" t="s">
        <v>3899</v>
      </c>
      <c r="U334" s="206">
        <v>1702</v>
      </c>
      <c r="V334" t="s">
        <v>4095</v>
      </c>
      <c r="W334" t="s">
        <v>3922</v>
      </c>
      <c r="X334" t="s">
        <v>3902</v>
      </c>
      <c r="Y334" t="s">
        <v>3903</v>
      </c>
      <c r="Z334" t="s">
        <v>3904</v>
      </c>
      <c r="AA334">
        <v>2137132</v>
      </c>
    </row>
    <row r="335" spans="1:29" x14ac:dyDescent="0.25">
      <c r="A335" s="44" t="str">
        <f t="shared" si="26"/>
        <v xml:space="preserve"> Power Physical</v>
      </c>
      <c r="B335" s="44" t="str">
        <f t="shared" si="27"/>
        <v/>
      </c>
      <c r="C335" s="44" t="str">
        <f t="shared" si="28"/>
        <v>Power</v>
      </c>
      <c r="D335" s="44" t="str">
        <f t="shared" si="29"/>
        <v>Physical</v>
      </c>
      <c r="E335" s="44">
        <f>IF(VLOOKUP(S335,'DD-Lookup'!$J$6:$L$50,3,FALSE)="Monthly",(YEAR(AC335)-YEAR(AB335))*12+MONTH(AC335)-MONTH(AB335)+1,(AC335-AB335+1))</f>
        <v>182</v>
      </c>
      <c r="F335" s="218">
        <f t="shared" si="30"/>
        <v>3640</v>
      </c>
      <c r="G335" s="207">
        <v>1263486</v>
      </c>
      <c r="H335" s="203">
        <v>37029.156967592593</v>
      </c>
      <c r="I335" t="s">
        <v>3933</v>
      </c>
      <c r="M335" t="s">
        <v>3301</v>
      </c>
      <c r="N335" t="s">
        <v>4041</v>
      </c>
      <c r="O335" t="s">
        <v>4113</v>
      </c>
      <c r="Q335" s="204">
        <v>20</v>
      </c>
      <c r="S335" t="s">
        <v>2475</v>
      </c>
      <c r="T335" t="s">
        <v>3990</v>
      </c>
      <c r="U335" s="206">
        <v>18.329999999999998</v>
      </c>
      <c r="V335" t="s">
        <v>4120</v>
      </c>
      <c r="W335" t="s">
        <v>4042</v>
      </c>
      <c r="X335" t="s">
        <v>1182</v>
      </c>
      <c r="Y335" t="s">
        <v>1183</v>
      </c>
      <c r="Z335" t="s">
        <v>1184</v>
      </c>
      <c r="AA335">
        <v>103966.1</v>
      </c>
      <c r="AB335" s="203">
        <v>37711</v>
      </c>
      <c r="AC335" s="203">
        <v>37892</v>
      </c>
    </row>
    <row r="336" spans="1:29" x14ac:dyDescent="0.25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8">
        <f t="shared" si="30"/>
        <v>20</v>
      </c>
      <c r="G336" s="207">
        <v>1263487</v>
      </c>
      <c r="H336" s="203">
        <v>37029.157083333332</v>
      </c>
      <c r="I336" t="s">
        <v>3869</v>
      </c>
      <c r="M336" t="s">
        <v>2482</v>
      </c>
      <c r="N336" t="s">
        <v>3951</v>
      </c>
      <c r="O336" t="s">
        <v>3952</v>
      </c>
      <c r="Q336" s="204">
        <v>20</v>
      </c>
      <c r="S336" t="s">
        <v>3898</v>
      </c>
      <c r="T336" t="s">
        <v>3899</v>
      </c>
      <c r="U336" s="206">
        <v>1537</v>
      </c>
      <c r="V336" t="s">
        <v>3957</v>
      </c>
      <c r="W336" t="s">
        <v>3922</v>
      </c>
      <c r="X336" t="s">
        <v>3902</v>
      </c>
      <c r="Y336" t="s">
        <v>3903</v>
      </c>
      <c r="Z336" t="s">
        <v>3904</v>
      </c>
      <c r="AA336">
        <v>2137136</v>
      </c>
    </row>
    <row r="337" spans="1:29" x14ac:dyDescent="0.25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8">
        <f t="shared" si="30"/>
        <v>20</v>
      </c>
      <c r="G337" s="207">
        <v>1263488</v>
      </c>
      <c r="H337" s="203">
        <v>37029.157418981478</v>
      </c>
      <c r="I337" t="s">
        <v>3869</v>
      </c>
      <c r="M337" t="s">
        <v>2482</v>
      </c>
      <c r="N337" t="s">
        <v>3951</v>
      </c>
      <c r="O337" t="s">
        <v>3952</v>
      </c>
      <c r="Q337" s="204">
        <v>20</v>
      </c>
      <c r="S337" t="s">
        <v>3898</v>
      </c>
      <c r="T337" t="s">
        <v>3899</v>
      </c>
      <c r="U337" s="206">
        <v>1538</v>
      </c>
      <c r="V337" t="s">
        <v>3957</v>
      </c>
      <c r="W337" t="s">
        <v>3922</v>
      </c>
      <c r="X337" t="s">
        <v>3902</v>
      </c>
      <c r="Y337" t="s">
        <v>3903</v>
      </c>
      <c r="Z337" t="s">
        <v>3904</v>
      </c>
      <c r="AA337">
        <v>2137140</v>
      </c>
    </row>
    <row r="338" spans="1:29" x14ac:dyDescent="0.25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8">
        <f t="shared" si="30"/>
        <v>20</v>
      </c>
      <c r="G338" s="207">
        <v>1263489</v>
      </c>
      <c r="H338" s="203">
        <v>37029.157754629632</v>
      </c>
      <c r="I338" t="s">
        <v>1211</v>
      </c>
      <c r="M338" t="s">
        <v>2482</v>
      </c>
      <c r="N338" t="s">
        <v>3951</v>
      </c>
      <c r="O338" t="s">
        <v>3952</v>
      </c>
      <c r="P338" s="204">
        <v>20</v>
      </c>
      <c r="S338" t="s">
        <v>3898</v>
      </c>
      <c r="T338" t="s">
        <v>3899</v>
      </c>
      <c r="U338" s="206">
        <v>1537</v>
      </c>
      <c r="V338" t="s">
        <v>1212</v>
      </c>
      <c r="W338" t="s">
        <v>3922</v>
      </c>
      <c r="X338" t="s">
        <v>3902</v>
      </c>
      <c r="Y338" t="s">
        <v>3903</v>
      </c>
      <c r="Z338" t="s">
        <v>3904</v>
      </c>
      <c r="AA338">
        <v>2137144</v>
      </c>
    </row>
    <row r="339" spans="1:29" x14ac:dyDescent="0.25">
      <c r="A339" s="44" t="str">
        <f t="shared" si="26"/>
        <v>US Crude Financial</v>
      </c>
      <c r="B339" s="44" t="str">
        <f t="shared" si="27"/>
        <v>US</v>
      </c>
      <c r="C339" s="44" t="str">
        <f t="shared" si="28"/>
        <v>Crude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8">
        <f t="shared" si="30"/>
        <v>25000</v>
      </c>
      <c r="G339" s="207">
        <v>1263490</v>
      </c>
      <c r="H339" s="203">
        <v>37029.157754629632</v>
      </c>
      <c r="I339" t="s">
        <v>4149</v>
      </c>
      <c r="M339" t="s">
        <v>3626</v>
      </c>
      <c r="N339" t="s">
        <v>4150</v>
      </c>
      <c r="O339" t="s">
        <v>4151</v>
      </c>
      <c r="Q339" s="204">
        <v>25000</v>
      </c>
      <c r="S339" t="s">
        <v>2483</v>
      </c>
      <c r="T339" t="s">
        <v>3899</v>
      </c>
      <c r="U339" s="206">
        <v>29.14</v>
      </c>
      <c r="V339" t="s">
        <v>4152</v>
      </c>
      <c r="W339" t="s">
        <v>4153</v>
      </c>
      <c r="X339" t="s">
        <v>4154</v>
      </c>
      <c r="Y339" t="s">
        <v>3964</v>
      </c>
      <c r="Z339" t="s">
        <v>3532</v>
      </c>
      <c r="AA339" t="s">
        <v>1602</v>
      </c>
      <c r="AB339" s="203">
        <v>37043</v>
      </c>
      <c r="AC339" s="203">
        <v>37072</v>
      </c>
    </row>
    <row r="340" spans="1:29" x14ac:dyDescent="0.25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8">
        <f t="shared" si="30"/>
        <v>20</v>
      </c>
      <c r="G340" s="207">
        <v>1263491</v>
      </c>
      <c r="H340" s="203">
        <v>37029.157881944448</v>
      </c>
      <c r="I340" t="s">
        <v>3869</v>
      </c>
      <c r="M340" t="s">
        <v>2482</v>
      </c>
      <c r="N340" t="s">
        <v>3951</v>
      </c>
      <c r="O340" t="s">
        <v>3952</v>
      </c>
      <c r="Q340" s="204">
        <v>20</v>
      </c>
      <c r="S340" t="s">
        <v>3898</v>
      </c>
      <c r="T340" t="s">
        <v>3899</v>
      </c>
      <c r="U340" s="206">
        <v>1538</v>
      </c>
      <c r="V340" t="s">
        <v>3957</v>
      </c>
      <c r="W340" t="s">
        <v>3922</v>
      </c>
      <c r="X340" t="s">
        <v>3902</v>
      </c>
      <c r="Y340" t="s">
        <v>3903</v>
      </c>
      <c r="Z340" t="s">
        <v>3904</v>
      </c>
      <c r="AA340">
        <v>2137152</v>
      </c>
    </row>
    <row r="341" spans="1:29" x14ac:dyDescent="0.25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8">
        <f t="shared" si="30"/>
        <v>20</v>
      </c>
      <c r="G341" s="207">
        <v>1263492</v>
      </c>
      <c r="H341" s="203">
        <v>37029.15797453704</v>
      </c>
      <c r="I341" t="s">
        <v>4010</v>
      </c>
      <c r="M341" t="s">
        <v>2482</v>
      </c>
      <c r="N341" t="s">
        <v>3951</v>
      </c>
      <c r="O341" t="s">
        <v>3952</v>
      </c>
      <c r="Q341" s="204">
        <v>20</v>
      </c>
      <c r="S341" t="s">
        <v>3898</v>
      </c>
      <c r="T341" t="s">
        <v>3899</v>
      </c>
      <c r="U341" s="206">
        <v>1539</v>
      </c>
      <c r="V341" t="s">
        <v>4030</v>
      </c>
      <c r="W341" t="s">
        <v>3922</v>
      </c>
      <c r="X341" t="s">
        <v>3902</v>
      </c>
      <c r="Y341" t="s">
        <v>3903</v>
      </c>
      <c r="Z341" t="s">
        <v>3904</v>
      </c>
      <c r="AA341">
        <v>2137154</v>
      </c>
    </row>
    <row r="342" spans="1:29" x14ac:dyDescent="0.25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8">
        <f t="shared" si="30"/>
        <v>20</v>
      </c>
      <c r="G342" s="207">
        <v>1263494</v>
      </c>
      <c r="H342" s="203">
        <v>37029.158043981479</v>
      </c>
      <c r="I342" t="s">
        <v>1211</v>
      </c>
      <c r="M342" t="s">
        <v>2482</v>
      </c>
      <c r="N342" t="s">
        <v>3951</v>
      </c>
      <c r="O342" t="s">
        <v>3952</v>
      </c>
      <c r="P342" s="204">
        <v>20</v>
      </c>
      <c r="S342" t="s">
        <v>3898</v>
      </c>
      <c r="T342" t="s">
        <v>3899</v>
      </c>
      <c r="U342" s="206">
        <v>1538</v>
      </c>
      <c r="V342" t="s">
        <v>1212</v>
      </c>
      <c r="W342" t="s">
        <v>3922</v>
      </c>
      <c r="X342" t="s">
        <v>3902</v>
      </c>
      <c r="Y342" t="s">
        <v>3903</v>
      </c>
      <c r="Z342" t="s">
        <v>3904</v>
      </c>
      <c r="AA342">
        <v>2137156</v>
      </c>
    </row>
    <row r="343" spans="1:29" x14ac:dyDescent="0.25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8">
        <f t="shared" si="30"/>
        <v>2</v>
      </c>
      <c r="G343" s="207">
        <v>1263495</v>
      </c>
      <c r="H343" s="203">
        <v>37029.158171296294</v>
      </c>
      <c r="I343" t="s">
        <v>3958</v>
      </c>
      <c r="M343" t="s">
        <v>2482</v>
      </c>
      <c r="N343" t="s">
        <v>3951</v>
      </c>
      <c r="O343" t="s">
        <v>3952</v>
      </c>
      <c r="P343" s="204">
        <v>2</v>
      </c>
      <c r="S343" t="s">
        <v>3898</v>
      </c>
      <c r="T343" t="s">
        <v>3899</v>
      </c>
      <c r="U343" s="206">
        <v>1537</v>
      </c>
      <c r="V343" t="s">
        <v>4039</v>
      </c>
      <c r="W343" t="s">
        <v>3922</v>
      </c>
      <c r="X343" t="s">
        <v>3902</v>
      </c>
      <c r="Y343" t="s">
        <v>3903</v>
      </c>
      <c r="Z343" t="s">
        <v>3904</v>
      </c>
      <c r="AA343">
        <v>2137159</v>
      </c>
    </row>
    <row r="344" spans="1:29" x14ac:dyDescent="0.25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8">
        <f t="shared" si="30"/>
        <v>18</v>
      </c>
      <c r="G344" s="207">
        <v>1263496</v>
      </c>
      <c r="H344" s="203">
        <v>37029.158182870371</v>
      </c>
      <c r="I344" t="s">
        <v>1211</v>
      </c>
      <c r="M344" t="s">
        <v>2482</v>
      </c>
      <c r="N344" t="s">
        <v>3951</v>
      </c>
      <c r="O344" t="s">
        <v>3952</v>
      </c>
      <c r="P344" s="204">
        <v>18</v>
      </c>
      <c r="S344" t="s">
        <v>3898</v>
      </c>
      <c r="T344" t="s">
        <v>3899</v>
      </c>
      <c r="U344" s="206">
        <v>1537</v>
      </c>
      <c r="V344" t="s">
        <v>1212</v>
      </c>
      <c r="W344" t="s">
        <v>3922</v>
      </c>
      <c r="X344" t="s">
        <v>3902</v>
      </c>
      <c r="Y344" t="s">
        <v>3903</v>
      </c>
      <c r="Z344" t="s">
        <v>3904</v>
      </c>
      <c r="AA344">
        <v>2137161</v>
      </c>
    </row>
    <row r="345" spans="1:29" x14ac:dyDescent="0.25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8">
        <f t="shared" si="30"/>
        <v>20</v>
      </c>
      <c r="G345" s="207">
        <v>1263497</v>
      </c>
      <c r="H345" s="203">
        <v>37029.158275462964</v>
      </c>
      <c r="I345" t="s">
        <v>4010</v>
      </c>
      <c r="M345" t="s">
        <v>2482</v>
      </c>
      <c r="N345" t="s">
        <v>3951</v>
      </c>
      <c r="O345" t="s">
        <v>3952</v>
      </c>
      <c r="Q345" s="204">
        <v>20</v>
      </c>
      <c r="S345" t="s">
        <v>3898</v>
      </c>
      <c r="T345" t="s">
        <v>3899</v>
      </c>
      <c r="U345" s="206">
        <v>1538</v>
      </c>
      <c r="V345" t="s">
        <v>4030</v>
      </c>
      <c r="W345" t="s">
        <v>3922</v>
      </c>
      <c r="X345" t="s">
        <v>3902</v>
      </c>
      <c r="Y345" t="s">
        <v>3903</v>
      </c>
      <c r="Z345" t="s">
        <v>3904</v>
      </c>
      <c r="AA345">
        <v>2137163</v>
      </c>
    </row>
    <row r="346" spans="1:29" x14ac:dyDescent="0.25">
      <c r="A346" s="44" t="str">
        <f t="shared" si="26"/>
        <v xml:space="preserve"> Metals Financial</v>
      </c>
      <c r="B346" s="44" t="str">
        <f t="shared" si="27"/>
        <v/>
      </c>
      <c r="C346" s="44" t="str">
        <f t="shared" si="28"/>
        <v>Metals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18">
        <f t="shared" si="30"/>
        <v>20</v>
      </c>
      <c r="G346" s="207">
        <v>1263498</v>
      </c>
      <c r="H346" s="203">
        <v>37029.158518518518</v>
      </c>
      <c r="I346" t="s">
        <v>4010</v>
      </c>
      <c r="M346" t="s">
        <v>2482</v>
      </c>
      <c r="N346" t="s">
        <v>3951</v>
      </c>
      <c r="O346" t="s">
        <v>3952</v>
      </c>
      <c r="Q346" s="204">
        <v>20</v>
      </c>
      <c r="S346" t="s">
        <v>3898</v>
      </c>
      <c r="T346" t="s">
        <v>3899</v>
      </c>
      <c r="U346" s="206">
        <v>1539</v>
      </c>
      <c r="V346" t="s">
        <v>4030</v>
      </c>
      <c r="W346" t="s">
        <v>3922</v>
      </c>
      <c r="X346" t="s">
        <v>3902</v>
      </c>
      <c r="Y346" t="s">
        <v>3903</v>
      </c>
      <c r="Z346" t="s">
        <v>3904</v>
      </c>
      <c r="AA346">
        <v>2137168</v>
      </c>
    </row>
    <row r="347" spans="1:29" x14ac:dyDescent="0.25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8">
        <f t="shared" si="30"/>
        <v>11</v>
      </c>
      <c r="G347" s="207">
        <v>1263499</v>
      </c>
      <c r="H347" s="203">
        <v>37029.158622685187</v>
      </c>
      <c r="I347" t="s">
        <v>3966</v>
      </c>
      <c r="M347" t="s">
        <v>2482</v>
      </c>
      <c r="N347" t="s">
        <v>3951</v>
      </c>
      <c r="O347" t="s">
        <v>3952</v>
      </c>
      <c r="P347" s="204">
        <v>11</v>
      </c>
      <c r="S347" t="s">
        <v>3898</v>
      </c>
      <c r="T347" t="s">
        <v>3899</v>
      </c>
      <c r="U347" s="206">
        <v>1538</v>
      </c>
      <c r="V347" t="s">
        <v>4031</v>
      </c>
      <c r="W347" t="s">
        <v>3922</v>
      </c>
      <c r="X347" t="s">
        <v>3902</v>
      </c>
      <c r="Y347" t="s">
        <v>3903</v>
      </c>
      <c r="Z347" t="s">
        <v>3904</v>
      </c>
      <c r="AA347">
        <v>2137172</v>
      </c>
    </row>
    <row r="348" spans="1:29" x14ac:dyDescent="0.25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8">
        <f t="shared" si="30"/>
        <v>9</v>
      </c>
      <c r="G348" s="207">
        <v>1263500</v>
      </c>
      <c r="H348" s="203">
        <v>37029.158703703702</v>
      </c>
      <c r="I348" t="s">
        <v>1211</v>
      </c>
      <c r="M348" t="s">
        <v>2482</v>
      </c>
      <c r="N348" t="s">
        <v>3951</v>
      </c>
      <c r="O348" t="s">
        <v>3952</v>
      </c>
      <c r="P348" s="204">
        <v>9</v>
      </c>
      <c r="S348" t="s">
        <v>3898</v>
      </c>
      <c r="T348" t="s">
        <v>3899</v>
      </c>
      <c r="U348" s="206">
        <v>1538</v>
      </c>
      <c r="V348" t="s">
        <v>1212</v>
      </c>
      <c r="W348" t="s">
        <v>3922</v>
      </c>
      <c r="X348" t="s">
        <v>3902</v>
      </c>
      <c r="Y348" t="s">
        <v>3903</v>
      </c>
      <c r="Z348" t="s">
        <v>3904</v>
      </c>
      <c r="AA348">
        <v>2137174</v>
      </c>
    </row>
    <row r="349" spans="1:29" x14ac:dyDescent="0.25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8">
        <f t="shared" si="30"/>
        <v>20</v>
      </c>
      <c r="G349" s="207">
        <v>1263501</v>
      </c>
      <c r="H349" s="203">
        <v>37029.158738425926</v>
      </c>
      <c r="I349" t="s">
        <v>4010</v>
      </c>
      <c r="M349" t="s">
        <v>2482</v>
      </c>
      <c r="N349" t="s">
        <v>3951</v>
      </c>
      <c r="O349" t="s">
        <v>3952</v>
      </c>
      <c r="Q349" s="204">
        <v>20</v>
      </c>
      <c r="S349" t="s">
        <v>3898</v>
      </c>
      <c r="T349" t="s">
        <v>3899</v>
      </c>
      <c r="U349" s="206">
        <v>1539</v>
      </c>
      <c r="V349" t="s">
        <v>4030</v>
      </c>
      <c r="W349" t="s">
        <v>3922</v>
      </c>
      <c r="X349" t="s">
        <v>3902</v>
      </c>
      <c r="Y349" t="s">
        <v>3903</v>
      </c>
      <c r="Z349" t="s">
        <v>3904</v>
      </c>
      <c r="AA349">
        <v>2137176</v>
      </c>
    </row>
    <row r="350" spans="1:29" x14ac:dyDescent="0.25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8">
        <f t="shared" si="30"/>
        <v>20</v>
      </c>
      <c r="G350" s="207">
        <v>1263502</v>
      </c>
      <c r="H350" s="203">
        <v>37029.158773148149</v>
      </c>
      <c r="I350" t="s">
        <v>1211</v>
      </c>
      <c r="M350" t="s">
        <v>2482</v>
      </c>
      <c r="N350" t="s">
        <v>3951</v>
      </c>
      <c r="O350" t="s">
        <v>3952</v>
      </c>
      <c r="P350" s="204">
        <v>20</v>
      </c>
      <c r="S350" t="s">
        <v>3898</v>
      </c>
      <c r="T350" t="s">
        <v>3899</v>
      </c>
      <c r="U350" s="206">
        <v>1538</v>
      </c>
      <c r="V350" t="s">
        <v>1212</v>
      </c>
      <c r="W350" t="s">
        <v>3922</v>
      </c>
      <c r="X350" t="s">
        <v>3902</v>
      </c>
      <c r="Y350" t="s">
        <v>3903</v>
      </c>
      <c r="Z350" t="s">
        <v>3904</v>
      </c>
      <c r="AA350">
        <v>2137178</v>
      </c>
    </row>
    <row r="351" spans="1:29" x14ac:dyDescent="0.25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8">
        <f t="shared" si="30"/>
        <v>20</v>
      </c>
      <c r="G351" s="207">
        <v>1263503</v>
      </c>
      <c r="H351" s="203">
        <v>37029.158831018518</v>
      </c>
      <c r="I351" t="s">
        <v>4010</v>
      </c>
      <c r="M351" t="s">
        <v>2482</v>
      </c>
      <c r="N351" t="s">
        <v>3951</v>
      </c>
      <c r="O351" t="s">
        <v>3952</v>
      </c>
      <c r="Q351" s="204">
        <v>20</v>
      </c>
      <c r="S351" t="s">
        <v>3898</v>
      </c>
      <c r="T351" t="s">
        <v>3899</v>
      </c>
      <c r="U351" s="206">
        <v>1539</v>
      </c>
      <c r="V351" t="s">
        <v>4030</v>
      </c>
      <c r="W351" t="s">
        <v>3922</v>
      </c>
      <c r="X351" t="s">
        <v>3902</v>
      </c>
      <c r="Y351" t="s">
        <v>3903</v>
      </c>
      <c r="Z351" t="s">
        <v>3904</v>
      </c>
      <c r="AA351">
        <v>2137180</v>
      </c>
    </row>
    <row r="352" spans="1:29" x14ac:dyDescent="0.25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8">
        <f t="shared" si="30"/>
        <v>20</v>
      </c>
      <c r="G352" s="207">
        <v>1263504</v>
      </c>
      <c r="H352" s="203">
        <v>37029.158842592595</v>
      </c>
      <c r="I352" t="s">
        <v>1211</v>
      </c>
      <c r="M352" t="s">
        <v>2482</v>
      </c>
      <c r="N352" t="s">
        <v>3951</v>
      </c>
      <c r="O352" t="s">
        <v>3952</v>
      </c>
      <c r="P352" s="204">
        <v>20</v>
      </c>
      <c r="S352" t="s">
        <v>3898</v>
      </c>
      <c r="T352" t="s">
        <v>3899</v>
      </c>
      <c r="U352" s="206">
        <v>1538</v>
      </c>
      <c r="V352" t="s">
        <v>1212</v>
      </c>
      <c r="W352" t="s">
        <v>3922</v>
      </c>
      <c r="X352" t="s">
        <v>3902</v>
      </c>
      <c r="Y352" t="s">
        <v>3903</v>
      </c>
      <c r="Z352" t="s">
        <v>3904</v>
      </c>
      <c r="AA352">
        <v>2137184</v>
      </c>
    </row>
    <row r="353" spans="1:29" x14ac:dyDescent="0.25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8">
        <f t="shared" si="30"/>
        <v>20</v>
      </c>
      <c r="G353" s="207">
        <v>1263505</v>
      </c>
      <c r="H353" s="203">
        <v>37029.158946759257</v>
      </c>
      <c r="I353" t="s">
        <v>3129</v>
      </c>
      <c r="M353" t="s">
        <v>2482</v>
      </c>
      <c r="N353" t="s">
        <v>3951</v>
      </c>
      <c r="O353" t="s">
        <v>3952</v>
      </c>
      <c r="P353" s="204">
        <v>20</v>
      </c>
      <c r="S353" t="s">
        <v>3898</v>
      </c>
      <c r="T353" t="s">
        <v>3899</v>
      </c>
      <c r="U353" s="206">
        <v>1537</v>
      </c>
      <c r="V353" t="s">
        <v>3827</v>
      </c>
      <c r="W353" t="s">
        <v>3922</v>
      </c>
      <c r="X353" t="s">
        <v>3902</v>
      </c>
      <c r="Y353" t="s">
        <v>3903</v>
      </c>
      <c r="Z353" t="s">
        <v>3904</v>
      </c>
      <c r="AA353">
        <v>2137186</v>
      </c>
    </row>
    <row r="354" spans="1:29" x14ac:dyDescent="0.25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8">
        <f t="shared" si="30"/>
        <v>20</v>
      </c>
      <c r="G354" s="207">
        <v>1263506</v>
      </c>
      <c r="H354" s="203">
        <v>37029.159004629626</v>
      </c>
      <c r="I354" t="s">
        <v>4010</v>
      </c>
      <c r="M354" t="s">
        <v>2482</v>
      </c>
      <c r="N354" t="s">
        <v>3951</v>
      </c>
      <c r="O354" t="s">
        <v>3952</v>
      </c>
      <c r="Q354" s="204">
        <v>20</v>
      </c>
      <c r="S354" t="s">
        <v>3898</v>
      </c>
      <c r="T354" t="s">
        <v>3899</v>
      </c>
      <c r="U354" s="206">
        <v>1538</v>
      </c>
      <c r="V354" t="s">
        <v>4030</v>
      </c>
      <c r="W354" t="s">
        <v>3922</v>
      </c>
      <c r="X354" t="s">
        <v>3902</v>
      </c>
      <c r="Y354" t="s">
        <v>3903</v>
      </c>
      <c r="Z354" t="s">
        <v>3904</v>
      </c>
      <c r="AA354">
        <v>2137188</v>
      </c>
    </row>
    <row r="355" spans="1:29" x14ac:dyDescent="0.25">
      <c r="A355" s="44" t="str">
        <f t="shared" si="26"/>
        <v xml:space="preserve"> Metals Financial</v>
      </c>
      <c r="B355" s="44" t="str">
        <f t="shared" si="27"/>
        <v/>
      </c>
      <c r="C355" s="44" t="str">
        <f t="shared" si="28"/>
        <v>Metals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18">
        <f t="shared" si="30"/>
        <v>20</v>
      </c>
      <c r="G355" s="207">
        <v>1263507</v>
      </c>
      <c r="H355" s="203">
        <v>37029.159050925926</v>
      </c>
      <c r="I355" t="s">
        <v>3966</v>
      </c>
      <c r="M355" t="s">
        <v>2482</v>
      </c>
      <c r="N355" t="s">
        <v>3951</v>
      </c>
      <c r="O355" t="s">
        <v>3952</v>
      </c>
      <c r="P355" s="204">
        <v>20</v>
      </c>
      <c r="S355" t="s">
        <v>3898</v>
      </c>
      <c r="T355" t="s">
        <v>3899</v>
      </c>
      <c r="U355" s="206">
        <v>1537</v>
      </c>
      <c r="V355" t="s">
        <v>3057</v>
      </c>
      <c r="W355" t="s">
        <v>3922</v>
      </c>
      <c r="X355" t="s">
        <v>3902</v>
      </c>
      <c r="Y355" t="s">
        <v>3903</v>
      </c>
      <c r="Z355" t="s">
        <v>3904</v>
      </c>
      <c r="AA355">
        <v>2137190</v>
      </c>
    </row>
    <row r="356" spans="1:29" x14ac:dyDescent="0.25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8">
        <f t="shared" si="30"/>
        <v>20</v>
      </c>
      <c r="G356" s="207">
        <v>1263508</v>
      </c>
      <c r="H356" s="203">
        <v>37029.159097222226</v>
      </c>
      <c r="I356" t="s">
        <v>4010</v>
      </c>
      <c r="M356" t="s">
        <v>2482</v>
      </c>
      <c r="N356" t="s">
        <v>3951</v>
      </c>
      <c r="O356" t="s">
        <v>3952</v>
      </c>
      <c r="Q356" s="204">
        <v>20</v>
      </c>
      <c r="S356" t="s">
        <v>3898</v>
      </c>
      <c r="T356" t="s">
        <v>3899</v>
      </c>
      <c r="U356" s="206">
        <v>1538</v>
      </c>
      <c r="V356" t="s">
        <v>4030</v>
      </c>
      <c r="W356" t="s">
        <v>3922</v>
      </c>
      <c r="X356" t="s">
        <v>3902</v>
      </c>
      <c r="Y356" t="s">
        <v>3903</v>
      </c>
      <c r="Z356" t="s">
        <v>3904</v>
      </c>
      <c r="AA356">
        <v>2137192</v>
      </c>
    </row>
    <row r="357" spans="1:29" x14ac:dyDescent="0.25">
      <c r="A357" s="44" t="str">
        <f t="shared" si="26"/>
        <v xml:space="preserve"> Metals Financial</v>
      </c>
      <c r="B357" s="44" t="str">
        <f t="shared" si="27"/>
        <v/>
      </c>
      <c r="C357" s="44" t="str">
        <f t="shared" si="28"/>
        <v>Metals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1</v>
      </c>
      <c r="F357" s="218">
        <f t="shared" si="30"/>
        <v>20</v>
      </c>
      <c r="G357" s="207">
        <v>1263509</v>
      </c>
      <c r="H357" s="203">
        <v>37029.159351851849</v>
      </c>
      <c r="I357" t="s">
        <v>1211</v>
      </c>
      <c r="M357" t="s">
        <v>2482</v>
      </c>
      <c r="N357" t="s">
        <v>3951</v>
      </c>
      <c r="O357" t="s">
        <v>3952</v>
      </c>
      <c r="P357" s="204">
        <v>20</v>
      </c>
      <c r="S357" t="s">
        <v>3898</v>
      </c>
      <c r="T357" t="s">
        <v>3899</v>
      </c>
      <c r="U357" s="206">
        <v>1537</v>
      </c>
      <c r="V357" t="s">
        <v>1212</v>
      </c>
      <c r="W357" t="s">
        <v>3922</v>
      </c>
      <c r="X357" t="s">
        <v>3902</v>
      </c>
      <c r="Y357" t="s">
        <v>3903</v>
      </c>
      <c r="Z357" t="s">
        <v>3904</v>
      </c>
      <c r="AA357">
        <v>2137194</v>
      </c>
    </row>
    <row r="358" spans="1:29" x14ac:dyDescent="0.25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8">
        <f t="shared" si="30"/>
        <v>20</v>
      </c>
      <c r="G358" s="207">
        <v>1263510</v>
      </c>
      <c r="H358" s="203">
        <v>37029.159594907411</v>
      </c>
      <c r="I358" t="s">
        <v>4010</v>
      </c>
      <c r="M358" t="s">
        <v>2482</v>
      </c>
      <c r="N358" t="s">
        <v>3951</v>
      </c>
      <c r="O358" t="s">
        <v>3952</v>
      </c>
      <c r="Q358" s="204">
        <v>20</v>
      </c>
      <c r="S358" t="s">
        <v>3898</v>
      </c>
      <c r="T358" t="s">
        <v>3899</v>
      </c>
      <c r="U358" s="206">
        <v>1538</v>
      </c>
      <c r="V358" t="s">
        <v>4030</v>
      </c>
      <c r="W358" t="s">
        <v>3922</v>
      </c>
      <c r="X358" t="s">
        <v>3902</v>
      </c>
      <c r="Y358" t="s">
        <v>3903</v>
      </c>
      <c r="Z358" t="s">
        <v>3904</v>
      </c>
      <c r="AA358">
        <v>2137197</v>
      </c>
    </row>
    <row r="359" spans="1:29" x14ac:dyDescent="0.25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8">
        <f t="shared" si="30"/>
        <v>20</v>
      </c>
      <c r="G359" s="207">
        <v>1263511</v>
      </c>
      <c r="H359" s="203">
        <v>37029.159675925926</v>
      </c>
      <c r="I359" t="s">
        <v>4010</v>
      </c>
      <c r="M359" t="s">
        <v>2482</v>
      </c>
      <c r="N359" t="s">
        <v>3951</v>
      </c>
      <c r="O359" t="s">
        <v>3952</v>
      </c>
      <c r="Q359" s="204">
        <v>20</v>
      </c>
      <c r="S359" t="s">
        <v>3898</v>
      </c>
      <c r="T359" t="s">
        <v>3899</v>
      </c>
      <c r="U359" s="206">
        <v>1539</v>
      </c>
      <c r="V359" t="s">
        <v>4030</v>
      </c>
      <c r="W359" t="s">
        <v>3922</v>
      </c>
      <c r="X359" t="s">
        <v>3902</v>
      </c>
      <c r="Y359" t="s">
        <v>3903</v>
      </c>
      <c r="Z359" t="s">
        <v>3904</v>
      </c>
      <c r="AA359">
        <v>2137199</v>
      </c>
    </row>
    <row r="360" spans="1:29" x14ac:dyDescent="0.25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8">
        <f t="shared" si="30"/>
        <v>20</v>
      </c>
      <c r="G360" s="207">
        <v>1263512</v>
      </c>
      <c r="H360" s="203">
        <v>37029.159745370373</v>
      </c>
      <c r="I360" t="s">
        <v>1206</v>
      </c>
      <c r="M360" t="s">
        <v>2482</v>
      </c>
      <c r="N360" t="s">
        <v>3951</v>
      </c>
      <c r="O360" t="s">
        <v>3952</v>
      </c>
      <c r="P360" s="204">
        <v>20</v>
      </c>
      <c r="S360" t="s">
        <v>3898</v>
      </c>
      <c r="T360" t="s">
        <v>3899</v>
      </c>
      <c r="U360" s="206">
        <v>1538</v>
      </c>
      <c r="V360" t="s">
        <v>1207</v>
      </c>
      <c r="W360" t="s">
        <v>3922</v>
      </c>
      <c r="X360" t="s">
        <v>3902</v>
      </c>
      <c r="Y360" t="s">
        <v>3903</v>
      </c>
      <c r="Z360" t="s">
        <v>3904</v>
      </c>
      <c r="AA360">
        <v>2137201</v>
      </c>
    </row>
    <row r="361" spans="1:29" x14ac:dyDescent="0.25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8">
        <f t="shared" si="30"/>
        <v>20</v>
      </c>
      <c r="G361" s="207">
        <v>1263513</v>
      </c>
      <c r="H361" s="203">
        <v>37029.159849537034</v>
      </c>
      <c r="I361" t="s">
        <v>3129</v>
      </c>
      <c r="M361" t="s">
        <v>2482</v>
      </c>
      <c r="N361" t="s">
        <v>3951</v>
      </c>
      <c r="O361" t="s">
        <v>3952</v>
      </c>
      <c r="P361" s="204">
        <v>20</v>
      </c>
      <c r="S361" t="s">
        <v>3898</v>
      </c>
      <c r="T361" t="s">
        <v>3899</v>
      </c>
      <c r="U361" s="206">
        <v>1537</v>
      </c>
      <c r="V361" t="s">
        <v>3827</v>
      </c>
      <c r="W361" t="s">
        <v>3922</v>
      </c>
      <c r="X361" t="s">
        <v>3902</v>
      </c>
      <c r="Y361" t="s">
        <v>3903</v>
      </c>
      <c r="Z361" t="s">
        <v>3904</v>
      </c>
      <c r="AA361">
        <v>2137205</v>
      </c>
    </row>
    <row r="362" spans="1:29" x14ac:dyDescent="0.25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8">
        <f t="shared" si="30"/>
        <v>20</v>
      </c>
      <c r="G362" s="207">
        <v>1263514</v>
      </c>
      <c r="H362" s="203">
        <v>37029.159930555557</v>
      </c>
      <c r="I362" t="s">
        <v>3869</v>
      </c>
      <c r="M362" t="s">
        <v>2482</v>
      </c>
      <c r="N362" t="s">
        <v>3951</v>
      </c>
      <c r="O362" t="s">
        <v>3952</v>
      </c>
      <c r="Q362" s="204">
        <v>20</v>
      </c>
      <c r="S362" t="s">
        <v>3898</v>
      </c>
      <c r="T362" t="s">
        <v>3899</v>
      </c>
      <c r="U362" s="206">
        <v>1538</v>
      </c>
      <c r="V362" t="s">
        <v>3957</v>
      </c>
      <c r="W362" t="s">
        <v>3922</v>
      </c>
      <c r="X362" t="s">
        <v>3902</v>
      </c>
      <c r="Y362" t="s">
        <v>3903</v>
      </c>
      <c r="Z362" t="s">
        <v>3904</v>
      </c>
      <c r="AA362">
        <v>2137207</v>
      </c>
    </row>
    <row r="363" spans="1:29" x14ac:dyDescent="0.25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8">
        <f t="shared" si="30"/>
        <v>20</v>
      </c>
      <c r="G363" s="207">
        <v>1263515</v>
      </c>
      <c r="H363" s="203">
        <v>37029.160057870373</v>
      </c>
      <c r="I363" t="s">
        <v>3869</v>
      </c>
      <c r="M363" t="s">
        <v>2482</v>
      </c>
      <c r="N363" t="s">
        <v>3951</v>
      </c>
      <c r="O363" t="s">
        <v>3952</v>
      </c>
      <c r="Q363" s="204">
        <v>20</v>
      </c>
      <c r="S363" t="s">
        <v>3898</v>
      </c>
      <c r="T363" t="s">
        <v>3899</v>
      </c>
      <c r="U363" s="206">
        <v>1539</v>
      </c>
      <c r="V363" t="s">
        <v>3956</v>
      </c>
      <c r="W363" t="s">
        <v>3922</v>
      </c>
      <c r="X363" t="s">
        <v>3902</v>
      </c>
      <c r="Y363" t="s">
        <v>3903</v>
      </c>
      <c r="Z363" t="s">
        <v>3904</v>
      </c>
      <c r="AA363">
        <v>2137209</v>
      </c>
    </row>
    <row r="364" spans="1:29" x14ac:dyDescent="0.25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8">
        <f t="shared" si="30"/>
        <v>20</v>
      </c>
      <c r="G364" s="207">
        <v>1263516</v>
      </c>
      <c r="H364" s="203">
        <v>37029.160069444442</v>
      </c>
      <c r="I364" t="s">
        <v>1211</v>
      </c>
      <c r="M364" t="s">
        <v>2482</v>
      </c>
      <c r="N364" t="s">
        <v>3951</v>
      </c>
      <c r="O364" t="s">
        <v>3952</v>
      </c>
      <c r="P364" s="204">
        <v>20</v>
      </c>
      <c r="S364" t="s">
        <v>3898</v>
      </c>
      <c r="T364" t="s">
        <v>3899</v>
      </c>
      <c r="U364" s="206">
        <v>1538</v>
      </c>
      <c r="V364" t="s">
        <v>1212</v>
      </c>
      <c r="W364" t="s">
        <v>3922</v>
      </c>
      <c r="X364" t="s">
        <v>3902</v>
      </c>
      <c r="Y364" t="s">
        <v>3903</v>
      </c>
      <c r="Z364" t="s">
        <v>3904</v>
      </c>
      <c r="AA364">
        <v>2137212</v>
      </c>
    </row>
    <row r="365" spans="1:29" x14ac:dyDescent="0.25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8">
        <f t="shared" si="30"/>
        <v>20</v>
      </c>
      <c r="G365" s="207">
        <v>1263517</v>
      </c>
      <c r="H365" s="203">
        <v>37029.160173611112</v>
      </c>
      <c r="I365" t="s">
        <v>1211</v>
      </c>
      <c r="M365" t="s">
        <v>2482</v>
      </c>
      <c r="N365" t="s">
        <v>3951</v>
      </c>
      <c r="O365" t="s">
        <v>3952</v>
      </c>
      <c r="P365" s="204">
        <v>20</v>
      </c>
      <c r="S365" t="s">
        <v>3898</v>
      </c>
      <c r="T365" t="s">
        <v>3899</v>
      </c>
      <c r="U365" s="206">
        <v>1537</v>
      </c>
      <c r="V365" t="s">
        <v>1212</v>
      </c>
      <c r="W365" t="s">
        <v>3922</v>
      </c>
      <c r="X365" t="s">
        <v>3902</v>
      </c>
      <c r="Y365" t="s">
        <v>3903</v>
      </c>
      <c r="Z365" t="s">
        <v>3904</v>
      </c>
      <c r="AA365">
        <v>2137214</v>
      </c>
    </row>
    <row r="366" spans="1:29" x14ac:dyDescent="0.25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8">
        <f t="shared" si="30"/>
        <v>20</v>
      </c>
      <c r="G366" s="207">
        <v>1263518</v>
      </c>
      <c r="H366" s="203">
        <v>37029.160636574074</v>
      </c>
      <c r="I366" t="s">
        <v>3869</v>
      </c>
      <c r="M366" t="s">
        <v>2482</v>
      </c>
      <c r="N366" t="s">
        <v>3951</v>
      </c>
      <c r="O366" t="s">
        <v>3952</v>
      </c>
      <c r="Q366" s="204">
        <v>20</v>
      </c>
      <c r="S366" t="s">
        <v>3898</v>
      </c>
      <c r="T366" t="s">
        <v>3899</v>
      </c>
      <c r="U366" s="206">
        <v>1538</v>
      </c>
      <c r="V366" t="s">
        <v>3957</v>
      </c>
      <c r="W366" t="s">
        <v>3922</v>
      </c>
      <c r="X366" t="s">
        <v>3902</v>
      </c>
      <c r="Y366" t="s">
        <v>3903</v>
      </c>
      <c r="Z366" t="s">
        <v>3904</v>
      </c>
      <c r="AA366">
        <v>2137217</v>
      </c>
    </row>
    <row r="367" spans="1:29" x14ac:dyDescent="0.25">
      <c r="A367" s="44" t="str">
        <f t="shared" si="26"/>
        <v xml:space="preserve"> Natural Gas Physical</v>
      </c>
      <c r="B367" s="44" t="str">
        <f t="shared" si="27"/>
        <v/>
      </c>
      <c r="C367" s="44" t="str">
        <f t="shared" si="28"/>
        <v>Natural Gas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2</v>
      </c>
      <c r="F367" s="218">
        <f t="shared" si="30"/>
        <v>100000</v>
      </c>
      <c r="G367" s="207">
        <v>1263519</v>
      </c>
      <c r="H367" s="203">
        <v>37029.16133101852</v>
      </c>
      <c r="I367" t="s">
        <v>3043</v>
      </c>
      <c r="M367" t="s">
        <v>2476</v>
      </c>
      <c r="N367" t="s">
        <v>3987</v>
      </c>
      <c r="O367" t="s">
        <v>1592</v>
      </c>
      <c r="Q367" s="204">
        <v>50000</v>
      </c>
      <c r="S367" t="s">
        <v>3989</v>
      </c>
      <c r="T367" t="s">
        <v>3990</v>
      </c>
      <c r="U367" s="206">
        <v>20.5</v>
      </c>
      <c r="V367" t="s">
        <v>3089</v>
      </c>
      <c r="W367" t="s">
        <v>4003</v>
      </c>
      <c r="X367" t="s">
        <v>3992</v>
      </c>
      <c r="Y367" t="s">
        <v>3993</v>
      </c>
      <c r="Z367" t="s">
        <v>3910</v>
      </c>
      <c r="AA367">
        <v>103627</v>
      </c>
      <c r="AB367" s="203">
        <v>37030.875</v>
      </c>
      <c r="AC367" s="203">
        <v>37031.875</v>
      </c>
    </row>
    <row r="368" spans="1:29" x14ac:dyDescent="0.25">
      <c r="A368" s="44" t="str">
        <f t="shared" si="26"/>
        <v xml:space="preserve"> Power Physical</v>
      </c>
      <c r="B368" s="44" t="str">
        <f t="shared" si="27"/>
        <v/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182</v>
      </c>
      <c r="F368" s="218">
        <f t="shared" si="30"/>
        <v>1820</v>
      </c>
      <c r="G368" s="207">
        <v>1263520</v>
      </c>
      <c r="H368" s="203">
        <v>37029.161597222221</v>
      </c>
      <c r="I368" t="s">
        <v>3043</v>
      </c>
      <c r="M368" t="s">
        <v>3301</v>
      </c>
      <c r="N368" t="s">
        <v>4041</v>
      </c>
      <c r="O368" t="s">
        <v>2581</v>
      </c>
      <c r="Q368" s="204">
        <v>10</v>
      </c>
      <c r="S368" t="s">
        <v>2475</v>
      </c>
      <c r="T368" t="s">
        <v>3990</v>
      </c>
      <c r="U368" s="206">
        <v>18.46</v>
      </c>
      <c r="V368" t="s">
        <v>3087</v>
      </c>
      <c r="W368" t="s">
        <v>4042</v>
      </c>
      <c r="X368" t="s">
        <v>1182</v>
      </c>
      <c r="Y368" t="s">
        <v>1183</v>
      </c>
      <c r="Z368" t="s">
        <v>1184</v>
      </c>
      <c r="AA368">
        <v>103982.1</v>
      </c>
      <c r="AB368" s="203">
        <v>37347</v>
      </c>
      <c r="AC368" s="203">
        <v>37528</v>
      </c>
    </row>
    <row r="369" spans="1:29" x14ac:dyDescent="0.25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8">
        <f t="shared" si="30"/>
        <v>20</v>
      </c>
      <c r="G369" s="207">
        <v>1263521</v>
      </c>
      <c r="H369" s="203">
        <v>37029.161840277775</v>
      </c>
      <c r="I369" t="s">
        <v>3869</v>
      </c>
      <c r="M369" t="s">
        <v>2482</v>
      </c>
      <c r="N369" t="s">
        <v>3951</v>
      </c>
      <c r="O369" t="s">
        <v>3952</v>
      </c>
      <c r="Q369" s="204">
        <v>20</v>
      </c>
      <c r="S369" t="s">
        <v>3898</v>
      </c>
      <c r="T369" t="s">
        <v>3899</v>
      </c>
      <c r="U369" s="206">
        <v>1539</v>
      </c>
      <c r="V369" t="s">
        <v>3957</v>
      </c>
      <c r="W369" t="s">
        <v>3922</v>
      </c>
      <c r="X369" t="s">
        <v>3902</v>
      </c>
      <c r="Y369" t="s">
        <v>3903</v>
      </c>
      <c r="Z369" t="s">
        <v>3904</v>
      </c>
      <c r="AA369">
        <v>2137223</v>
      </c>
    </row>
    <row r="370" spans="1:29" x14ac:dyDescent="0.25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8">
        <f t="shared" si="30"/>
        <v>10</v>
      </c>
      <c r="G370" s="207">
        <v>1263522</v>
      </c>
      <c r="H370" s="203">
        <v>37029.162442129629</v>
      </c>
      <c r="I370" t="s">
        <v>3977</v>
      </c>
      <c r="M370" t="s">
        <v>2482</v>
      </c>
      <c r="N370" t="s">
        <v>3951</v>
      </c>
      <c r="O370" t="s">
        <v>3952</v>
      </c>
      <c r="P370" s="204">
        <v>10</v>
      </c>
      <c r="S370" t="s">
        <v>3898</v>
      </c>
      <c r="T370" t="s">
        <v>3899</v>
      </c>
      <c r="U370" s="206">
        <v>1538</v>
      </c>
      <c r="V370" t="s">
        <v>3980</v>
      </c>
      <c r="W370" t="s">
        <v>3922</v>
      </c>
      <c r="X370" t="s">
        <v>3902</v>
      </c>
      <c r="Y370" t="s">
        <v>3903</v>
      </c>
      <c r="Z370" t="s">
        <v>3904</v>
      </c>
      <c r="AA370">
        <v>2137230</v>
      </c>
    </row>
    <row r="371" spans="1:29" x14ac:dyDescent="0.25">
      <c r="A371" s="44" t="str">
        <f t="shared" si="26"/>
        <v xml:space="preserve"> Power Physical</v>
      </c>
      <c r="B371" s="44" t="str">
        <f t="shared" si="27"/>
        <v/>
      </c>
      <c r="C371" s="44" t="str">
        <f t="shared" si="28"/>
        <v>Power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182</v>
      </c>
      <c r="F371" s="218">
        <f t="shared" si="30"/>
        <v>3640</v>
      </c>
      <c r="G371" s="207">
        <v>1263523</v>
      </c>
      <c r="H371" s="203">
        <v>37029.162870370368</v>
      </c>
      <c r="I371" t="s">
        <v>4004</v>
      </c>
      <c r="M371" t="s">
        <v>3301</v>
      </c>
      <c r="N371" t="s">
        <v>4041</v>
      </c>
      <c r="O371" t="s">
        <v>2581</v>
      </c>
      <c r="P371" s="204">
        <v>20</v>
      </c>
      <c r="S371" t="s">
        <v>2475</v>
      </c>
      <c r="T371" t="s">
        <v>3990</v>
      </c>
      <c r="U371" s="206">
        <v>18.45</v>
      </c>
      <c r="V371" t="s">
        <v>2582</v>
      </c>
      <c r="W371" t="s">
        <v>4042</v>
      </c>
      <c r="X371" t="s">
        <v>1182</v>
      </c>
      <c r="Y371" t="s">
        <v>1183</v>
      </c>
      <c r="Z371" t="s">
        <v>1184</v>
      </c>
      <c r="AA371">
        <v>103992.1</v>
      </c>
      <c r="AB371" s="203">
        <v>37347</v>
      </c>
      <c r="AC371" s="203">
        <v>37528</v>
      </c>
    </row>
    <row r="372" spans="1:29" x14ac:dyDescent="0.25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8">
        <f t="shared" si="30"/>
        <v>20</v>
      </c>
      <c r="G372" s="207">
        <v>1263525</v>
      </c>
      <c r="H372" s="203">
        <v>37029.163263888891</v>
      </c>
      <c r="I372" t="s">
        <v>3966</v>
      </c>
      <c r="M372" t="s">
        <v>2482</v>
      </c>
      <c r="N372" t="s">
        <v>3951</v>
      </c>
      <c r="O372" t="s">
        <v>3952</v>
      </c>
      <c r="Q372" s="204">
        <v>20</v>
      </c>
      <c r="S372" t="s">
        <v>3898</v>
      </c>
      <c r="T372" t="s">
        <v>3899</v>
      </c>
      <c r="U372" s="206">
        <v>1540</v>
      </c>
      <c r="V372" t="s">
        <v>3057</v>
      </c>
      <c r="W372" t="s">
        <v>3922</v>
      </c>
      <c r="X372" t="s">
        <v>3902</v>
      </c>
      <c r="Y372" t="s">
        <v>3903</v>
      </c>
      <c r="Z372" t="s">
        <v>3904</v>
      </c>
      <c r="AA372">
        <v>2137250</v>
      </c>
    </row>
    <row r="373" spans="1:29" x14ac:dyDescent="0.25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8">
        <f t="shared" si="30"/>
        <v>10</v>
      </c>
      <c r="G373" s="207">
        <v>1263526</v>
      </c>
      <c r="H373" s="203">
        <v>37029.163344907407</v>
      </c>
      <c r="I373" t="s">
        <v>1211</v>
      </c>
      <c r="M373" t="s">
        <v>2482</v>
      </c>
      <c r="N373" t="s">
        <v>3951</v>
      </c>
      <c r="O373" t="s">
        <v>3952</v>
      </c>
      <c r="P373" s="204">
        <v>10</v>
      </c>
      <c r="S373" t="s">
        <v>3898</v>
      </c>
      <c r="T373" t="s">
        <v>3899</v>
      </c>
      <c r="U373" s="206">
        <v>1539</v>
      </c>
      <c r="V373" t="s">
        <v>1212</v>
      </c>
      <c r="W373" t="s">
        <v>3922</v>
      </c>
      <c r="X373" t="s">
        <v>3902</v>
      </c>
      <c r="Y373" t="s">
        <v>3903</v>
      </c>
      <c r="Z373" t="s">
        <v>3904</v>
      </c>
      <c r="AA373">
        <v>2137252</v>
      </c>
    </row>
    <row r="374" spans="1:29" x14ac:dyDescent="0.25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8">
        <f t="shared" si="30"/>
        <v>20</v>
      </c>
      <c r="G374" s="207">
        <v>1263527</v>
      </c>
      <c r="H374" s="203">
        <v>37029.163425925923</v>
      </c>
      <c r="I374" t="s">
        <v>1211</v>
      </c>
      <c r="M374" t="s">
        <v>2482</v>
      </c>
      <c r="N374" t="s">
        <v>3951</v>
      </c>
      <c r="O374" t="s">
        <v>3952</v>
      </c>
      <c r="P374" s="204">
        <v>20</v>
      </c>
      <c r="S374" t="s">
        <v>3898</v>
      </c>
      <c r="T374" t="s">
        <v>3899</v>
      </c>
      <c r="U374" s="206">
        <v>1539</v>
      </c>
      <c r="V374" t="s">
        <v>1212</v>
      </c>
      <c r="W374" t="s">
        <v>3922</v>
      </c>
      <c r="X374" t="s">
        <v>3902</v>
      </c>
      <c r="Y374" t="s">
        <v>3903</v>
      </c>
      <c r="Z374" t="s">
        <v>3904</v>
      </c>
      <c r="AA374">
        <v>2137254</v>
      </c>
    </row>
    <row r="375" spans="1:29" x14ac:dyDescent="0.25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8">
        <f t="shared" si="30"/>
        <v>20</v>
      </c>
      <c r="G375" s="207">
        <v>1263528</v>
      </c>
      <c r="H375" s="203">
        <v>37029.163541666669</v>
      </c>
      <c r="I375" t="s">
        <v>4007</v>
      </c>
      <c r="M375" t="s">
        <v>2482</v>
      </c>
      <c r="N375" t="s">
        <v>3951</v>
      </c>
      <c r="O375" t="s">
        <v>3952</v>
      </c>
      <c r="Q375" s="204">
        <v>20</v>
      </c>
      <c r="S375" t="s">
        <v>3898</v>
      </c>
      <c r="T375" t="s">
        <v>3899</v>
      </c>
      <c r="U375" s="206">
        <v>1540</v>
      </c>
      <c r="V375" t="s">
        <v>4008</v>
      </c>
      <c r="W375" t="s">
        <v>3922</v>
      </c>
      <c r="X375" t="s">
        <v>3902</v>
      </c>
      <c r="Y375" t="s">
        <v>3903</v>
      </c>
      <c r="Z375" t="s">
        <v>3904</v>
      </c>
      <c r="AA375">
        <v>2137256</v>
      </c>
    </row>
    <row r="376" spans="1:29" x14ac:dyDescent="0.25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8">
        <f t="shared" si="30"/>
        <v>20</v>
      </c>
      <c r="G376" s="207">
        <v>1263529</v>
      </c>
      <c r="H376" s="203">
        <v>37029.163553240738</v>
      </c>
      <c r="I376" t="s">
        <v>3869</v>
      </c>
      <c r="M376" t="s">
        <v>2482</v>
      </c>
      <c r="N376" t="s">
        <v>3896</v>
      </c>
      <c r="O376" t="s">
        <v>3897</v>
      </c>
      <c r="P376" s="204">
        <v>20</v>
      </c>
      <c r="S376" t="s">
        <v>3898</v>
      </c>
      <c r="T376" t="s">
        <v>3899</v>
      </c>
      <c r="U376" s="206">
        <v>1704</v>
      </c>
      <c r="V376" t="s">
        <v>3956</v>
      </c>
      <c r="W376" t="s">
        <v>3922</v>
      </c>
      <c r="X376" t="s">
        <v>3902</v>
      </c>
      <c r="Y376" t="s">
        <v>3903</v>
      </c>
      <c r="Z376" t="s">
        <v>3904</v>
      </c>
      <c r="AA376">
        <v>2137258</v>
      </c>
    </row>
    <row r="377" spans="1:29" x14ac:dyDescent="0.25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8">
        <f t="shared" si="30"/>
        <v>20</v>
      </c>
      <c r="G377" s="207">
        <v>1263530</v>
      </c>
      <c r="H377" s="203">
        <v>37029.163611111115</v>
      </c>
      <c r="I377" t="s">
        <v>1211</v>
      </c>
      <c r="M377" t="s">
        <v>2482</v>
      </c>
      <c r="N377" t="s">
        <v>3951</v>
      </c>
      <c r="O377" t="s">
        <v>3952</v>
      </c>
      <c r="P377" s="204">
        <v>20</v>
      </c>
      <c r="S377" t="s">
        <v>3898</v>
      </c>
      <c r="T377" t="s">
        <v>3899</v>
      </c>
      <c r="U377" s="206">
        <v>1539</v>
      </c>
      <c r="V377" t="s">
        <v>1212</v>
      </c>
      <c r="W377" t="s">
        <v>3922</v>
      </c>
      <c r="X377" t="s">
        <v>3902</v>
      </c>
      <c r="Y377" t="s">
        <v>3903</v>
      </c>
      <c r="Z377" t="s">
        <v>3904</v>
      </c>
      <c r="AA377">
        <v>2137260</v>
      </c>
    </row>
    <row r="378" spans="1:29" x14ac:dyDescent="0.25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8">
        <f t="shared" si="30"/>
        <v>20</v>
      </c>
      <c r="G378" s="207">
        <v>1263531</v>
      </c>
      <c r="H378" s="203">
        <v>37029.164085648146</v>
      </c>
      <c r="I378" t="s">
        <v>4037</v>
      </c>
      <c r="M378" t="s">
        <v>2482</v>
      </c>
      <c r="N378" t="s">
        <v>3951</v>
      </c>
      <c r="O378" t="s">
        <v>3952</v>
      </c>
      <c r="Q378" s="204">
        <v>20</v>
      </c>
      <c r="S378" t="s">
        <v>3898</v>
      </c>
      <c r="T378" t="s">
        <v>3899</v>
      </c>
      <c r="U378" s="206">
        <v>1540</v>
      </c>
      <c r="V378" t="s">
        <v>4038</v>
      </c>
      <c r="W378" t="s">
        <v>3922</v>
      </c>
      <c r="X378" t="s">
        <v>3902</v>
      </c>
      <c r="Y378" t="s">
        <v>3903</v>
      </c>
      <c r="Z378" t="s">
        <v>3904</v>
      </c>
      <c r="AA378">
        <v>2137262</v>
      </c>
    </row>
    <row r="379" spans="1:29" x14ac:dyDescent="0.25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8">
        <f t="shared" si="30"/>
        <v>20</v>
      </c>
      <c r="G379" s="207">
        <v>1263532</v>
      </c>
      <c r="H379" s="203">
        <v>37029.164236111108</v>
      </c>
      <c r="I379" t="s">
        <v>1211</v>
      </c>
      <c r="M379" t="s">
        <v>2482</v>
      </c>
      <c r="N379" t="s">
        <v>3951</v>
      </c>
      <c r="O379" t="s">
        <v>3952</v>
      </c>
      <c r="P379" s="204">
        <v>20</v>
      </c>
      <c r="S379" t="s">
        <v>3898</v>
      </c>
      <c r="T379" t="s">
        <v>3899</v>
      </c>
      <c r="U379" s="206">
        <v>1539</v>
      </c>
      <c r="V379" t="s">
        <v>1212</v>
      </c>
      <c r="W379" t="s">
        <v>3922</v>
      </c>
      <c r="X379" t="s">
        <v>3902</v>
      </c>
      <c r="Y379" t="s">
        <v>3903</v>
      </c>
      <c r="Z379" t="s">
        <v>3904</v>
      </c>
      <c r="AA379">
        <v>2137264</v>
      </c>
    </row>
    <row r="380" spans="1:29" x14ac:dyDescent="0.25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8">
        <f t="shared" si="30"/>
        <v>1</v>
      </c>
      <c r="G380" s="207">
        <v>1263533</v>
      </c>
      <c r="H380" s="203">
        <v>37029.164247685185</v>
      </c>
      <c r="I380" t="s">
        <v>3099</v>
      </c>
      <c r="M380" t="s">
        <v>2482</v>
      </c>
      <c r="N380" t="s">
        <v>3951</v>
      </c>
      <c r="O380" t="s">
        <v>3952</v>
      </c>
      <c r="Q380" s="204">
        <v>1</v>
      </c>
      <c r="S380" t="s">
        <v>3898</v>
      </c>
      <c r="T380" t="s">
        <v>3899</v>
      </c>
      <c r="U380" s="206">
        <v>1540</v>
      </c>
      <c r="V380" t="s">
        <v>3100</v>
      </c>
      <c r="W380" t="s">
        <v>3922</v>
      </c>
      <c r="X380" t="s">
        <v>3902</v>
      </c>
      <c r="Y380" t="s">
        <v>3903</v>
      </c>
      <c r="Z380" t="s">
        <v>3904</v>
      </c>
      <c r="AA380">
        <v>2137266</v>
      </c>
    </row>
    <row r="381" spans="1:29" x14ac:dyDescent="0.25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8">
        <f t="shared" si="30"/>
        <v>19</v>
      </c>
      <c r="G381" s="207">
        <v>1263534</v>
      </c>
      <c r="H381" s="203">
        <v>37029.164351851854</v>
      </c>
      <c r="I381" t="s">
        <v>4011</v>
      </c>
      <c r="M381" t="s">
        <v>2482</v>
      </c>
      <c r="N381" t="s">
        <v>3951</v>
      </c>
      <c r="O381" t="s">
        <v>3952</v>
      </c>
      <c r="Q381" s="204">
        <v>19</v>
      </c>
      <c r="S381" t="s">
        <v>3898</v>
      </c>
      <c r="T381" t="s">
        <v>3899</v>
      </c>
      <c r="U381" s="206">
        <v>1540</v>
      </c>
      <c r="V381" t="s">
        <v>4102</v>
      </c>
      <c r="W381" t="s">
        <v>3922</v>
      </c>
      <c r="X381" t="s">
        <v>3902</v>
      </c>
      <c r="Y381" t="s">
        <v>3903</v>
      </c>
      <c r="Z381" t="s">
        <v>3904</v>
      </c>
      <c r="AA381">
        <v>2137268</v>
      </c>
    </row>
    <row r="382" spans="1:29" x14ac:dyDescent="0.25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8">
        <f t="shared" si="30"/>
        <v>10</v>
      </c>
      <c r="G382" s="207">
        <v>1263535</v>
      </c>
      <c r="H382" s="203">
        <v>37029.164525462962</v>
      </c>
      <c r="I382" t="s">
        <v>1211</v>
      </c>
      <c r="M382" t="s">
        <v>2482</v>
      </c>
      <c r="N382" t="s">
        <v>3951</v>
      </c>
      <c r="O382" t="s">
        <v>3952</v>
      </c>
      <c r="P382" s="204">
        <v>10</v>
      </c>
      <c r="S382" t="s">
        <v>3898</v>
      </c>
      <c r="T382" t="s">
        <v>3899</v>
      </c>
      <c r="U382" s="206">
        <v>1539</v>
      </c>
      <c r="V382" t="s">
        <v>1212</v>
      </c>
      <c r="W382" t="s">
        <v>3922</v>
      </c>
      <c r="X382" t="s">
        <v>3902</v>
      </c>
      <c r="Y382" t="s">
        <v>3903</v>
      </c>
      <c r="Z382" t="s">
        <v>3904</v>
      </c>
      <c r="AA382">
        <v>2137270</v>
      </c>
    </row>
    <row r="383" spans="1:29" x14ac:dyDescent="0.25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8">
        <f t="shared" si="30"/>
        <v>20</v>
      </c>
      <c r="G383" s="207">
        <v>1263536</v>
      </c>
      <c r="H383" s="203">
        <v>37029.164641203701</v>
      </c>
      <c r="I383" t="s">
        <v>3869</v>
      </c>
      <c r="M383" t="s">
        <v>2482</v>
      </c>
      <c r="N383" t="s">
        <v>3951</v>
      </c>
      <c r="O383" t="s">
        <v>3952</v>
      </c>
      <c r="Q383" s="204">
        <v>20</v>
      </c>
      <c r="S383" t="s">
        <v>3898</v>
      </c>
      <c r="T383" t="s">
        <v>3899</v>
      </c>
      <c r="U383" s="206">
        <v>1541</v>
      </c>
      <c r="V383" t="s">
        <v>3957</v>
      </c>
      <c r="W383" t="s">
        <v>3922</v>
      </c>
      <c r="X383" t="s">
        <v>3902</v>
      </c>
      <c r="Y383" t="s">
        <v>3903</v>
      </c>
      <c r="Z383" t="s">
        <v>3904</v>
      </c>
      <c r="AA383">
        <v>2137272</v>
      </c>
    </row>
    <row r="384" spans="1:29" x14ac:dyDescent="0.25">
      <c r="A384" s="44" t="str">
        <f t="shared" si="26"/>
        <v xml:space="preserve"> Metals Financial</v>
      </c>
      <c r="B384" s="44" t="str">
        <f t="shared" si="27"/>
        <v/>
      </c>
      <c r="C384" s="44" t="str">
        <f t="shared" si="28"/>
        <v>Metals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8">
        <f t="shared" si="30"/>
        <v>6</v>
      </c>
      <c r="G384" s="207">
        <v>1263537</v>
      </c>
      <c r="H384" s="203">
        <v>37029.164872685185</v>
      </c>
      <c r="I384" t="s">
        <v>3977</v>
      </c>
      <c r="M384" t="s">
        <v>2482</v>
      </c>
      <c r="N384" t="s">
        <v>3951</v>
      </c>
      <c r="O384" t="s">
        <v>3952</v>
      </c>
      <c r="P384" s="204">
        <v>6</v>
      </c>
      <c r="S384" t="s">
        <v>3898</v>
      </c>
      <c r="T384" t="s">
        <v>3899</v>
      </c>
      <c r="U384" s="206">
        <v>1540</v>
      </c>
      <c r="V384" t="s">
        <v>3980</v>
      </c>
      <c r="W384" t="s">
        <v>3922</v>
      </c>
      <c r="X384" t="s">
        <v>3902</v>
      </c>
      <c r="Y384" t="s">
        <v>3903</v>
      </c>
      <c r="Z384" t="s">
        <v>3904</v>
      </c>
      <c r="AA384">
        <v>2137274</v>
      </c>
    </row>
    <row r="385" spans="1:29" x14ac:dyDescent="0.25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8">
        <f t="shared" si="30"/>
        <v>1</v>
      </c>
      <c r="G385" s="207">
        <v>1263538</v>
      </c>
      <c r="H385" s="203">
        <v>37029.16547453704</v>
      </c>
      <c r="I385" t="s">
        <v>3958</v>
      </c>
      <c r="M385" t="s">
        <v>2482</v>
      </c>
      <c r="N385" t="s">
        <v>3972</v>
      </c>
      <c r="O385" t="s">
        <v>3973</v>
      </c>
      <c r="Q385" s="204">
        <v>1</v>
      </c>
      <c r="S385" t="s">
        <v>3974</v>
      </c>
      <c r="T385" t="s">
        <v>3899</v>
      </c>
      <c r="U385" s="206">
        <v>7340</v>
      </c>
      <c r="V385" t="s">
        <v>4099</v>
      </c>
      <c r="W385" t="s">
        <v>3976</v>
      </c>
      <c r="X385" t="s">
        <v>3902</v>
      </c>
      <c r="Y385" t="s">
        <v>3903</v>
      </c>
      <c r="Z385" t="s">
        <v>3904</v>
      </c>
      <c r="AA385">
        <v>2137279</v>
      </c>
    </row>
    <row r="386" spans="1:29" x14ac:dyDescent="0.25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18">
        <f t="shared" si="30"/>
        <v>20</v>
      </c>
      <c r="G386" s="207">
        <v>1263539</v>
      </c>
      <c r="H386" s="203">
        <v>37029.165497685186</v>
      </c>
      <c r="I386" t="s">
        <v>3966</v>
      </c>
      <c r="M386" t="s">
        <v>2482</v>
      </c>
      <c r="N386" t="s">
        <v>3896</v>
      </c>
      <c r="O386" t="s">
        <v>3897</v>
      </c>
      <c r="Q386" s="204">
        <v>20</v>
      </c>
      <c r="S386" t="s">
        <v>3898</v>
      </c>
      <c r="T386" t="s">
        <v>3899</v>
      </c>
      <c r="U386" s="206">
        <v>1705</v>
      </c>
      <c r="V386" t="s">
        <v>3066</v>
      </c>
      <c r="W386" t="s">
        <v>3922</v>
      </c>
      <c r="X386" t="s">
        <v>3902</v>
      </c>
      <c r="Y386" t="s">
        <v>3903</v>
      </c>
      <c r="Z386" t="s">
        <v>3904</v>
      </c>
      <c r="AA386">
        <v>2137281</v>
      </c>
    </row>
    <row r="387" spans="1:29" x14ac:dyDescent="0.25">
      <c r="A387" s="44" t="str">
        <f t="shared" si="26"/>
        <v xml:space="preserve"> Natural Gas Physical</v>
      </c>
      <c r="B387" s="44" t="str">
        <f t="shared" si="27"/>
        <v/>
      </c>
      <c r="C387" s="44" t="str">
        <f t="shared" si="28"/>
        <v>Natural Gas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2</v>
      </c>
      <c r="F387" s="218">
        <f t="shared" si="30"/>
        <v>100000</v>
      </c>
      <c r="G387" s="207">
        <v>1263540</v>
      </c>
      <c r="H387" s="203">
        <v>37029.166041666664</v>
      </c>
      <c r="I387" t="s">
        <v>4024</v>
      </c>
      <c r="M387" t="s">
        <v>2476</v>
      </c>
      <c r="N387" t="s">
        <v>3987</v>
      </c>
      <c r="O387" t="s">
        <v>1592</v>
      </c>
      <c r="P387" s="204">
        <v>50000</v>
      </c>
      <c r="S387" t="s">
        <v>3989</v>
      </c>
      <c r="T387" t="s">
        <v>3990</v>
      </c>
      <c r="U387" s="206">
        <v>20.399999999999999</v>
      </c>
      <c r="V387" t="s">
        <v>1603</v>
      </c>
      <c r="W387" t="s">
        <v>4003</v>
      </c>
      <c r="X387" t="s">
        <v>3992</v>
      </c>
      <c r="Y387" t="s">
        <v>3993</v>
      </c>
      <c r="Z387" t="s">
        <v>3910</v>
      </c>
      <c r="AA387">
        <v>103628</v>
      </c>
      <c r="AB387" s="203">
        <v>37030.875</v>
      </c>
      <c r="AC387" s="203">
        <v>37031.875</v>
      </c>
    </row>
    <row r="388" spans="1:29" x14ac:dyDescent="0.25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18">
        <f t="shared" si="30"/>
        <v>20</v>
      </c>
      <c r="G388" s="207">
        <v>1263541</v>
      </c>
      <c r="H388" s="203">
        <v>37029.166064814817</v>
      </c>
      <c r="I388" t="s">
        <v>3966</v>
      </c>
      <c r="M388" t="s">
        <v>2482</v>
      </c>
      <c r="N388" t="s">
        <v>3951</v>
      </c>
      <c r="O388" t="s">
        <v>3952</v>
      </c>
      <c r="Q388" s="204">
        <v>20</v>
      </c>
      <c r="S388" t="s">
        <v>3898</v>
      </c>
      <c r="T388" t="s">
        <v>3899</v>
      </c>
      <c r="U388" s="206">
        <v>1542</v>
      </c>
      <c r="V388" t="s">
        <v>4031</v>
      </c>
      <c r="W388" t="s">
        <v>3922</v>
      </c>
      <c r="X388" t="s">
        <v>3902</v>
      </c>
      <c r="Y388" t="s">
        <v>3903</v>
      </c>
      <c r="Z388" t="s">
        <v>3904</v>
      </c>
      <c r="AA388">
        <v>2137283</v>
      </c>
    </row>
    <row r="389" spans="1:29" x14ac:dyDescent="0.25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8">
        <f t="shared" si="30"/>
        <v>4</v>
      </c>
      <c r="G389" s="207">
        <v>1263542</v>
      </c>
      <c r="H389" s="203">
        <v>37029.166284722225</v>
      </c>
      <c r="I389" t="s">
        <v>4010</v>
      </c>
      <c r="M389" t="s">
        <v>2482</v>
      </c>
      <c r="N389" t="s">
        <v>3951</v>
      </c>
      <c r="O389" t="s">
        <v>3952</v>
      </c>
      <c r="P389" s="204">
        <v>4</v>
      </c>
      <c r="S389" t="s">
        <v>3898</v>
      </c>
      <c r="T389" t="s">
        <v>3899</v>
      </c>
      <c r="U389" s="206">
        <v>1541</v>
      </c>
      <c r="V389" t="s">
        <v>1604</v>
      </c>
      <c r="W389" t="s">
        <v>3922</v>
      </c>
      <c r="X389" t="s">
        <v>3902</v>
      </c>
      <c r="Y389" t="s">
        <v>3903</v>
      </c>
      <c r="Z389" t="s">
        <v>3904</v>
      </c>
      <c r="AA389">
        <v>2137285</v>
      </c>
    </row>
    <row r="390" spans="1:29" x14ac:dyDescent="0.25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8">
        <f t="shared" si="30"/>
        <v>20</v>
      </c>
      <c r="G390" s="207">
        <v>1263543</v>
      </c>
      <c r="H390" s="203">
        <v>37029.166377314818</v>
      </c>
      <c r="I390" t="s">
        <v>1214</v>
      </c>
      <c r="M390" t="s">
        <v>2482</v>
      </c>
      <c r="N390" t="s">
        <v>3951</v>
      </c>
      <c r="O390" t="s">
        <v>3952</v>
      </c>
      <c r="Q390" s="204">
        <v>20</v>
      </c>
      <c r="S390" t="s">
        <v>3898</v>
      </c>
      <c r="T390" t="s">
        <v>3899</v>
      </c>
      <c r="U390" s="206">
        <v>1542</v>
      </c>
      <c r="V390" t="s">
        <v>1215</v>
      </c>
      <c r="W390" t="s">
        <v>3922</v>
      </c>
      <c r="X390" t="s">
        <v>3902</v>
      </c>
      <c r="Y390" t="s">
        <v>3903</v>
      </c>
      <c r="Z390" t="s">
        <v>3904</v>
      </c>
      <c r="AA390">
        <v>2137287</v>
      </c>
    </row>
    <row r="391" spans="1:29" x14ac:dyDescent="0.25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8">
        <f t="shared" si="30"/>
        <v>20</v>
      </c>
      <c r="G391" s="207">
        <v>1263544</v>
      </c>
      <c r="H391" s="203">
        <v>37029.166504629633</v>
      </c>
      <c r="I391" t="s">
        <v>1211</v>
      </c>
      <c r="M391" t="s">
        <v>2482</v>
      </c>
      <c r="N391" t="s">
        <v>3951</v>
      </c>
      <c r="O391" t="s">
        <v>3952</v>
      </c>
      <c r="P391" s="204">
        <v>20</v>
      </c>
      <c r="S391" t="s">
        <v>3898</v>
      </c>
      <c r="T391" t="s">
        <v>3899</v>
      </c>
      <c r="U391" s="206">
        <v>1541</v>
      </c>
      <c r="V391" t="s">
        <v>1212</v>
      </c>
      <c r="W391" t="s">
        <v>3922</v>
      </c>
      <c r="X391" t="s">
        <v>3902</v>
      </c>
      <c r="Y391" t="s">
        <v>3903</v>
      </c>
      <c r="Z391" t="s">
        <v>3904</v>
      </c>
      <c r="AA391">
        <v>2137289</v>
      </c>
    </row>
    <row r="392" spans="1:29" x14ac:dyDescent="0.25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8">
        <f t="shared" si="30"/>
        <v>2</v>
      </c>
      <c r="G392" s="207">
        <v>1263545</v>
      </c>
      <c r="H392" s="203">
        <v>37029.16684027778</v>
      </c>
      <c r="I392" t="s">
        <v>3966</v>
      </c>
      <c r="M392" t="s">
        <v>2482</v>
      </c>
      <c r="N392" t="s">
        <v>3896</v>
      </c>
      <c r="O392" t="s">
        <v>3897</v>
      </c>
      <c r="P392" s="204">
        <v>2</v>
      </c>
      <c r="S392" t="s">
        <v>3898</v>
      </c>
      <c r="T392" t="s">
        <v>3899</v>
      </c>
      <c r="U392" s="206">
        <v>1704</v>
      </c>
      <c r="V392" t="s">
        <v>4025</v>
      </c>
      <c r="W392" t="s">
        <v>3922</v>
      </c>
      <c r="X392" t="s">
        <v>3902</v>
      </c>
      <c r="Y392" t="s">
        <v>3903</v>
      </c>
      <c r="Z392" t="s">
        <v>3904</v>
      </c>
      <c r="AA392">
        <v>2137291</v>
      </c>
    </row>
    <row r="393" spans="1:29" x14ac:dyDescent="0.25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8">
        <f t="shared" si="30"/>
        <v>10</v>
      </c>
      <c r="G393" s="207">
        <v>1263546</v>
      </c>
      <c r="H393" s="203">
        <v>37029.166898148149</v>
      </c>
      <c r="I393" t="s">
        <v>3966</v>
      </c>
      <c r="M393" t="s">
        <v>2482</v>
      </c>
      <c r="N393" t="s">
        <v>3959</v>
      </c>
      <c r="O393" t="s">
        <v>3960</v>
      </c>
      <c r="Q393" s="204">
        <v>10</v>
      </c>
      <c r="S393" t="s">
        <v>3961</v>
      </c>
      <c r="T393" t="s">
        <v>3899</v>
      </c>
      <c r="U393" s="206">
        <v>1270</v>
      </c>
      <c r="V393" t="s">
        <v>3066</v>
      </c>
      <c r="W393" t="s">
        <v>3962</v>
      </c>
      <c r="X393" t="s">
        <v>3902</v>
      </c>
      <c r="Y393" t="s">
        <v>3903</v>
      </c>
      <c r="Z393" t="s">
        <v>3904</v>
      </c>
      <c r="AA393">
        <v>2137293</v>
      </c>
    </row>
    <row r="394" spans="1:29" x14ac:dyDescent="0.25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18">
        <f t="shared" si="30"/>
        <v>20</v>
      </c>
      <c r="G394" s="207">
        <v>1263547</v>
      </c>
      <c r="H394" s="203">
        <v>37029.167048611111</v>
      </c>
      <c r="I394" t="s">
        <v>3869</v>
      </c>
      <c r="M394" t="s">
        <v>2482</v>
      </c>
      <c r="N394" t="s">
        <v>4026</v>
      </c>
      <c r="O394" t="s">
        <v>4027</v>
      </c>
      <c r="Q394" s="204">
        <v>20</v>
      </c>
      <c r="S394" t="s">
        <v>3898</v>
      </c>
      <c r="T394" t="s">
        <v>3899</v>
      </c>
      <c r="U394" s="206">
        <v>968</v>
      </c>
      <c r="V394" t="s">
        <v>3957</v>
      </c>
      <c r="W394" t="s">
        <v>3976</v>
      </c>
      <c r="X394" t="s">
        <v>3902</v>
      </c>
      <c r="Y394" t="s">
        <v>3903</v>
      </c>
      <c r="Z394" t="s">
        <v>3904</v>
      </c>
      <c r="AA394">
        <v>2137295</v>
      </c>
    </row>
    <row r="395" spans="1:29" x14ac:dyDescent="0.25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8">
        <f t="shared" ref="F395:F458" si="35">E395*SUM(P395:Q395)</f>
        <v>18</v>
      </c>
      <c r="G395" s="207">
        <v>1263548</v>
      </c>
      <c r="H395" s="203">
        <v>37029.16715277778</v>
      </c>
      <c r="I395" t="s">
        <v>4010</v>
      </c>
      <c r="M395" t="s">
        <v>2482</v>
      </c>
      <c r="N395" t="s">
        <v>3896</v>
      </c>
      <c r="O395" t="s">
        <v>3897</v>
      </c>
      <c r="P395" s="204">
        <v>18</v>
      </c>
      <c r="S395" t="s">
        <v>3898</v>
      </c>
      <c r="T395" t="s">
        <v>3899</v>
      </c>
      <c r="U395" s="206">
        <v>1704</v>
      </c>
      <c r="V395" t="s">
        <v>4030</v>
      </c>
      <c r="W395" t="s">
        <v>3922</v>
      </c>
      <c r="X395" t="s">
        <v>3902</v>
      </c>
      <c r="Y395" t="s">
        <v>3903</v>
      </c>
      <c r="Z395" t="s">
        <v>3904</v>
      </c>
      <c r="AA395">
        <v>2137297</v>
      </c>
    </row>
    <row r="396" spans="1:29" x14ac:dyDescent="0.25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18">
        <f t="shared" si="35"/>
        <v>20</v>
      </c>
      <c r="G396" s="207">
        <v>1263549</v>
      </c>
      <c r="H396" s="203">
        <v>37029.167280092595</v>
      </c>
      <c r="I396" t="s">
        <v>4007</v>
      </c>
      <c r="M396" t="s">
        <v>2482</v>
      </c>
      <c r="N396" t="s">
        <v>3951</v>
      </c>
      <c r="O396" t="s">
        <v>3952</v>
      </c>
      <c r="P396" s="204">
        <v>20</v>
      </c>
      <c r="S396" t="s">
        <v>3898</v>
      </c>
      <c r="T396" t="s">
        <v>3899</v>
      </c>
      <c r="U396" s="206">
        <v>1540</v>
      </c>
      <c r="V396" t="s">
        <v>4008</v>
      </c>
      <c r="W396" t="s">
        <v>3922</v>
      </c>
      <c r="X396" t="s">
        <v>3902</v>
      </c>
      <c r="Y396" t="s">
        <v>3903</v>
      </c>
      <c r="Z396" t="s">
        <v>3904</v>
      </c>
      <c r="AA396">
        <v>2137299</v>
      </c>
    </row>
    <row r="397" spans="1:29" x14ac:dyDescent="0.25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8">
        <f t="shared" si="35"/>
        <v>20</v>
      </c>
      <c r="G397" s="207">
        <v>1263551</v>
      </c>
      <c r="H397" s="203">
        <v>37029.167395833334</v>
      </c>
      <c r="I397" t="s">
        <v>3958</v>
      </c>
      <c r="M397" t="s">
        <v>2482</v>
      </c>
      <c r="N397" t="s">
        <v>3896</v>
      </c>
      <c r="O397" t="s">
        <v>3897</v>
      </c>
      <c r="P397" s="204">
        <v>20</v>
      </c>
      <c r="S397" t="s">
        <v>3898</v>
      </c>
      <c r="T397" t="s">
        <v>3899</v>
      </c>
      <c r="U397" s="206">
        <v>1704</v>
      </c>
      <c r="V397" t="s">
        <v>4099</v>
      </c>
      <c r="W397" t="s">
        <v>3922</v>
      </c>
      <c r="X397" t="s">
        <v>3902</v>
      </c>
      <c r="Y397" t="s">
        <v>3903</v>
      </c>
      <c r="Z397" t="s">
        <v>3904</v>
      </c>
      <c r="AA397">
        <v>2137303</v>
      </c>
    </row>
    <row r="398" spans="1:29" x14ac:dyDescent="0.25">
      <c r="A398" s="44" t="str">
        <f t="shared" si="31"/>
        <v xml:space="preserve"> Natural Gas Physical</v>
      </c>
      <c r="B398" s="44" t="str">
        <f t="shared" si="32"/>
        <v/>
      </c>
      <c r="C398" s="44" t="str">
        <f t="shared" si="33"/>
        <v>Natural Gas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2</v>
      </c>
      <c r="F398" s="218">
        <f t="shared" si="35"/>
        <v>100000</v>
      </c>
      <c r="G398" s="207">
        <v>1263552</v>
      </c>
      <c r="H398" s="203">
        <v>37029.167500000003</v>
      </c>
      <c r="I398" t="s">
        <v>4024</v>
      </c>
      <c r="M398" t="s">
        <v>2476</v>
      </c>
      <c r="N398" t="s">
        <v>3987</v>
      </c>
      <c r="O398" t="s">
        <v>1592</v>
      </c>
      <c r="P398" s="204">
        <v>50000</v>
      </c>
      <c r="S398" t="s">
        <v>3989</v>
      </c>
      <c r="T398" t="s">
        <v>3990</v>
      </c>
      <c r="U398" s="206">
        <v>20.25</v>
      </c>
      <c r="V398" t="s">
        <v>1603</v>
      </c>
      <c r="W398" t="s">
        <v>4003</v>
      </c>
      <c r="X398" t="s">
        <v>3992</v>
      </c>
      <c r="Y398" t="s">
        <v>3993</v>
      </c>
      <c r="Z398" t="s">
        <v>3910</v>
      </c>
      <c r="AA398">
        <v>103641</v>
      </c>
      <c r="AB398" s="203">
        <v>37030.875</v>
      </c>
      <c r="AC398" s="203">
        <v>37031.875</v>
      </c>
    </row>
    <row r="399" spans="1:29" x14ac:dyDescent="0.25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8">
        <f t="shared" si="35"/>
        <v>5</v>
      </c>
      <c r="G399" s="207">
        <v>1263553</v>
      </c>
      <c r="H399" s="203">
        <v>37029.167696759258</v>
      </c>
      <c r="I399" t="s">
        <v>4010</v>
      </c>
      <c r="M399" t="s">
        <v>2482</v>
      </c>
      <c r="N399" t="s">
        <v>3896</v>
      </c>
      <c r="O399" t="s">
        <v>3897</v>
      </c>
      <c r="P399" s="204">
        <v>5</v>
      </c>
      <c r="S399" t="s">
        <v>3898</v>
      </c>
      <c r="T399" t="s">
        <v>3899</v>
      </c>
      <c r="U399" s="206">
        <v>1703</v>
      </c>
      <c r="V399" t="s">
        <v>1604</v>
      </c>
      <c r="W399" t="s">
        <v>3922</v>
      </c>
      <c r="X399" t="s">
        <v>3902</v>
      </c>
      <c r="Y399" t="s">
        <v>3903</v>
      </c>
      <c r="Z399" t="s">
        <v>3904</v>
      </c>
      <c r="AA399">
        <v>2137305</v>
      </c>
    </row>
    <row r="400" spans="1:29" x14ac:dyDescent="0.25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8">
        <f t="shared" si="35"/>
        <v>4</v>
      </c>
      <c r="G400" s="207">
        <v>1263554</v>
      </c>
      <c r="H400" s="203">
        <v>37029.167928240742</v>
      </c>
      <c r="I400" t="s">
        <v>1197</v>
      </c>
      <c r="M400" t="s">
        <v>2482</v>
      </c>
      <c r="N400" t="s">
        <v>3951</v>
      </c>
      <c r="O400" t="s">
        <v>3952</v>
      </c>
      <c r="P400" s="204">
        <v>4</v>
      </c>
      <c r="S400" t="s">
        <v>3898</v>
      </c>
      <c r="T400" t="s">
        <v>3899</v>
      </c>
      <c r="U400" s="206">
        <v>1539</v>
      </c>
      <c r="V400" t="s">
        <v>1198</v>
      </c>
      <c r="W400" t="s">
        <v>3922</v>
      </c>
      <c r="X400" t="s">
        <v>3902</v>
      </c>
      <c r="Y400" t="s">
        <v>3903</v>
      </c>
      <c r="Z400" t="s">
        <v>3904</v>
      </c>
      <c r="AA400">
        <v>2137307</v>
      </c>
    </row>
    <row r="401" spans="1:29" x14ac:dyDescent="0.25">
      <c r="A401" s="44" t="str">
        <f t="shared" si="31"/>
        <v xml:space="preserve"> Power Financial</v>
      </c>
      <c r="B401" s="44" t="str">
        <f t="shared" si="32"/>
        <v/>
      </c>
      <c r="C401" s="44" t="str">
        <f t="shared" si="33"/>
        <v>Power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121</v>
      </c>
      <c r="F401" s="218">
        <f t="shared" si="35"/>
        <v>605</v>
      </c>
      <c r="G401" s="207">
        <v>1263555</v>
      </c>
      <c r="H401" s="203">
        <v>37029.168368055558</v>
      </c>
      <c r="I401" t="s">
        <v>1605</v>
      </c>
      <c r="M401" t="s">
        <v>3301</v>
      </c>
      <c r="N401" t="s">
        <v>1541</v>
      </c>
      <c r="O401" t="s">
        <v>1585</v>
      </c>
      <c r="Q401" s="204">
        <v>5</v>
      </c>
      <c r="S401" t="s">
        <v>2475</v>
      </c>
      <c r="T401" t="s">
        <v>1543</v>
      </c>
      <c r="U401" s="206">
        <v>219</v>
      </c>
      <c r="V401" t="s">
        <v>1606</v>
      </c>
      <c r="W401" t="s">
        <v>1545</v>
      </c>
      <c r="X401" t="s">
        <v>1546</v>
      </c>
      <c r="Y401" t="s">
        <v>1547</v>
      </c>
      <c r="Z401" t="s">
        <v>1548</v>
      </c>
      <c r="AA401">
        <v>1263555</v>
      </c>
      <c r="AB401" s="203">
        <v>37257</v>
      </c>
      <c r="AC401" s="203">
        <v>37377</v>
      </c>
    </row>
    <row r="402" spans="1:29" x14ac:dyDescent="0.25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8">
        <f t="shared" si="35"/>
        <v>15</v>
      </c>
      <c r="G402" s="207">
        <v>1263556</v>
      </c>
      <c r="H402" s="203">
        <v>37029.168379629627</v>
      </c>
      <c r="I402" t="s">
        <v>3958</v>
      </c>
      <c r="M402" t="s">
        <v>2482</v>
      </c>
      <c r="N402" t="s">
        <v>3896</v>
      </c>
      <c r="O402" t="s">
        <v>3897</v>
      </c>
      <c r="P402" s="204">
        <v>15</v>
      </c>
      <c r="S402" t="s">
        <v>3898</v>
      </c>
      <c r="T402" t="s">
        <v>3899</v>
      </c>
      <c r="U402" s="206">
        <v>1703</v>
      </c>
      <c r="V402" t="s">
        <v>4039</v>
      </c>
      <c r="W402" t="s">
        <v>3922</v>
      </c>
      <c r="X402" t="s">
        <v>3902</v>
      </c>
      <c r="Y402" t="s">
        <v>3903</v>
      </c>
      <c r="Z402" t="s">
        <v>3904</v>
      </c>
      <c r="AA402">
        <v>2137309</v>
      </c>
    </row>
    <row r="403" spans="1:29" x14ac:dyDescent="0.25">
      <c r="A403" s="44" t="str">
        <f t="shared" si="31"/>
        <v xml:space="preserve"> Metals Financial</v>
      </c>
      <c r="B403" s="44" t="str">
        <f t="shared" si="32"/>
        <v/>
      </c>
      <c r="C403" s="44" t="str">
        <f t="shared" si="33"/>
        <v>Metals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8">
        <f t="shared" si="35"/>
        <v>15</v>
      </c>
      <c r="G403" s="207">
        <v>1263557</v>
      </c>
      <c r="H403" s="203">
        <v>37029.169270833336</v>
      </c>
      <c r="I403" t="s">
        <v>4010</v>
      </c>
      <c r="M403" t="s">
        <v>2482</v>
      </c>
      <c r="N403" t="s">
        <v>3951</v>
      </c>
      <c r="O403" t="s">
        <v>3952</v>
      </c>
      <c r="P403" s="204">
        <v>15</v>
      </c>
      <c r="S403" t="s">
        <v>3898</v>
      </c>
      <c r="T403" t="s">
        <v>3899</v>
      </c>
      <c r="U403" s="206">
        <v>1539</v>
      </c>
      <c r="V403" t="s">
        <v>4030</v>
      </c>
      <c r="W403" t="s">
        <v>3922</v>
      </c>
      <c r="X403" t="s">
        <v>3902</v>
      </c>
      <c r="Y403" t="s">
        <v>3903</v>
      </c>
      <c r="Z403" t="s">
        <v>3904</v>
      </c>
      <c r="AA403">
        <v>2137313</v>
      </c>
    </row>
    <row r="404" spans="1:29" x14ac:dyDescent="0.25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18">
        <f t="shared" si="35"/>
        <v>10</v>
      </c>
      <c r="G404" s="207">
        <v>1263558</v>
      </c>
      <c r="H404" s="203">
        <v>37029.169374999998</v>
      </c>
      <c r="I404" t="s">
        <v>4010</v>
      </c>
      <c r="M404" t="s">
        <v>2482</v>
      </c>
      <c r="N404" t="s">
        <v>3896</v>
      </c>
      <c r="O404" t="s">
        <v>3897</v>
      </c>
      <c r="P404" s="204">
        <v>10</v>
      </c>
      <c r="S404" t="s">
        <v>3898</v>
      </c>
      <c r="T404" t="s">
        <v>3899</v>
      </c>
      <c r="U404" s="206">
        <v>1702</v>
      </c>
      <c r="V404" t="s">
        <v>1604</v>
      </c>
      <c r="W404" t="s">
        <v>3922</v>
      </c>
      <c r="X404" t="s">
        <v>3902</v>
      </c>
      <c r="Y404" t="s">
        <v>3903</v>
      </c>
      <c r="Z404" t="s">
        <v>3904</v>
      </c>
      <c r="AA404">
        <v>2137317</v>
      </c>
    </row>
    <row r="405" spans="1:29" x14ac:dyDescent="0.25">
      <c r="A405" s="44" t="str">
        <f t="shared" si="31"/>
        <v xml:space="preserve"> Metals Financial</v>
      </c>
      <c r="B405" s="44" t="str">
        <f t="shared" si="32"/>
        <v/>
      </c>
      <c r="C405" s="44" t="str">
        <f t="shared" si="33"/>
        <v>Metals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1</v>
      </c>
      <c r="F405" s="218">
        <f t="shared" si="35"/>
        <v>10</v>
      </c>
      <c r="G405" s="207">
        <v>1263559</v>
      </c>
      <c r="H405" s="203">
        <v>37029.169398148151</v>
      </c>
      <c r="I405" t="s">
        <v>4018</v>
      </c>
      <c r="M405" t="s">
        <v>2482</v>
      </c>
      <c r="N405" t="s">
        <v>4026</v>
      </c>
      <c r="O405" t="s">
        <v>4027</v>
      </c>
      <c r="P405" s="204">
        <v>10</v>
      </c>
      <c r="S405" t="s">
        <v>3898</v>
      </c>
      <c r="T405" t="s">
        <v>3899</v>
      </c>
      <c r="U405" s="206">
        <v>967</v>
      </c>
      <c r="V405" t="s">
        <v>1607</v>
      </c>
      <c r="W405" t="s">
        <v>3976</v>
      </c>
      <c r="X405" t="s">
        <v>3902</v>
      </c>
      <c r="Y405" t="s">
        <v>3903</v>
      </c>
      <c r="Z405" t="s">
        <v>3904</v>
      </c>
      <c r="AA405">
        <v>2137319</v>
      </c>
    </row>
    <row r="406" spans="1:29" x14ac:dyDescent="0.25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8">
        <f t="shared" si="35"/>
        <v>10</v>
      </c>
      <c r="G406" s="207">
        <v>1263560</v>
      </c>
      <c r="H406" s="203">
        <v>37029.169421296298</v>
      </c>
      <c r="I406" t="s">
        <v>4157</v>
      </c>
      <c r="M406" t="s">
        <v>2482</v>
      </c>
      <c r="N406" t="s">
        <v>3959</v>
      </c>
      <c r="O406" t="s">
        <v>3960</v>
      </c>
      <c r="P406" s="204">
        <v>10</v>
      </c>
      <c r="S406" t="s">
        <v>3961</v>
      </c>
      <c r="T406" t="s">
        <v>3899</v>
      </c>
      <c r="U406" s="206">
        <v>1268</v>
      </c>
      <c r="V406" t="s">
        <v>3075</v>
      </c>
      <c r="W406" t="s">
        <v>3962</v>
      </c>
      <c r="X406" t="s">
        <v>3902</v>
      </c>
      <c r="Y406" t="s">
        <v>3903</v>
      </c>
      <c r="Z406" t="s">
        <v>3904</v>
      </c>
      <c r="AA406">
        <v>2137323</v>
      </c>
    </row>
    <row r="407" spans="1:29" x14ac:dyDescent="0.25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8">
        <f t="shared" si="35"/>
        <v>1</v>
      </c>
      <c r="G407" s="207">
        <v>1263561</v>
      </c>
      <c r="H407" s="203">
        <v>37029.169444444444</v>
      </c>
      <c r="I407" t="s">
        <v>4010</v>
      </c>
      <c r="M407" t="s">
        <v>2482</v>
      </c>
      <c r="N407" t="s">
        <v>3951</v>
      </c>
      <c r="O407" t="s">
        <v>3952</v>
      </c>
      <c r="P407" s="204">
        <v>1</v>
      </c>
      <c r="S407" t="s">
        <v>3898</v>
      </c>
      <c r="T407" t="s">
        <v>3899</v>
      </c>
      <c r="U407" s="206">
        <v>1539</v>
      </c>
      <c r="V407" t="s">
        <v>1604</v>
      </c>
      <c r="W407" t="s">
        <v>3922</v>
      </c>
      <c r="X407" t="s">
        <v>3902</v>
      </c>
      <c r="Y407" t="s">
        <v>3903</v>
      </c>
      <c r="Z407" t="s">
        <v>3904</v>
      </c>
      <c r="AA407">
        <v>2137325</v>
      </c>
    </row>
    <row r="408" spans="1:29" x14ac:dyDescent="0.25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8">
        <f t="shared" si="35"/>
        <v>10</v>
      </c>
      <c r="G408" s="207">
        <v>1263562</v>
      </c>
      <c r="H408" s="203">
        <v>37029.169456018521</v>
      </c>
      <c r="I408" t="s">
        <v>3958</v>
      </c>
      <c r="M408" t="s">
        <v>2482</v>
      </c>
      <c r="N408" t="s">
        <v>3972</v>
      </c>
      <c r="O408" t="s">
        <v>3973</v>
      </c>
      <c r="P408" s="204">
        <v>10</v>
      </c>
      <c r="S408" t="s">
        <v>3974</v>
      </c>
      <c r="T408" t="s">
        <v>3899</v>
      </c>
      <c r="U408" s="206">
        <v>7310</v>
      </c>
      <c r="V408" t="s">
        <v>4039</v>
      </c>
      <c r="W408" t="s">
        <v>3976</v>
      </c>
      <c r="X408" t="s">
        <v>3902</v>
      </c>
      <c r="Y408" t="s">
        <v>3903</v>
      </c>
      <c r="Z408" t="s">
        <v>3904</v>
      </c>
      <c r="AA408">
        <v>2137327</v>
      </c>
    </row>
    <row r="409" spans="1:29" x14ac:dyDescent="0.25">
      <c r="A409" s="44" t="str">
        <f t="shared" si="31"/>
        <v xml:space="preserve"> Natural Gas Physical</v>
      </c>
      <c r="B409" s="44" t="str">
        <f t="shared" si="32"/>
        <v/>
      </c>
      <c r="C409" s="44" t="str">
        <f t="shared" si="33"/>
        <v>Natural Gas</v>
      </c>
      <c r="D409" s="44" t="str">
        <f t="shared" si="34"/>
        <v>Physical</v>
      </c>
      <c r="E409" s="44">
        <f>IF(VLOOKUP(S409,'DD-Lookup'!$J$6:$L$50,3,FALSE)="Monthly",(YEAR(AC409)-YEAR(AB409))*12+MONTH(AC409)-MONTH(AB409)+1,(AC409-AB409+1))</f>
        <v>2</v>
      </c>
      <c r="F409" s="218">
        <f t="shared" si="35"/>
        <v>100000</v>
      </c>
      <c r="G409" s="207">
        <v>1263563</v>
      </c>
      <c r="H409" s="203">
        <v>37029.16946759259</v>
      </c>
      <c r="I409" t="s">
        <v>4005</v>
      </c>
      <c r="M409" t="s">
        <v>2476</v>
      </c>
      <c r="N409" t="s">
        <v>1187</v>
      </c>
      <c r="O409" t="s">
        <v>1608</v>
      </c>
      <c r="P409" s="204">
        <v>50000</v>
      </c>
      <c r="S409" t="s">
        <v>3989</v>
      </c>
      <c r="T409" t="s">
        <v>3990</v>
      </c>
      <c r="U409" s="206">
        <v>20.7</v>
      </c>
      <c r="V409" t="s">
        <v>4006</v>
      </c>
      <c r="W409" t="s">
        <v>1189</v>
      </c>
      <c r="X409" t="s">
        <v>1190</v>
      </c>
      <c r="Y409" t="s">
        <v>3993</v>
      </c>
      <c r="Z409" t="s">
        <v>3910</v>
      </c>
      <c r="AA409">
        <v>103639</v>
      </c>
      <c r="AB409" s="203">
        <v>37030.875</v>
      </c>
      <c r="AC409" s="203">
        <v>37031.875</v>
      </c>
    </row>
    <row r="410" spans="1:29" x14ac:dyDescent="0.25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18">
        <f t="shared" si="35"/>
        <v>10</v>
      </c>
      <c r="G410" s="207">
        <v>1263564</v>
      </c>
      <c r="H410" s="203">
        <v>37029.169560185182</v>
      </c>
      <c r="I410" t="s">
        <v>4010</v>
      </c>
      <c r="M410" t="s">
        <v>2482</v>
      </c>
      <c r="N410" t="s">
        <v>3896</v>
      </c>
      <c r="O410" t="s">
        <v>3897</v>
      </c>
      <c r="P410" s="204">
        <v>10</v>
      </c>
      <c r="S410" t="s">
        <v>3898</v>
      </c>
      <c r="T410" t="s">
        <v>3899</v>
      </c>
      <c r="U410" s="206">
        <v>1702</v>
      </c>
      <c r="V410" t="s">
        <v>4030</v>
      </c>
      <c r="W410" t="s">
        <v>3922</v>
      </c>
      <c r="X410" t="s">
        <v>3902</v>
      </c>
      <c r="Y410" t="s">
        <v>3903</v>
      </c>
      <c r="Z410" t="s">
        <v>3904</v>
      </c>
      <c r="AA410">
        <v>2137329</v>
      </c>
    </row>
    <row r="411" spans="1:29" x14ac:dyDescent="0.25">
      <c r="A411" s="44" t="str">
        <f t="shared" si="31"/>
        <v xml:space="preserve"> Natural Gas Physical</v>
      </c>
      <c r="B411" s="44" t="str">
        <f t="shared" si="32"/>
        <v/>
      </c>
      <c r="C411" s="44" t="str">
        <f t="shared" si="33"/>
        <v>Natural Gas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2</v>
      </c>
      <c r="F411" s="218">
        <f t="shared" si="35"/>
        <v>100000</v>
      </c>
      <c r="G411" s="207">
        <v>1263565</v>
      </c>
      <c r="H411" s="203">
        <v>37029.170289351852</v>
      </c>
      <c r="I411" t="s">
        <v>4005</v>
      </c>
      <c r="M411" t="s">
        <v>2476</v>
      </c>
      <c r="N411" t="s">
        <v>1187</v>
      </c>
      <c r="O411" t="s">
        <v>1608</v>
      </c>
      <c r="P411" s="204">
        <v>50000</v>
      </c>
      <c r="S411" t="s">
        <v>3989</v>
      </c>
      <c r="T411" t="s">
        <v>3990</v>
      </c>
      <c r="U411" s="206">
        <v>20.6</v>
      </c>
      <c r="V411" t="s">
        <v>4006</v>
      </c>
      <c r="W411" t="s">
        <v>1189</v>
      </c>
      <c r="X411" t="s">
        <v>1190</v>
      </c>
      <c r="Y411" t="s">
        <v>3993</v>
      </c>
      <c r="Z411" t="s">
        <v>3910</v>
      </c>
      <c r="AA411">
        <v>103640</v>
      </c>
      <c r="AB411" s="203">
        <v>37030.875</v>
      </c>
      <c r="AC411" s="203">
        <v>37031.875</v>
      </c>
    </row>
    <row r="412" spans="1:29" x14ac:dyDescent="0.25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8">
        <f t="shared" si="35"/>
        <v>1</v>
      </c>
      <c r="G412" s="207">
        <v>1263566</v>
      </c>
      <c r="H412" s="203">
        <v>37029.171157407407</v>
      </c>
      <c r="I412" t="s">
        <v>4010</v>
      </c>
      <c r="M412" t="s">
        <v>2482</v>
      </c>
      <c r="N412" t="s">
        <v>3972</v>
      </c>
      <c r="O412" t="s">
        <v>3973</v>
      </c>
      <c r="P412" s="204">
        <v>1</v>
      </c>
      <c r="S412" t="s">
        <v>3974</v>
      </c>
      <c r="T412" t="s">
        <v>3899</v>
      </c>
      <c r="U412" s="206">
        <v>7295</v>
      </c>
      <c r="V412" t="s">
        <v>1604</v>
      </c>
      <c r="W412" t="s">
        <v>3976</v>
      </c>
      <c r="X412" t="s">
        <v>3902</v>
      </c>
      <c r="Y412" t="s">
        <v>3903</v>
      </c>
      <c r="Z412" t="s">
        <v>3904</v>
      </c>
      <c r="AA412">
        <v>2137339</v>
      </c>
    </row>
    <row r="413" spans="1:29" x14ac:dyDescent="0.25">
      <c r="A413" s="44" t="str">
        <f t="shared" si="31"/>
        <v xml:space="preserve"> Power Physical</v>
      </c>
      <c r="B413" s="44" t="str">
        <f t="shared" si="32"/>
        <v/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31</v>
      </c>
      <c r="F413" s="218">
        <f t="shared" si="35"/>
        <v>775</v>
      </c>
      <c r="G413" s="207">
        <v>1263567</v>
      </c>
      <c r="H413" s="203">
        <v>37029.171527777777</v>
      </c>
      <c r="I413" t="s">
        <v>3911</v>
      </c>
      <c r="M413" t="s">
        <v>3301</v>
      </c>
      <c r="N413" t="s">
        <v>3905</v>
      </c>
      <c r="O413" t="s">
        <v>1609</v>
      </c>
      <c r="P413" s="204">
        <v>25</v>
      </c>
      <c r="S413" t="s">
        <v>2475</v>
      </c>
      <c r="T413" t="s">
        <v>3906</v>
      </c>
      <c r="U413" s="206">
        <v>19.3</v>
      </c>
      <c r="V413" t="s">
        <v>4108</v>
      </c>
      <c r="W413" t="s">
        <v>3907</v>
      </c>
      <c r="X413" t="s">
        <v>3908</v>
      </c>
      <c r="Y413" t="s">
        <v>3909</v>
      </c>
      <c r="Z413" t="s">
        <v>3910</v>
      </c>
      <c r="AA413">
        <v>104007.1</v>
      </c>
      <c r="AB413" s="203">
        <v>37073</v>
      </c>
      <c r="AC413" s="203">
        <v>37103</v>
      </c>
    </row>
    <row r="414" spans="1:29" x14ac:dyDescent="0.25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8">
        <f t="shared" si="35"/>
        <v>20</v>
      </c>
      <c r="G414" s="207">
        <v>1263568</v>
      </c>
      <c r="H414" s="203">
        <v>37029.171817129631</v>
      </c>
      <c r="I414" t="s">
        <v>3958</v>
      </c>
      <c r="M414" t="s">
        <v>2482</v>
      </c>
      <c r="N414" t="s">
        <v>3951</v>
      </c>
      <c r="O414" t="s">
        <v>3952</v>
      </c>
      <c r="P414" s="204">
        <v>20</v>
      </c>
      <c r="S414" t="s">
        <v>3898</v>
      </c>
      <c r="T414" t="s">
        <v>3899</v>
      </c>
      <c r="U414" s="206">
        <v>1538</v>
      </c>
      <c r="V414" t="s">
        <v>4012</v>
      </c>
      <c r="W414" t="s">
        <v>3922</v>
      </c>
      <c r="X414" t="s">
        <v>3902</v>
      </c>
      <c r="Y414" t="s">
        <v>3903</v>
      </c>
      <c r="Z414" t="s">
        <v>3904</v>
      </c>
      <c r="AA414">
        <v>2137345</v>
      </c>
    </row>
    <row r="415" spans="1:29" x14ac:dyDescent="0.25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18">
        <f t="shared" si="35"/>
        <v>20</v>
      </c>
      <c r="G415" s="207">
        <v>1263569</v>
      </c>
      <c r="H415" s="203">
        <v>37029.171840277777</v>
      </c>
      <c r="I415" t="s">
        <v>4010</v>
      </c>
      <c r="M415" t="s">
        <v>2482</v>
      </c>
      <c r="N415" t="s">
        <v>3896</v>
      </c>
      <c r="O415" t="s">
        <v>3897</v>
      </c>
      <c r="P415" s="204">
        <v>20</v>
      </c>
      <c r="S415" t="s">
        <v>3898</v>
      </c>
      <c r="T415" t="s">
        <v>3899</v>
      </c>
      <c r="U415" s="206">
        <v>1701</v>
      </c>
      <c r="V415" t="s">
        <v>4030</v>
      </c>
      <c r="W415" t="s">
        <v>3922</v>
      </c>
      <c r="X415" t="s">
        <v>3902</v>
      </c>
      <c r="Y415" t="s">
        <v>3903</v>
      </c>
      <c r="Z415" t="s">
        <v>3904</v>
      </c>
      <c r="AA415">
        <v>2137347</v>
      </c>
    </row>
    <row r="416" spans="1:29" x14ac:dyDescent="0.25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18">
        <f t="shared" si="35"/>
        <v>9</v>
      </c>
      <c r="G416" s="207">
        <v>1263570</v>
      </c>
      <c r="H416" s="203">
        <v>37029.1721875</v>
      </c>
      <c r="I416" t="s">
        <v>4034</v>
      </c>
      <c r="M416" t="s">
        <v>2482</v>
      </c>
      <c r="N416" t="s">
        <v>3972</v>
      </c>
      <c r="O416" t="s">
        <v>3973</v>
      </c>
      <c r="P416" s="204">
        <v>9</v>
      </c>
      <c r="S416" t="s">
        <v>3974</v>
      </c>
      <c r="T416" t="s">
        <v>3899</v>
      </c>
      <c r="U416" s="206">
        <v>7295</v>
      </c>
      <c r="V416" t="s">
        <v>4159</v>
      </c>
      <c r="W416" t="s">
        <v>3976</v>
      </c>
      <c r="X416" t="s">
        <v>3902</v>
      </c>
      <c r="Y416" t="s">
        <v>3903</v>
      </c>
      <c r="Z416" t="s">
        <v>3904</v>
      </c>
      <c r="AA416">
        <v>2137351</v>
      </c>
    </row>
    <row r="417" spans="1:29" x14ac:dyDescent="0.25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18">
        <f t="shared" si="35"/>
        <v>20</v>
      </c>
      <c r="G417" s="207">
        <v>1263571</v>
      </c>
      <c r="H417" s="203">
        <v>37029.172812500001</v>
      </c>
      <c r="I417" t="s">
        <v>3869</v>
      </c>
      <c r="M417" t="s">
        <v>2482</v>
      </c>
      <c r="N417" t="s">
        <v>3896</v>
      </c>
      <c r="O417" t="s">
        <v>3897</v>
      </c>
      <c r="P417" s="204">
        <v>20</v>
      </c>
      <c r="S417" t="s">
        <v>3898</v>
      </c>
      <c r="T417" t="s">
        <v>3899</v>
      </c>
      <c r="U417" s="206">
        <v>1701</v>
      </c>
      <c r="V417" t="s">
        <v>3956</v>
      </c>
      <c r="W417" t="s">
        <v>3922</v>
      </c>
      <c r="X417" t="s">
        <v>3902</v>
      </c>
      <c r="Y417" t="s">
        <v>3903</v>
      </c>
      <c r="Z417" t="s">
        <v>3904</v>
      </c>
      <c r="AA417">
        <v>2137356</v>
      </c>
    </row>
    <row r="418" spans="1:29" x14ac:dyDescent="0.25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8">
        <f t="shared" si="35"/>
        <v>4</v>
      </c>
      <c r="G418" s="207">
        <v>1263572</v>
      </c>
      <c r="H418" s="203">
        <v>37029.174375000002</v>
      </c>
      <c r="I418" t="s">
        <v>3958</v>
      </c>
      <c r="M418" t="s">
        <v>2482</v>
      </c>
      <c r="N418" t="s">
        <v>3951</v>
      </c>
      <c r="O418" t="s">
        <v>1213</v>
      </c>
      <c r="P418" s="204">
        <v>4</v>
      </c>
      <c r="S418" t="s">
        <v>3898</v>
      </c>
      <c r="T418" t="s">
        <v>3899</v>
      </c>
      <c r="U418" s="206">
        <v>1532.5</v>
      </c>
      <c r="V418" t="s">
        <v>3819</v>
      </c>
      <c r="W418" t="s">
        <v>3922</v>
      </c>
      <c r="X418" t="s">
        <v>3902</v>
      </c>
      <c r="Y418" t="s">
        <v>3903</v>
      </c>
      <c r="Z418" t="s">
        <v>3904</v>
      </c>
      <c r="AA418">
        <v>2137367</v>
      </c>
      <c r="AB418" s="203">
        <v>37090</v>
      </c>
      <c r="AC418" s="203">
        <v>37090</v>
      </c>
    </row>
    <row r="419" spans="1:29" x14ac:dyDescent="0.25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8">
        <f t="shared" si="35"/>
        <v>20</v>
      </c>
      <c r="G419" s="207">
        <v>1263573</v>
      </c>
      <c r="H419" s="203">
        <v>37029.175034722219</v>
      </c>
      <c r="I419" t="s">
        <v>4022</v>
      </c>
      <c r="M419" t="s">
        <v>2482</v>
      </c>
      <c r="N419" t="s">
        <v>3896</v>
      </c>
      <c r="O419" t="s">
        <v>3897</v>
      </c>
      <c r="P419" s="204">
        <v>20</v>
      </c>
      <c r="S419" t="s">
        <v>3898</v>
      </c>
      <c r="T419" t="s">
        <v>3899</v>
      </c>
      <c r="U419" s="206">
        <v>1700</v>
      </c>
      <c r="V419" t="s">
        <v>1210</v>
      </c>
      <c r="W419" t="s">
        <v>3922</v>
      </c>
      <c r="X419" t="s">
        <v>3902</v>
      </c>
      <c r="Y419" t="s">
        <v>3903</v>
      </c>
      <c r="Z419" t="s">
        <v>3904</v>
      </c>
      <c r="AA419">
        <v>2137371</v>
      </c>
    </row>
    <row r="420" spans="1:29" x14ac:dyDescent="0.25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8">
        <f t="shared" si="35"/>
        <v>10</v>
      </c>
      <c r="G420" s="207">
        <v>1263575</v>
      </c>
      <c r="H420" s="203">
        <v>37029.175532407404</v>
      </c>
      <c r="I420" t="s">
        <v>4010</v>
      </c>
      <c r="M420" t="s">
        <v>2482</v>
      </c>
      <c r="N420" t="s">
        <v>3951</v>
      </c>
      <c r="O420" t="s">
        <v>3952</v>
      </c>
      <c r="Q420" s="204">
        <v>10</v>
      </c>
      <c r="S420" t="s">
        <v>3898</v>
      </c>
      <c r="T420" t="s">
        <v>3899</v>
      </c>
      <c r="U420" s="206">
        <v>1538</v>
      </c>
      <c r="V420" t="s">
        <v>4030</v>
      </c>
      <c r="W420" t="s">
        <v>3922</v>
      </c>
      <c r="X420" t="s">
        <v>3902</v>
      </c>
      <c r="Y420" t="s">
        <v>3903</v>
      </c>
      <c r="Z420" t="s">
        <v>3904</v>
      </c>
      <c r="AA420">
        <v>2137377</v>
      </c>
    </row>
    <row r="421" spans="1:29" x14ac:dyDescent="0.25">
      <c r="A421" s="44" t="str">
        <f t="shared" si="31"/>
        <v xml:space="preserve"> Metals Financial</v>
      </c>
      <c r="B421" s="44" t="str">
        <f t="shared" si="32"/>
        <v/>
      </c>
      <c r="C421" s="44" t="str">
        <f t="shared" si="33"/>
        <v>Metals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8">
        <f t="shared" si="35"/>
        <v>20</v>
      </c>
      <c r="G421" s="207">
        <v>1263576</v>
      </c>
      <c r="H421" s="203">
        <v>37029.17559027778</v>
      </c>
      <c r="I421" t="s">
        <v>3869</v>
      </c>
      <c r="M421" t="s">
        <v>2482</v>
      </c>
      <c r="N421" t="s">
        <v>3951</v>
      </c>
      <c r="O421" t="s">
        <v>3952</v>
      </c>
      <c r="Q421" s="204">
        <v>20</v>
      </c>
      <c r="S421" t="s">
        <v>3898</v>
      </c>
      <c r="T421" t="s">
        <v>3899</v>
      </c>
      <c r="U421" s="206">
        <v>1539</v>
      </c>
      <c r="V421" t="s">
        <v>3957</v>
      </c>
      <c r="W421" t="s">
        <v>3922</v>
      </c>
      <c r="X421" t="s">
        <v>3902</v>
      </c>
      <c r="Y421" t="s">
        <v>3903</v>
      </c>
      <c r="Z421" t="s">
        <v>3904</v>
      </c>
      <c r="AA421">
        <v>2137381</v>
      </c>
    </row>
    <row r="422" spans="1:29" x14ac:dyDescent="0.25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8">
        <f t="shared" si="35"/>
        <v>20</v>
      </c>
      <c r="G422" s="207">
        <v>1263577</v>
      </c>
      <c r="H422" s="203">
        <v>37029.17564814815</v>
      </c>
      <c r="I422" t="s">
        <v>3869</v>
      </c>
      <c r="M422" t="s">
        <v>2482</v>
      </c>
      <c r="N422" t="s">
        <v>3951</v>
      </c>
      <c r="O422" t="s">
        <v>3952</v>
      </c>
      <c r="Q422" s="204">
        <v>20</v>
      </c>
      <c r="S422" t="s">
        <v>3898</v>
      </c>
      <c r="T422" t="s">
        <v>3899</v>
      </c>
      <c r="U422" s="206">
        <v>1540</v>
      </c>
      <c r="V422" t="s">
        <v>3957</v>
      </c>
      <c r="W422" t="s">
        <v>3922</v>
      </c>
      <c r="X422" t="s">
        <v>3902</v>
      </c>
      <c r="Y422" t="s">
        <v>3903</v>
      </c>
      <c r="Z422" t="s">
        <v>3904</v>
      </c>
      <c r="AA422">
        <v>2137383</v>
      </c>
    </row>
    <row r="423" spans="1:29" x14ac:dyDescent="0.25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8">
        <f t="shared" si="35"/>
        <v>20</v>
      </c>
      <c r="G423" s="207">
        <v>1263578</v>
      </c>
      <c r="H423" s="203">
        <v>37029.175729166665</v>
      </c>
      <c r="I423" t="s">
        <v>3869</v>
      </c>
      <c r="M423" t="s">
        <v>2482</v>
      </c>
      <c r="N423" t="s">
        <v>3951</v>
      </c>
      <c r="O423" t="s">
        <v>3952</v>
      </c>
      <c r="Q423" s="204">
        <v>20</v>
      </c>
      <c r="S423" t="s">
        <v>3898</v>
      </c>
      <c r="T423" t="s">
        <v>3899</v>
      </c>
      <c r="U423" s="206">
        <v>1541</v>
      </c>
      <c r="V423" t="s">
        <v>3957</v>
      </c>
      <c r="W423" t="s">
        <v>3922</v>
      </c>
      <c r="X423" t="s">
        <v>3902</v>
      </c>
      <c r="Y423" t="s">
        <v>3903</v>
      </c>
      <c r="Z423" t="s">
        <v>3904</v>
      </c>
      <c r="AA423">
        <v>2137385</v>
      </c>
    </row>
    <row r="424" spans="1:29" x14ac:dyDescent="0.25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8">
        <f t="shared" si="35"/>
        <v>16</v>
      </c>
      <c r="G424" s="207">
        <v>1263579</v>
      </c>
      <c r="H424" s="203">
        <v>37029.175856481481</v>
      </c>
      <c r="I424" t="s">
        <v>3967</v>
      </c>
      <c r="M424" t="s">
        <v>2482</v>
      </c>
      <c r="N424" t="s">
        <v>3951</v>
      </c>
      <c r="O424" t="s">
        <v>3952</v>
      </c>
      <c r="P424" s="204">
        <v>16</v>
      </c>
      <c r="S424" t="s">
        <v>3898</v>
      </c>
      <c r="T424" t="s">
        <v>3899</v>
      </c>
      <c r="U424" s="206">
        <v>1540</v>
      </c>
      <c r="V424" t="s">
        <v>3986</v>
      </c>
      <c r="W424" t="s">
        <v>3922</v>
      </c>
      <c r="X424" t="s">
        <v>3902</v>
      </c>
      <c r="Y424" t="s">
        <v>3903</v>
      </c>
      <c r="Z424" t="s">
        <v>3904</v>
      </c>
      <c r="AA424">
        <v>2137387</v>
      </c>
    </row>
    <row r="425" spans="1:29" x14ac:dyDescent="0.25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18">
        <f t="shared" si="35"/>
        <v>20</v>
      </c>
      <c r="G425" s="207">
        <v>1263581</v>
      </c>
      <c r="H425" s="203">
        <v>37029.17633101852</v>
      </c>
      <c r="I425" t="s">
        <v>4010</v>
      </c>
      <c r="M425" t="s">
        <v>2482</v>
      </c>
      <c r="N425" t="s">
        <v>3951</v>
      </c>
      <c r="O425" t="s">
        <v>3952</v>
      </c>
      <c r="P425" s="204">
        <v>20</v>
      </c>
      <c r="S425" t="s">
        <v>3898</v>
      </c>
      <c r="T425" t="s">
        <v>3899</v>
      </c>
      <c r="U425" s="206">
        <v>1539</v>
      </c>
      <c r="V425" t="s">
        <v>4030</v>
      </c>
      <c r="W425" t="s">
        <v>3922</v>
      </c>
      <c r="X425" t="s">
        <v>3902</v>
      </c>
      <c r="Y425" t="s">
        <v>3903</v>
      </c>
      <c r="Z425" t="s">
        <v>3904</v>
      </c>
      <c r="AA425">
        <v>2137394</v>
      </c>
    </row>
    <row r="426" spans="1:29" x14ac:dyDescent="0.25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8">
        <f t="shared" si="35"/>
        <v>20</v>
      </c>
      <c r="G426" s="207">
        <v>1263582</v>
      </c>
      <c r="H426" s="203">
        <v>37029.176840277774</v>
      </c>
      <c r="I426" t="s">
        <v>3967</v>
      </c>
      <c r="M426" t="s">
        <v>2482</v>
      </c>
      <c r="N426" t="s">
        <v>3951</v>
      </c>
      <c r="O426" t="s">
        <v>3952</v>
      </c>
      <c r="P426" s="204">
        <v>20</v>
      </c>
      <c r="S426" t="s">
        <v>3898</v>
      </c>
      <c r="T426" t="s">
        <v>3899</v>
      </c>
      <c r="U426" s="206">
        <v>1538</v>
      </c>
      <c r="V426" t="s">
        <v>3986</v>
      </c>
      <c r="W426" t="s">
        <v>3922</v>
      </c>
      <c r="X426" t="s">
        <v>3902</v>
      </c>
      <c r="Y426" t="s">
        <v>3903</v>
      </c>
      <c r="Z426" t="s">
        <v>3904</v>
      </c>
      <c r="AA426">
        <v>2137396</v>
      </c>
    </row>
    <row r="427" spans="1:29" x14ac:dyDescent="0.25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8">
        <f t="shared" si="35"/>
        <v>7</v>
      </c>
      <c r="G427" s="207">
        <v>1263584</v>
      </c>
      <c r="H427" s="203">
        <v>37029.178564814814</v>
      </c>
      <c r="I427" t="s">
        <v>1204</v>
      </c>
      <c r="M427" t="s">
        <v>2482</v>
      </c>
      <c r="N427" t="s">
        <v>3951</v>
      </c>
      <c r="O427" t="s">
        <v>3952</v>
      </c>
      <c r="Q427" s="204">
        <v>7</v>
      </c>
      <c r="S427" t="s">
        <v>3898</v>
      </c>
      <c r="T427" t="s">
        <v>3899</v>
      </c>
      <c r="U427" s="206">
        <v>1539</v>
      </c>
      <c r="V427" t="s">
        <v>1205</v>
      </c>
      <c r="W427" t="s">
        <v>3922</v>
      </c>
      <c r="X427" t="s">
        <v>3902</v>
      </c>
      <c r="Y427" t="s">
        <v>3903</v>
      </c>
      <c r="Z427" t="s">
        <v>3904</v>
      </c>
      <c r="AA427">
        <v>2137413</v>
      </c>
    </row>
    <row r="428" spans="1:29" x14ac:dyDescent="0.25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8">
        <f t="shared" si="35"/>
        <v>11</v>
      </c>
      <c r="G428" s="207">
        <v>1263585</v>
      </c>
      <c r="H428" s="203">
        <v>37029.178726851853</v>
      </c>
      <c r="I428" t="s">
        <v>3950</v>
      </c>
      <c r="M428" t="s">
        <v>2482</v>
      </c>
      <c r="N428" t="s">
        <v>3951</v>
      </c>
      <c r="O428" t="s">
        <v>3952</v>
      </c>
      <c r="Q428" s="204">
        <v>11</v>
      </c>
      <c r="S428" t="s">
        <v>3898</v>
      </c>
      <c r="T428" t="s">
        <v>3899</v>
      </c>
      <c r="U428" s="206">
        <v>1539</v>
      </c>
      <c r="V428" t="s">
        <v>3953</v>
      </c>
      <c r="W428" t="s">
        <v>3922</v>
      </c>
      <c r="X428" t="s">
        <v>3902</v>
      </c>
      <c r="Y428" t="s">
        <v>3903</v>
      </c>
      <c r="Z428" t="s">
        <v>3904</v>
      </c>
      <c r="AA428">
        <v>2137415</v>
      </c>
    </row>
    <row r="429" spans="1:29" x14ac:dyDescent="0.25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8">
        <f t="shared" si="35"/>
        <v>2</v>
      </c>
      <c r="G429" s="207">
        <v>1263586</v>
      </c>
      <c r="H429" s="203">
        <v>37029.179444444446</v>
      </c>
      <c r="I429" t="s">
        <v>1204</v>
      </c>
      <c r="M429" t="s">
        <v>2482</v>
      </c>
      <c r="N429" t="s">
        <v>3972</v>
      </c>
      <c r="O429" t="s">
        <v>3973</v>
      </c>
      <c r="P429" s="204">
        <v>2</v>
      </c>
      <c r="S429" t="s">
        <v>3974</v>
      </c>
      <c r="T429" t="s">
        <v>3899</v>
      </c>
      <c r="U429" s="206">
        <v>7275</v>
      </c>
      <c r="V429" t="s">
        <v>1205</v>
      </c>
      <c r="W429" t="s">
        <v>3976</v>
      </c>
      <c r="X429" t="s">
        <v>3902</v>
      </c>
      <c r="Y429" t="s">
        <v>3903</v>
      </c>
      <c r="Z429" t="s">
        <v>3904</v>
      </c>
      <c r="AA429">
        <v>2137420</v>
      </c>
    </row>
    <row r="430" spans="1:29" x14ac:dyDescent="0.25">
      <c r="A430" s="44" t="str">
        <f t="shared" si="31"/>
        <v xml:space="preserve"> Metals Financial</v>
      </c>
      <c r="B430" s="44" t="str">
        <f t="shared" si="32"/>
        <v/>
      </c>
      <c r="C430" s="44" t="str">
        <f t="shared" si="33"/>
        <v>Metals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8">
        <f t="shared" si="35"/>
        <v>2</v>
      </c>
      <c r="G430" s="207">
        <v>1263587</v>
      </c>
      <c r="H430" s="203">
        <v>37029.179872685185</v>
      </c>
      <c r="I430" t="s">
        <v>3966</v>
      </c>
      <c r="M430" t="s">
        <v>2482</v>
      </c>
      <c r="N430" t="s">
        <v>3896</v>
      </c>
      <c r="O430" t="s">
        <v>3897</v>
      </c>
      <c r="P430" s="204">
        <v>2</v>
      </c>
      <c r="S430" t="s">
        <v>3898</v>
      </c>
      <c r="T430" t="s">
        <v>3899</v>
      </c>
      <c r="U430" s="206">
        <v>1702</v>
      </c>
      <c r="V430" t="s">
        <v>4025</v>
      </c>
      <c r="W430" t="s">
        <v>3922</v>
      </c>
      <c r="X430" t="s">
        <v>3902</v>
      </c>
      <c r="Y430" t="s">
        <v>3903</v>
      </c>
      <c r="Z430" t="s">
        <v>3904</v>
      </c>
      <c r="AA430">
        <v>2137422</v>
      </c>
    </row>
    <row r="431" spans="1:29" x14ac:dyDescent="0.25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8">
        <f t="shared" si="35"/>
        <v>18</v>
      </c>
      <c r="G431" s="207">
        <v>1263588</v>
      </c>
      <c r="H431" s="203">
        <v>37029.180694444447</v>
      </c>
      <c r="I431" t="s">
        <v>3966</v>
      </c>
      <c r="M431" t="s">
        <v>2482</v>
      </c>
      <c r="N431" t="s">
        <v>3896</v>
      </c>
      <c r="O431" t="s">
        <v>3897</v>
      </c>
      <c r="P431" s="204">
        <v>18</v>
      </c>
      <c r="S431" t="s">
        <v>3898</v>
      </c>
      <c r="T431" t="s">
        <v>3899</v>
      </c>
      <c r="U431" s="206">
        <v>1702</v>
      </c>
      <c r="V431" t="s">
        <v>3057</v>
      </c>
      <c r="W431" t="s">
        <v>3922</v>
      </c>
      <c r="X431" t="s">
        <v>3902</v>
      </c>
      <c r="Y431" t="s">
        <v>3903</v>
      </c>
      <c r="Z431" t="s">
        <v>3904</v>
      </c>
      <c r="AA431">
        <v>2137424</v>
      </c>
    </row>
    <row r="432" spans="1:29" x14ac:dyDescent="0.25">
      <c r="A432" s="44" t="str">
        <f t="shared" si="31"/>
        <v xml:space="preserve"> Metals Financial</v>
      </c>
      <c r="B432" s="44" t="str">
        <f t="shared" si="32"/>
        <v/>
      </c>
      <c r="C432" s="44" t="str">
        <f t="shared" si="33"/>
        <v>Metals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1</v>
      </c>
      <c r="F432" s="218">
        <f t="shared" si="35"/>
        <v>20</v>
      </c>
      <c r="G432" s="207">
        <v>1263589</v>
      </c>
      <c r="H432" s="203">
        <v>37029.181400462963</v>
      </c>
      <c r="I432" t="s">
        <v>3967</v>
      </c>
      <c r="M432" t="s">
        <v>2482</v>
      </c>
      <c r="N432" t="s">
        <v>3951</v>
      </c>
      <c r="O432" t="s">
        <v>3952</v>
      </c>
      <c r="P432" s="204">
        <v>20</v>
      </c>
      <c r="S432" t="s">
        <v>3898</v>
      </c>
      <c r="T432" t="s">
        <v>3899</v>
      </c>
      <c r="U432" s="206">
        <v>1537</v>
      </c>
      <c r="V432" t="s">
        <v>3986</v>
      </c>
      <c r="W432" t="s">
        <v>3922</v>
      </c>
      <c r="X432" t="s">
        <v>3902</v>
      </c>
      <c r="Y432" t="s">
        <v>3903</v>
      </c>
      <c r="Z432" t="s">
        <v>3904</v>
      </c>
      <c r="AA432">
        <v>2137426</v>
      </c>
    </row>
    <row r="433" spans="1:29" x14ac:dyDescent="0.25">
      <c r="A433" s="44" t="str">
        <f t="shared" si="31"/>
        <v xml:space="preserve"> Power Physical</v>
      </c>
      <c r="B433" s="44" t="str">
        <f t="shared" si="32"/>
        <v/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90</v>
      </c>
      <c r="F433" s="218">
        <f t="shared" si="35"/>
        <v>2250</v>
      </c>
      <c r="G433" s="207">
        <v>1263590</v>
      </c>
      <c r="H433" s="203">
        <v>37029.182604166665</v>
      </c>
      <c r="I433" t="s">
        <v>3914</v>
      </c>
      <c r="M433" t="s">
        <v>3301</v>
      </c>
      <c r="N433" t="s">
        <v>3905</v>
      </c>
      <c r="O433" t="s">
        <v>3056</v>
      </c>
      <c r="P433" s="204">
        <v>25</v>
      </c>
      <c r="S433" t="s">
        <v>2475</v>
      </c>
      <c r="T433" t="s">
        <v>3906</v>
      </c>
      <c r="U433" s="206">
        <v>25.65</v>
      </c>
      <c r="V433" t="s">
        <v>1610</v>
      </c>
      <c r="W433" t="s">
        <v>3969</v>
      </c>
      <c r="X433" t="s">
        <v>3908</v>
      </c>
      <c r="Y433" t="s">
        <v>3909</v>
      </c>
      <c r="Z433" t="s">
        <v>3910</v>
      </c>
      <c r="AA433">
        <v>104011.1</v>
      </c>
      <c r="AB433" s="203">
        <v>37257</v>
      </c>
      <c r="AC433" s="203">
        <v>37346</v>
      </c>
    </row>
    <row r="434" spans="1:29" x14ac:dyDescent="0.25">
      <c r="A434" s="44" t="str">
        <f t="shared" si="31"/>
        <v xml:space="preserve"> Metals Financial</v>
      </c>
      <c r="B434" s="44" t="str">
        <f t="shared" si="32"/>
        <v/>
      </c>
      <c r="C434" s="44" t="str">
        <f t="shared" si="33"/>
        <v>Metals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8">
        <f t="shared" si="35"/>
        <v>9</v>
      </c>
      <c r="G434" s="207">
        <v>1263591</v>
      </c>
      <c r="H434" s="203">
        <v>37029.183252314811</v>
      </c>
      <c r="I434" t="s">
        <v>3869</v>
      </c>
      <c r="M434" t="s">
        <v>2482</v>
      </c>
      <c r="N434" t="s">
        <v>3972</v>
      </c>
      <c r="O434" t="s">
        <v>3973</v>
      </c>
      <c r="Q434" s="204">
        <v>9</v>
      </c>
      <c r="S434" t="s">
        <v>3974</v>
      </c>
      <c r="T434" t="s">
        <v>3899</v>
      </c>
      <c r="U434" s="206">
        <v>7285</v>
      </c>
      <c r="V434" t="s">
        <v>3957</v>
      </c>
      <c r="W434" t="s">
        <v>3976</v>
      </c>
      <c r="X434" t="s">
        <v>3902</v>
      </c>
      <c r="Y434" t="s">
        <v>3903</v>
      </c>
      <c r="Z434" t="s">
        <v>3904</v>
      </c>
      <c r="AA434">
        <v>2137428</v>
      </c>
    </row>
    <row r="435" spans="1:29" x14ac:dyDescent="0.25">
      <c r="A435" s="44" t="str">
        <f t="shared" si="31"/>
        <v xml:space="preserve"> Metals Financial</v>
      </c>
      <c r="B435" s="44" t="str">
        <f t="shared" si="32"/>
        <v/>
      </c>
      <c r="C435" s="44" t="str">
        <f t="shared" si="33"/>
        <v>Metals</v>
      </c>
      <c r="D435" s="44" t="str">
        <f t="shared" si="34"/>
        <v>Financial</v>
      </c>
      <c r="E435" s="44">
        <f>IF(VLOOKUP(S435,'DD-Lookup'!$J$6:$L$50,3,FALSE)="Monthly",(YEAR(AC435)-YEAR(AB435))*12+MONTH(AC435)-MONTH(AB435)+1,(AC435-AB435+1))</f>
        <v>1</v>
      </c>
      <c r="F435" s="218">
        <f t="shared" si="35"/>
        <v>2</v>
      </c>
      <c r="G435" s="207">
        <v>1263592</v>
      </c>
      <c r="H435" s="203">
        <v>37029.183935185189</v>
      </c>
      <c r="I435" t="s">
        <v>4028</v>
      </c>
      <c r="M435" t="s">
        <v>2482</v>
      </c>
      <c r="N435" t="s">
        <v>3951</v>
      </c>
      <c r="O435" t="s">
        <v>3952</v>
      </c>
      <c r="Q435" s="204">
        <v>2</v>
      </c>
      <c r="S435" t="s">
        <v>3898</v>
      </c>
      <c r="T435" t="s">
        <v>3899</v>
      </c>
      <c r="U435" s="206">
        <v>1538</v>
      </c>
      <c r="V435" t="s">
        <v>2739</v>
      </c>
      <c r="W435" t="s">
        <v>3922</v>
      </c>
      <c r="X435" t="s">
        <v>3902</v>
      </c>
      <c r="Y435" t="s">
        <v>3903</v>
      </c>
      <c r="Z435" t="s">
        <v>3904</v>
      </c>
      <c r="AA435">
        <v>2137431</v>
      </c>
    </row>
    <row r="436" spans="1:29" x14ac:dyDescent="0.25">
      <c r="A436" s="44" t="str">
        <f t="shared" si="31"/>
        <v xml:space="preserve"> Metals Financial</v>
      </c>
      <c r="B436" s="44" t="str">
        <f t="shared" si="32"/>
        <v/>
      </c>
      <c r="C436" s="44" t="str">
        <f t="shared" si="33"/>
        <v>Metals</v>
      </c>
      <c r="D436" s="44" t="str">
        <f t="shared" si="34"/>
        <v>Financial</v>
      </c>
      <c r="E436" s="44">
        <f>IF(VLOOKUP(S436,'DD-Lookup'!$J$6:$L$50,3,FALSE)="Monthly",(YEAR(AC436)-YEAR(AB436))*12+MONTH(AC436)-MONTH(AB436)+1,(AC436-AB436+1))</f>
        <v>1</v>
      </c>
      <c r="F436" s="218">
        <f t="shared" si="35"/>
        <v>20</v>
      </c>
      <c r="G436" s="207">
        <v>1263593</v>
      </c>
      <c r="H436" s="203">
        <v>37029.18472222222</v>
      </c>
      <c r="I436" t="s">
        <v>3958</v>
      </c>
      <c r="M436" t="s">
        <v>2482</v>
      </c>
      <c r="N436" t="s">
        <v>3896</v>
      </c>
      <c r="O436" t="s">
        <v>3897</v>
      </c>
      <c r="P436" s="204">
        <v>20</v>
      </c>
      <c r="S436" t="s">
        <v>3898</v>
      </c>
      <c r="T436" t="s">
        <v>3899</v>
      </c>
      <c r="U436" s="206">
        <v>1701</v>
      </c>
      <c r="V436" t="s">
        <v>4099</v>
      </c>
      <c r="W436" t="s">
        <v>3922</v>
      </c>
      <c r="X436" t="s">
        <v>3902</v>
      </c>
      <c r="Y436" t="s">
        <v>3903</v>
      </c>
      <c r="Z436" t="s">
        <v>3904</v>
      </c>
      <c r="AA436">
        <v>2137433</v>
      </c>
    </row>
    <row r="437" spans="1:29" x14ac:dyDescent="0.25">
      <c r="A437" s="44" t="str">
        <f t="shared" si="31"/>
        <v xml:space="preserve"> Metals Financial</v>
      </c>
      <c r="B437" s="44" t="str">
        <f t="shared" si="32"/>
        <v/>
      </c>
      <c r="C437" s="44" t="str">
        <f t="shared" si="33"/>
        <v>Metals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1</v>
      </c>
      <c r="F437" s="218">
        <f t="shared" si="35"/>
        <v>20</v>
      </c>
      <c r="G437" s="207">
        <v>1263594</v>
      </c>
      <c r="H437" s="203">
        <v>37029.184861111113</v>
      </c>
      <c r="I437" t="s">
        <v>4007</v>
      </c>
      <c r="M437" t="s">
        <v>2482</v>
      </c>
      <c r="N437" t="s">
        <v>4026</v>
      </c>
      <c r="O437" t="s">
        <v>4027</v>
      </c>
      <c r="P437" s="204">
        <v>20</v>
      </c>
      <c r="S437" t="s">
        <v>3898</v>
      </c>
      <c r="T437" t="s">
        <v>3899</v>
      </c>
      <c r="U437" s="206">
        <v>966</v>
      </c>
      <c r="V437" t="s">
        <v>2651</v>
      </c>
      <c r="W437" t="s">
        <v>3976</v>
      </c>
      <c r="X437" t="s">
        <v>3902</v>
      </c>
      <c r="Y437" t="s">
        <v>3903</v>
      </c>
      <c r="Z437" t="s">
        <v>3904</v>
      </c>
      <c r="AA437">
        <v>2137435</v>
      </c>
    </row>
    <row r="438" spans="1:29" x14ac:dyDescent="0.25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18">
        <f t="shared" si="35"/>
        <v>20</v>
      </c>
      <c r="G438" s="207">
        <v>1263596</v>
      </c>
      <c r="H438" s="203">
        <v>37029.185196759259</v>
      </c>
      <c r="I438" t="s">
        <v>3869</v>
      </c>
      <c r="M438" t="s">
        <v>2482</v>
      </c>
      <c r="N438" t="s">
        <v>3951</v>
      </c>
      <c r="O438" t="s">
        <v>3952</v>
      </c>
      <c r="Q438" s="204">
        <v>20</v>
      </c>
      <c r="S438" t="s">
        <v>3898</v>
      </c>
      <c r="T438" t="s">
        <v>3899</v>
      </c>
      <c r="U438" s="206">
        <v>1538</v>
      </c>
      <c r="V438" t="s">
        <v>3957</v>
      </c>
      <c r="W438" t="s">
        <v>3922</v>
      </c>
      <c r="X438" t="s">
        <v>3902</v>
      </c>
      <c r="Y438" t="s">
        <v>3903</v>
      </c>
      <c r="Z438" t="s">
        <v>3904</v>
      </c>
      <c r="AA438">
        <v>2137439</v>
      </c>
    </row>
    <row r="439" spans="1:29" x14ac:dyDescent="0.25">
      <c r="A439" s="44" t="str">
        <f t="shared" si="31"/>
        <v xml:space="preserve"> Metals Financial</v>
      </c>
      <c r="B439" s="44" t="str">
        <f t="shared" si="32"/>
        <v/>
      </c>
      <c r="C439" s="44" t="str">
        <f t="shared" si="33"/>
        <v>Metals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1</v>
      </c>
      <c r="F439" s="218">
        <f t="shared" si="35"/>
        <v>20</v>
      </c>
      <c r="G439" s="207">
        <v>1263598</v>
      </c>
      <c r="H439" s="203">
        <v>37029.185925925929</v>
      </c>
      <c r="I439" t="s">
        <v>4018</v>
      </c>
      <c r="M439" t="s">
        <v>2482</v>
      </c>
      <c r="N439" t="s">
        <v>3951</v>
      </c>
      <c r="O439" t="s">
        <v>3952</v>
      </c>
      <c r="Q439" s="204">
        <v>20</v>
      </c>
      <c r="S439" t="s">
        <v>3898</v>
      </c>
      <c r="T439" t="s">
        <v>3899</v>
      </c>
      <c r="U439" s="206">
        <v>1538</v>
      </c>
      <c r="V439" t="s">
        <v>4021</v>
      </c>
      <c r="W439" t="s">
        <v>3922</v>
      </c>
      <c r="X439" t="s">
        <v>3902</v>
      </c>
      <c r="Y439" t="s">
        <v>3903</v>
      </c>
      <c r="Z439" t="s">
        <v>3904</v>
      </c>
      <c r="AA439">
        <v>2137443</v>
      </c>
    </row>
    <row r="440" spans="1:29" x14ac:dyDescent="0.25">
      <c r="A440" s="44" t="str">
        <f t="shared" si="31"/>
        <v xml:space="preserve"> Metals Financial</v>
      </c>
      <c r="B440" s="44" t="str">
        <f t="shared" si="32"/>
        <v/>
      </c>
      <c r="C440" s="44" t="str">
        <f t="shared" si="33"/>
        <v>Metals</v>
      </c>
      <c r="D440" s="44" t="str">
        <f t="shared" si="34"/>
        <v>Financial</v>
      </c>
      <c r="E440" s="44">
        <f>IF(VLOOKUP(S440,'DD-Lookup'!$J$6:$L$50,3,FALSE)="Monthly",(YEAR(AC440)-YEAR(AB440))*12+MONTH(AC440)-MONTH(AB440)+1,(AC440-AB440+1))</f>
        <v>1</v>
      </c>
      <c r="F440" s="218">
        <f t="shared" si="35"/>
        <v>20</v>
      </c>
      <c r="G440" s="207">
        <v>1263599</v>
      </c>
      <c r="H440" s="203">
        <v>37029.186041666668</v>
      </c>
      <c r="I440" t="s">
        <v>3967</v>
      </c>
      <c r="M440" t="s">
        <v>2482</v>
      </c>
      <c r="N440" t="s">
        <v>3951</v>
      </c>
      <c r="O440" t="s">
        <v>3952</v>
      </c>
      <c r="P440" s="204">
        <v>20</v>
      </c>
      <c r="S440" t="s">
        <v>3898</v>
      </c>
      <c r="T440" t="s">
        <v>3899</v>
      </c>
      <c r="U440" s="206">
        <v>1537</v>
      </c>
      <c r="V440" t="s">
        <v>3986</v>
      </c>
      <c r="W440" t="s">
        <v>3922</v>
      </c>
      <c r="X440" t="s">
        <v>3902</v>
      </c>
      <c r="Y440" t="s">
        <v>3903</v>
      </c>
      <c r="Z440" t="s">
        <v>3904</v>
      </c>
      <c r="AA440">
        <v>2137445</v>
      </c>
    </row>
    <row r="441" spans="1:29" x14ac:dyDescent="0.25">
      <c r="A441" s="44" t="str">
        <f t="shared" si="31"/>
        <v xml:space="preserve"> Power Physical</v>
      </c>
      <c r="B441" s="44" t="str">
        <f t="shared" si="32"/>
        <v/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182</v>
      </c>
      <c r="F441" s="218">
        <f t="shared" si="35"/>
        <v>1820</v>
      </c>
      <c r="G441" s="207">
        <v>1263600</v>
      </c>
      <c r="H441" s="203">
        <v>37029.186192129629</v>
      </c>
      <c r="I441" t="s">
        <v>4146</v>
      </c>
      <c r="M441" t="s">
        <v>3301</v>
      </c>
      <c r="N441" t="s">
        <v>4041</v>
      </c>
      <c r="O441" t="s">
        <v>2581</v>
      </c>
      <c r="Q441" s="204">
        <v>10</v>
      </c>
      <c r="S441" t="s">
        <v>2475</v>
      </c>
      <c r="T441" t="s">
        <v>3990</v>
      </c>
      <c r="U441" s="206">
        <v>18.440000000000001</v>
      </c>
      <c r="V441" t="s">
        <v>4147</v>
      </c>
      <c r="W441" t="s">
        <v>4042</v>
      </c>
      <c r="X441" t="s">
        <v>1182</v>
      </c>
      <c r="Y441" t="s">
        <v>1183</v>
      </c>
      <c r="Z441" t="s">
        <v>1184</v>
      </c>
      <c r="AA441">
        <v>104013.1</v>
      </c>
      <c r="AB441" s="203">
        <v>37347</v>
      </c>
      <c r="AC441" s="203">
        <v>37528</v>
      </c>
    </row>
    <row r="442" spans="1:29" x14ac:dyDescent="0.25">
      <c r="A442" s="44" t="str">
        <f t="shared" si="31"/>
        <v xml:space="preserve"> Metals Financial</v>
      </c>
      <c r="B442" s="44" t="str">
        <f t="shared" si="32"/>
        <v/>
      </c>
      <c r="C442" s="44" t="str">
        <f t="shared" si="33"/>
        <v>Metals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8">
        <f t="shared" si="35"/>
        <v>20</v>
      </c>
      <c r="G442" s="207">
        <v>1263601</v>
      </c>
      <c r="H442" s="203">
        <v>37029.186296296299</v>
      </c>
      <c r="I442" t="s">
        <v>4018</v>
      </c>
      <c r="M442" t="s">
        <v>2482</v>
      </c>
      <c r="N442" t="s">
        <v>3951</v>
      </c>
      <c r="O442" t="s">
        <v>3952</v>
      </c>
      <c r="Q442" s="204">
        <v>20</v>
      </c>
      <c r="S442" t="s">
        <v>3898</v>
      </c>
      <c r="T442" t="s">
        <v>3899</v>
      </c>
      <c r="U442" s="206">
        <v>1538</v>
      </c>
      <c r="V442" t="s">
        <v>4021</v>
      </c>
      <c r="W442" t="s">
        <v>3922</v>
      </c>
      <c r="X442" t="s">
        <v>3902</v>
      </c>
      <c r="Y442" t="s">
        <v>3903</v>
      </c>
      <c r="Z442" t="s">
        <v>3904</v>
      </c>
      <c r="AA442">
        <v>2137447</v>
      </c>
    </row>
    <row r="443" spans="1:29" x14ac:dyDescent="0.25">
      <c r="A443" s="44" t="str">
        <f t="shared" si="31"/>
        <v xml:space="preserve"> Metals Financial</v>
      </c>
      <c r="B443" s="44" t="str">
        <f t="shared" si="32"/>
        <v/>
      </c>
      <c r="C443" s="44" t="str">
        <f t="shared" si="33"/>
        <v>Metals</v>
      </c>
      <c r="D443" s="44" t="str">
        <f t="shared" si="34"/>
        <v>Financial</v>
      </c>
      <c r="E443" s="44">
        <f>IF(VLOOKUP(S443,'DD-Lookup'!$J$6:$L$50,3,FALSE)="Monthly",(YEAR(AC443)-YEAR(AB443))*12+MONTH(AC443)-MONTH(AB443)+1,(AC443-AB443+1))</f>
        <v>1</v>
      </c>
      <c r="F443" s="218">
        <f t="shared" si="35"/>
        <v>20</v>
      </c>
      <c r="G443" s="207">
        <v>1263602</v>
      </c>
      <c r="H443" s="203">
        <v>37029.186956018515</v>
      </c>
      <c r="I443" t="s">
        <v>1197</v>
      </c>
      <c r="M443" t="s">
        <v>2482</v>
      </c>
      <c r="N443" t="s">
        <v>3896</v>
      </c>
      <c r="O443" t="s">
        <v>3897</v>
      </c>
      <c r="Q443" s="204">
        <v>20</v>
      </c>
      <c r="S443" t="s">
        <v>3898</v>
      </c>
      <c r="T443" t="s">
        <v>3899</v>
      </c>
      <c r="U443" s="206">
        <v>1702</v>
      </c>
      <c r="V443" t="s">
        <v>1198</v>
      </c>
      <c r="W443" t="s">
        <v>3922</v>
      </c>
      <c r="X443" t="s">
        <v>3902</v>
      </c>
      <c r="Y443" t="s">
        <v>3903</v>
      </c>
      <c r="Z443" t="s">
        <v>3904</v>
      </c>
      <c r="AA443">
        <v>2137449</v>
      </c>
    </row>
    <row r="444" spans="1:29" x14ac:dyDescent="0.25">
      <c r="A444" s="44" t="str">
        <f t="shared" si="31"/>
        <v>US Crude Financial</v>
      </c>
      <c r="B444" s="44" t="str">
        <f t="shared" si="32"/>
        <v>US</v>
      </c>
      <c r="C444" s="44" t="str">
        <f t="shared" si="33"/>
        <v>Crude</v>
      </c>
      <c r="D444" s="44" t="str">
        <f t="shared" si="34"/>
        <v>Financial</v>
      </c>
      <c r="E444" s="44">
        <f>IF(VLOOKUP(S444,'DD-Lookup'!$J$6:$L$50,3,FALSE)="Monthly",(YEAR(AC444)-YEAR(AB444))*12+MONTH(AC444)-MONTH(AB444)+1,(AC444-AB444+1))</f>
        <v>1</v>
      </c>
      <c r="F444" s="218">
        <f t="shared" si="35"/>
        <v>50000</v>
      </c>
      <c r="G444" s="207">
        <v>1263603</v>
      </c>
      <c r="H444" s="203">
        <v>37029.187650462962</v>
      </c>
      <c r="I444" t="s">
        <v>4149</v>
      </c>
      <c r="M444" t="s">
        <v>3626</v>
      </c>
      <c r="N444" t="s">
        <v>4150</v>
      </c>
      <c r="O444" t="s">
        <v>4151</v>
      </c>
      <c r="P444" s="204">
        <v>50000</v>
      </c>
      <c r="S444" t="s">
        <v>2483</v>
      </c>
      <c r="T444" t="s">
        <v>3899</v>
      </c>
      <c r="U444" s="206">
        <v>29.12</v>
      </c>
      <c r="V444" t="s">
        <v>4152</v>
      </c>
      <c r="W444" t="s">
        <v>4153</v>
      </c>
      <c r="X444" t="s">
        <v>4154</v>
      </c>
      <c r="Y444" t="s">
        <v>3964</v>
      </c>
      <c r="Z444" t="s">
        <v>3532</v>
      </c>
      <c r="AA444" t="s">
        <v>1611</v>
      </c>
      <c r="AB444" s="203">
        <v>37043</v>
      </c>
      <c r="AC444" s="203">
        <v>37072</v>
      </c>
    </row>
    <row r="445" spans="1:29" x14ac:dyDescent="0.25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8">
        <f t="shared" si="35"/>
        <v>20</v>
      </c>
      <c r="G445" s="207">
        <v>1263605</v>
      </c>
      <c r="H445" s="203">
        <v>37029.187974537039</v>
      </c>
      <c r="I445" t="s">
        <v>4110</v>
      </c>
      <c r="M445" t="s">
        <v>2482</v>
      </c>
      <c r="N445" t="s">
        <v>3896</v>
      </c>
      <c r="O445" t="s">
        <v>3897</v>
      </c>
      <c r="P445" s="204">
        <v>20</v>
      </c>
      <c r="S445" t="s">
        <v>3898</v>
      </c>
      <c r="T445" t="s">
        <v>3899</v>
      </c>
      <c r="U445" s="206">
        <v>1702</v>
      </c>
      <c r="V445" t="s">
        <v>4119</v>
      </c>
      <c r="W445" t="s">
        <v>3922</v>
      </c>
      <c r="X445" t="s">
        <v>3902</v>
      </c>
      <c r="Y445" t="s">
        <v>3903</v>
      </c>
      <c r="Z445" t="s">
        <v>3904</v>
      </c>
      <c r="AA445">
        <v>2137456</v>
      </c>
    </row>
    <row r="446" spans="1:29" x14ac:dyDescent="0.25">
      <c r="A446" s="44" t="str">
        <f t="shared" si="31"/>
        <v xml:space="preserve"> Metals Financial</v>
      </c>
      <c r="B446" s="44" t="str">
        <f t="shared" si="32"/>
        <v/>
      </c>
      <c r="C446" s="44" t="str">
        <f t="shared" si="33"/>
        <v>Metals</v>
      </c>
      <c r="D446" s="44" t="str">
        <f t="shared" si="34"/>
        <v>Financial</v>
      </c>
      <c r="E446" s="44">
        <f>IF(VLOOKUP(S446,'DD-Lookup'!$J$6:$L$50,3,FALSE)="Monthly",(YEAR(AC446)-YEAR(AB446))*12+MONTH(AC446)-MONTH(AB446)+1,(AC446-AB446+1))</f>
        <v>1</v>
      </c>
      <c r="F446" s="218">
        <f t="shared" si="35"/>
        <v>5</v>
      </c>
      <c r="G446" s="207">
        <v>1263606</v>
      </c>
      <c r="H446" s="203">
        <v>37029.189768518518</v>
      </c>
      <c r="I446" t="s">
        <v>4010</v>
      </c>
      <c r="M446" t="s">
        <v>2482</v>
      </c>
      <c r="N446" t="s">
        <v>3951</v>
      </c>
      <c r="O446" t="s">
        <v>3952</v>
      </c>
      <c r="P446" s="204">
        <v>5</v>
      </c>
      <c r="S446" t="s">
        <v>3898</v>
      </c>
      <c r="T446" t="s">
        <v>3899</v>
      </c>
      <c r="U446" s="206">
        <v>1537</v>
      </c>
      <c r="V446" t="s">
        <v>1604</v>
      </c>
      <c r="W446" t="s">
        <v>3922</v>
      </c>
      <c r="X446" t="s">
        <v>3902</v>
      </c>
      <c r="Y446" t="s">
        <v>3903</v>
      </c>
      <c r="Z446" t="s">
        <v>3904</v>
      </c>
      <c r="AA446">
        <v>2137463</v>
      </c>
    </row>
    <row r="447" spans="1:29" x14ac:dyDescent="0.25">
      <c r="A447" s="44" t="str">
        <f t="shared" si="31"/>
        <v xml:space="preserve"> Metals Financial</v>
      </c>
      <c r="B447" s="44" t="str">
        <f t="shared" si="32"/>
        <v/>
      </c>
      <c r="C447" s="44" t="str">
        <f t="shared" si="33"/>
        <v>Metals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1</v>
      </c>
      <c r="F447" s="218">
        <f t="shared" si="35"/>
        <v>5</v>
      </c>
      <c r="G447" s="207">
        <v>1263607</v>
      </c>
      <c r="H447" s="203">
        <v>37029.191030092596</v>
      </c>
      <c r="I447" t="s">
        <v>3958</v>
      </c>
      <c r="M447" t="s">
        <v>2482</v>
      </c>
      <c r="N447" t="s">
        <v>3972</v>
      </c>
      <c r="O447" t="s">
        <v>3973</v>
      </c>
      <c r="Q447" s="204">
        <v>5</v>
      </c>
      <c r="S447" t="s">
        <v>3974</v>
      </c>
      <c r="T447" t="s">
        <v>3899</v>
      </c>
      <c r="U447" s="206">
        <v>7290</v>
      </c>
      <c r="V447" t="s">
        <v>4039</v>
      </c>
      <c r="W447" t="s">
        <v>3976</v>
      </c>
      <c r="X447" t="s">
        <v>3902</v>
      </c>
      <c r="Y447" t="s">
        <v>3903</v>
      </c>
      <c r="Z447" t="s">
        <v>3904</v>
      </c>
      <c r="AA447">
        <v>2137468</v>
      </c>
    </row>
    <row r="448" spans="1:29" x14ac:dyDescent="0.25">
      <c r="A448" s="44" t="str">
        <f t="shared" si="31"/>
        <v xml:space="preserve"> Metals Financial</v>
      </c>
      <c r="B448" s="44" t="str">
        <f t="shared" si="32"/>
        <v/>
      </c>
      <c r="C448" s="44" t="str">
        <f t="shared" si="33"/>
        <v>Metals</v>
      </c>
      <c r="D448" s="44" t="str">
        <f t="shared" si="34"/>
        <v>Financial</v>
      </c>
      <c r="E448" s="44">
        <f>IF(VLOOKUP(S448,'DD-Lookup'!$J$6:$L$50,3,FALSE)="Monthly",(YEAR(AC448)-YEAR(AB448))*12+MONTH(AC448)-MONTH(AB448)+1,(AC448-AB448+1))</f>
        <v>1</v>
      </c>
      <c r="F448" s="218">
        <f t="shared" si="35"/>
        <v>5</v>
      </c>
      <c r="G448" s="207">
        <v>1263608</v>
      </c>
      <c r="H448" s="203">
        <v>37029.191400462965</v>
      </c>
      <c r="I448" t="s">
        <v>4110</v>
      </c>
      <c r="M448" t="s">
        <v>2482</v>
      </c>
      <c r="N448" t="s">
        <v>3972</v>
      </c>
      <c r="O448" t="s">
        <v>3973</v>
      </c>
      <c r="Q448" s="204">
        <v>5</v>
      </c>
      <c r="S448" t="s">
        <v>3974</v>
      </c>
      <c r="T448" t="s">
        <v>3899</v>
      </c>
      <c r="U448" s="206">
        <v>7290</v>
      </c>
      <c r="V448" t="s">
        <v>4111</v>
      </c>
      <c r="W448" t="s">
        <v>3976</v>
      </c>
      <c r="X448" t="s">
        <v>3902</v>
      </c>
      <c r="Y448" t="s">
        <v>3903</v>
      </c>
      <c r="Z448" t="s">
        <v>3904</v>
      </c>
      <c r="AA448">
        <v>2137474</v>
      </c>
    </row>
    <row r="449" spans="1:29" x14ac:dyDescent="0.25">
      <c r="A449" s="44" t="str">
        <f t="shared" si="31"/>
        <v xml:space="preserve"> Power Physical</v>
      </c>
      <c r="B449" s="44" t="str">
        <f t="shared" si="32"/>
        <v/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182</v>
      </c>
      <c r="F449" s="218">
        <f t="shared" si="35"/>
        <v>3640</v>
      </c>
      <c r="G449" s="207">
        <v>1263609</v>
      </c>
      <c r="H449" s="203">
        <v>37029.191469907404</v>
      </c>
      <c r="I449" t="s">
        <v>4146</v>
      </c>
      <c r="M449" t="s">
        <v>3301</v>
      </c>
      <c r="N449" t="s">
        <v>4041</v>
      </c>
      <c r="O449" t="s">
        <v>2581</v>
      </c>
      <c r="Q449" s="204">
        <v>20</v>
      </c>
      <c r="S449" t="s">
        <v>2475</v>
      </c>
      <c r="T449" t="s">
        <v>3990</v>
      </c>
      <c r="U449" s="206">
        <v>18.440000000000001</v>
      </c>
      <c r="V449" t="s">
        <v>4147</v>
      </c>
      <c r="W449" t="s">
        <v>4042</v>
      </c>
      <c r="X449" t="s">
        <v>1182</v>
      </c>
      <c r="Y449" t="s">
        <v>1183</v>
      </c>
      <c r="Z449" t="s">
        <v>1184</v>
      </c>
      <c r="AA449">
        <v>104026.1</v>
      </c>
      <c r="AB449" s="203">
        <v>37347</v>
      </c>
      <c r="AC449" s="203">
        <v>37528</v>
      </c>
    </row>
    <row r="450" spans="1:29" x14ac:dyDescent="0.25">
      <c r="A450" s="44" t="str">
        <f t="shared" si="31"/>
        <v xml:space="preserve"> Metals Financial</v>
      </c>
      <c r="B450" s="44" t="str">
        <f t="shared" si="32"/>
        <v/>
      </c>
      <c r="C450" s="44" t="str">
        <f t="shared" si="33"/>
        <v>Metals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1</v>
      </c>
      <c r="F450" s="218">
        <f t="shared" si="35"/>
        <v>5</v>
      </c>
      <c r="G450" s="207">
        <v>1263610</v>
      </c>
      <c r="H450" s="203">
        <v>37029.191504629627</v>
      </c>
      <c r="I450" t="s">
        <v>4010</v>
      </c>
      <c r="M450" t="s">
        <v>2482</v>
      </c>
      <c r="N450" t="s">
        <v>3951</v>
      </c>
      <c r="O450" t="s">
        <v>3952</v>
      </c>
      <c r="P450" s="204">
        <v>5</v>
      </c>
      <c r="S450" t="s">
        <v>3898</v>
      </c>
      <c r="T450" t="s">
        <v>3899</v>
      </c>
      <c r="U450" s="206">
        <v>1537</v>
      </c>
      <c r="V450" t="s">
        <v>1604</v>
      </c>
      <c r="W450" t="s">
        <v>3922</v>
      </c>
      <c r="X450" t="s">
        <v>3902</v>
      </c>
      <c r="Y450" t="s">
        <v>3903</v>
      </c>
      <c r="Z450" t="s">
        <v>3904</v>
      </c>
      <c r="AA450">
        <v>2137476</v>
      </c>
    </row>
    <row r="451" spans="1:29" x14ac:dyDescent="0.25">
      <c r="A451" s="44" t="str">
        <f t="shared" si="31"/>
        <v xml:space="preserve"> Metals Financial</v>
      </c>
      <c r="B451" s="44" t="str">
        <f t="shared" si="32"/>
        <v/>
      </c>
      <c r="C451" s="44" t="str">
        <f t="shared" si="33"/>
        <v>Metals</v>
      </c>
      <c r="D451" s="44" t="str">
        <f t="shared" si="34"/>
        <v>Financial</v>
      </c>
      <c r="E451" s="44">
        <f>IF(VLOOKUP(S451,'DD-Lookup'!$J$6:$L$50,3,FALSE)="Monthly",(YEAR(AC451)-YEAR(AB451))*12+MONTH(AC451)-MONTH(AB451)+1,(AC451-AB451+1))</f>
        <v>1</v>
      </c>
      <c r="F451" s="218">
        <f t="shared" si="35"/>
        <v>5</v>
      </c>
      <c r="G451" s="207">
        <v>1263611</v>
      </c>
      <c r="H451" s="203">
        <v>37029.192407407405</v>
      </c>
      <c r="I451" t="s">
        <v>3958</v>
      </c>
      <c r="M451" t="s">
        <v>2482</v>
      </c>
      <c r="N451" t="s">
        <v>3896</v>
      </c>
      <c r="O451" t="s">
        <v>3897</v>
      </c>
      <c r="P451" s="204">
        <v>5</v>
      </c>
      <c r="S451" t="s">
        <v>3898</v>
      </c>
      <c r="T451" t="s">
        <v>3899</v>
      </c>
      <c r="U451" s="206">
        <v>1701</v>
      </c>
      <c r="V451" t="s">
        <v>4099</v>
      </c>
      <c r="W451" t="s">
        <v>3922</v>
      </c>
      <c r="X451" t="s">
        <v>3902</v>
      </c>
      <c r="Y451" t="s">
        <v>3903</v>
      </c>
      <c r="Z451" t="s">
        <v>3904</v>
      </c>
      <c r="AA451">
        <v>2137481</v>
      </c>
    </row>
    <row r="452" spans="1:29" x14ac:dyDescent="0.25">
      <c r="A452" s="44" t="str">
        <f t="shared" si="31"/>
        <v xml:space="preserve"> Metals Financial</v>
      </c>
      <c r="B452" s="44" t="str">
        <f t="shared" si="32"/>
        <v/>
      </c>
      <c r="C452" s="44" t="str">
        <f t="shared" si="33"/>
        <v>Metals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1</v>
      </c>
      <c r="F452" s="218">
        <f t="shared" si="35"/>
        <v>10</v>
      </c>
      <c r="G452" s="207">
        <v>1263612</v>
      </c>
      <c r="H452" s="203">
        <v>37029.192777777775</v>
      </c>
      <c r="I452" t="s">
        <v>3958</v>
      </c>
      <c r="M452" t="s">
        <v>2482</v>
      </c>
      <c r="N452" t="s">
        <v>3896</v>
      </c>
      <c r="O452" t="s">
        <v>3897</v>
      </c>
      <c r="P452" s="204">
        <v>10</v>
      </c>
      <c r="S452" t="s">
        <v>3898</v>
      </c>
      <c r="T452" t="s">
        <v>3899</v>
      </c>
      <c r="U452" s="206">
        <v>1701</v>
      </c>
      <c r="V452" t="s">
        <v>4099</v>
      </c>
      <c r="W452" t="s">
        <v>3922</v>
      </c>
      <c r="X452" t="s">
        <v>3902</v>
      </c>
      <c r="Y452" t="s">
        <v>3903</v>
      </c>
      <c r="Z452" t="s">
        <v>3904</v>
      </c>
      <c r="AA452">
        <v>2137486</v>
      </c>
    </row>
    <row r="453" spans="1:29" x14ac:dyDescent="0.25">
      <c r="A453" s="44" t="str">
        <f t="shared" si="31"/>
        <v xml:space="preserve"> Metals Financial</v>
      </c>
      <c r="B453" s="44" t="str">
        <f t="shared" si="32"/>
        <v/>
      </c>
      <c r="C453" s="44" t="str">
        <f t="shared" si="33"/>
        <v>Metals</v>
      </c>
      <c r="D453" s="44" t="str">
        <f t="shared" si="34"/>
        <v>Financial</v>
      </c>
      <c r="E453" s="44">
        <f>IF(VLOOKUP(S453,'DD-Lookup'!$J$6:$L$50,3,FALSE)="Monthly",(YEAR(AC453)-YEAR(AB453))*12+MONTH(AC453)-MONTH(AB453)+1,(AC453-AB453+1))</f>
        <v>1</v>
      </c>
      <c r="F453" s="218">
        <f t="shared" si="35"/>
        <v>5</v>
      </c>
      <c r="G453" s="207">
        <v>1263613</v>
      </c>
      <c r="H453" s="203">
        <v>37029.192881944444</v>
      </c>
      <c r="I453" t="s">
        <v>4028</v>
      </c>
      <c r="M453" t="s">
        <v>2482</v>
      </c>
      <c r="N453" t="s">
        <v>3896</v>
      </c>
      <c r="O453" t="s">
        <v>3897</v>
      </c>
      <c r="P453" s="204">
        <v>5</v>
      </c>
      <c r="S453" t="s">
        <v>3898</v>
      </c>
      <c r="T453" t="s">
        <v>3899</v>
      </c>
      <c r="U453" s="206">
        <v>1701</v>
      </c>
      <c r="V453" t="s">
        <v>3849</v>
      </c>
      <c r="W453" t="s">
        <v>3922</v>
      </c>
      <c r="X453" t="s">
        <v>3902</v>
      </c>
      <c r="Y453" t="s">
        <v>3903</v>
      </c>
      <c r="Z453" t="s">
        <v>3904</v>
      </c>
      <c r="AA453">
        <v>2137489</v>
      </c>
    </row>
    <row r="454" spans="1:29" x14ac:dyDescent="0.25">
      <c r="A454" s="44" t="str">
        <f t="shared" si="31"/>
        <v xml:space="preserve"> Metals Financial</v>
      </c>
      <c r="B454" s="44" t="str">
        <f t="shared" si="32"/>
        <v/>
      </c>
      <c r="C454" s="44" t="str">
        <f t="shared" si="33"/>
        <v>Metals</v>
      </c>
      <c r="D454" s="44" t="str">
        <f t="shared" si="34"/>
        <v>Financial</v>
      </c>
      <c r="E454" s="44">
        <f>IF(VLOOKUP(S454,'DD-Lookup'!$J$6:$L$50,3,FALSE)="Monthly",(YEAR(AC454)-YEAR(AB454))*12+MONTH(AC454)-MONTH(AB454)+1,(AC454-AB454+1))</f>
        <v>1</v>
      </c>
      <c r="F454" s="218">
        <f t="shared" si="35"/>
        <v>10</v>
      </c>
      <c r="G454" s="207">
        <v>1263614</v>
      </c>
      <c r="H454" s="203">
        <v>37029.193020833336</v>
      </c>
      <c r="I454" t="s">
        <v>4010</v>
      </c>
      <c r="M454" t="s">
        <v>2482</v>
      </c>
      <c r="N454" t="s">
        <v>3951</v>
      </c>
      <c r="O454" t="s">
        <v>3952</v>
      </c>
      <c r="P454" s="204">
        <v>10</v>
      </c>
      <c r="S454" t="s">
        <v>3898</v>
      </c>
      <c r="T454" t="s">
        <v>3899</v>
      </c>
      <c r="U454" s="206">
        <v>1537</v>
      </c>
      <c r="V454" t="s">
        <v>1604</v>
      </c>
      <c r="W454" t="s">
        <v>3922</v>
      </c>
      <c r="X454" t="s">
        <v>3902</v>
      </c>
      <c r="Y454" t="s">
        <v>3903</v>
      </c>
      <c r="Z454" t="s">
        <v>3904</v>
      </c>
      <c r="AA454">
        <v>2137491</v>
      </c>
    </row>
    <row r="455" spans="1:29" x14ac:dyDescent="0.25">
      <c r="A455" s="44" t="str">
        <f t="shared" si="31"/>
        <v xml:space="preserve"> Metals Financial</v>
      </c>
      <c r="B455" s="44" t="str">
        <f t="shared" si="32"/>
        <v/>
      </c>
      <c r="C455" s="44" t="str">
        <f t="shared" si="33"/>
        <v>Metals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18">
        <f t="shared" si="35"/>
        <v>3</v>
      </c>
      <c r="G455" s="207">
        <v>1263615</v>
      </c>
      <c r="H455" s="203">
        <v>37029.193391203706</v>
      </c>
      <c r="I455" t="s">
        <v>1197</v>
      </c>
      <c r="M455" t="s">
        <v>2482</v>
      </c>
      <c r="N455" t="s">
        <v>3896</v>
      </c>
      <c r="O455" t="s">
        <v>3897</v>
      </c>
      <c r="Q455" s="204">
        <v>3</v>
      </c>
      <c r="S455" t="s">
        <v>3898</v>
      </c>
      <c r="T455" t="s">
        <v>3899</v>
      </c>
      <c r="U455" s="206">
        <v>1702</v>
      </c>
      <c r="V455" t="s">
        <v>1198</v>
      </c>
      <c r="W455" t="s">
        <v>3922</v>
      </c>
      <c r="X455" t="s">
        <v>3902</v>
      </c>
      <c r="Y455" t="s">
        <v>3903</v>
      </c>
      <c r="Z455" t="s">
        <v>3904</v>
      </c>
      <c r="AA455">
        <v>2137497</v>
      </c>
    </row>
    <row r="456" spans="1:29" x14ac:dyDescent="0.25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18">
        <f t="shared" si="35"/>
        <v>7</v>
      </c>
      <c r="G456" s="207">
        <v>1263616</v>
      </c>
      <c r="H456" s="203">
        <v>37029.193553240744</v>
      </c>
      <c r="I456" t="s">
        <v>1191</v>
      </c>
      <c r="M456" t="s">
        <v>2482</v>
      </c>
      <c r="N456" t="s">
        <v>3896</v>
      </c>
      <c r="O456" t="s">
        <v>3897</v>
      </c>
      <c r="Q456" s="204">
        <v>7</v>
      </c>
      <c r="S456" t="s">
        <v>3898</v>
      </c>
      <c r="T456" t="s">
        <v>3899</v>
      </c>
      <c r="U456" s="206">
        <v>1702</v>
      </c>
      <c r="V456" t="s">
        <v>3103</v>
      </c>
      <c r="W456" t="s">
        <v>3922</v>
      </c>
      <c r="X456" t="s">
        <v>3902</v>
      </c>
      <c r="Y456" t="s">
        <v>3903</v>
      </c>
      <c r="Z456" t="s">
        <v>3904</v>
      </c>
      <c r="AA456">
        <v>2137499</v>
      </c>
    </row>
    <row r="457" spans="1:29" x14ac:dyDescent="0.25">
      <c r="A457" s="44" t="str">
        <f t="shared" si="31"/>
        <v xml:space="preserve"> Metals Financial</v>
      </c>
      <c r="B457" s="44" t="str">
        <f t="shared" si="32"/>
        <v/>
      </c>
      <c r="C457" s="44" t="str">
        <f t="shared" si="33"/>
        <v>Metals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1</v>
      </c>
      <c r="F457" s="218">
        <f t="shared" si="35"/>
        <v>3</v>
      </c>
      <c r="G457" s="207">
        <v>1263617</v>
      </c>
      <c r="H457" s="203">
        <v>37029.194085648145</v>
      </c>
      <c r="I457" t="s">
        <v>3796</v>
      </c>
      <c r="M457" t="s">
        <v>2482</v>
      </c>
      <c r="N457" t="s">
        <v>3896</v>
      </c>
      <c r="O457" t="s">
        <v>3063</v>
      </c>
      <c r="P457" s="204">
        <v>3</v>
      </c>
      <c r="S457" t="s">
        <v>3898</v>
      </c>
      <c r="T457" t="s">
        <v>3899</v>
      </c>
      <c r="U457" s="206">
        <v>1688.75</v>
      </c>
      <c r="V457" t="s">
        <v>3797</v>
      </c>
      <c r="W457" t="s">
        <v>3922</v>
      </c>
      <c r="X457" t="s">
        <v>3902</v>
      </c>
      <c r="Y457" t="s">
        <v>3903</v>
      </c>
      <c r="Z457" t="s">
        <v>3904</v>
      </c>
      <c r="AA457">
        <v>2137506</v>
      </c>
      <c r="AB457" s="203">
        <v>37062.647222222222</v>
      </c>
      <c r="AC457" s="203">
        <v>37062.647222222222</v>
      </c>
    </row>
    <row r="458" spans="1:29" x14ac:dyDescent="0.25">
      <c r="A458" s="44" t="str">
        <f t="shared" si="31"/>
        <v xml:space="preserve"> Natural Gas Physical</v>
      </c>
      <c r="B458" s="44" t="str">
        <f t="shared" si="32"/>
        <v/>
      </c>
      <c r="C458" s="44" t="str">
        <f t="shared" si="33"/>
        <v>Natural Gas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2</v>
      </c>
      <c r="F458" s="218">
        <f t="shared" si="35"/>
        <v>100000</v>
      </c>
      <c r="G458" s="207">
        <v>1263618</v>
      </c>
      <c r="H458" s="203">
        <v>37029.194699074076</v>
      </c>
      <c r="I458" t="s">
        <v>4005</v>
      </c>
      <c r="M458" t="s">
        <v>2476</v>
      </c>
      <c r="N458" t="s">
        <v>1187</v>
      </c>
      <c r="O458" t="s">
        <v>1608</v>
      </c>
      <c r="P458" s="204">
        <v>50000</v>
      </c>
      <c r="S458" t="s">
        <v>3989</v>
      </c>
      <c r="T458" t="s">
        <v>3990</v>
      </c>
      <c r="U458" s="206">
        <v>20.65</v>
      </c>
      <c r="V458" t="s">
        <v>4006</v>
      </c>
      <c r="W458" t="s">
        <v>1189</v>
      </c>
      <c r="X458" t="s">
        <v>1190</v>
      </c>
      <c r="Y458" t="s">
        <v>3993</v>
      </c>
      <c r="Z458" t="s">
        <v>3910</v>
      </c>
      <c r="AA458">
        <v>103647</v>
      </c>
      <c r="AB458" s="203">
        <v>37030.875</v>
      </c>
      <c r="AC458" s="203">
        <v>37031.875</v>
      </c>
    </row>
    <row r="459" spans="1:29" x14ac:dyDescent="0.25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8">
        <f t="shared" ref="F459:F522" si="40">E459*SUM(P459:Q459)</f>
        <v>5</v>
      </c>
      <c r="G459" s="207">
        <v>1263619</v>
      </c>
      <c r="H459" s="203">
        <v>37029.194733796299</v>
      </c>
      <c r="I459" t="s">
        <v>4010</v>
      </c>
      <c r="M459" t="s">
        <v>2482</v>
      </c>
      <c r="N459" t="s">
        <v>3978</v>
      </c>
      <c r="O459" t="s">
        <v>3979</v>
      </c>
      <c r="P459" s="204">
        <v>5</v>
      </c>
      <c r="S459" t="s">
        <v>3898</v>
      </c>
      <c r="T459" t="s">
        <v>3899</v>
      </c>
      <c r="U459" s="206">
        <v>481</v>
      </c>
      <c r="V459" t="s">
        <v>1604</v>
      </c>
      <c r="W459" t="s">
        <v>3962</v>
      </c>
      <c r="X459" t="s">
        <v>3902</v>
      </c>
      <c r="Y459" t="s">
        <v>3903</v>
      </c>
      <c r="Z459" t="s">
        <v>3904</v>
      </c>
      <c r="AA459">
        <v>2137512</v>
      </c>
    </row>
    <row r="460" spans="1:29" x14ac:dyDescent="0.25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8">
        <f t="shared" si="40"/>
        <v>17</v>
      </c>
      <c r="G460" s="207">
        <v>1263620</v>
      </c>
      <c r="H460" s="203">
        <v>37029.196469907409</v>
      </c>
      <c r="I460" t="s">
        <v>4011</v>
      </c>
      <c r="M460" t="s">
        <v>2482</v>
      </c>
      <c r="N460" t="s">
        <v>3896</v>
      </c>
      <c r="O460" t="s">
        <v>3897</v>
      </c>
      <c r="P460" s="204">
        <v>17</v>
      </c>
      <c r="S460" t="s">
        <v>3898</v>
      </c>
      <c r="T460" t="s">
        <v>3899</v>
      </c>
      <c r="U460" s="206">
        <v>1700</v>
      </c>
      <c r="V460" t="s">
        <v>1203</v>
      </c>
      <c r="W460" t="s">
        <v>3922</v>
      </c>
      <c r="X460" t="s">
        <v>3902</v>
      </c>
      <c r="Y460" t="s">
        <v>3903</v>
      </c>
      <c r="Z460" t="s">
        <v>3904</v>
      </c>
      <c r="AA460">
        <v>2137520</v>
      </c>
    </row>
    <row r="461" spans="1:29" x14ac:dyDescent="0.25">
      <c r="A461" s="44" t="str">
        <f t="shared" si="36"/>
        <v xml:space="preserve"> Metals Financial</v>
      </c>
      <c r="B461" s="44" t="str">
        <f t="shared" si="37"/>
        <v/>
      </c>
      <c r="C461" s="44" t="str">
        <f t="shared" si="38"/>
        <v>Metals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18">
        <f t="shared" si="40"/>
        <v>10</v>
      </c>
      <c r="G461" s="207">
        <v>1263621</v>
      </c>
      <c r="H461" s="203">
        <v>37029.197557870371</v>
      </c>
      <c r="I461" t="s">
        <v>3950</v>
      </c>
      <c r="M461" t="s">
        <v>2482</v>
      </c>
      <c r="N461" t="s">
        <v>4000</v>
      </c>
      <c r="O461" t="s">
        <v>4001</v>
      </c>
      <c r="P461" s="204">
        <v>10</v>
      </c>
      <c r="S461" t="s">
        <v>4002</v>
      </c>
      <c r="T461" t="s">
        <v>3899</v>
      </c>
      <c r="U461" s="206">
        <v>4970</v>
      </c>
      <c r="V461" t="s">
        <v>3953</v>
      </c>
      <c r="W461" t="s">
        <v>3962</v>
      </c>
      <c r="X461" t="s">
        <v>3902</v>
      </c>
      <c r="Y461" t="s">
        <v>3903</v>
      </c>
      <c r="Z461" t="s">
        <v>3904</v>
      </c>
      <c r="AA461">
        <v>2137529</v>
      </c>
    </row>
    <row r="462" spans="1:29" x14ac:dyDescent="0.25">
      <c r="A462" s="44" t="str">
        <f t="shared" si="36"/>
        <v xml:space="preserve"> Natural Gas Physical</v>
      </c>
      <c r="B462" s="44" t="str">
        <f t="shared" si="37"/>
        <v/>
      </c>
      <c r="C462" s="44" t="str">
        <f t="shared" si="38"/>
        <v>Natural Gas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2</v>
      </c>
      <c r="F462" s="218">
        <f t="shared" si="40"/>
        <v>100000</v>
      </c>
      <c r="G462" s="207">
        <v>1263622</v>
      </c>
      <c r="H462" s="203">
        <v>37029.19835648148</v>
      </c>
      <c r="I462" t="s">
        <v>4144</v>
      </c>
      <c r="M462" t="s">
        <v>2476</v>
      </c>
      <c r="N462" t="s">
        <v>3987</v>
      </c>
      <c r="O462" t="s">
        <v>1592</v>
      </c>
      <c r="P462" s="204">
        <v>50000</v>
      </c>
      <c r="S462" t="s">
        <v>3989</v>
      </c>
      <c r="T462" t="s">
        <v>3990</v>
      </c>
      <c r="U462" s="206">
        <v>20.100000000000001</v>
      </c>
      <c r="V462" t="s">
        <v>4145</v>
      </c>
      <c r="W462" t="s">
        <v>4003</v>
      </c>
      <c r="X462" t="s">
        <v>3992</v>
      </c>
      <c r="Y462" t="s">
        <v>3993</v>
      </c>
      <c r="Z462" t="s">
        <v>3910</v>
      </c>
      <c r="AA462">
        <v>103652</v>
      </c>
      <c r="AB462" s="203">
        <v>37030.875</v>
      </c>
      <c r="AC462" s="203">
        <v>37031.875</v>
      </c>
    </row>
    <row r="463" spans="1:29" x14ac:dyDescent="0.25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8">
        <f t="shared" si="40"/>
        <v>15</v>
      </c>
      <c r="G463" s="207">
        <v>1263624</v>
      </c>
      <c r="H463" s="203">
        <v>37029.199699074074</v>
      </c>
      <c r="I463" t="s">
        <v>3983</v>
      </c>
      <c r="M463" t="s">
        <v>2482</v>
      </c>
      <c r="N463" t="s">
        <v>3978</v>
      </c>
      <c r="O463" t="s">
        <v>3979</v>
      </c>
      <c r="P463" s="204">
        <v>15</v>
      </c>
      <c r="S463" t="s">
        <v>3898</v>
      </c>
      <c r="T463" t="s">
        <v>3899</v>
      </c>
      <c r="U463" s="206">
        <v>482</v>
      </c>
      <c r="V463" t="s">
        <v>3984</v>
      </c>
      <c r="W463" t="s">
        <v>3962</v>
      </c>
      <c r="X463" t="s">
        <v>3902</v>
      </c>
      <c r="Y463" t="s">
        <v>3903</v>
      </c>
      <c r="Z463" t="s">
        <v>3904</v>
      </c>
      <c r="AA463">
        <v>2137545</v>
      </c>
    </row>
    <row r="464" spans="1:29" x14ac:dyDescent="0.25">
      <c r="A464" s="44" t="str">
        <f t="shared" si="36"/>
        <v xml:space="preserve"> Natural Gas Physical</v>
      </c>
      <c r="B464" s="44" t="str">
        <f t="shared" si="37"/>
        <v/>
      </c>
      <c r="C464" s="44" t="str">
        <f t="shared" si="38"/>
        <v>Natural Gas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90</v>
      </c>
      <c r="F464" s="218">
        <f t="shared" si="40"/>
        <v>2250000</v>
      </c>
      <c r="G464" s="207">
        <v>1263625</v>
      </c>
      <c r="H464" s="203">
        <v>37029.201597222222</v>
      </c>
      <c r="I464" t="s">
        <v>3043</v>
      </c>
      <c r="M464" t="s">
        <v>2476</v>
      </c>
      <c r="N464" t="s">
        <v>3987</v>
      </c>
      <c r="O464" t="s">
        <v>3988</v>
      </c>
      <c r="Q464" s="204">
        <v>25000</v>
      </c>
      <c r="S464" t="s">
        <v>3989</v>
      </c>
      <c r="T464" t="s">
        <v>3990</v>
      </c>
      <c r="U464" s="206">
        <v>26.45</v>
      </c>
      <c r="V464" t="s">
        <v>2576</v>
      </c>
      <c r="W464" t="s">
        <v>3991</v>
      </c>
      <c r="X464" t="s">
        <v>3992</v>
      </c>
      <c r="Y464" t="s">
        <v>3993</v>
      </c>
      <c r="Z464" t="s">
        <v>3910</v>
      </c>
      <c r="AA464">
        <v>103651</v>
      </c>
      <c r="AB464" s="203">
        <v>37257</v>
      </c>
      <c r="AC464" s="203">
        <v>37346</v>
      </c>
    </row>
    <row r="465" spans="1:27" x14ac:dyDescent="0.25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8">
        <f t="shared" si="40"/>
        <v>10</v>
      </c>
      <c r="G465" s="207">
        <v>1263626</v>
      </c>
      <c r="H465" s="203">
        <v>37029.202939814815</v>
      </c>
      <c r="I465" t="s">
        <v>4036</v>
      </c>
      <c r="M465" t="s">
        <v>2482</v>
      </c>
      <c r="N465" t="s">
        <v>3896</v>
      </c>
      <c r="O465" t="s">
        <v>3897</v>
      </c>
      <c r="Q465" s="204">
        <v>10</v>
      </c>
      <c r="S465" t="s">
        <v>3898</v>
      </c>
      <c r="T465" t="s">
        <v>3899</v>
      </c>
      <c r="U465" s="206">
        <v>1701</v>
      </c>
      <c r="V465" t="s">
        <v>1612</v>
      </c>
      <c r="W465" t="s">
        <v>3922</v>
      </c>
      <c r="X465" t="s">
        <v>3902</v>
      </c>
      <c r="Y465" t="s">
        <v>3903</v>
      </c>
      <c r="Z465" t="s">
        <v>3904</v>
      </c>
      <c r="AA465">
        <v>2137561</v>
      </c>
    </row>
    <row r="466" spans="1:27" x14ac:dyDescent="0.25">
      <c r="A466" s="44" t="str">
        <f t="shared" si="36"/>
        <v xml:space="preserve"> Metals Financial</v>
      </c>
      <c r="B466" s="44" t="str">
        <f t="shared" si="37"/>
        <v/>
      </c>
      <c r="C466" s="44" t="str">
        <f t="shared" si="38"/>
        <v>Metals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8">
        <f t="shared" si="40"/>
        <v>8</v>
      </c>
      <c r="G466" s="207">
        <v>1263627</v>
      </c>
      <c r="H466" s="203">
        <v>37029.204108796293</v>
      </c>
      <c r="I466" t="s">
        <v>3958</v>
      </c>
      <c r="M466" t="s">
        <v>2482</v>
      </c>
      <c r="N466" t="s">
        <v>3972</v>
      </c>
      <c r="O466" t="s">
        <v>3973</v>
      </c>
      <c r="P466" s="204">
        <v>8</v>
      </c>
      <c r="S466" t="s">
        <v>3974</v>
      </c>
      <c r="T466" t="s">
        <v>3899</v>
      </c>
      <c r="U466" s="206">
        <v>7270</v>
      </c>
      <c r="V466" t="s">
        <v>4039</v>
      </c>
      <c r="W466" t="s">
        <v>3976</v>
      </c>
      <c r="X466" t="s">
        <v>3902</v>
      </c>
      <c r="Y466" t="s">
        <v>3903</v>
      </c>
      <c r="Z466" t="s">
        <v>3904</v>
      </c>
      <c r="AA466">
        <v>2137567</v>
      </c>
    </row>
    <row r="467" spans="1:27" x14ac:dyDescent="0.25">
      <c r="A467" s="44" t="str">
        <f t="shared" si="36"/>
        <v xml:space="preserve"> Metals Financial</v>
      </c>
      <c r="B467" s="44" t="str">
        <f t="shared" si="37"/>
        <v/>
      </c>
      <c r="C467" s="44" t="str">
        <f t="shared" si="38"/>
        <v>Metals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8">
        <f t="shared" si="40"/>
        <v>10</v>
      </c>
      <c r="G467" s="207">
        <v>1263629</v>
      </c>
      <c r="H467" s="203">
        <v>37029.205277777779</v>
      </c>
      <c r="I467" t="s">
        <v>3983</v>
      </c>
      <c r="M467" t="s">
        <v>2482</v>
      </c>
      <c r="N467" t="s">
        <v>4000</v>
      </c>
      <c r="O467" t="s">
        <v>4001</v>
      </c>
      <c r="Q467" s="204">
        <v>10</v>
      </c>
      <c r="S467" t="s">
        <v>4002</v>
      </c>
      <c r="T467" t="s">
        <v>3899</v>
      </c>
      <c r="U467" s="206">
        <v>4965</v>
      </c>
      <c r="V467" t="s">
        <v>1613</v>
      </c>
      <c r="W467" t="s">
        <v>3962</v>
      </c>
      <c r="X467" t="s">
        <v>3902</v>
      </c>
      <c r="Y467" t="s">
        <v>3903</v>
      </c>
      <c r="Z467" t="s">
        <v>3904</v>
      </c>
      <c r="AA467">
        <v>2137571</v>
      </c>
    </row>
    <row r="468" spans="1:27" x14ac:dyDescent="0.25">
      <c r="A468" s="44" t="str">
        <f t="shared" si="36"/>
        <v xml:space="preserve"> Metals Financial</v>
      </c>
      <c r="B468" s="44" t="str">
        <f t="shared" si="37"/>
        <v/>
      </c>
      <c r="C468" s="44" t="str">
        <f t="shared" si="38"/>
        <v>Metals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1</v>
      </c>
      <c r="F468" s="218">
        <f t="shared" si="40"/>
        <v>20</v>
      </c>
      <c r="G468" s="207">
        <v>1263630</v>
      </c>
      <c r="H468" s="203">
        <v>37029.206701388888</v>
      </c>
      <c r="I468" t="s">
        <v>4018</v>
      </c>
      <c r="M468" t="s">
        <v>2482</v>
      </c>
      <c r="N468" t="s">
        <v>4026</v>
      </c>
      <c r="O468" t="s">
        <v>4027</v>
      </c>
      <c r="P468" s="204">
        <v>20</v>
      </c>
      <c r="S468" t="s">
        <v>3898</v>
      </c>
      <c r="T468" t="s">
        <v>3899</v>
      </c>
      <c r="U468" s="206">
        <v>965</v>
      </c>
      <c r="V468" t="s">
        <v>1607</v>
      </c>
      <c r="W468" t="s">
        <v>3976</v>
      </c>
      <c r="X468" t="s">
        <v>3902</v>
      </c>
      <c r="Y468" t="s">
        <v>3903</v>
      </c>
      <c r="Z468" t="s">
        <v>3904</v>
      </c>
      <c r="AA468">
        <v>2137573</v>
      </c>
    </row>
    <row r="469" spans="1:27" x14ac:dyDescent="0.25">
      <c r="A469" s="44" t="str">
        <f t="shared" si="36"/>
        <v xml:space="preserve"> Metals Financial</v>
      </c>
      <c r="B469" s="44" t="str">
        <f t="shared" si="37"/>
        <v/>
      </c>
      <c r="C469" s="44" t="str">
        <f t="shared" si="38"/>
        <v>Metals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8">
        <f t="shared" si="40"/>
        <v>20</v>
      </c>
      <c r="G469" s="207">
        <v>1263632</v>
      </c>
      <c r="H469" s="203">
        <v>37029.207129629627</v>
      </c>
      <c r="I469" t="s">
        <v>3967</v>
      </c>
      <c r="M469" t="s">
        <v>2482</v>
      </c>
      <c r="N469" t="s">
        <v>3896</v>
      </c>
      <c r="O469" t="s">
        <v>3897</v>
      </c>
      <c r="P469" s="204">
        <v>20</v>
      </c>
      <c r="S469" t="s">
        <v>3898</v>
      </c>
      <c r="T469" t="s">
        <v>3899</v>
      </c>
      <c r="U469" s="206">
        <v>1700</v>
      </c>
      <c r="V469" t="s">
        <v>1202</v>
      </c>
      <c r="W469" t="s">
        <v>3922</v>
      </c>
      <c r="X469" t="s">
        <v>3902</v>
      </c>
      <c r="Y469" t="s">
        <v>3903</v>
      </c>
      <c r="Z469" t="s">
        <v>3904</v>
      </c>
      <c r="AA469">
        <v>2137577</v>
      </c>
    </row>
    <row r="470" spans="1:27" x14ac:dyDescent="0.25">
      <c r="A470" s="44" t="str">
        <f t="shared" si="36"/>
        <v xml:space="preserve"> Metals Financial</v>
      </c>
      <c r="B470" s="44" t="str">
        <f t="shared" si="37"/>
        <v/>
      </c>
      <c r="C470" s="44" t="str">
        <f t="shared" si="38"/>
        <v>Metals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18">
        <f t="shared" si="40"/>
        <v>20</v>
      </c>
      <c r="G470" s="207">
        <v>1263633</v>
      </c>
      <c r="H470" s="203">
        <v>37029.207453703704</v>
      </c>
      <c r="I470" t="s">
        <v>4018</v>
      </c>
      <c r="M470" t="s">
        <v>2482</v>
      </c>
      <c r="N470" t="s">
        <v>3951</v>
      </c>
      <c r="O470" t="s">
        <v>3952</v>
      </c>
      <c r="Q470" s="204">
        <v>20</v>
      </c>
      <c r="S470" t="s">
        <v>3898</v>
      </c>
      <c r="T470" t="s">
        <v>3899</v>
      </c>
      <c r="U470" s="206">
        <v>1536</v>
      </c>
      <c r="V470" t="s">
        <v>1607</v>
      </c>
      <c r="W470" t="s">
        <v>3922</v>
      </c>
      <c r="X470" t="s">
        <v>3902</v>
      </c>
      <c r="Y470" t="s">
        <v>3903</v>
      </c>
      <c r="Z470" t="s">
        <v>3904</v>
      </c>
      <c r="AA470">
        <v>2137579</v>
      </c>
    </row>
    <row r="471" spans="1:27" x14ac:dyDescent="0.25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8">
        <f t="shared" si="40"/>
        <v>20</v>
      </c>
      <c r="G471" s="207">
        <v>1263635</v>
      </c>
      <c r="H471" s="203">
        <v>37029.209756944445</v>
      </c>
      <c r="I471" t="s">
        <v>4007</v>
      </c>
      <c r="M471" t="s">
        <v>2482</v>
      </c>
      <c r="N471" t="s">
        <v>3951</v>
      </c>
      <c r="O471" t="s">
        <v>3952</v>
      </c>
      <c r="P471" s="204">
        <v>20</v>
      </c>
      <c r="S471" t="s">
        <v>3898</v>
      </c>
      <c r="T471" t="s">
        <v>3899</v>
      </c>
      <c r="U471" s="206">
        <v>1535</v>
      </c>
      <c r="V471" t="s">
        <v>4008</v>
      </c>
      <c r="W471" t="s">
        <v>3922</v>
      </c>
      <c r="X471" t="s">
        <v>3902</v>
      </c>
      <c r="Y471" t="s">
        <v>3903</v>
      </c>
      <c r="Z471" t="s">
        <v>3904</v>
      </c>
      <c r="AA471">
        <v>2137587</v>
      </c>
    </row>
    <row r="472" spans="1:27" x14ac:dyDescent="0.25">
      <c r="A472" s="44" t="str">
        <f t="shared" si="36"/>
        <v xml:space="preserve"> Metals Financial</v>
      </c>
      <c r="B472" s="44" t="str">
        <f t="shared" si="37"/>
        <v/>
      </c>
      <c r="C472" s="44" t="str">
        <f t="shared" si="38"/>
        <v>Metals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1</v>
      </c>
      <c r="F472" s="218">
        <f t="shared" si="40"/>
        <v>10</v>
      </c>
      <c r="G472" s="207">
        <v>1263636</v>
      </c>
      <c r="H472" s="203">
        <v>37029.209918981483</v>
      </c>
      <c r="I472" t="s">
        <v>3950</v>
      </c>
      <c r="M472" t="s">
        <v>2482</v>
      </c>
      <c r="N472" t="s">
        <v>4000</v>
      </c>
      <c r="O472" t="s">
        <v>4001</v>
      </c>
      <c r="P472" s="204">
        <v>10</v>
      </c>
      <c r="S472" t="s">
        <v>4002</v>
      </c>
      <c r="T472" t="s">
        <v>3899</v>
      </c>
      <c r="U472" s="206">
        <v>4965</v>
      </c>
      <c r="V472" t="s">
        <v>3953</v>
      </c>
      <c r="W472" t="s">
        <v>3962</v>
      </c>
      <c r="X472" t="s">
        <v>3902</v>
      </c>
      <c r="Y472" t="s">
        <v>3903</v>
      </c>
      <c r="Z472" t="s">
        <v>3904</v>
      </c>
      <c r="AA472">
        <v>2137589</v>
      </c>
    </row>
    <row r="473" spans="1:27" x14ac:dyDescent="0.25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8">
        <f t="shared" si="40"/>
        <v>20</v>
      </c>
      <c r="G473" s="207">
        <v>1263637</v>
      </c>
      <c r="H473" s="203">
        <v>37029.210613425923</v>
      </c>
      <c r="I473" t="s">
        <v>1214</v>
      </c>
      <c r="M473" t="s">
        <v>2482</v>
      </c>
      <c r="N473" t="s">
        <v>3951</v>
      </c>
      <c r="O473" t="s">
        <v>3952</v>
      </c>
      <c r="Q473" s="204">
        <v>20</v>
      </c>
      <c r="S473" t="s">
        <v>3898</v>
      </c>
      <c r="T473" t="s">
        <v>3899</v>
      </c>
      <c r="U473" s="206">
        <v>1536</v>
      </c>
      <c r="V473" t="s">
        <v>1215</v>
      </c>
      <c r="W473" t="s">
        <v>3922</v>
      </c>
      <c r="X473" t="s">
        <v>3902</v>
      </c>
      <c r="Y473" t="s">
        <v>3903</v>
      </c>
      <c r="Z473" t="s">
        <v>3904</v>
      </c>
      <c r="AA473">
        <v>2137591</v>
      </c>
    </row>
    <row r="474" spans="1:27" x14ac:dyDescent="0.25">
      <c r="A474" s="44" t="str">
        <f t="shared" si="36"/>
        <v xml:space="preserve"> Metals Financial</v>
      </c>
      <c r="B474" s="44" t="str">
        <f t="shared" si="37"/>
        <v/>
      </c>
      <c r="C474" s="44" t="str">
        <f t="shared" si="38"/>
        <v>Metals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1</v>
      </c>
      <c r="F474" s="218">
        <f t="shared" si="40"/>
        <v>20</v>
      </c>
      <c r="G474" s="207">
        <v>1263639</v>
      </c>
      <c r="H474" s="203">
        <v>37029.211770833332</v>
      </c>
      <c r="I474" t="s">
        <v>3869</v>
      </c>
      <c r="M474" t="s">
        <v>2482</v>
      </c>
      <c r="N474" t="s">
        <v>3951</v>
      </c>
      <c r="O474" t="s">
        <v>3952</v>
      </c>
      <c r="P474" s="204">
        <v>20</v>
      </c>
      <c r="S474" t="s">
        <v>3898</v>
      </c>
      <c r="T474" t="s">
        <v>3899</v>
      </c>
      <c r="U474" s="206">
        <v>1534</v>
      </c>
      <c r="V474" t="s">
        <v>3956</v>
      </c>
      <c r="W474" t="s">
        <v>3922</v>
      </c>
      <c r="X474" t="s">
        <v>3902</v>
      </c>
      <c r="Y474" t="s">
        <v>3903</v>
      </c>
      <c r="Z474" t="s">
        <v>3904</v>
      </c>
      <c r="AA474">
        <v>2137595</v>
      </c>
    </row>
    <row r="475" spans="1:27" x14ac:dyDescent="0.25">
      <c r="A475" s="44" t="str">
        <f t="shared" si="36"/>
        <v xml:space="preserve"> Metals Financial</v>
      </c>
      <c r="B475" s="44" t="str">
        <f t="shared" si="37"/>
        <v/>
      </c>
      <c r="C475" s="44" t="str">
        <f t="shared" si="38"/>
        <v>Metals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18">
        <f t="shared" si="40"/>
        <v>20</v>
      </c>
      <c r="G475" s="207">
        <v>1263640</v>
      </c>
      <c r="H475" s="203">
        <v>37029.21197916667</v>
      </c>
      <c r="I475" t="s">
        <v>3869</v>
      </c>
      <c r="M475" t="s">
        <v>2482</v>
      </c>
      <c r="N475" t="s">
        <v>3896</v>
      </c>
      <c r="O475" t="s">
        <v>3897</v>
      </c>
      <c r="P475" s="204">
        <v>20</v>
      </c>
      <c r="S475" t="s">
        <v>3898</v>
      </c>
      <c r="T475" t="s">
        <v>3899</v>
      </c>
      <c r="U475" s="206">
        <v>1699</v>
      </c>
      <c r="V475" t="s">
        <v>3956</v>
      </c>
      <c r="W475" t="s">
        <v>3922</v>
      </c>
      <c r="X475" t="s">
        <v>3902</v>
      </c>
      <c r="Y475" t="s">
        <v>3903</v>
      </c>
      <c r="Z475" t="s">
        <v>3904</v>
      </c>
      <c r="AA475">
        <v>2137597</v>
      </c>
    </row>
    <row r="476" spans="1:27" x14ac:dyDescent="0.25">
      <c r="A476" s="44" t="str">
        <f t="shared" si="36"/>
        <v xml:space="preserve"> Metals Financial</v>
      </c>
      <c r="B476" s="44" t="str">
        <f t="shared" si="37"/>
        <v/>
      </c>
      <c r="C476" s="44" t="str">
        <f t="shared" si="38"/>
        <v>Metals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8">
        <f t="shared" si="40"/>
        <v>20</v>
      </c>
      <c r="G476" s="207">
        <v>1263642</v>
      </c>
      <c r="H476" s="203">
        <v>37029.212789351855</v>
      </c>
      <c r="I476" t="s">
        <v>3129</v>
      </c>
      <c r="M476" t="s">
        <v>2482</v>
      </c>
      <c r="N476" t="s">
        <v>3896</v>
      </c>
      <c r="O476" t="s">
        <v>3897</v>
      </c>
      <c r="P476" s="204">
        <v>20</v>
      </c>
      <c r="S476" t="s">
        <v>3898</v>
      </c>
      <c r="T476" t="s">
        <v>3899</v>
      </c>
      <c r="U476" s="206">
        <v>1699</v>
      </c>
      <c r="V476" t="s">
        <v>3130</v>
      </c>
      <c r="W476" t="s">
        <v>3922</v>
      </c>
      <c r="X476" t="s">
        <v>3902</v>
      </c>
      <c r="Y476" t="s">
        <v>3903</v>
      </c>
      <c r="Z476" t="s">
        <v>3904</v>
      </c>
      <c r="AA476">
        <v>2137601</v>
      </c>
    </row>
    <row r="477" spans="1:27" x14ac:dyDescent="0.25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8">
        <f t="shared" si="40"/>
        <v>4</v>
      </c>
      <c r="G477" s="207">
        <v>1263643</v>
      </c>
      <c r="H477" s="203">
        <v>37029.213275462964</v>
      </c>
      <c r="I477" t="s">
        <v>3958</v>
      </c>
      <c r="M477" t="s">
        <v>2482</v>
      </c>
      <c r="N477" t="s">
        <v>3896</v>
      </c>
      <c r="O477" t="s">
        <v>3897</v>
      </c>
      <c r="Q477" s="204">
        <v>4</v>
      </c>
      <c r="S477" t="s">
        <v>3898</v>
      </c>
      <c r="T477" t="s">
        <v>3899</v>
      </c>
      <c r="U477" s="206">
        <v>1700</v>
      </c>
      <c r="V477" t="s">
        <v>4099</v>
      </c>
      <c r="W477" t="s">
        <v>3922</v>
      </c>
      <c r="X477" t="s">
        <v>3902</v>
      </c>
      <c r="Y477" t="s">
        <v>3903</v>
      </c>
      <c r="Z477" t="s">
        <v>3904</v>
      </c>
      <c r="AA477">
        <v>2137603</v>
      </c>
    </row>
    <row r="478" spans="1:27" x14ac:dyDescent="0.25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8">
        <f t="shared" si="40"/>
        <v>5</v>
      </c>
      <c r="G478" s="207">
        <v>1263645</v>
      </c>
      <c r="H478" s="203">
        <v>37029.215277777781</v>
      </c>
      <c r="I478" t="s">
        <v>4028</v>
      </c>
      <c r="M478" t="s">
        <v>2482</v>
      </c>
      <c r="N478" t="s">
        <v>4000</v>
      </c>
      <c r="O478" t="s">
        <v>4001</v>
      </c>
      <c r="Q478" s="204">
        <v>5</v>
      </c>
      <c r="S478" t="s">
        <v>4002</v>
      </c>
      <c r="T478" t="s">
        <v>3899</v>
      </c>
      <c r="U478" s="206">
        <v>4975</v>
      </c>
      <c r="V478" t="s">
        <v>2739</v>
      </c>
      <c r="W478" t="s">
        <v>3962</v>
      </c>
      <c r="X478" t="s">
        <v>3902</v>
      </c>
      <c r="Y478" t="s">
        <v>3903</v>
      </c>
      <c r="Z478" t="s">
        <v>3904</v>
      </c>
      <c r="AA478">
        <v>2137606</v>
      </c>
    </row>
    <row r="479" spans="1:27" x14ac:dyDescent="0.25">
      <c r="A479" s="44" t="str">
        <f t="shared" si="36"/>
        <v xml:space="preserve"> Metals Financial</v>
      </c>
      <c r="B479" s="44" t="str">
        <f t="shared" si="37"/>
        <v/>
      </c>
      <c r="C479" s="44" t="str">
        <f t="shared" si="38"/>
        <v>Metals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1</v>
      </c>
      <c r="F479" s="218">
        <f t="shared" si="40"/>
        <v>10</v>
      </c>
      <c r="G479" s="207">
        <v>1263646</v>
      </c>
      <c r="H479" s="203">
        <v>37029.21534722222</v>
      </c>
      <c r="I479" t="s">
        <v>3958</v>
      </c>
      <c r="M479" t="s">
        <v>2482</v>
      </c>
      <c r="N479" t="s">
        <v>3978</v>
      </c>
      <c r="O479" t="s">
        <v>3979</v>
      </c>
      <c r="P479" s="204">
        <v>10</v>
      </c>
      <c r="S479" t="s">
        <v>3898</v>
      </c>
      <c r="T479" t="s">
        <v>3899</v>
      </c>
      <c r="U479" s="206">
        <v>481</v>
      </c>
      <c r="V479" t="s">
        <v>4099</v>
      </c>
      <c r="W479" t="s">
        <v>3962</v>
      </c>
      <c r="X479" t="s">
        <v>3902</v>
      </c>
      <c r="Y479" t="s">
        <v>3903</v>
      </c>
      <c r="Z479" t="s">
        <v>3904</v>
      </c>
      <c r="AA479">
        <v>2137608</v>
      </c>
    </row>
    <row r="480" spans="1:27" x14ac:dyDescent="0.25">
      <c r="A480" s="44" t="str">
        <f t="shared" si="36"/>
        <v xml:space="preserve"> Metals Financial</v>
      </c>
      <c r="B480" s="44" t="str">
        <f t="shared" si="37"/>
        <v/>
      </c>
      <c r="C480" s="44" t="str">
        <f t="shared" si="38"/>
        <v>Metals</v>
      </c>
      <c r="D480" s="44" t="str">
        <f t="shared" si="39"/>
        <v>Financial</v>
      </c>
      <c r="E480" s="44">
        <f>IF(VLOOKUP(S480,'DD-Lookup'!$J$6:$L$50,3,FALSE)="Monthly",(YEAR(AC480)-YEAR(AB480))*12+MONTH(AC480)-MONTH(AB480)+1,(AC480-AB480+1))</f>
        <v>1</v>
      </c>
      <c r="F480" s="218">
        <f t="shared" si="40"/>
        <v>10</v>
      </c>
      <c r="G480" s="207">
        <v>1263647</v>
      </c>
      <c r="H480" s="203">
        <v>37029.220057870371</v>
      </c>
      <c r="I480" t="s">
        <v>3977</v>
      </c>
      <c r="M480" t="s">
        <v>2482</v>
      </c>
      <c r="N480" t="s">
        <v>3951</v>
      </c>
      <c r="O480" t="s">
        <v>3952</v>
      </c>
      <c r="Q480" s="204">
        <v>10</v>
      </c>
      <c r="S480" t="s">
        <v>3898</v>
      </c>
      <c r="T480" t="s">
        <v>3899</v>
      </c>
      <c r="U480" s="206">
        <v>1535</v>
      </c>
      <c r="V480" t="s">
        <v>3980</v>
      </c>
      <c r="W480" t="s">
        <v>3922</v>
      </c>
      <c r="X480" t="s">
        <v>3902</v>
      </c>
      <c r="Y480" t="s">
        <v>3903</v>
      </c>
      <c r="Z480" t="s">
        <v>3904</v>
      </c>
      <c r="AA480">
        <v>2137610</v>
      </c>
    </row>
    <row r="481" spans="1:29" x14ac:dyDescent="0.25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8">
        <f t="shared" si="40"/>
        <v>10</v>
      </c>
      <c r="G481" s="207">
        <v>1263648</v>
      </c>
      <c r="H481" s="203">
        <v>37029.22216435185</v>
      </c>
      <c r="I481" t="s">
        <v>3971</v>
      </c>
      <c r="M481" t="s">
        <v>2482</v>
      </c>
      <c r="N481" t="s">
        <v>3896</v>
      </c>
      <c r="O481" t="s">
        <v>3897</v>
      </c>
      <c r="P481" s="204">
        <v>10</v>
      </c>
      <c r="S481" t="s">
        <v>3898</v>
      </c>
      <c r="T481" t="s">
        <v>3899</v>
      </c>
      <c r="U481" s="206">
        <v>1698</v>
      </c>
      <c r="V481" t="s">
        <v>4015</v>
      </c>
      <c r="W481" t="s">
        <v>3922</v>
      </c>
      <c r="X481" t="s">
        <v>3902</v>
      </c>
      <c r="Y481" t="s">
        <v>3903</v>
      </c>
      <c r="Z481" t="s">
        <v>3904</v>
      </c>
      <c r="AA481">
        <v>2137612</v>
      </c>
    </row>
    <row r="482" spans="1:29" x14ac:dyDescent="0.25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8">
        <f t="shared" si="40"/>
        <v>10</v>
      </c>
      <c r="G482" s="207">
        <v>1263649</v>
      </c>
      <c r="H482" s="203">
        <v>37029.222291666665</v>
      </c>
      <c r="I482" t="s">
        <v>4036</v>
      </c>
      <c r="M482" t="s">
        <v>2482</v>
      </c>
      <c r="N482" t="s">
        <v>3896</v>
      </c>
      <c r="O482" t="s">
        <v>3897</v>
      </c>
      <c r="P482" s="204">
        <v>10</v>
      </c>
      <c r="S482" t="s">
        <v>3898</v>
      </c>
      <c r="T482" t="s">
        <v>3899</v>
      </c>
      <c r="U482" s="206">
        <v>1698</v>
      </c>
      <c r="V482" t="s">
        <v>1612</v>
      </c>
      <c r="W482" t="s">
        <v>3922</v>
      </c>
      <c r="X482" t="s">
        <v>3902</v>
      </c>
      <c r="Y482" t="s">
        <v>3903</v>
      </c>
      <c r="Z482" t="s">
        <v>3904</v>
      </c>
      <c r="AA482">
        <v>2137614</v>
      </c>
    </row>
    <row r="483" spans="1:29" x14ac:dyDescent="0.25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8">
        <f t="shared" si="40"/>
        <v>20</v>
      </c>
      <c r="G483" s="207">
        <v>1263650</v>
      </c>
      <c r="H483" s="203">
        <v>37029.222384259258</v>
      </c>
      <c r="I483" t="s">
        <v>3869</v>
      </c>
      <c r="M483" t="s">
        <v>2482</v>
      </c>
      <c r="N483" t="s">
        <v>3951</v>
      </c>
      <c r="O483" t="s">
        <v>3952</v>
      </c>
      <c r="P483" s="204">
        <v>20</v>
      </c>
      <c r="S483" t="s">
        <v>3898</v>
      </c>
      <c r="T483" t="s">
        <v>3899</v>
      </c>
      <c r="U483" s="206">
        <v>1533</v>
      </c>
      <c r="V483" t="s">
        <v>3957</v>
      </c>
      <c r="W483" t="s">
        <v>3922</v>
      </c>
      <c r="X483" t="s">
        <v>3902</v>
      </c>
      <c r="Y483" t="s">
        <v>3903</v>
      </c>
      <c r="Z483" t="s">
        <v>3904</v>
      </c>
      <c r="AA483">
        <v>2137616</v>
      </c>
    </row>
    <row r="484" spans="1:29" x14ac:dyDescent="0.25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8">
        <f t="shared" si="40"/>
        <v>10</v>
      </c>
      <c r="G484" s="207">
        <v>1263651</v>
      </c>
      <c r="H484" s="203">
        <v>37029.222766203704</v>
      </c>
      <c r="I484" t="s">
        <v>4010</v>
      </c>
      <c r="M484" t="s">
        <v>2482</v>
      </c>
      <c r="N484" t="s">
        <v>3951</v>
      </c>
      <c r="O484" t="s">
        <v>3952</v>
      </c>
      <c r="Q484" s="204">
        <v>10</v>
      </c>
      <c r="S484" t="s">
        <v>3898</v>
      </c>
      <c r="T484" t="s">
        <v>3899</v>
      </c>
      <c r="U484" s="206">
        <v>1534</v>
      </c>
      <c r="V484" t="s">
        <v>4030</v>
      </c>
      <c r="W484" t="s">
        <v>3922</v>
      </c>
      <c r="X484" t="s">
        <v>3902</v>
      </c>
      <c r="Y484" t="s">
        <v>3903</v>
      </c>
      <c r="Z484" t="s">
        <v>3904</v>
      </c>
      <c r="AA484">
        <v>2137622</v>
      </c>
    </row>
    <row r="485" spans="1:29" x14ac:dyDescent="0.25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8">
        <f t="shared" si="40"/>
        <v>2</v>
      </c>
      <c r="G485" s="207">
        <v>1263652</v>
      </c>
      <c r="H485" s="203">
        <v>37029.223055555558</v>
      </c>
      <c r="I485" t="s">
        <v>3966</v>
      </c>
      <c r="M485" t="s">
        <v>2482</v>
      </c>
      <c r="N485" t="s">
        <v>3896</v>
      </c>
      <c r="O485" t="s">
        <v>3897</v>
      </c>
      <c r="Q485" s="204">
        <v>2</v>
      </c>
      <c r="S485" t="s">
        <v>3898</v>
      </c>
      <c r="T485" t="s">
        <v>3899</v>
      </c>
      <c r="U485" s="206">
        <v>1699</v>
      </c>
      <c r="V485" t="s">
        <v>4025</v>
      </c>
      <c r="W485" t="s">
        <v>3922</v>
      </c>
      <c r="X485" t="s">
        <v>3902</v>
      </c>
      <c r="Y485" t="s">
        <v>3903</v>
      </c>
      <c r="Z485" t="s">
        <v>3904</v>
      </c>
      <c r="AA485">
        <v>2137624</v>
      </c>
    </row>
    <row r="486" spans="1:29" x14ac:dyDescent="0.25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8">
        <f t="shared" si="40"/>
        <v>5</v>
      </c>
      <c r="G486" s="207">
        <v>1263653</v>
      </c>
      <c r="H486" s="203">
        <v>37029.224270833336</v>
      </c>
      <c r="I486" t="s">
        <v>3958</v>
      </c>
      <c r="M486" t="s">
        <v>2482</v>
      </c>
      <c r="N486" t="s">
        <v>3951</v>
      </c>
      <c r="O486" t="s">
        <v>3952</v>
      </c>
      <c r="P486" s="204">
        <v>5</v>
      </c>
      <c r="S486" t="s">
        <v>3898</v>
      </c>
      <c r="T486" t="s">
        <v>3899</v>
      </c>
      <c r="U486" s="206">
        <v>1533</v>
      </c>
      <c r="V486" t="s">
        <v>4012</v>
      </c>
      <c r="W486" t="s">
        <v>3922</v>
      </c>
      <c r="X486" t="s">
        <v>3902</v>
      </c>
      <c r="Y486" t="s">
        <v>3903</v>
      </c>
      <c r="Z486" t="s">
        <v>3904</v>
      </c>
      <c r="AA486">
        <v>2137628</v>
      </c>
    </row>
    <row r="487" spans="1:29" x14ac:dyDescent="0.25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8">
        <f t="shared" si="40"/>
        <v>15</v>
      </c>
      <c r="G487" s="207">
        <v>1263654</v>
      </c>
      <c r="H487" s="203">
        <v>37029.224780092591</v>
      </c>
      <c r="I487" t="s">
        <v>3869</v>
      </c>
      <c r="M487" t="s">
        <v>2482</v>
      </c>
      <c r="N487" t="s">
        <v>3951</v>
      </c>
      <c r="O487" t="s">
        <v>3952</v>
      </c>
      <c r="P487" s="204">
        <v>15</v>
      </c>
      <c r="S487" t="s">
        <v>3898</v>
      </c>
      <c r="T487" t="s">
        <v>3899</v>
      </c>
      <c r="U487" s="206">
        <v>1533</v>
      </c>
      <c r="V487" t="s">
        <v>3957</v>
      </c>
      <c r="W487" t="s">
        <v>3922</v>
      </c>
      <c r="X487" t="s">
        <v>3902</v>
      </c>
      <c r="Y487" t="s">
        <v>3903</v>
      </c>
      <c r="Z487" t="s">
        <v>3904</v>
      </c>
      <c r="AA487">
        <v>2137630</v>
      </c>
    </row>
    <row r="488" spans="1:29" x14ac:dyDescent="0.25">
      <c r="A488" s="44" t="str">
        <f t="shared" si="36"/>
        <v xml:space="preserve"> Power Physical</v>
      </c>
      <c r="B488" s="44" t="str">
        <f t="shared" si="37"/>
        <v/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92</v>
      </c>
      <c r="F488" s="218">
        <f t="shared" si="40"/>
        <v>2300</v>
      </c>
      <c r="G488" s="207">
        <v>1263656</v>
      </c>
      <c r="H488" s="203">
        <v>37029.226145833331</v>
      </c>
      <c r="I488" t="s">
        <v>3929</v>
      </c>
      <c r="M488" t="s">
        <v>3301</v>
      </c>
      <c r="N488" t="s">
        <v>3905</v>
      </c>
      <c r="O488" t="s">
        <v>3968</v>
      </c>
      <c r="Q488" s="204">
        <v>25</v>
      </c>
      <c r="S488" t="s">
        <v>2475</v>
      </c>
      <c r="T488" t="s">
        <v>3906</v>
      </c>
      <c r="U488" s="206">
        <v>24.95</v>
      </c>
      <c r="V488" t="s">
        <v>4090</v>
      </c>
      <c r="W488" t="s">
        <v>3969</v>
      </c>
      <c r="X488" t="s">
        <v>3908</v>
      </c>
      <c r="Y488" t="s">
        <v>3909</v>
      </c>
      <c r="Z488" t="s">
        <v>3910</v>
      </c>
      <c r="AA488">
        <v>104058.1</v>
      </c>
      <c r="AB488" s="203">
        <v>37165</v>
      </c>
      <c r="AC488" s="203">
        <v>37256</v>
      </c>
    </row>
    <row r="489" spans="1:29" x14ac:dyDescent="0.25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8">
        <f t="shared" si="40"/>
        <v>10</v>
      </c>
      <c r="G489" s="207">
        <v>1263657</v>
      </c>
      <c r="H489" s="203">
        <v>37029.226331018515</v>
      </c>
      <c r="I489" t="s">
        <v>1220</v>
      </c>
      <c r="M489" t="s">
        <v>2482</v>
      </c>
      <c r="N489" t="s">
        <v>3951</v>
      </c>
      <c r="O489" t="s">
        <v>3952</v>
      </c>
      <c r="Q489" s="204">
        <v>10</v>
      </c>
      <c r="S489" t="s">
        <v>3898</v>
      </c>
      <c r="T489" t="s">
        <v>3899</v>
      </c>
      <c r="U489" s="206">
        <v>1534</v>
      </c>
      <c r="V489" t="s">
        <v>1221</v>
      </c>
      <c r="W489" t="s">
        <v>3922</v>
      </c>
      <c r="X489" t="s">
        <v>3902</v>
      </c>
      <c r="Y489" t="s">
        <v>3903</v>
      </c>
      <c r="Z489" t="s">
        <v>3904</v>
      </c>
      <c r="AA489">
        <v>2137638</v>
      </c>
    </row>
    <row r="490" spans="1:29" x14ac:dyDescent="0.25">
      <c r="A490" s="44" t="str">
        <f t="shared" si="36"/>
        <v xml:space="preserve"> Power Physical</v>
      </c>
      <c r="B490" s="44" t="str">
        <f t="shared" si="37"/>
        <v/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30</v>
      </c>
      <c r="F490" s="218">
        <f t="shared" si="40"/>
        <v>750</v>
      </c>
      <c r="G490" s="207">
        <v>1263658</v>
      </c>
      <c r="H490" s="203">
        <v>37029.226377314815</v>
      </c>
      <c r="I490" t="s">
        <v>3923</v>
      </c>
      <c r="M490" t="s">
        <v>3301</v>
      </c>
      <c r="N490" t="s">
        <v>3905</v>
      </c>
      <c r="O490" t="s">
        <v>1222</v>
      </c>
      <c r="Q490" s="204">
        <v>25</v>
      </c>
      <c r="S490" t="s">
        <v>2475</v>
      </c>
      <c r="T490" t="s">
        <v>3906</v>
      </c>
      <c r="U490" s="206">
        <v>19.25</v>
      </c>
      <c r="V490" t="s">
        <v>3038</v>
      </c>
      <c r="W490" t="s">
        <v>3907</v>
      </c>
      <c r="X490" t="s">
        <v>3908</v>
      </c>
      <c r="Y490" t="s">
        <v>3909</v>
      </c>
      <c r="Z490" t="s">
        <v>3910</v>
      </c>
      <c r="AA490">
        <v>104059.1</v>
      </c>
      <c r="AB490" s="203">
        <v>37043</v>
      </c>
      <c r="AC490" s="203">
        <v>37072</v>
      </c>
    </row>
    <row r="491" spans="1:29" x14ac:dyDescent="0.25">
      <c r="A491" s="44" t="str">
        <f t="shared" si="36"/>
        <v xml:space="preserve"> Power Physical</v>
      </c>
      <c r="B491" s="44" t="str">
        <f t="shared" si="37"/>
        <v/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90</v>
      </c>
      <c r="F491" s="218">
        <f t="shared" si="40"/>
        <v>2250</v>
      </c>
      <c r="G491" s="207">
        <v>1263660</v>
      </c>
      <c r="H491" s="203">
        <v>37029.226458333331</v>
      </c>
      <c r="I491" t="s">
        <v>3921</v>
      </c>
      <c r="M491" t="s">
        <v>3301</v>
      </c>
      <c r="N491" t="s">
        <v>3905</v>
      </c>
      <c r="O491" t="s">
        <v>3056</v>
      </c>
      <c r="Q491" s="204">
        <v>25</v>
      </c>
      <c r="S491" t="s">
        <v>2475</v>
      </c>
      <c r="T491" t="s">
        <v>3906</v>
      </c>
      <c r="U491" s="206">
        <v>25.75</v>
      </c>
      <c r="V491" t="s">
        <v>1566</v>
      </c>
      <c r="W491" t="s">
        <v>3969</v>
      </c>
      <c r="X491" t="s">
        <v>3908</v>
      </c>
      <c r="Y491" t="s">
        <v>3909</v>
      </c>
      <c r="Z491" t="s">
        <v>3910</v>
      </c>
      <c r="AA491">
        <v>104061.1</v>
      </c>
      <c r="AB491" s="203">
        <v>37257</v>
      </c>
      <c r="AC491" s="203">
        <v>37346</v>
      </c>
    </row>
    <row r="492" spans="1:29" x14ac:dyDescent="0.25">
      <c r="A492" s="44" t="str">
        <f t="shared" si="36"/>
        <v xml:space="preserve"> Power Physical</v>
      </c>
      <c r="B492" s="44" t="str">
        <f t="shared" si="37"/>
        <v/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30</v>
      </c>
      <c r="F492" s="218">
        <f t="shared" si="40"/>
        <v>750</v>
      </c>
      <c r="G492" s="207">
        <v>1263659</v>
      </c>
      <c r="H492" s="203">
        <v>37029.226458333331</v>
      </c>
      <c r="I492" t="s">
        <v>1209</v>
      </c>
      <c r="M492" t="s">
        <v>3301</v>
      </c>
      <c r="N492" t="s">
        <v>3067</v>
      </c>
      <c r="O492" t="s">
        <v>3070</v>
      </c>
      <c r="Q492" s="204">
        <v>25</v>
      </c>
      <c r="S492" t="s">
        <v>2475</v>
      </c>
      <c r="T492" t="s">
        <v>3906</v>
      </c>
      <c r="U492" s="206">
        <v>19.5</v>
      </c>
      <c r="V492" t="s">
        <v>3052</v>
      </c>
      <c r="W492" t="s">
        <v>3068</v>
      </c>
      <c r="X492" t="s">
        <v>3908</v>
      </c>
      <c r="Y492" t="s">
        <v>3909</v>
      </c>
      <c r="Z492" t="s">
        <v>3910</v>
      </c>
      <c r="AA492">
        <v>104060.1</v>
      </c>
      <c r="AB492" s="203">
        <v>37043.875</v>
      </c>
      <c r="AC492" s="203">
        <v>37072.875</v>
      </c>
    </row>
    <row r="493" spans="1:29" x14ac:dyDescent="0.25">
      <c r="A493" s="44" t="str">
        <f t="shared" si="36"/>
        <v xml:space="preserve"> Metals Financial</v>
      </c>
      <c r="B493" s="44" t="str">
        <f t="shared" si="37"/>
        <v/>
      </c>
      <c r="C493" s="44" t="str">
        <f t="shared" si="38"/>
        <v>Metals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8">
        <f t="shared" si="40"/>
        <v>8</v>
      </c>
      <c r="G493" s="207">
        <v>1263661</v>
      </c>
      <c r="H493" s="203">
        <v>37029.226712962962</v>
      </c>
      <c r="I493" t="s">
        <v>3958</v>
      </c>
      <c r="M493" t="s">
        <v>2482</v>
      </c>
      <c r="N493" t="s">
        <v>3896</v>
      </c>
      <c r="O493" t="s">
        <v>3897</v>
      </c>
      <c r="P493" s="204">
        <v>8</v>
      </c>
      <c r="S493" t="s">
        <v>3898</v>
      </c>
      <c r="T493" t="s">
        <v>3899</v>
      </c>
      <c r="U493" s="206">
        <v>1698</v>
      </c>
      <c r="V493" t="s">
        <v>4099</v>
      </c>
      <c r="W493" t="s">
        <v>3922</v>
      </c>
      <c r="X493" t="s">
        <v>3902</v>
      </c>
      <c r="Y493" t="s">
        <v>3903</v>
      </c>
      <c r="Z493" t="s">
        <v>3904</v>
      </c>
      <c r="AA493">
        <v>2137641</v>
      </c>
    </row>
    <row r="494" spans="1:29" x14ac:dyDescent="0.25">
      <c r="A494" s="44" t="str">
        <f t="shared" si="36"/>
        <v xml:space="preserve"> Power Physical</v>
      </c>
      <c r="B494" s="44" t="str">
        <f t="shared" si="37"/>
        <v/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92</v>
      </c>
      <c r="F494" s="218">
        <f t="shared" si="40"/>
        <v>2300</v>
      </c>
      <c r="G494" s="207">
        <v>1263662</v>
      </c>
      <c r="H494" s="203">
        <v>37029.227314814816</v>
      </c>
      <c r="I494" t="s">
        <v>4033</v>
      </c>
      <c r="M494" t="s">
        <v>3301</v>
      </c>
      <c r="N494" t="s">
        <v>3905</v>
      </c>
      <c r="O494" t="s">
        <v>4148</v>
      </c>
      <c r="Q494" s="204">
        <v>25</v>
      </c>
      <c r="S494" t="s">
        <v>2475</v>
      </c>
      <c r="T494" t="s">
        <v>3906</v>
      </c>
      <c r="U494" s="206">
        <v>33</v>
      </c>
      <c r="V494" t="s">
        <v>2635</v>
      </c>
      <c r="W494" t="s">
        <v>3969</v>
      </c>
      <c r="X494" t="s">
        <v>3908</v>
      </c>
      <c r="Y494" t="s">
        <v>3909</v>
      </c>
      <c r="Z494" t="s">
        <v>3910</v>
      </c>
      <c r="AA494">
        <v>104062.1</v>
      </c>
      <c r="AB494" s="203">
        <v>37165</v>
      </c>
      <c r="AC494" s="203">
        <v>37256</v>
      </c>
    </row>
    <row r="495" spans="1:29" x14ac:dyDescent="0.25">
      <c r="A495" s="44" t="str">
        <f t="shared" si="36"/>
        <v xml:space="preserve"> Crude Financial</v>
      </c>
      <c r="B495" s="44" t="str">
        <f t="shared" si="37"/>
        <v/>
      </c>
      <c r="C495" s="44" t="str">
        <f t="shared" si="38"/>
        <v>Crude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31</v>
      </c>
      <c r="F495" s="218">
        <f t="shared" si="40"/>
        <v>775000</v>
      </c>
      <c r="G495" s="207">
        <v>1263663</v>
      </c>
      <c r="H495" s="203">
        <v>37029.227361111109</v>
      </c>
      <c r="I495" t="s">
        <v>3869</v>
      </c>
      <c r="M495" t="s">
        <v>3626</v>
      </c>
      <c r="N495" t="s">
        <v>2751</v>
      </c>
      <c r="O495" t="s">
        <v>2752</v>
      </c>
      <c r="Q495" s="204">
        <v>25000</v>
      </c>
      <c r="S495" t="s">
        <v>2753</v>
      </c>
      <c r="T495" t="s">
        <v>3899</v>
      </c>
      <c r="U495" s="206">
        <v>28.63</v>
      </c>
      <c r="V495" t="s">
        <v>2570</v>
      </c>
      <c r="W495" t="s">
        <v>4117</v>
      </c>
      <c r="X495" t="s">
        <v>4118</v>
      </c>
      <c r="Y495" t="s">
        <v>3964</v>
      </c>
      <c r="Z495" t="s">
        <v>1184</v>
      </c>
      <c r="AA495" t="s">
        <v>1614</v>
      </c>
      <c r="AB495" s="203">
        <v>37073</v>
      </c>
      <c r="AC495" s="203">
        <v>37103</v>
      </c>
    </row>
    <row r="496" spans="1:29" x14ac:dyDescent="0.25">
      <c r="A496" s="44" t="str">
        <f t="shared" si="36"/>
        <v xml:space="preserve"> Metals Financial</v>
      </c>
      <c r="B496" s="44" t="str">
        <f t="shared" si="37"/>
        <v/>
      </c>
      <c r="C496" s="44" t="str">
        <f t="shared" si="38"/>
        <v>Metals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1</v>
      </c>
      <c r="F496" s="218">
        <f t="shared" si="40"/>
        <v>12</v>
      </c>
      <c r="G496" s="207">
        <v>1263666</v>
      </c>
      <c r="H496" s="203">
        <v>37029.229502314818</v>
      </c>
      <c r="I496" t="s">
        <v>3967</v>
      </c>
      <c r="M496" t="s">
        <v>2482</v>
      </c>
      <c r="N496" t="s">
        <v>3896</v>
      </c>
      <c r="O496" t="s">
        <v>3897</v>
      </c>
      <c r="P496" s="204">
        <v>12</v>
      </c>
      <c r="S496" t="s">
        <v>3898</v>
      </c>
      <c r="T496" t="s">
        <v>3899</v>
      </c>
      <c r="U496" s="206">
        <v>1699</v>
      </c>
      <c r="V496" t="s">
        <v>1202</v>
      </c>
      <c r="W496" t="s">
        <v>3922</v>
      </c>
      <c r="X496" t="s">
        <v>3902</v>
      </c>
      <c r="Y496" t="s">
        <v>3903</v>
      </c>
      <c r="Z496" t="s">
        <v>3904</v>
      </c>
      <c r="AA496">
        <v>2137658</v>
      </c>
    </row>
    <row r="497" spans="1:29" x14ac:dyDescent="0.25">
      <c r="A497" s="44" t="str">
        <f t="shared" si="36"/>
        <v xml:space="preserve"> Metals Financial</v>
      </c>
      <c r="B497" s="44" t="str">
        <f t="shared" si="37"/>
        <v/>
      </c>
      <c r="C497" s="44" t="str">
        <f t="shared" si="38"/>
        <v>Metals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1</v>
      </c>
      <c r="F497" s="218">
        <f t="shared" si="40"/>
        <v>5</v>
      </c>
      <c r="G497" s="207">
        <v>1263667</v>
      </c>
      <c r="H497" s="203">
        <v>37029.229502314818</v>
      </c>
      <c r="I497" t="s">
        <v>3966</v>
      </c>
      <c r="M497" t="s">
        <v>2482</v>
      </c>
      <c r="N497" t="s">
        <v>3951</v>
      </c>
      <c r="O497" t="s">
        <v>3952</v>
      </c>
      <c r="Q497" s="204">
        <v>5</v>
      </c>
      <c r="S497" t="s">
        <v>3898</v>
      </c>
      <c r="T497" t="s">
        <v>3899</v>
      </c>
      <c r="U497" s="206">
        <v>1534</v>
      </c>
      <c r="V497" t="s">
        <v>4025</v>
      </c>
      <c r="W497" t="s">
        <v>3922</v>
      </c>
      <c r="X497" t="s">
        <v>3902</v>
      </c>
      <c r="Y497" t="s">
        <v>3903</v>
      </c>
      <c r="Z497" t="s">
        <v>3904</v>
      </c>
      <c r="AA497">
        <v>2137656</v>
      </c>
    </row>
    <row r="498" spans="1:29" x14ac:dyDescent="0.25">
      <c r="A498" s="44" t="str">
        <f t="shared" si="36"/>
        <v xml:space="preserve"> Metals Financial</v>
      </c>
      <c r="B498" s="44" t="str">
        <f t="shared" si="37"/>
        <v/>
      </c>
      <c r="C498" s="44" t="str">
        <f t="shared" si="38"/>
        <v>Metals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1</v>
      </c>
      <c r="F498" s="218">
        <f t="shared" si="40"/>
        <v>5</v>
      </c>
      <c r="G498" s="207">
        <v>1263670</v>
      </c>
      <c r="H498" s="203">
        <v>37029.230092592596</v>
      </c>
      <c r="I498" t="s">
        <v>3958</v>
      </c>
      <c r="M498" t="s">
        <v>2482</v>
      </c>
      <c r="N498" t="s">
        <v>3951</v>
      </c>
      <c r="O498" t="s">
        <v>3952</v>
      </c>
      <c r="Q498" s="204">
        <v>5</v>
      </c>
      <c r="S498" t="s">
        <v>3898</v>
      </c>
      <c r="T498" t="s">
        <v>3899</v>
      </c>
      <c r="U498" s="206">
        <v>1534</v>
      </c>
      <c r="V498" t="s">
        <v>4167</v>
      </c>
      <c r="W498" t="s">
        <v>3922</v>
      </c>
      <c r="X498" t="s">
        <v>3902</v>
      </c>
      <c r="Y498" t="s">
        <v>3903</v>
      </c>
      <c r="Z498" t="s">
        <v>3904</v>
      </c>
      <c r="AA498">
        <v>2137664</v>
      </c>
    </row>
    <row r="499" spans="1:29" x14ac:dyDescent="0.25">
      <c r="A499" s="44" t="str">
        <f t="shared" si="36"/>
        <v xml:space="preserve"> Metals Financial</v>
      </c>
      <c r="B499" s="44" t="str">
        <f t="shared" si="37"/>
        <v/>
      </c>
      <c r="C499" s="44" t="str">
        <f t="shared" si="38"/>
        <v>Metals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1</v>
      </c>
      <c r="F499" s="218">
        <f t="shared" si="40"/>
        <v>20</v>
      </c>
      <c r="G499" s="207">
        <v>1263672</v>
      </c>
      <c r="H499" s="203">
        <v>37029.230324074073</v>
      </c>
      <c r="I499" t="s">
        <v>3967</v>
      </c>
      <c r="M499" t="s">
        <v>2482</v>
      </c>
      <c r="N499" t="s">
        <v>3896</v>
      </c>
      <c r="O499" t="s">
        <v>3897</v>
      </c>
      <c r="P499" s="204">
        <v>20</v>
      </c>
      <c r="S499" t="s">
        <v>3898</v>
      </c>
      <c r="T499" t="s">
        <v>3899</v>
      </c>
      <c r="U499" s="206">
        <v>1699</v>
      </c>
      <c r="V499" t="s">
        <v>1202</v>
      </c>
      <c r="W499" t="s">
        <v>3922</v>
      </c>
      <c r="X499" t="s">
        <v>3902</v>
      </c>
      <c r="Y499" t="s">
        <v>3903</v>
      </c>
      <c r="Z499" t="s">
        <v>3904</v>
      </c>
      <c r="AA499">
        <v>2137668</v>
      </c>
    </row>
    <row r="500" spans="1:29" x14ac:dyDescent="0.25">
      <c r="A500" s="44" t="str">
        <f t="shared" si="36"/>
        <v xml:space="preserve"> Metals Financial</v>
      </c>
      <c r="B500" s="44" t="str">
        <f t="shared" si="37"/>
        <v/>
      </c>
      <c r="C500" s="44" t="str">
        <f t="shared" si="38"/>
        <v>Metals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</v>
      </c>
      <c r="F500" s="218">
        <f t="shared" si="40"/>
        <v>20</v>
      </c>
      <c r="G500" s="207">
        <v>1263674</v>
      </c>
      <c r="H500" s="203">
        <v>37029.231307870374</v>
      </c>
      <c r="I500" t="s">
        <v>3967</v>
      </c>
      <c r="M500" t="s">
        <v>2482</v>
      </c>
      <c r="N500" t="s">
        <v>3896</v>
      </c>
      <c r="O500" t="s">
        <v>3897</v>
      </c>
      <c r="P500" s="204">
        <v>20</v>
      </c>
      <c r="S500" t="s">
        <v>3898</v>
      </c>
      <c r="T500" t="s">
        <v>3899</v>
      </c>
      <c r="U500" s="206">
        <v>1699</v>
      </c>
      <c r="V500" t="s">
        <v>1202</v>
      </c>
      <c r="W500" t="s">
        <v>3922</v>
      </c>
      <c r="X500" t="s">
        <v>3902</v>
      </c>
      <c r="Y500" t="s">
        <v>3903</v>
      </c>
      <c r="Z500" t="s">
        <v>3904</v>
      </c>
      <c r="AA500">
        <v>2137674</v>
      </c>
    </row>
    <row r="501" spans="1:29" x14ac:dyDescent="0.25">
      <c r="A501" s="44" t="str">
        <f t="shared" si="36"/>
        <v xml:space="preserve"> Power Physical</v>
      </c>
      <c r="B501" s="44" t="str">
        <f t="shared" si="37"/>
        <v/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31</v>
      </c>
      <c r="F501" s="218">
        <f t="shared" si="40"/>
        <v>775</v>
      </c>
      <c r="G501" s="207">
        <v>1263675</v>
      </c>
      <c r="H501" s="203">
        <v>37029.231585648151</v>
      </c>
      <c r="I501" t="s">
        <v>1223</v>
      </c>
      <c r="M501" t="s">
        <v>3301</v>
      </c>
      <c r="N501" t="s">
        <v>3905</v>
      </c>
      <c r="O501" t="s">
        <v>3074</v>
      </c>
      <c r="Q501" s="204">
        <v>25</v>
      </c>
      <c r="S501" t="s">
        <v>2475</v>
      </c>
      <c r="T501" t="s">
        <v>3906</v>
      </c>
      <c r="U501" s="206">
        <v>23.85</v>
      </c>
      <c r="V501" t="s">
        <v>2360</v>
      </c>
      <c r="W501" t="s">
        <v>3969</v>
      </c>
      <c r="X501" t="s">
        <v>3908</v>
      </c>
      <c r="Y501" t="s">
        <v>3909</v>
      </c>
      <c r="Z501" t="s">
        <v>3910</v>
      </c>
      <c r="AA501">
        <v>104063.1</v>
      </c>
      <c r="AB501" s="203">
        <v>37165</v>
      </c>
      <c r="AC501" s="203">
        <v>37195</v>
      </c>
    </row>
    <row r="502" spans="1:29" x14ac:dyDescent="0.25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18">
        <f t="shared" si="40"/>
        <v>5</v>
      </c>
      <c r="G502" s="207">
        <v>1263676</v>
      </c>
      <c r="H502" s="203">
        <v>37029.232395833336</v>
      </c>
      <c r="I502" t="s">
        <v>3983</v>
      </c>
      <c r="M502" t="s">
        <v>2482</v>
      </c>
      <c r="N502" t="s">
        <v>4000</v>
      </c>
      <c r="O502" t="s">
        <v>4001</v>
      </c>
      <c r="P502" s="204">
        <v>5</v>
      </c>
      <c r="S502" t="s">
        <v>4002</v>
      </c>
      <c r="T502" t="s">
        <v>3899</v>
      </c>
      <c r="U502" s="206">
        <v>4975</v>
      </c>
      <c r="V502" t="s">
        <v>3984</v>
      </c>
      <c r="W502" t="s">
        <v>3962</v>
      </c>
      <c r="X502" t="s">
        <v>3902</v>
      </c>
      <c r="Y502" t="s">
        <v>3903</v>
      </c>
      <c r="Z502" t="s">
        <v>3904</v>
      </c>
      <c r="AA502">
        <v>2137676</v>
      </c>
    </row>
    <row r="503" spans="1:29" x14ac:dyDescent="0.25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18">
        <f t="shared" si="40"/>
        <v>5</v>
      </c>
      <c r="G503" s="207">
        <v>1263677</v>
      </c>
      <c r="H503" s="203">
        <v>37029.235208333332</v>
      </c>
      <c r="I503" t="s">
        <v>3977</v>
      </c>
      <c r="M503" t="s">
        <v>2482</v>
      </c>
      <c r="N503" t="s">
        <v>4000</v>
      </c>
      <c r="O503" t="s">
        <v>4001</v>
      </c>
      <c r="P503" s="204">
        <v>5</v>
      </c>
      <c r="S503" t="s">
        <v>4002</v>
      </c>
      <c r="T503" t="s">
        <v>3899</v>
      </c>
      <c r="U503" s="206">
        <v>4975</v>
      </c>
      <c r="V503" t="s">
        <v>3980</v>
      </c>
      <c r="W503" t="s">
        <v>3962</v>
      </c>
      <c r="X503" t="s">
        <v>3902</v>
      </c>
      <c r="Y503" t="s">
        <v>3903</v>
      </c>
      <c r="Z503" t="s">
        <v>3904</v>
      </c>
      <c r="AA503">
        <v>2137678</v>
      </c>
    </row>
    <row r="504" spans="1:29" x14ac:dyDescent="0.25">
      <c r="A504" s="44" t="str">
        <f t="shared" si="36"/>
        <v xml:space="preserve"> Metals Financial</v>
      </c>
      <c r="B504" s="44" t="str">
        <f t="shared" si="37"/>
        <v/>
      </c>
      <c r="C504" s="44" t="str">
        <f t="shared" si="38"/>
        <v>Metals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18">
        <f t="shared" si="40"/>
        <v>10</v>
      </c>
      <c r="G504" s="207">
        <v>1263678</v>
      </c>
      <c r="H504" s="203">
        <v>37029.235254629632</v>
      </c>
      <c r="I504" t="s">
        <v>3971</v>
      </c>
      <c r="M504" t="s">
        <v>2482</v>
      </c>
      <c r="N504" t="s">
        <v>3972</v>
      </c>
      <c r="O504" t="s">
        <v>3973</v>
      </c>
      <c r="Q504" s="204">
        <v>10</v>
      </c>
      <c r="S504" t="s">
        <v>3974</v>
      </c>
      <c r="T504" t="s">
        <v>3899</v>
      </c>
      <c r="U504" s="206">
        <v>7270</v>
      </c>
      <c r="V504" t="s">
        <v>3975</v>
      </c>
      <c r="W504" t="s">
        <v>3976</v>
      </c>
      <c r="X504" t="s">
        <v>3902</v>
      </c>
      <c r="Y504" t="s">
        <v>3903</v>
      </c>
      <c r="Z504" t="s">
        <v>3904</v>
      </c>
      <c r="AA504">
        <v>2137680</v>
      </c>
    </row>
    <row r="505" spans="1:29" x14ac:dyDescent="0.25">
      <c r="A505" s="44" t="str">
        <f t="shared" si="36"/>
        <v xml:space="preserve"> Metals Financial</v>
      </c>
      <c r="B505" s="44" t="str">
        <f t="shared" si="37"/>
        <v/>
      </c>
      <c r="C505" s="44" t="str">
        <f t="shared" si="38"/>
        <v>Metals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18">
        <f t="shared" si="40"/>
        <v>10</v>
      </c>
      <c r="G505" s="207">
        <v>1263680</v>
      </c>
      <c r="H505" s="203">
        <v>37029.241226851853</v>
      </c>
      <c r="I505" t="s">
        <v>4156</v>
      </c>
      <c r="M505" t="s">
        <v>2482</v>
      </c>
      <c r="N505" t="s">
        <v>3951</v>
      </c>
      <c r="O505" t="s">
        <v>1615</v>
      </c>
      <c r="P505" s="204">
        <v>10</v>
      </c>
      <c r="S505" t="s">
        <v>3898</v>
      </c>
      <c r="T505" t="s">
        <v>3899</v>
      </c>
      <c r="U505" s="206">
        <v>1538</v>
      </c>
      <c r="V505" t="s">
        <v>3086</v>
      </c>
      <c r="W505" t="s">
        <v>3922</v>
      </c>
      <c r="X505" t="s">
        <v>3902</v>
      </c>
      <c r="Y505" t="s">
        <v>3903</v>
      </c>
      <c r="Z505" t="s">
        <v>3904</v>
      </c>
      <c r="AA505">
        <v>2137682</v>
      </c>
      <c r="AB505" s="203">
        <v>37033.875</v>
      </c>
      <c r="AC505" s="203">
        <v>37033.875</v>
      </c>
    </row>
    <row r="506" spans="1:29" x14ac:dyDescent="0.25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8">
        <f t="shared" si="40"/>
        <v>15</v>
      </c>
      <c r="G506" s="207">
        <v>1263681</v>
      </c>
      <c r="H506" s="203">
        <v>37029.242071759261</v>
      </c>
      <c r="I506" t="s">
        <v>4013</v>
      </c>
      <c r="M506" t="s">
        <v>2482</v>
      </c>
      <c r="N506" t="s">
        <v>4026</v>
      </c>
      <c r="O506" t="s">
        <v>4027</v>
      </c>
      <c r="P506" s="204">
        <v>15</v>
      </c>
      <c r="S506" t="s">
        <v>3898</v>
      </c>
      <c r="T506" t="s">
        <v>3899</v>
      </c>
      <c r="U506" s="206">
        <v>963</v>
      </c>
      <c r="V506" t="s">
        <v>4014</v>
      </c>
      <c r="W506" t="s">
        <v>3976</v>
      </c>
      <c r="X506" t="s">
        <v>3902</v>
      </c>
      <c r="Y506" t="s">
        <v>3903</v>
      </c>
      <c r="Z506" t="s">
        <v>3904</v>
      </c>
      <c r="AA506">
        <v>2137684</v>
      </c>
    </row>
    <row r="507" spans="1:29" x14ac:dyDescent="0.25">
      <c r="A507" s="44" t="str">
        <f t="shared" si="36"/>
        <v xml:space="preserve"> Power Financial</v>
      </c>
      <c r="B507" s="44" t="str">
        <f t="shared" si="37"/>
        <v/>
      </c>
      <c r="C507" s="44" t="str">
        <f t="shared" si="38"/>
        <v>Power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154</v>
      </c>
      <c r="F507" s="218">
        <f t="shared" si="40"/>
        <v>1540</v>
      </c>
      <c r="G507" s="207">
        <v>1263682</v>
      </c>
      <c r="H507" s="203">
        <v>37029.242465277777</v>
      </c>
      <c r="I507" t="s">
        <v>1616</v>
      </c>
      <c r="M507" t="s">
        <v>3301</v>
      </c>
      <c r="N507" t="s">
        <v>1541</v>
      </c>
      <c r="O507" t="s">
        <v>1617</v>
      </c>
      <c r="Q507" s="204">
        <v>10</v>
      </c>
      <c r="S507" t="s">
        <v>2475</v>
      </c>
      <c r="T507" t="s">
        <v>1543</v>
      </c>
      <c r="U507" s="206">
        <v>156.75</v>
      </c>
      <c r="V507" t="s">
        <v>1618</v>
      </c>
      <c r="W507" t="s">
        <v>1545</v>
      </c>
      <c r="X507" t="s">
        <v>1546</v>
      </c>
      <c r="Y507" t="s">
        <v>1547</v>
      </c>
      <c r="Z507" t="s">
        <v>1548</v>
      </c>
      <c r="AA507">
        <v>1263682</v>
      </c>
      <c r="AB507" s="203">
        <v>37742</v>
      </c>
      <c r="AC507" s="203">
        <v>37895</v>
      </c>
    </row>
    <row r="508" spans="1:29" x14ac:dyDescent="0.25">
      <c r="A508" s="44" t="str">
        <f t="shared" si="36"/>
        <v>US Crude Financial</v>
      </c>
      <c r="B508" s="44" t="str">
        <f t="shared" si="37"/>
        <v>US</v>
      </c>
      <c r="C508" s="44" t="str">
        <f t="shared" si="38"/>
        <v>Crude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8">
        <f t="shared" si="40"/>
        <v>20000</v>
      </c>
      <c r="G508" s="207">
        <v>1263684</v>
      </c>
      <c r="H508" s="203">
        <v>37029.244791666664</v>
      </c>
      <c r="I508" t="s">
        <v>3869</v>
      </c>
      <c r="M508" t="s">
        <v>3626</v>
      </c>
      <c r="N508" t="s">
        <v>4150</v>
      </c>
      <c r="O508" t="s">
        <v>4151</v>
      </c>
      <c r="Q508" s="204">
        <v>20000</v>
      </c>
      <c r="S508" t="s">
        <v>2483</v>
      </c>
      <c r="T508" t="s">
        <v>3899</v>
      </c>
      <c r="U508" s="206">
        <v>29.1</v>
      </c>
      <c r="V508" t="s">
        <v>2570</v>
      </c>
      <c r="W508" t="s">
        <v>4153</v>
      </c>
      <c r="X508" t="s">
        <v>4154</v>
      </c>
      <c r="Y508" t="s">
        <v>3964</v>
      </c>
      <c r="Z508" t="s">
        <v>3532</v>
      </c>
      <c r="AA508" t="s">
        <v>1619</v>
      </c>
      <c r="AB508" s="203">
        <v>37043</v>
      </c>
      <c r="AC508" s="203">
        <v>37072</v>
      </c>
    </row>
    <row r="509" spans="1:29" x14ac:dyDescent="0.25">
      <c r="A509" s="44" t="str">
        <f t="shared" si="36"/>
        <v>US Crude Financial</v>
      </c>
      <c r="B509" s="44" t="str">
        <f t="shared" si="37"/>
        <v>US</v>
      </c>
      <c r="C509" s="44" t="str">
        <f t="shared" si="38"/>
        <v>Crude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</v>
      </c>
      <c r="F509" s="218">
        <f t="shared" si="40"/>
        <v>50000</v>
      </c>
      <c r="G509" s="207">
        <v>1263685</v>
      </c>
      <c r="H509" s="203">
        <v>37029.244849537034</v>
      </c>
      <c r="I509" t="s">
        <v>3869</v>
      </c>
      <c r="M509" t="s">
        <v>3626</v>
      </c>
      <c r="N509" t="s">
        <v>4150</v>
      </c>
      <c r="O509" t="s">
        <v>4151</v>
      </c>
      <c r="Q509" s="204">
        <v>50000</v>
      </c>
      <c r="S509" t="s">
        <v>2483</v>
      </c>
      <c r="T509" t="s">
        <v>3899</v>
      </c>
      <c r="U509" s="206">
        <v>29.14</v>
      </c>
      <c r="V509" t="s">
        <v>2570</v>
      </c>
      <c r="W509" t="s">
        <v>4153</v>
      </c>
      <c r="X509" t="s">
        <v>4154</v>
      </c>
      <c r="Y509" t="s">
        <v>3964</v>
      </c>
      <c r="Z509" t="s">
        <v>3532</v>
      </c>
      <c r="AA509" t="s">
        <v>1620</v>
      </c>
      <c r="AB509" s="203">
        <v>37043</v>
      </c>
      <c r="AC509" s="203">
        <v>37072</v>
      </c>
    </row>
    <row r="510" spans="1:29" x14ac:dyDescent="0.25">
      <c r="A510" s="44" t="str">
        <f t="shared" si="36"/>
        <v xml:space="preserve"> Metals Financial</v>
      </c>
      <c r="B510" s="44" t="str">
        <f t="shared" si="37"/>
        <v/>
      </c>
      <c r="C510" s="44" t="str">
        <f t="shared" si="38"/>
        <v>Metals</v>
      </c>
      <c r="D510" s="44" t="str">
        <f t="shared" si="39"/>
        <v>Financial</v>
      </c>
      <c r="E510" s="44">
        <f>IF(VLOOKUP(S510,'DD-Lookup'!$J$6:$L$50,3,FALSE)="Monthly",(YEAR(AC510)-YEAR(AB510))*12+MONTH(AC510)-MONTH(AB510)+1,(AC510-AB510+1))</f>
        <v>1</v>
      </c>
      <c r="F510" s="218">
        <f t="shared" si="40"/>
        <v>2</v>
      </c>
      <c r="G510" s="207">
        <v>1263686</v>
      </c>
      <c r="H510" s="203">
        <v>37029.246469907404</v>
      </c>
      <c r="I510" t="s">
        <v>1197</v>
      </c>
      <c r="M510" t="s">
        <v>2482</v>
      </c>
      <c r="N510" t="s">
        <v>3896</v>
      </c>
      <c r="O510" t="s">
        <v>3897</v>
      </c>
      <c r="Q510" s="204">
        <v>2</v>
      </c>
      <c r="S510" t="s">
        <v>3898</v>
      </c>
      <c r="T510" t="s">
        <v>3899</v>
      </c>
      <c r="U510" s="206">
        <v>1700</v>
      </c>
      <c r="V510" t="s">
        <v>1198</v>
      </c>
      <c r="W510" t="s">
        <v>3922</v>
      </c>
      <c r="X510" t="s">
        <v>3902</v>
      </c>
      <c r="Y510" t="s">
        <v>3903</v>
      </c>
      <c r="Z510" t="s">
        <v>3904</v>
      </c>
      <c r="AA510">
        <v>2137686</v>
      </c>
    </row>
    <row r="511" spans="1:29" x14ac:dyDescent="0.25">
      <c r="A511" s="44" t="str">
        <f t="shared" si="36"/>
        <v xml:space="preserve"> Metals Financial</v>
      </c>
      <c r="B511" s="44" t="str">
        <f t="shared" si="37"/>
        <v/>
      </c>
      <c r="C511" s="44" t="str">
        <f t="shared" si="38"/>
        <v>Metals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18">
        <f t="shared" si="40"/>
        <v>20</v>
      </c>
      <c r="G511" s="207">
        <v>1263688</v>
      </c>
      <c r="H511" s="203">
        <v>37029.249837962961</v>
      </c>
      <c r="I511" t="s">
        <v>3958</v>
      </c>
      <c r="M511" t="s">
        <v>2482</v>
      </c>
      <c r="N511" t="s">
        <v>3951</v>
      </c>
      <c r="O511" t="s">
        <v>3952</v>
      </c>
      <c r="Q511" s="204">
        <v>20</v>
      </c>
      <c r="S511" t="s">
        <v>3898</v>
      </c>
      <c r="T511" t="s">
        <v>3899</v>
      </c>
      <c r="U511" s="206">
        <v>1536</v>
      </c>
      <c r="V511" t="s">
        <v>4167</v>
      </c>
      <c r="W511" t="s">
        <v>3922</v>
      </c>
      <c r="X511" t="s">
        <v>3902</v>
      </c>
      <c r="Y511" t="s">
        <v>3903</v>
      </c>
      <c r="Z511" t="s">
        <v>3904</v>
      </c>
      <c r="AA511">
        <v>2137690</v>
      </c>
    </row>
    <row r="512" spans="1:29" x14ac:dyDescent="0.25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8">
        <f t="shared" si="40"/>
        <v>10</v>
      </c>
      <c r="G512" s="207">
        <v>1263689</v>
      </c>
      <c r="H512" s="203">
        <v>37029.250439814816</v>
      </c>
      <c r="I512" t="s">
        <v>4013</v>
      </c>
      <c r="M512" t="s">
        <v>2482</v>
      </c>
      <c r="N512" t="s">
        <v>3951</v>
      </c>
      <c r="O512" t="s">
        <v>3952</v>
      </c>
      <c r="P512" s="204">
        <v>10</v>
      </c>
      <c r="S512" t="s">
        <v>3898</v>
      </c>
      <c r="T512" t="s">
        <v>3899</v>
      </c>
      <c r="U512" s="206">
        <v>1537</v>
      </c>
      <c r="V512" t="s">
        <v>4014</v>
      </c>
      <c r="W512" t="s">
        <v>3922</v>
      </c>
      <c r="X512" t="s">
        <v>3902</v>
      </c>
      <c r="Y512" t="s">
        <v>3903</v>
      </c>
      <c r="Z512" t="s">
        <v>3904</v>
      </c>
      <c r="AA512">
        <v>2137692</v>
      </c>
    </row>
    <row r="513" spans="1:29" x14ac:dyDescent="0.25">
      <c r="A513" s="44" t="str">
        <f t="shared" si="36"/>
        <v xml:space="preserve"> Natural Gas Physical</v>
      </c>
      <c r="B513" s="44" t="str">
        <f t="shared" si="37"/>
        <v/>
      </c>
      <c r="C513" s="44" t="str">
        <f t="shared" si="38"/>
        <v>Natural Gas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11</v>
      </c>
      <c r="F513" s="218">
        <f t="shared" si="40"/>
        <v>550000</v>
      </c>
      <c r="G513" s="207">
        <v>1263690</v>
      </c>
      <c r="H513" s="203">
        <v>37029.251550925925</v>
      </c>
      <c r="I513" t="s">
        <v>4005</v>
      </c>
      <c r="M513" t="s">
        <v>2476</v>
      </c>
      <c r="N513" t="s">
        <v>3987</v>
      </c>
      <c r="O513" t="s">
        <v>1621</v>
      </c>
      <c r="P513" s="204">
        <v>50000</v>
      </c>
      <c r="S513" t="s">
        <v>3989</v>
      </c>
      <c r="T513" t="s">
        <v>3990</v>
      </c>
      <c r="U513" s="206">
        <v>21.75</v>
      </c>
      <c r="V513" t="s">
        <v>4006</v>
      </c>
      <c r="W513" t="s">
        <v>4003</v>
      </c>
      <c r="X513" t="s">
        <v>3992</v>
      </c>
      <c r="Y513" t="s">
        <v>3993</v>
      </c>
      <c r="Z513" t="s">
        <v>3910</v>
      </c>
      <c r="AA513">
        <v>103677</v>
      </c>
      <c r="AB513" s="203">
        <v>37032.875</v>
      </c>
      <c r="AC513" s="203">
        <v>37042.875</v>
      </c>
    </row>
    <row r="514" spans="1:29" x14ac:dyDescent="0.25">
      <c r="A514" s="44" t="str">
        <f t="shared" si="36"/>
        <v xml:space="preserve"> Metals Financial</v>
      </c>
      <c r="B514" s="44" t="str">
        <f t="shared" si="37"/>
        <v/>
      </c>
      <c r="C514" s="44" t="str">
        <f t="shared" si="38"/>
        <v>Metals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18">
        <f t="shared" si="40"/>
        <v>20</v>
      </c>
      <c r="G514" s="207">
        <v>1263691</v>
      </c>
      <c r="H514" s="203">
        <v>37029.251701388886</v>
      </c>
      <c r="I514" t="s">
        <v>4037</v>
      </c>
      <c r="M514" t="s">
        <v>2482</v>
      </c>
      <c r="N514" t="s">
        <v>3951</v>
      </c>
      <c r="O514" t="s">
        <v>3952</v>
      </c>
      <c r="Q514" s="204">
        <v>20</v>
      </c>
      <c r="S514" t="s">
        <v>3898</v>
      </c>
      <c r="T514" t="s">
        <v>3899</v>
      </c>
      <c r="U514" s="206">
        <v>1538</v>
      </c>
      <c r="V514" t="s">
        <v>4038</v>
      </c>
      <c r="W514" t="s">
        <v>3922</v>
      </c>
      <c r="X514" t="s">
        <v>3902</v>
      </c>
      <c r="Y514" t="s">
        <v>3903</v>
      </c>
      <c r="Z514" t="s">
        <v>3904</v>
      </c>
      <c r="AA514">
        <v>2137694</v>
      </c>
    </row>
    <row r="515" spans="1:29" x14ac:dyDescent="0.25">
      <c r="A515" s="44" t="str">
        <f t="shared" si="36"/>
        <v xml:space="preserve"> Natural Gas Physical</v>
      </c>
      <c r="B515" s="44" t="str">
        <f t="shared" si="37"/>
        <v/>
      </c>
      <c r="C515" s="44" t="str">
        <f t="shared" si="38"/>
        <v>Natural Gas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2</v>
      </c>
      <c r="F515" s="218">
        <f t="shared" si="40"/>
        <v>100000</v>
      </c>
      <c r="G515" s="207">
        <v>1263692</v>
      </c>
      <c r="H515" s="203">
        <v>37029.25172453704</v>
      </c>
      <c r="I515" t="s">
        <v>4005</v>
      </c>
      <c r="M515" t="s">
        <v>2476</v>
      </c>
      <c r="N515" t="s">
        <v>3987</v>
      </c>
      <c r="O515" t="s">
        <v>1592</v>
      </c>
      <c r="P515" s="204">
        <v>50000</v>
      </c>
      <c r="S515" t="s">
        <v>3989</v>
      </c>
      <c r="T515" t="s">
        <v>3990</v>
      </c>
      <c r="U515" s="206">
        <v>20.05</v>
      </c>
      <c r="V515" t="s">
        <v>4006</v>
      </c>
      <c r="W515" t="s">
        <v>4003</v>
      </c>
      <c r="X515" t="s">
        <v>3992</v>
      </c>
      <c r="Y515" t="s">
        <v>3993</v>
      </c>
      <c r="Z515" t="s">
        <v>3910</v>
      </c>
      <c r="AA515">
        <v>103678</v>
      </c>
      <c r="AB515" s="203">
        <v>37030.875</v>
      </c>
      <c r="AC515" s="203">
        <v>37031.875</v>
      </c>
    </row>
    <row r="516" spans="1:29" x14ac:dyDescent="0.25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8">
        <f t="shared" si="40"/>
        <v>20</v>
      </c>
      <c r="G516" s="207">
        <v>1263693</v>
      </c>
      <c r="H516" s="203">
        <v>37029.252002314817</v>
      </c>
      <c r="I516" t="s">
        <v>4110</v>
      </c>
      <c r="M516" t="s">
        <v>2482</v>
      </c>
      <c r="N516" t="s">
        <v>4026</v>
      </c>
      <c r="O516" t="s">
        <v>4027</v>
      </c>
      <c r="Q516" s="204">
        <v>20</v>
      </c>
      <c r="S516" t="s">
        <v>3898</v>
      </c>
      <c r="T516" t="s">
        <v>3899</v>
      </c>
      <c r="U516" s="206">
        <v>965</v>
      </c>
      <c r="V516" t="s">
        <v>4132</v>
      </c>
      <c r="W516" t="s">
        <v>3976</v>
      </c>
      <c r="X516" t="s">
        <v>3902</v>
      </c>
      <c r="Y516" t="s">
        <v>3903</v>
      </c>
      <c r="Z516" t="s">
        <v>3904</v>
      </c>
      <c r="AA516">
        <v>2137696</v>
      </c>
    </row>
    <row r="517" spans="1:29" x14ac:dyDescent="0.25">
      <c r="A517" s="44" t="str">
        <f t="shared" si="36"/>
        <v xml:space="preserve"> Metals Financial</v>
      </c>
      <c r="B517" s="44" t="str">
        <f t="shared" si="37"/>
        <v/>
      </c>
      <c r="C517" s="44" t="str">
        <f t="shared" si="38"/>
        <v>Metals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18">
        <f t="shared" si="40"/>
        <v>20</v>
      </c>
      <c r="G517" s="207">
        <v>1263694</v>
      </c>
      <c r="H517" s="203">
        <v>37029.252141203702</v>
      </c>
      <c r="I517" t="s">
        <v>3958</v>
      </c>
      <c r="M517" t="s">
        <v>2482</v>
      </c>
      <c r="N517" t="s">
        <v>3896</v>
      </c>
      <c r="O517" t="s">
        <v>3897</v>
      </c>
      <c r="Q517" s="204">
        <v>20</v>
      </c>
      <c r="S517" t="s">
        <v>3898</v>
      </c>
      <c r="T517" t="s">
        <v>3899</v>
      </c>
      <c r="U517" s="206">
        <v>1701</v>
      </c>
      <c r="V517" t="s">
        <v>4167</v>
      </c>
      <c r="W517" t="s">
        <v>3922</v>
      </c>
      <c r="X517" t="s">
        <v>3902</v>
      </c>
      <c r="Y517" t="s">
        <v>3903</v>
      </c>
      <c r="Z517" t="s">
        <v>3904</v>
      </c>
      <c r="AA517">
        <v>2137698</v>
      </c>
    </row>
    <row r="518" spans="1:29" x14ac:dyDescent="0.25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8">
        <f t="shared" si="40"/>
        <v>10</v>
      </c>
      <c r="G518" s="207">
        <v>1263696</v>
      </c>
      <c r="H518" s="203">
        <v>37029.25273148148</v>
      </c>
      <c r="I518" t="s">
        <v>4010</v>
      </c>
      <c r="M518" t="s">
        <v>2482</v>
      </c>
      <c r="N518" t="s">
        <v>3896</v>
      </c>
      <c r="O518" t="s">
        <v>3897</v>
      </c>
      <c r="Q518" s="204">
        <v>10</v>
      </c>
      <c r="S518" t="s">
        <v>3898</v>
      </c>
      <c r="T518" t="s">
        <v>3899</v>
      </c>
      <c r="U518" s="206">
        <v>1703</v>
      </c>
      <c r="V518" t="s">
        <v>1604</v>
      </c>
      <c r="W518" t="s">
        <v>3922</v>
      </c>
      <c r="X518" t="s">
        <v>3902</v>
      </c>
      <c r="Y518" t="s">
        <v>3903</v>
      </c>
      <c r="Z518" t="s">
        <v>3904</v>
      </c>
      <c r="AA518">
        <v>2137700</v>
      </c>
    </row>
    <row r="519" spans="1:29" x14ac:dyDescent="0.25">
      <c r="A519" s="44" t="str">
        <f t="shared" si="36"/>
        <v xml:space="preserve"> Natural Gas Physical</v>
      </c>
      <c r="B519" s="44" t="str">
        <f t="shared" si="37"/>
        <v/>
      </c>
      <c r="C519" s="44" t="str">
        <f t="shared" si="38"/>
        <v>Natural Gas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92</v>
      </c>
      <c r="F519" s="218">
        <f t="shared" si="40"/>
        <v>2300000</v>
      </c>
      <c r="G519" s="207">
        <v>1263698</v>
      </c>
      <c r="H519" s="203">
        <v>37029.254282407404</v>
      </c>
      <c r="I519" t="s">
        <v>3043</v>
      </c>
      <c r="M519" t="s">
        <v>2476</v>
      </c>
      <c r="N519" t="s">
        <v>3987</v>
      </c>
      <c r="O519" t="s">
        <v>3997</v>
      </c>
      <c r="Q519" s="204">
        <v>25000</v>
      </c>
      <c r="S519" t="s">
        <v>3989</v>
      </c>
      <c r="T519" t="s">
        <v>3990</v>
      </c>
      <c r="U519" s="206">
        <v>21.65</v>
      </c>
      <c r="V519" t="s">
        <v>2576</v>
      </c>
      <c r="W519" t="s">
        <v>3991</v>
      </c>
      <c r="X519" t="s">
        <v>3992</v>
      </c>
      <c r="Y519" t="s">
        <v>3993</v>
      </c>
      <c r="Z519" t="s">
        <v>3910</v>
      </c>
      <c r="AA519">
        <v>103679</v>
      </c>
      <c r="AB519" s="203">
        <v>37073</v>
      </c>
      <c r="AC519" s="203">
        <v>37164</v>
      </c>
    </row>
    <row r="520" spans="1:29" x14ac:dyDescent="0.25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8">
        <f t="shared" si="40"/>
        <v>10</v>
      </c>
      <c r="G520" s="207">
        <v>1263699</v>
      </c>
      <c r="H520" s="203">
        <v>37029.254594907405</v>
      </c>
      <c r="I520" t="s">
        <v>4010</v>
      </c>
      <c r="M520" t="s">
        <v>2482</v>
      </c>
      <c r="N520" t="s">
        <v>4026</v>
      </c>
      <c r="O520" t="s">
        <v>4027</v>
      </c>
      <c r="Q520" s="204">
        <v>10</v>
      </c>
      <c r="S520" t="s">
        <v>3898</v>
      </c>
      <c r="T520" t="s">
        <v>3899</v>
      </c>
      <c r="U520" s="206">
        <v>966</v>
      </c>
      <c r="V520" t="s">
        <v>1604</v>
      </c>
      <c r="W520" t="s">
        <v>3976</v>
      </c>
      <c r="X520" t="s">
        <v>3902</v>
      </c>
      <c r="Y520" t="s">
        <v>3903</v>
      </c>
      <c r="Z520" t="s">
        <v>3904</v>
      </c>
      <c r="AA520">
        <v>2137704</v>
      </c>
    </row>
    <row r="521" spans="1:29" x14ac:dyDescent="0.25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8">
        <f t="shared" si="40"/>
        <v>20</v>
      </c>
      <c r="G521" s="207">
        <v>1263700</v>
      </c>
      <c r="H521" s="203">
        <v>37029.254895833335</v>
      </c>
      <c r="I521" t="s">
        <v>4028</v>
      </c>
      <c r="M521" t="s">
        <v>2482</v>
      </c>
      <c r="N521" t="s">
        <v>3951</v>
      </c>
      <c r="O521" t="s">
        <v>3952</v>
      </c>
      <c r="Q521" s="204">
        <v>20</v>
      </c>
      <c r="S521" t="s">
        <v>3898</v>
      </c>
      <c r="T521" t="s">
        <v>3899</v>
      </c>
      <c r="U521" s="206">
        <v>1539</v>
      </c>
      <c r="V521" t="s">
        <v>2739</v>
      </c>
      <c r="W521" t="s">
        <v>3922</v>
      </c>
      <c r="X521" t="s">
        <v>3902</v>
      </c>
      <c r="Y521" t="s">
        <v>3903</v>
      </c>
      <c r="Z521" t="s">
        <v>3904</v>
      </c>
      <c r="AA521">
        <v>2137706</v>
      </c>
    </row>
    <row r="522" spans="1:29" x14ac:dyDescent="0.25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18">
        <f t="shared" si="40"/>
        <v>20</v>
      </c>
      <c r="G522" s="207">
        <v>1263701</v>
      </c>
      <c r="H522" s="203">
        <v>37029.255370370367</v>
      </c>
      <c r="I522" t="s">
        <v>3958</v>
      </c>
      <c r="M522" t="s">
        <v>2482</v>
      </c>
      <c r="N522" t="s">
        <v>3896</v>
      </c>
      <c r="O522" t="s">
        <v>3897</v>
      </c>
      <c r="Q522" s="204">
        <v>20</v>
      </c>
      <c r="S522" t="s">
        <v>3898</v>
      </c>
      <c r="T522" t="s">
        <v>3899</v>
      </c>
      <c r="U522" s="206">
        <v>1705</v>
      </c>
      <c r="V522" t="s">
        <v>3819</v>
      </c>
      <c r="W522" t="s">
        <v>3922</v>
      </c>
      <c r="X522" t="s">
        <v>3902</v>
      </c>
      <c r="Y522" t="s">
        <v>3903</v>
      </c>
      <c r="Z522" t="s">
        <v>3904</v>
      </c>
      <c r="AA522">
        <v>2137708</v>
      </c>
    </row>
    <row r="523" spans="1:29" x14ac:dyDescent="0.25">
      <c r="A523" s="44" t="str">
        <f t="shared" ref="A523:A586" si="41">B523&amp;" "&amp;C523&amp;" "&amp;D523</f>
        <v xml:space="preserve"> Metals Financial</v>
      </c>
      <c r="B523" s="44" t="str">
        <f t="shared" ref="B523:B586" si="42">IF((LEFT(N523,2)="US"),"US","")</f>
        <v/>
      </c>
      <c r="C523" s="44" t="str">
        <f t="shared" ref="C523:C586" si="43">M523</f>
        <v>Metals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8">
        <f t="shared" ref="F523:F586" si="45">E523*SUM(P523:Q523)</f>
        <v>20</v>
      </c>
      <c r="G523" s="207">
        <v>1263702</v>
      </c>
      <c r="H523" s="203">
        <v>37029.255590277775</v>
      </c>
      <c r="I523" t="s">
        <v>3958</v>
      </c>
      <c r="M523" t="s">
        <v>2482</v>
      </c>
      <c r="N523" t="s">
        <v>3896</v>
      </c>
      <c r="O523" t="s">
        <v>3897</v>
      </c>
      <c r="P523" s="204">
        <v>20</v>
      </c>
      <c r="S523" t="s">
        <v>3898</v>
      </c>
      <c r="T523" t="s">
        <v>3899</v>
      </c>
      <c r="U523" s="206">
        <v>1704</v>
      </c>
      <c r="V523" t="s">
        <v>4167</v>
      </c>
      <c r="W523" t="s">
        <v>3922</v>
      </c>
      <c r="X523" t="s">
        <v>3902</v>
      </c>
      <c r="Y523" t="s">
        <v>3903</v>
      </c>
      <c r="Z523" t="s">
        <v>3904</v>
      </c>
      <c r="AA523">
        <v>2137710</v>
      </c>
    </row>
    <row r="524" spans="1:29" x14ac:dyDescent="0.25">
      <c r="A524" s="44" t="str">
        <f t="shared" si="41"/>
        <v xml:space="preserve"> Metals Financial</v>
      </c>
      <c r="B524" s="44" t="str">
        <f t="shared" si="42"/>
        <v/>
      </c>
      <c r="C524" s="44" t="str">
        <f t="shared" si="43"/>
        <v>Metals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1</v>
      </c>
      <c r="F524" s="218">
        <f t="shared" si="45"/>
        <v>5</v>
      </c>
      <c r="G524" s="207">
        <v>1263704</v>
      </c>
      <c r="H524" s="203">
        <v>37029.256261574075</v>
      </c>
      <c r="I524" t="s">
        <v>4010</v>
      </c>
      <c r="M524" t="s">
        <v>2482</v>
      </c>
      <c r="N524" t="s">
        <v>3951</v>
      </c>
      <c r="O524" t="s">
        <v>3952</v>
      </c>
      <c r="Q524" s="204">
        <v>5</v>
      </c>
      <c r="S524" t="s">
        <v>3898</v>
      </c>
      <c r="T524" t="s">
        <v>3899</v>
      </c>
      <c r="U524" s="206">
        <v>1540</v>
      </c>
      <c r="V524" t="s">
        <v>1604</v>
      </c>
      <c r="W524" t="s">
        <v>3922</v>
      </c>
      <c r="X524" t="s">
        <v>3902</v>
      </c>
      <c r="Y524" t="s">
        <v>3903</v>
      </c>
      <c r="Z524" t="s">
        <v>3904</v>
      </c>
      <c r="AA524">
        <v>2137714</v>
      </c>
    </row>
    <row r="525" spans="1:29" x14ac:dyDescent="0.25">
      <c r="A525" s="44" t="str">
        <f t="shared" si="41"/>
        <v xml:space="preserve"> Metals Financial</v>
      </c>
      <c r="B525" s="44" t="str">
        <f t="shared" si="42"/>
        <v/>
      </c>
      <c r="C525" s="44" t="str">
        <f t="shared" si="43"/>
        <v>Metals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1</v>
      </c>
      <c r="F525" s="218">
        <f t="shared" si="45"/>
        <v>20</v>
      </c>
      <c r="G525" s="207">
        <v>1263705</v>
      </c>
      <c r="H525" s="203">
        <v>37029.25675925926</v>
      </c>
      <c r="I525" t="s">
        <v>3983</v>
      </c>
      <c r="M525" t="s">
        <v>2482</v>
      </c>
      <c r="N525" t="s">
        <v>3978</v>
      </c>
      <c r="O525" t="s">
        <v>3979</v>
      </c>
      <c r="Q525" s="204">
        <v>20</v>
      </c>
      <c r="S525" t="s">
        <v>3898</v>
      </c>
      <c r="T525" t="s">
        <v>3899</v>
      </c>
      <c r="U525" s="206">
        <v>483</v>
      </c>
      <c r="V525" t="s">
        <v>3984</v>
      </c>
      <c r="W525" t="s">
        <v>3962</v>
      </c>
      <c r="X525" t="s">
        <v>3902</v>
      </c>
      <c r="Y525" t="s">
        <v>3903</v>
      </c>
      <c r="Z525" t="s">
        <v>3904</v>
      </c>
      <c r="AA525">
        <v>2137720</v>
      </c>
    </row>
    <row r="526" spans="1:29" x14ac:dyDescent="0.25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8">
        <f t="shared" si="45"/>
        <v>10</v>
      </c>
      <c r="G526" s="207">
        <v>1263706</v>
      </c>
      <c r="H526" s="203">
        <v>37029.257430555554</v>
      </c>
      <c r="I526" t="s">
        <v>2714</v>
      </c>
      <c r="M526" t="s">
        <v>2482</v>
      </c>
      <c r="N526" t="s">
        <v>3951</v>
      </c>
      <c r="O526" t="s">
        <v>3952</v>
      </c>
      <c r="Q526" s="204">
        <v>10</v>
      </c>
      <c r="S526" t="s">
        <v>3898</v>
      </c>
      <c r="T526" t="s">
        <v>3899</v>
      </c>
      <c r="U526" s="206">
        <v>1540</v>
      </c>
      <c r="V526" t="s">
        <v>2715</v>
      </c>
      <c r="W526" t="s">
        <v>3922</v>
      </c>
      <c r="X526" t="s">
        <v>3902</v>
      </c>
      <c r="Y526" t="s">
        <v>3903</v>
      </c>
      <c r="Z526" t="s">
        <v>3904</v>
      </c>
      <c r="AA526">
        <v>2137726</v>
      </c>
    </row>
    <row r="527" spans="1:29" x14ac:dyDescent="0.25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8">
        <f t="shared" si="45"/>
        <v>10</v>
      </c>
      <c r="G527" s="207">
        <v>1263707</v>
      </c>
      <c r="H527" s="203">
        <v>37029.257592592592</v>
      </c>
      <c r="I527" t="s">
        <v>4036</v>
      </c>
      <c r="M527" t="s">
        <v>2482</v>
      </c>
      <c r="N527" t="s">
        <v>3972</v>
      </c>
      <c r="O527" t="s">
        <v>3973</v>
      </c>
      <c r="Q527" s="204">
        <v>10</v>
      </c>
      <c r="S527" t="s">
        <v>3974</v>
      </c>
      <c r="T527" t="s">
        <v>3899</v>
      </c>
      <c r="U527" s="206">
        <v>7290</v>
      </c>
      <c r="V527" t="s">
        <v>4176</v>
      </c>
      <c r="W527" t="s">
        <v>3976</v>
      </c>
      <c r="X527" t="s">
        <v>3902</v>
      </c>
      <c r="Y527" t="s">
        <v>3903</v>
      </c>
      <c r="Z527" t="s">
        <v>3904</v>
      </c>
      <c r="AA527">
        <v>2137730</v>
      </c>
    </row>
    <row r="528" spans="1:29" x14ac:dyDescent="0.25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8">
        <f t="shared" si="45"/>
        <v>20</v>
      </c>
      <c r="G528" s="207">
        <v>1263708</v>
      </c>
      <c r="H528" s="203">
        <v>37029.258391203701</v>
      </c>
      <c r="I528" t="s">
        <v>3958</v>
      </c>
      <c r="M528" t="s">
        <v>2482</v>
      </c>
      <c r="N528" t="s">
        <v>3896</v>
      </c>
      <c r="O528" t="s">
        <v>3897</v>
      </c>
      <c r="P528" s="204">
        <v>20</v>
      </c>
      <c r="S528" t="s">
        <v>3898</v>
      </c>
      <c r="T528" t="s">
        <v>3899</v>
      </c>
      <c r="U528" s="206">
        <v>1704</v>
      </c>
      <c r="V528" t="s">
        <v>4099</v>
      </c>
      <c r="W528" t="s">
        <v>3922</v>
      </c>
      <c r="X528" t="s">
        <v>3902</v>
      </c>
      <c r="Y528" t="s">
        <v>3903</v>
      </c>
      <c r="Z528" t="s">
        <v>3904</v>
      </c>
      <c r="AA528">
        <v>2137732</v>
      </c>
    </row>
    <row r="529" spans="1:29" x14ac:dyDescent="0.25">
      <c r="A529" s="44" t="str">
        <f t="shared" si="41"/>
        <v xml:space="preserve"> Metals Financial</v>
      </c>
      <c r="B529" s="44" t="str">
        <f t="shared" si="42"/>
        <v/>
      </c>
      <c r="C529" s="44" t="str">
        <f t="shared" si="43"/>
        <v>Metals</v>
      </c>
      <c r="D529" s="44" t="str">
        <f t="shared" si="44"/>
        <v>Financial</v>
      </c>
      <c r="E529" s="44">
        <f>IF(VLOOKUP(S529,'DD-Lookup'!$J$6:$L$50,3,FALSE)="Monthly",(YEAR(AC529)-YEAR(AB529))*12+MONTH(AC529)-MONTH(AB529)+1,(AC529-AB529+1))</f>
        <v>1</v>
      </c>
      <c r="F529" s="218">
        <f t="shared" si="45"/>
        <v>10</v>
      </c>
      <c r="G529" s="207">
        <v>1263709</v>
      </c>
      <c r="H529" s="203">
        <v>37029.258518518516</v>
      </c>
      <c r="I529" t="s">
        <v>3869</v>
      </c>
      <c r="M529" t="s">
        <v>2482</v>
      </c>
      <c r="N529" t="s">
        <v>4026</v>
      </c>
      <c r="O529" t="s">
        <v>4027</v>
      </c>
      <c r="Q529" s="204">
        <v>10</v>
      </c>
      <c r="S529" t="s">
        <v>3898</v>
      </c>
      <c r="T529" t="s">
        <v>3899</v>
      </c>
      <c r="U529" s="206">
        <v>966</v>
      </c>
      <c r="V529" t="s">
        <v>3956</v>
      </c>
      <c r="W529" t="s">
        <v>3976</v>
      </c>
      <c r="X529" t="s">
        <v>3902</v>
      </c>
      <c r="Y529" t="s">
        <v>3903</v>
      </c>
      <c r="Z529" t="s">
        <v>3904</v>
      </c>
      <c r="AA529">
        <v>2137734</v>
      </c>
    </row>
    <row r="530" spans="1:29" x14ac:dyDescent="0.25">
      <c r="A530" s="44" t="str">
        <f t="shared" si="41"/>
        <v xml:space="preserve"> Metals Financial</v>
      </c>
      <c r="B530" s="44" t="str">
        <f t="shared" si="42"/>
        <v/>
      </c>
      <c r="C530" s="44" t="str">
        <f t="shared" si="43"/>
        <v>Metals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1</v>
      </c>
      <c r="F530" s="218">
        <f t="shared" si="45"/>
        <v>20</v>
      </c>
      <c r="G530" s="207">
        <v>1263710</v>
      </c>
      <c r="H530" s="203">
        <v>37029.258611111109</v>
      </c>
      <c r="I530" t="s">
        <v>3869</v>
      </c>
      <c r="M530" t="s">
        <v>2482</v>
      </c>
      <c r="N530" t="s">
        <v>4026</v>
      </c>
      <c r="O530" t="s">
        <v>4027</v>
      </c>
      <c r="Q530" s="204">
        <v>20</v>
      </c>
      <c r="S530" t="s">
        <v>3898</v>
      </c>
      <c r="T530" t="s">
        <v>3899</v>
      </c>
      <c r="U530" s="206">
        <v>967</v>
      </c>
      <c r="V530" t="s">
        <v>3956</v>
      </c>
      <c r="W530" t="s">
        <v>3976</v>
      </c>
      <c r="X530" t="s">
        <v>3902</v>
      </c>
      <c r="Y530" t="s">
        <v>3903</v>
      </c>
      <c r="Z530" t="s">
        <v>3904</v>
      </c>
      <c r="AA530">
        <v>2137736</v>
      </c>
    </row>
    <row r="531" spans="1:29" x14ac:dyDescent="0.25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8">
        <f t="shared" si="45"/>
        <v>5</v>
      </c>
      <c r="G531" s="207">
        <v>1263711</v>
      </c>
      <c r="H531" s="203">
        <v>37029.259016203701</v>
      </c>
      <c r="I531" t="s">
        <v>4022</v>
      </c>
      <c r="M531" t="s">
        <v>2482</v>
      </c>
      <c r="N531" t="s">
        <v>4026</v>
      </c>
      <c r="O531" t="s">
        <v>4027</v>
      </c>
      <c r="P531" s="204">
        <v>5</v>
      </c>
      <c r="S531" t="s">
        <v>3898</v>
      </c>
      <c r="T531" t="s">
        <v>3899</v>
      </c>
      <c r="U531" s="206">
        <v>966</v>
      </c>
      <c r="V531" t="s">
        <v>4155</v>
      </c>
      <c r="W531" t="s">
        <v>3976</v>
      </c>
      <c r="X531" t="s">
        <v>3902</v>
      </c>
      <c r="Y531" t="s">
        <v>3903</v>
      </c>
      <c r="Z531" t="s">
        <v>3904</v>
      </c>
      <c r="AA531">
        <v>2137740</v>
      </c>
    </row>
    <row r="532" spans="1:29" x14ac:dyDescent="0.25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8">
        <f t="shared" si="45"/>
        <v>2</v>
      </c>
      <c r="G532" s="207">
        <v>1263712</v>
      </c>
      <c r="H532" s="203">
        <v>37029.259386574071</v>
      </c>
      <c r="I532" t="s">
        <v>3966</v>
      </c>
      <c r="M532" t="s">
        <v>2482</v>
      </c>
      <c r="N532" t="s">
        <v>3896</v>
      </c>
      <c r="O532" t="s">
        <v>3897</v>
      </c>
      <c r="P532" s="204">
        <v>2</v>
      </c>
      <c r="S532" t="s">
        <v>3898</v>
      </c>
      <c r="T532" t="s">
        <v>3899</v>
      </c>
      <c r="U532" s="206">
        <v>1703</v>
      </c>
      <c r="V532" t="s">
        <v>4025</v>
      </c>
      <c r="W532" t="s">
        <v>3922</v>
      </c>
      <c r="X532" t="s">
        <v>3902</v>
      </c>
      <c r="Y532" t="s">
        <v>3903</v>
      </c>
      <c r="Z532" t="s">
        <v>3904</v>
      </c>
      <c r="AA532">
        <v>2137742</v>
      </c>
    </row>
    <row r="533" spans="1:29" x14ac:dyDescent="0.25">
      <c r="A533" s="44" t="str">
        <f t="shared" si="41"/>
        <v xml:space="preserve"> Metals Financial</v>
      </c>
      <c r="B533" s="44" t="str">
        <f t="shared" si="42"/>
        <v/>
      </c>
      <c r="C533" s="44" t="str">
        <f t="shared" si="43"/>
        <v>Metals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8">
        <f t="shared" si="45"/>
        <v>20</v>
      </c>
      <c r="G533" s="207">
        <v>1263713</v>
      </c>
      <c r="H533" s="203">
        <v>37029.25949074074</v>
      </c>
      <c r="I533" t="s">
        <v>3958</v>
      </c>
      <c r="M533" t="s">
        <v>2482</v>
      </c>
      <c r="N533" t="s">
        <v>4026</v>
      </c>
      <c r="O533" t="s">
        <v>4027</v>
      </c>
      <c r="P533" s="204">
        <v>20</v>
      </c>
      <c r="S533" t="s">
        <v>3898</v>
      </c>
      <c r="T533" t="s">
        <v>3899</v>
      </c>
      <c r="U533" s="206">
        <v>965</v>
      </c>
      <c r="V533" t="s">
        <v>3819</v>
      </c>
      <c r="W533" t="s">
        <v>3976</v>
      </c>
      <c r="X533" t="s">
        <v>3902</v>
      </c>
      <c r="Y533" t="s">
        <v>3903</v>
      </c>
      <c r="Z533" t="s">
        <v>3904</v>
      </c>
      <c r="AA533">
        <v>2137744</v>
      </c>
    </row>
    <row r="534" spans="1:29" x14ac:dyDescent="0.25">
      <c r="A534" s="44" t="str">
        <f t="shared" si="41"/>
        <v xml:space="preserve"> Metals Financial</v>
      </c>
      <c r="B534" s="44" t="str">
        <f t="shared" si="42"/>
        <v/>
      </c>
      <c r="C534" s="44" t="str">
        <f t="shared" si="43"/>
        <v>Metals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8">
        <f t="shared" si="45"/>
        <v>10</v>
      </c>
      <c r="G534" s="207">
        <v>1263714</v>
      </c>
      <c r="H534" s="203">
        <v>37029.259513888886</v>
      </c>
      <c r="I534" t="s">
        <v>1191</v>
      </c>
      <c r="M534" t="s">
        <v>2482</v>
      </c>
      <c r="N534" t="s">
        <v>3951</v>
      </c>
      <c r="O534" t="s">
        <v>3952</v>
      </c>
      <c r="P534" s="204">
        <v>10</v>
      </c>
      <c r="S534" t="s">
        <v>3898</v>
      </c>
      <c r="T534" t="s">
        <v>3899</v>
      </c>
      <c r="U534" s="206">
        <v>1538</v>
      </c>
      <c r="V534" t="s">
        <v>1622</v>
      </c>
      <c r="W534" t="s">
        <v>3922</v>
      </c>
      <c r="X534" t="s">
        <v>3902</v>
      </c>
      <c r="Y534" t="s">
        <v>3903</v>
      </c>
      <c r="Z534" t="s">
        <v>3904</v>
      </c>
      <c r="AA534">
        <v>2137746</v>
      </c>
    </row>
    <row r="535" spans="1:29" x14ac:dyDescent="0.25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8">
        <f t="shared" si="45"/>
        <v>10</v>
      </c>
      <c r="G535" s="207">
        <v>1263717</v>
      </c>
      <c r="H535" s="203">
        <v>37029.259675925925</v>
      </c>
      <c r="I535" t="s">
        <v>3958</v>
      </c>
      <c r="M535" t="s">
        <v>2482</v>
      </c>
      <c r="N535" t="s">
        <v>3951</v>
      </c>
      <c r="O535" t="s">
        <v>3952</v>
      </c>
      <c r="P535" s="204">
        <v>10</v>
      </c>
      <c r="S535" t="s">
        <v>3898</v>
      </c>
      <c r="T535" t="s">
        <v>3899</v>
      </c>
      <c r="U535" s="206">
        <v>1538</v>
      </c>
      <c r="V535" t="s">
        <v>4167</v>
      </c>
      <c r="W535" t="s">
        <v>3922</v>
      </c>
      <c r="X535" t="s">
        <v>3902</v>
      </c>
      <c r="Y535" t="s">
        <v>3903</v>
      </c>
      <c r="Z535" t="s">
        <v>3904</v>
      </c>
      <c r="AA535">
        <v>2137748</v>
      </c>
    </row>
    <row r="536" spans="1:29" x14ac:dyDescent="0.25">
      <c r="A536" s="44" t="str">
        <f t="shared" si="41"/>
        <v>US Natural Gas Financial</v>
      </c>
      <c r="B536" s="44" t="str">
        <f t="shared" si="42"/>
        <v>US</v>
      </c>
      <c r="C536" s="44" t="str">
        <f t="shared" si="43"/>
        <v>Natural Gas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30</v>
      </c>
      <c r="F536" s="218">
        <f t="shared" si="45"/>
        <v>150000</v>
      </c>
      <c r="G536" s="207">
        <v>1263719</v>
      </c>
      <c r="H536" s="203">
        <v>37029.259953703702</v>
      </c>
      <c r="I536" t="s">
        <v>3133</v>
      </c>
      <c r="M536" t="s">
        <v>2476</v>
      </c>
      <c r="N536" t="s">
        <v>2711</v>
      </c>
      <c r="O536" t="s">
        <v>2712</v>
      </c>
      <c r="Q536" s="204">
        <v>5000</v>
      </c>
      <c r="S536" t="s">
        <v>2477</v>
      </c>
      <c r="T536" t="s">
        <v>3899</v>
      </c>
      <c r="U536" s="206">
        <v>4.2300000000000004</v>
      </c>
      <c r="V536" t="s">
        <v>3134</v>
      </c>
      <c r="W536" t="s">
        <v>3390</v>
      </c>
      <c r="X536" t="s">
        <v>2713</v>
      </c>
      <c r="Y536" t="s">
        <v>3964</v>
      </c>
      <c r="Z536" t="s">
        <v>3532</v>
      </c>
      <c r="AA536" t="s">
        <v>1623</v>
      </c>
      <c r="AB536" s="203">
        <v>37043.875</v>
      </c>
      <c r="AC536" s="203">
        <v>37072.875</v>
      </c>
    </row>
    <row r="537" spans="1:29" x14ac:dyDescent="0.25">
      <c r="A537" s="44" t="str">
        <f t="shared" si="41"/>
        <v xml:space="preserve"> Metals Financial</v>
      </c>
      <c r="B537" s="44" t="str">
        <f t="shared" si="42"/>
        <v/>
      </c>
      <c r="C537" s="44" t="str">
        <f t="shared" si="43"/>
        <v>Metals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1</v>
      </c>
      <c r="F537" s="218">
        <f t="shared" si="45"/>
        <v>10</v>
      </c>
      <c r="G537" s="207">
        <v>1263721</v>
      </c>
      <c r="H537" s="203">
        <v>37029.260740740741</v>
      </c>
      <c r="I537" t="s">
        <v>1220</v>
      </c>
      <c r="M537" t="s">
        <v>2482</v>
      </c>
      <c r="N537" t="s">
        <v>4026</v>
      </c>
      <c r="O537" t="s">
        <v>4027</v>
      </c>
      <c r="Q537" s="204">
        <v>10</v>
      </c>
      <c r="S537" t="s">
        <v>3898</v>
      </c>
      <c r="T537" t="s">
        <v>3899</v>
      </c>
      <c r="U537" s="206">
        <v>967</v>
      </c>
      <c r="V537" t="s">
        <v>1221</v>
      </c>
      <c r="W537" t="s">
        <v>3976</v>
      </c>
      <c r="X537" t="s">
        <v>3902</v>
      </c>
      <c r="Y537" t="s">
        <v>3903</v>
      </c>
      <c r="Z537" t="s">
        <v>3904</v>
      </c>
      <c r="AA537">
        <v>2137751</v>
      </c>
    </row>
    <row r="538" spans="1:29" x14ac:dyDescent="0.25">
      <c r="A538" s="44" t="str">
        <f t="shared" si="41"/>
        <v>US Natural Gas Financial</v>
      </c>
      <c r="B538" s="44" t="str">
        <f t="shared" si="42"/>
        <v>US</v>
      </c>
      <c r="C538" s="44" t="str">
        <f t="shared" si="43"/>
        <v>Natural Gas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30</v>
      </c>
      <c r="F538" s="218">
        <f t="shared" si="45"/>
        <v>75000</v>
      </c>
      <c r="G538" s="207">
        <v>1263722</v>
      </c>
      <c r="H538" s="203">
        <v>37029.261238425926</v>
      </c>
      <c r="I538" t="s">
        <v>1192</v>
      </c>
      <c r="M538" t="s">
        <v>2476</v>
      </c>
      <c r="N538" t="s">
        <v>2711</v>
      </c>
      <c r="O538" t="s">
        <v>2712</v>
      </c>
      <c r="Q538" s="204">
        <v>2500</v>
      </c>
      <c r="S538" t="s">
        <v>2477</v>
      </c>
      <c r="T538" t="s">
        <v>3899</v>
      </c>
      <c r="U538" s="206">
        <v>4.2249999999999996</v>
      </c>
      <c r="V538" t="s">
        <v>2948</v>
      </c>
      <c r="W538" t="s">
        <v>3390</v>
      </c>
      <c r="X538" t="s">
        <v>2713</v>
      </c>
      <c r="Y538" t="s">
        <v>3964</v>
      </c>
      <c r="Z538" t="s">
        <v>3532</v>
      </c>
      <c r="AA538" t="s">
        <v>1624</v>
      </c>
      <c r="AB538" s="203">
        <v>37043.875</v>
      </c>
      <c r="AC538" s="203">
        <v>37072.875</v>
      </c>
    </row>
    <row r="539" spans="1:29" x14ac:dyDescent="0.25">
      <c r="A539" s="44" t="str">
        <f t="shared" si="41"/>
        <v xml:space="preserve"> Metals Financial</v>
      </c>
      <c r="B539" s="44" t="str">
        <f t="shared" si="42"/>
        <v/>
      </c>
      <c r="C539" s="44" t="str">
        <f t="shared" si="43"/>
        <v>Metals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8">
        <f t="shared" si="45"/>
        <v>10</v>
      </c>
      <c r="G539" s="207">
        <v>1263723</v>
      </c>
      <c r="H539" s="203">
        <v>37029.264594907407</v>
      </c>
      <c r="I539" t="s">
        <v>3958</v>
      </c>
      <c r="M539" t="s">
        <v>2482</v>
      </c>
      <c r="N539" t="s">
        <v>4026</v>
      </c>
      <c r="O539" t="s">
        <v>4027</v>
      </c>
      <c r="Q539" s="204">
        <v>10</v>
      </c>
      <c r="S539" t="s">
        <v>3898</v>
      </c>
      <c r="T539" t="s">
        <v>3899</v>
      </c>
      <c r="U539" s="206">
        <v>968</v>
      </c>
      <c r="V539" t="s">
        <v>3819</v>
      </c>
      <c r="W539" t="s">
        <v>3976</v>
      </c>
      <c r="X539" t="s">
        <v>3902</v>
      </c>
      <c r="Y539" t="s">
        <v>3903</v>
      </c>
      <c r="Z539" t="s">
        <v>3904</v>
      </c>
      <c r="AA539">
        <v>2137767</v>
      </c>
    </row>
    <row r="540" spans="1:29" x14ac:dyDescent="0.25">
      <c r="A540" s="44" t="str">
        <f t="shared" si="41"/>
        <v xml:space="preserve"> Metals Financial</v>
      </c>
      <c r="B540" s="44" t="str">
        <f t="shared" si="42"/>
        <v/>
      </c>
      <c r="C540" s="44" t="str">
        <f t="shared" si="43"/>
        <v>Metals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1</v>
      </c>
      <c r="F540" s="218">
        <f t="shared" si="45"/>
        <v>10</v>
      </c>
      <c r="G540" s="207">
        <v>1263724</v>
      </c>
      <c r="H540" s="203">
        <v>37029.264953703707</v>
      </c>
      <c r="I540" t="s">
        <v>3958</v>
      </c>
      <c r="M540" t="s">
        <v>2482</v>
      </c>
      <c r="N540" t="s">
        <v>4026</v>
      </c>
      <c r="O540" t="s">
        <v>4027</v>
      </c>
      <c r="Q540" s="204">
        <v>10</v>
      </c>
      <c r="S540" t="s">
        <v>3898</v>
      </c>
      <c r="T540" t="s">
        <v>3899</v>
      </c>
      <c r="U540" s="206">
        <v>969</v>
      </c>
      <c r="V540" t="s">
        <v>3819</v>
      </c>
      <c r="W540" t="s">
        <v>3976</v>
      </c>
      <c r="X540" t="s">
        <v>3902</v>
      </c>
      <c r="Y540" t="s">
        <v>3903</v>
      </c>
      <c r="Z540" t="s">
        <v>3904</v>
      </c>
      <c r="AA540">
        <v>2137769</v>
      </c>
    </row>
    <row r="541" spans="1:29" x14ac:dyDescent="0.25">
      <c r="A541" s="44" t="str">
        <f t="shared" si="41"/>
        <v xml:space="preserve"> Metals Financial</v>
      </c>
      <c r="B541" s="44" t="str">
        <f t="shared" si="42"/>
        <v/>
      </c>
      <c r="C541" s="44" t="str">
        <f t="shared" si="43"/>
        <v>Metals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1</v>
      </c>
      <c r="F541" s="218">
        <f t="shared" si="45"/>
        <v>10</v>
      </c>
      <c r="G541" s="207">
        <v>1263725</v>
      </c>
      <c r="H541" s="203">
        <v>37029.265381944446</v>
      </c>
      <c r="I541" t="s">
        <v>3958</v>
      </c>
      <c r="M541" t="s">
        <v>2482</v>
      </c>
      <c r="N541" t="s">
        <v>4026</v>
      </c>
      <c r="O541" t="s">
        <v>4027</v>
      </c>
      <c r="P541" s="204">
        <v>10</v>
      </c>
      <c r="S541" t="s">
        <v>3898</v>
      </c>
      <c r="T541" t="s">
        <v>3899</v>
      </c>
      <c r="U541" s="206">
        <v>968</v>
      </c>
      <c r="V541" t="s">
        <v>4099</v>
      </c>
      <c r="W541" t="s">
        <v>3976</v>
      </c>
      <c r="X541" t="s">
        <v>3902</v>
      </c>
      <c r="Y541" t="s">
        <v>3903</v>
      </c>
      <c r="Z541" t="s">
        <v>3904</v>
      </c>
      <c r="AA541">
        <v>2137771</v>
      </c>
    </row>
    <row r="542" spans="1:29" x14ac:dyDescent="0.25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8">
        <f t="shared" si="45"/>
        <v>10</v>
      </c>
      <c r="G542" s="207">
        <v>1263726</v>
      </c>
      <c r="H542" s="203">
        <v>37029.265451388892</v>
      </c>
      <c r="I542" t="s">
        <v>4022</v>
      </c>
      <c r="M542" t="s">
        <v>2482</v>
      </c>
      <c r="N542" t="s">
        <v>4026</v>
      </c>
      <c r="O542" t="s">
        <v>4027</v>
      </c>
      <c r="P542" s="204">
        <v>10</v>
      </c>
      <c r="S542" t="s">
        <v>3898</v>
      </c>
      <c r="T542" t="s">
        <v>3899</v>
      </c>
      <c r="U542" s="206">
        <v>968</v>
      </c>
      <c r="V542" t="s">
        <v>1210</v>
      </c>
      <c r="W542" t="s">
        <v>3976</v>
      </c>
      <c r="X542" t="s">
        <v>3902</v>
      </c>
      <c r="Y542" t="s">
        <v>3903</v>
      </c>
      <c r="Z542" t="s">
        <v>3904</v>
      </c>
      <c r="AA542">
        <v>2137773</v>
      </c>
    </row>
    <row r="543" spans="1:29" x14ac:dyDescent="0.25">
      <c r="A543" s="44" t="str">
        <f t="shared" si="41"/>
        <v xml:space="preserve"> Power Physical</v>
      </c>
      <c r="B543" s="44" t="str">
        <f t="shared" si="42"/>
        <v/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31</v>
      </c>
      <c r="F543" s="218">
        <f t="shared" si="45"/>
        <v>775</v>
      </c>
      <c r="G543" s="207">
        <v>1263727</v>
      </c>
      <c r="H543" s="203">
        <v>37029.265821759262</v>
      </c>
      <c r="I543" t="s">
        <v>3912</v>
      </c>
      <c r="M543" t="s">
        <v>3301</v>
      </c>
      <c r="N543" t="s">
        <v>3905</v>
      </c>
      <c r="O543" t="s">
        <v>3074</v>
      </c>
      <c r="P543" s="204">
        <v>25</v>
      </c>
      <c r="S543" t="s">
        <v>2475</v>
      </c>
      <c r="T543" t="s">
        <v>3906</v>
      </c>
      <c r="U543" s="206">
        <v>23.7</v>
      </c>
      <c r="V543" t="s">
        <v>1568</v>
      </c>
      <c r="W543" t="s">
        <v>3969</v>
      </c>
      <c r="X543" t="s">
        <v>3908</v>
      </c>
      <c r="Y543" t="s">
        <v>3909</v>
      </c>
      <c r="Z543" t="s">
        <v>3910</v>
      </c>
      <c r="AA543">
        <v>104089.1</v>
      </c>
      <c r="AB543" s="203">
        <v>37165</v>
      </c>
      <c r="AC543" s="203">
        <v>37195</v>
      </c>
    </row>
    <row r="544" spans="1:29" x14ac:dyDescent="0.25">
      <c r="A544" s="44" t="str">
        <f t="shared" si="41"/>
        <v xml:space="preserve"> Metals Financial</v>
      </c>
      <c r="B544" s="44" t="str">
        <f t="shared" si="42"/>
        <v/>
      </c>
      <c r="C544" s="44" t="str">
        <f t="shared" si="43"/>
        <v>Metals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1</v>
      </c>
      <c r="F544" s="218">
        <f t="shared" si="45"/>
        <v>10</v>
      </c>
      <c r="G544" s="207">
        <v>1263728</v>
      </c>
      <c r="H544" s="203">
        <v>37029.266481481478</v>
      </c>
      <c r="I544" t="s">
        <v>3983</v>
      </c>
      <c r="M544" t="s">
        <v>2482</v>
      </c>
      <c r="N544" t="s">
        <v>3978</v>
      </c>
      <c r="O544" t="s">
        <v>3979</v>
      </c>
      <c r="P544" s="204">
        <v>10</v>
      </c>
      <c r="S544" t="s">
        <v>3898</v>
      </c>
      <c r="T544" t="s">
        <v>3899</v>
      </c>
      <c r="U544" s="206">
        <v>484</v>
      </c>
      <c r="V544" t="s">
        <v>3984</v>
      </c>
      <c r="W544" t="s">
        <v>3962</v>
      </c>
      <c r="X544" t="s">
        <v>3902</v>
      </c>
      <c r="Y544" t="s">
        <v>3903</v>
      </c>
      <c r="Z544" t="s">
        <v>3904</v>
      </c>
      <c r="AA544">
        <v>2137775</v>
      </c>
    </row>
    <row r="545" spans="1:29" x14ac:dyDescent="0.25">
      <c r="A545" s="44" t="str">
        <f t="shared" si="41"/>
        <v xml:space="preserve"> Natural Gas Physical</v>
      </c>
      <c r="B545" s="44" t="str">
        <f t="shared" si="42"/>
        <v/>
      </c>
      <c r="C545" s="44" t="str">
        <f t="shared" si="43"/>
        <v>Natural Gas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2</v>
      </c>
      <c r="F545" s="218">
        <f t="shared" si="45"/>
        <v>100000</v>
      </c>
      <c r="G545" s="207">
        <v>1263729</v>
      </c>
      <c r="H545" s="203">
        <v>37029.267465277779</v>
      </c>
      <c r="I545" t="s">
        <v>4144</v>
      </c>
      <c r="M545" t="s">
        <v>2476</v>
      </c>
      <c r="N545" t="s">
        <v>3987</v>
      </c>
      <c r="O545" t="s">
        <v>1592</v>
      </c>
      <c r="P545" s="204">
        <v>50000</v>
      </c>
      <c r="S545" t="s">
        <v>3989</v>
      </c>
      <c r="T545" t="s">
        <v>3990</v>
      </c>
      <c r="U545" s="206">
        <v>19.899999999999999</v>
      </c>
      <c r="V545" t="s">
        <v>4145</v>
      </c>
      <c r="W545" t="s">
        <v>4003</v>
      </c>
      <c r="X545" t="s">
        <v>3992</v>
      </c>
      <c r="Y545" t="s">
        <v>3993</v>
      </c>
      <c r="Z545" t="s">
        <v>3910</v>
      </c>
      <c r="AA545">
        <v>103680</v>
      </c>
      <c r="AB545" s="203">
        <v>37030.875</v>
      </c>
      <c r="AC545" s="203">
        <v>37031.875</v>
      </c>
    </row>
    <row r="546" spans="1:29" x14ac:dyDescent="0.25">
      <c r="A546" s="44" t="str">
        <f t="shared" si="41"/>
        <v xml:space="preserve"> Metals Financial</v>
      </c>
      <c r="B546" s="44" t="str">
        <f t="shared" si="42"/>
        <v/>
      </c>
      <c r="C546" s="44" t="str">
        <f t="shared" si="43"/>
        <v>Metals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18">
        <f t="shared" si="45"/>
        <v>20</v>
      </c>
      <c r="G546" s="207">
        <v>1263730</v>
      </c>
      <c r="H546" s="203">
        <v>37029.26766203704</v>
      </c>
      <c r="I546" t="s">
        <v>3869</v>
      </c>
      <c r="M546" t="s">
        <v>2482</v>
      </c>
      <c r="N546" t="s">
        <v>3896</v>
      </c>
      <c r="O546" t="s">
        <v>3897</v>
      </c>
      <c r="Q546" s="204">
        <v>20</v>
      </c>
      <c r="S546" t="s">
        <v>3898</v>
      </c>
      <c r="T546" t="s">
        <v>3899</v>
      </c>
      <c r="U546" s="206">
        <v>1705</v>
      </c>
      <c r="V546" t="s">
        <v>3956</v>
      </c>
      <c r="W546" t="s">
        <v>3922</v>
      </c>
      <c r="X546" t="s">
        <v>3902</v>
      </c>
      <c r="Y546" t="s">
        <v>3903</v>
      </c>
      <c r="Z546" t="s">
        <v>3904</v>
      </c>
      <c r="AA546">
        <v>2137777</v>
      </c>
    </row>
    <row r="547" spans="1:29" x14ac:dyDescent="0.25">
      <c r="A547" s="44" t="str">
        <f t="shared" si="41"/>
        <v>US Natural Gas Financial</v>
      </c>
      <c r="B547" s="44" t="str">
        <f t="shared" si="42"/>
        <v>US</v>
      </c>
      <c r="C547" s="44" t="str">
        <f t="shared" si="43"/>
        <v>Natural Gas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30</v>
      </c>
      <c r="F547" s="218">
        <f t="shared" si="45"/>
        <v>300000</v>
      </c>
      <c r="G547" s="207">
        <v>1263731</v>
      </c>
      <c r="H547" s="203">
        <v>37029.270219907405</v>
      </c>
      <c r="I547" t="s">
        <v>3639</v>
      </c>
      <c r="M547" t="s">
        <v>2476</v>
      </c>
      <c r="N547" t="s">
        <v>2711</v>
      </c>
      <c r="O547" t="s">
        <v>2712</v>
      </c>
      <c r="Q547" s="204">
        <v>10000</v>
      </c>
      <c r="S547" t="s">
        <v>2477</v>
      </c>
      <c r="T547" t="s">
        <v>3899</v>
      </c>
      <c r="U547" s="206">
        <v>4.2300000000000004</v>
      </c>
      <c r="V547" t="s">
        <v>3830</v>
      </c>
      <c r="W547" t="s">
        <v>3390</v>
      </c>
      <c r="X547" t="s">
        <v>2713</v>
      </c>
      <c r="Y547" t="s">
        <v>3964</v>
      </c>
      <c r="Z547" t="s">
        <v>3532</v>
      </c>
      <c r="AA547" t="s">
        <v>1625</v>
      </c>
      <c r="AB547" s="203">
        <v>37043.875</v>
      </c>
      <c r="AC547" s="203">
        <v>37072.875</v>
      </c>
    </row>
    <row r="548" spans="1:29" x14ac:dyDescent="0.25">
      <c r="A548" s="44" t="str">
        <f t="shared" si="41"/>
        <v>US Natural Gas Financial</v>
      </c>
      <c r="B548" s="44" t="str">
        <f t="shared" si="42"/>
        <v>US</v>
      </c>
      <c r="C548" s="44" t="str">
        <f t="shared" si="43"/>
        <v>Natural Gas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30</v>
      </c>
      <c r="F548" s="218">
        <f t="shared" si="45"/>
        <v>300000</v>
      </c>
      <c r="G548" s="207">
        <v>1263732</v>
      </c>
      <c r="H548" s="203">
        <v>37029.270486111112</v>
      </c>
      <c r="I548" t="s">
        <v>3639</v>
      </c>
      <c r="M548" t="s">
        <v>2476</v>
      </c>
      <c r="N548" t="s">
        <v>2711</v>
      </c>
      <c r="O548" t="s">
        <v>2712</v>
      </c>
      <c r="Q548" s="204">
        <v>10000</v>
      </c>
      <c r="S548" t="s">
        <v>2477</v>
      </c>
      <c r="T548" t="s">
        <v>3899</v>
      </c>
      <c r="U548" s="206">
        <v>4.2350000000000003</v>
      </c>
      <c r="V548" t="s">
        <v>3830</v>
      </c>
      <c r="W548" t="s">
        <v>3390</v>
      </c>
      <c r="X548" t="s">
        <v>2713</v>
      </c>
      <c r="Y548" t="s">
        <v>3964</v>
      </c>
      <c r="Z548" t="s">
        <v>3532</v>
      </c>
      <c r="AA548" t="s">
        <v>1626</v>
      </c>
      <c r="AB548" s="203">
        <v>37043.875</v>
      </c>
      <c r="AC548" s="203">
        <v>37072.875</v>
      </c>
    </row>
    <row r="549" spans="1:29" x14ac:dyDescent="0.25">
      <c r="A549" s="44" t="str">
        <f t="shared" si="41"/>
        <v xml:space="preserve"> Metals Financial</v>
      </c>
      <c r="B549" s="44" t="str">
        <f t="shared" si="42"/>
        <v/>
      </c>
      <c r="C549" s="44" t="str">
        <f t="shared" si="43"/>
        <v>Metals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8">
        <f t="shared" si="45"/>
        <v>20</v>
      </c>
      <c r="G549" s="207">
        <v>1263733</v>
      </c>
      <c r="H549" s="203">
        <v>37029.271273148152</v>
      </c>
      <c r="I549" t="s">
        <v>3966</v>
      </c>
      <c r="M549" t="s">
        <v>2482</v>
      </c>
      <c r="N549" t="s">
        <v>3978</v>
      </c>
      <c r="O549" t="s">
        <v>3979</v>
      </c>
      <c r="Q549" s="204">
        <v>20</v>
      </c>
      <c r="S549" t="s">
        <v>3898</v>
      </c>
      <c r="T549" t="s">
        <v>3899</v>
      </c>
      <c r="U549" s="206">
        <v>485</v>
      </c>
      <c r="V549" t="s">
        <v>4025</v>
      </c>
      <c r="W549" t="s">
        <v>3962</v>
      </c>
      <c r="X549" t="s">
        <v>3902</v>
      </c>
      <c r="Y549" t="s">
        <v>3903</v>
      </c>
      <c r="Z549" t="s">
        <v>3904</v>
      </c>
      <c r="AA549">
        <v>2137781</v>
      </c>
    </row>
    <row r="550" spans="1:29" x14ac:dyDescent="0.25">
      <c r="A550" s="44" t="str">
        <f t="shared" si="41"/>
        <v xml:space="preserve"> Metals Financial</v>
      </c>
      <c r="B550" s="44" t="str">
        <f t="shared" si="42"/>
        <v/>
      </c>
      <c r="C550" s="44" t="str">
        <f t="shared" si="43"/>
        <v>Metals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18">
        <f t="shared" si="45"/>
        <v>50</v>
      </c>
      <c r="G550" s="207">
        <v>1263738</v>
      </c>
      <c r="H550" s="203">
        <v>37029.272256944445</v>
      </c>
      <c r="I550" t="s">
        <v>4028</v>
      </c>
      <c r="M550" t="s">
        <v>2482</v>
      </c>
      <c r="N550" t="s">
        <v>3896</v>
      </c>
      <c r="O550" t="s">
        <v>3897</v>
      </c>
      <c r="P550" s="204">
        <v>50</v>
      </c>
      <c r="S550" t="s">
        <v>3898</v>
      </c>
      <c r="T550" t="s">
        <v>3899</v>
      </c>
      <c r="U550" s="206">
        <v>1704.5</v>
      </c>
      <c r="V550" t="s">
        <v>3849</v>
      </c>
      <c r="W550" t="s">
        <v>4009</v>
      </c>
      <c r="X550" t="s">
        <v>3902</v>
      </c>
      <c r="Y550" t="s">
        <v>3903</v>
      </c>
      <c r="Z550" t="s">
        <v>3904</v>
      </c>
      <c r="AA550">
        <v>2137787</v>
      </c>
    </row>
    <row r="551" spans="1:29" x14ac:dyDescent="0.25">
      <c r="A551" s="44" t="str">
        <f t="shared" si="41"/>
        <v xml:space="preserve"> Metals Financial</v>
      </c>
      <c r="B551" s="44" t="str">
        <f t="shared" si="42"/>
        <v/>
      </c>
      <c r="C551" s="44" t="str">
        <f t="shared" si="43"/>
        <v>Metals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1</v>
      </c>
      <c r="F551" s="218">
        <f t="shared" si="45"/>
        <v>10</v>
      </c>
      <c r="G551" s="207">
        <v>1263735</v>
      </c>
      <c r="H551" s="203">
        <v>37029.272256944445</v>
      </c>
      <c r="I551" t="s">
        <v>4010</v>
      </c>
      <c r="M551" t="s">
        <v>2482</v>
      </c>
      <c r="N551" t="s">
        <v>3978</v>
      </c>
      <c r="O551" t="s">
        <v>3979</v>
      </c>
      <c r="Q551" s="204">
        <v>10</v>
      </c>
      <c r="S551" t="s">
        <v>3898</v>
      </c>
      <c r="T551" t="s">
        <v>3899</v>
      </c>
      <c r="U551" s="206">
        <v>486</v>
      </c>
      <c r="V551" t="s">
        <v>1604</v>
      </c>
      <c r="W551" t="s">
        <v>3962</v>
      </c>
      <c r="X551" t="s">
        <v>3902</v>
      </c>
      <c r="Y551" t="s">
        <v>3903</v>
      </c>
      <c r="Z551" t="s">
        <v>3904</v>
      </c>
      <c r="AA551">
        <v>2137783</v>
      </c>
    </row>
    <row r="552" spans="1:29" x14ac:dyDescent="0.25">
      <c r="A552" s="44" t="str">
        <f t="shared" si="41"/>
        <v xml:space="preserve"> Metals Financial</v>
      </c>
      <c r="B552" s="44" t="str">
        <f t="shared" si="42"/>
        <v/>
      </c>
      <c r="C552" s="44" t="str">
        <f t="shared" si="43"/>
        <v>Metals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8">
        <f t="shared" si="45"/>
        <v>50</v>
      </c>
      <c r="G552" s="207">
        <v>1263737</v>
      </c>
      <c r="H552" s="203">
        <v>37029.272256944445</v>
      </c>
      <c r="I552" t="s">
        <v>4028</v>
      </c>
      <c r="M552" t="s">
        <v>2482</v>
      </c>
      <c r="N552" t="s">
        <v>3896</v>
      </c>
      <c r="O552" t="s">
        <v>3809</v>
      </c>
      <c r="Q552" s="204">
        <v>50</v>
      </c>
      <c r="S552" t="s">
        <v>3898</v>
      </c>
      <c r="T552" t="s">
        <v>3899</v>
      </c>
      <c r="U552" s="206">
        <v>1703</v>
      </c>
      <c r="V552" t="s">
        <v>3849</v>
      </c>
      <c r="W552" t="s">
        <v>4009</v>
      </c>
      <c r="X552" t="s">
        <v>3902</v>
      </c>
      <c r="Y552" t="s">
        <v>3903</v>
      </c>
      <c r="Z552" t="s">
        <v>3904</v>
      </c>
      <c r="AA552">
        <v>2137785</v>
      </c>
      <c r="AB552" s="203">
        <v>37090.647222222222</v>
      </c>
      <c r="AC552" s="203">
        <v>37090.647222222222</v>
      </c>
    </row>
    <row r="553" spans="1:29" x14ac:dyDescent="0.25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8">
        <f t="shared" si="45"/>
        <v>50</v>
      </c>
      <c r="G553" s="207">
        <v>1263739</v>
      </c>
      <c r="H553" s="203">
        <v>37029.272314814814</v>
      </c>
      <c r="I553" t="s">
        <v>3871</v>
      </c>
      <c r="M553" t="s">
        <v>3301</v>
      </c>
      <c r="N553" t="s">
        <v>2631</v>
      </c>
      <c r="O553" t="s">
        <v>1627</v>
      </c>
      <c r="P553" s="204">
        <v>50</v>
      </c>
      <c r="S553" t="s">
        <v>2475</v>
      </c>
      <c r="T553" t="s">
        <v>3899</v>
      </c>
      <c r="U553" s="206">
        <v>38.25</v>
      </c>
      <c r="V553" t="s">
        <v>2655</v>
      </c>
      <c r="W553" t="s">
        <v>2656</v>
      </c>
      <c r="X553" t="s">
        <v>2657</v>
      </c>
      <c r="Y553" t="s">
        <v>4166</v>
      </c>
      <c r="Z553" t="s">
        <v>3527</v>
      </c>
      <c r="AA553">
        <v>614830.1</v>
      </c>
      <c r="AB553" s="203">
        <v>37032.875</v>
      </c>
      <c r="AC553" s="203">
        <v>37032.875</v>
      </c>
    </row>
    <row r="554" spans="1:29" x14ac:dyDescent="0.25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18">
        <f t="shared" si="45"/>
        <v>50</v>
      </c>
      <c r="G554" s="207">
        <v>1263740</v>
      </c>
      <c r="H554" s="203">
        <v>37029.272418981483</v>
      </c>
      <c r="I554" t="s">
        <v>2647</v>
      </c>
      <c r="M554" t="s">
        <v>3301</v>
      </c>
      <c r="N554" t="s">
        <v>2631</v>
      </c>
      <c r="O554" t="s">
        <v>1627</v>
      </c>
      <c r="Q554" s="204">
        <v>50</v>
      </c>
      <c r="S554" t="s">
        <v>2475</v>
      </c>
      <c r="T554" t="s">
        <v>3899</v>
      </c>
      <c r="U554" s="206">
        <v>38.25</v>
      </c>
      <c r="V554" t="s">
        <v>2665</v>
      </c>
      <c r="W554" t="s">
        <v>2656</v>
      </c>
      <c r="X554" t="s">
        <v>2657</v>
      </c>
      <c r="Y554" t="s">
        <v>4166</v>
      </c>
      <c r="Z554" t="s">
        <v>3527</v>
      </c>
      <c r="AA554">
        <v>614831.1</v>
      </c>
      <c r="AB554" s="203">
        <v>37032.875</v>
      </c>
      <c r="AC554" s="203">
        <v>37032.875</v>
      </c>
    </row>
    <row r="555" spans="1:29" x14ac:dyDescent="0.25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8">
        <f t="shared" si="45"/>
        <v>50</v>
      </c>
      <c r="G555" s="207">
        <v>1263741</v>
      </c>
      <c r="H555" s="203">
        <v>37029.272662037038</v>
      </c>
      <c r="I555" t="s">
        <v>3872</v>
      </c>
      <c r="M555" t="s">
        <v>3301</v>
      </c>
      <c r="N555" t="s">
        <v>2631</v>
      </c>
      <c r="O555" t="s">
        <v>1627</v>
      </c>
      <c r="Q555" s="204">
        <v>50</v>
      </c>
      <c r="S555" t="s">
        <v>2475</v>
      </c>
      <c r="T555" t="s">
        <v>3899</v>
      </c>
      <c r="U555" s="206">
        <v>38.35</v>
      </c>
      <c r="V555" t="s">
        <v>2692</v>
      </c>
      <c r="W555" t="s">
        <v>2656</v>
      </c>
      <c r="X555" t="s">
        <v>2657</v>
      </c>
      <c r="Y555" t="s">
        <v>4166</v>
      </c>
      <c r="Z555" t="s">
        <v>3527</v>
      </c>
      <c r="AA555">
        <v>614832.1</v>
      </c>
      <c r="AB555" s="203">
        <v>37032.875</v>
      </c>
      <c r="AC555" s="203">
        <v>37032.875</v>
      </c>
    </row>
    <row r="556" spans="1:29" x14ac:dyDescent="0.25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8">
        <f t="shared" si="45"/>
        <v>50</v>
      </c>
      <c r="G556" s="207">
        <v>1263742</v>
      </c>
      <c r="H556" s="203">
        <v>37029.27275462963</v>
      </c>
      <c r="I556" t="s">
        <v>2704</v>
      </c>
      <c r="M556" t="s">
        <v>3301</v>
      </c>
      <c r="N556" t="s">
        <v>2631</v>
      </c>
      <c r="O556" t="s">
        <v>1628</v>
      </c>
      <c r="P556" s="204">
        <v>50</v>
      </c>
      <c r="S556" t="s">
        <v>2475</v>
      </c>
      <c r="T556" t="s">
        <v>3899</v>
      </c>
      <c r="U556" s="206">
        <v>52.75</v>
      </c>
      <c r="V556" t="s">
        <v>3691</v>
      </c>
      <c r="W556" t="s">
        <v>2642</v>
      </c>
      <c r="X556" t="s">
        <v>2643</v>
      </c>
      <c r="Y556" t="s">
        <v>4166</v>
      </c>
      <c r="Z556" t="s">
        <v>3527</v>
      </c>
      <c r="AA556">
        <v>614833.1</v>
      </c>
      <c r="AB556" s="203">
        <v>37032.875</v>
      </c>
      <c r="AC556" s="203">
        <v>37032.875</v>
      </c>
    </row>
    <row r="557" spans="1:29" x14ac:dyDescent="0.25">
      <c r="A557" s="44" t="str">
        <f t="shared" si="41"/>
        <v xml:space="preserve"> Metals Financial</v>
      </c>
      <c r="B557" s="44" t="str">
        <f t="shared" si="42"/>
        <v/>
      </c>
      <c r="C557" s="44" t="str">
        <f t="shared" si="43"/>
        <v>Metals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18">
        <f t="shared" si="45"/>
        <v>20</v>
      </c>
      <c r="G557" s="207">
        <v>1263743</v>
      </c>
      <c r="H557" s="203">
        <v>37029.272812499999</v>
      </c>
      <c r="I557" t="s">
        <v>4157</v>
      </c>
      <c r="M557" t="s">
        <v>2482</v>
      </c>
      <c r="N557" t="s">
        <v>3978</v>
      </c>
      <c r="O557" t="s">
        <v>3979</v>
      </c>
      <c r="P557" s="204">
        <v>20</v>
      </c>
      <c r="S557" t="s">
        <v>3898</v>
      </c>
      <c r="T557" t="s">
        <v>3899</v>
      </c>
      <c r="U557" s="206">
        <v>485</v>
      </c>
      <c r="V557" t="s">
        <v>3075</v>
      </c>
      <c r="W557" t="s">
        <v>3962</v>
      </c>
      <c r="X557" t="s">
        <v>3902</v>
      </c>
      <c r="Y557" t="s">
        <v>3903</v>
      </c>
      <c r="Z557" t="s">
        <v>3904</v>
      </c>
      <c r="AA557">
        <v>2137789</v>
      </c>
    </row>
    <row r="558" spans="1:29" x14ac:dyDescent="0.25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4</v>
      </c>
      <c r="F558" s="218">
        <f t="shared" si="45"/>
        <v>200</v>
      </c>
      <c r="G558" s="207">
        <v>1263744</v>
      </c>
      <c r="H558" s="203">
        <v>37029.273206018515</v>
      </c>
      <c r="I558" t="s">
        <v>2719</v>
      </c>
      <c r="M558" t="s">
        <v>3301</v>
      </c>
      <c r="N558" t="s">
        <v>2631</v>
      </c>
      <c r="O558" t="s">
        <v>1629</v>
      </c>
      <c r="Q558" s="204">
        <v>50</v>
      </c>
      <c r="S558" t="s">
        <v>2475</v>
      </c>
      <c r="T558" t="s">
        <v>3899</v>
      </c>
      <c r="U558" s="206">
        <v>53</v>
      </c>
      <c r="V558" t="s">
        <v>3091</v>
      </c>
      <c r="W558" t="s">
        <v>2642</v>
      </c>
      <c r="X558" t="s">
        <v>2643</v>
      </c>
      <c r="Y558" t="s">
        <v>4166</v>
      </c>
      <c r="Z558" t="s">
        <v>3527</v>
      </c>
      <c r="AA558">
        <v>614834.1</v>
      </c>
      <c r="AB558" s="203">
        <v>37033.875</v>
      </c>
      <c r="AC558" s="203">
        <v>37036.875</v>
      </c>
    </row>
    <row r="559" spans="1:29" x14ac:dyDescent="0.25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8">
        <f t="shared" si="45"/>
        <v>50</v>
      </c>
      <c r="G559" s="207">
        <v>1263745</v>
      </c>
      <c r="H559" s="203">
        <v>37029.273298611108</v>
      </c>
      <c r="I559" t="s">
        <v>2662</v>
      </c>
      <c r="M559" t="s">
        <v>3301</v>
      </c>
      <c r="N559" t="s">
        <v>2631</v>
      </c>
      <c r="O559" t="s">
        <v>1630</v>
      </c>
      <c r="P559" s="204">
        <v>50</v>
      </c>
      <c r="S559" t="s">
        <v>2475</v>
      </c>
      <c r="T559" t="s">
        <v>3899</v>
      </c>
      <c r="U559" s="206">
        <v>29</v>
      </c>
      <c r="V559" t="s">
        <v>2676</v>
      </c>
      <c r="W559" t="s">
        <v>2638</v>
      </c>
      <c r="X559" t="s">
        <v>2639</v>
      </c>
      <c r="Y559" t="s">
        <v>4166</v>
      </c>
      <c r="Z559" t="s">
        <v>3527</v>
      </c>
      <c r="AA559">
        <v>614835.1</v>
      </c>
      <c r="AB559" s="203">
        <v>37032.875</v>
      </c>
      <c r="AC559" s="203">
        <v>37032.875</v>
      </c>
    </row>
    <row r="560" spans="1:29" x14ac:dyDescent="0.25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1</v>
      </c>
      <c r="F560" s="218">
        <f t="shared" si="45"/>
        <v>50</v>
      </c>
      <c r="G560" s="207">
        <v>1263746</v>
      </c>
      <c r="H560" s="203">
        <v>37029.273321759261</v>
      </c>
      <c r="I560" t="s">
        <v>2719</v>
      </c>
      <c r="M560" t="s">
        <v>3301</v>
      </c>
      <c r="N560" t="s">
        <v>2631</v>
      </c>
      <c r="O560" t="s">
        <v>1628</v>
      </c>
      <c r="Q560" s="204">
        <v>50</v>
      </c>
      <c r="S560" t="s">
        <v>2475</v>
      </c>
      <c r="T560" t="s">
        <v>3899</v>
      </c>
      <c r="U560" s="206">
        <v>52.75</v>
      </c>
      <c r="V560" t="s">
        <v>3091</v>
      </c>
      <c r="W560" t="s">
        <v>2642</v>
      </c>
      <c r="X560" t="s">
        <v>2643</v>
      </c>
      <c r="Y560" t="s">
        <v>4166</v>
      </c>
      <c r="Z560" t="s">
        <v>3527</v>
      </c>
      <c r="AA560">
        <v>614836.1</v>
      </c>
      <c r="AB560" s="203">
        <v>37032.875</v>
      </c>
      <c r="AC560" s="203">
        <v>37032.875</v>
      </c>
    </row>
    <row r="561" spans="1:29" x14ac:dyDescent="0.25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1</v>
      </c>
      <c r="F561" s="218">
        <f t="shared" si="45"/>
        <v>50</v>
      </c>
      <c r="G561" s="207">
        <v>1263747</v>
      </c>
      <c r="H561" s="203">
        <v>37029.273622685185</v>
      </c>
      <c r="I561" t="s">
        <v>3872</v>
      </c>
      <c r="M561" t="s">
        <v>3301</v>
      </c>
      <c r="N561" t="s">
        <v>2631</v>
      </c>
      <c r="O561" t="s">
        <v>1630</v>
      </c>
      <c r="Q561" s="204">
        <v>50</v>
      </c>
      <c r="S561" t="s">
        <v>2475</v>
      </c>
      <c r="T561" t="s">
        <v>3899</v>
      </c>
      <c r="U561" s="206">
        <v>30.25</v>
      </c>
      <c r="V561" t="s">
        <v>2632</v>
      </c>
      <c r="W561" t="s">
        <v>2638</v>
      </c>
      <c r="X561" t="s">
        <v>2639</v>
      </c>
      <c r="Y561" t="s">
        <v>4166</v>
      </c>
      <c r="Z561" t="s">
        <v>3527</v>
      </c>
      <c r="AA561">
        <v>614837.1</v>
      </c>
      <c r="AB561" s="203">
        <v>37032.875</v>
      </c>
      <c r="AC561" s="203">
        <v>37032.875</v>
      </c>
    </row>
    <row r="562" spans="1:29" x14ac:dyDescent="0.25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</v>
      </c>
      <c r="F562" s="218">
        <f t="shared" si="45"/>
        <v>50</v>
      </c>
      <c r="G562" s="207">
        <v>1263748</v>
      </c>
      <c r="H562" s="203">
        <v>37029.273761574077</v>
      </c>
      <c r="I562" t="s">
        <v>2474</v>
      </c>
      <c r="M562" t="s">
        <v>3301</v>
      </c>
      <c r="N562" t="s">
        <v>2631</v>
      </c>
      <c r="O562" t="s">
        <v>1631</v>
      </c>
      <c r="Q562" s="204">
        <v>50</v>
      </c>
      <c r="S562" t="s">
        <v>2475</v>
      </c>
      <c r="T562" t="s">
        <v>3899</v>
      </c>
      <c r="U562" s="206">
        <v>30</v>
      </c>
      <c r="V562" t="s">
        <v>3141</v>
      </c>
      <c r="W562" t="s">
        <v>2638</v>
      </c>
      <c r="X562" t="s">
        <v>2633</v>
      </c>
      <c r="Y562" t="s">
        <v>4166</v>
      </c>
      <c r="Z562" t="s">
        <v>3527</v>
      </c>
      <c r="AA562">
        <v>614839.1</v>
      </c>
      <c r="AB562" s="203">
        <v>37032.875</v>
      </c>
      <c r="AC562" s="203">
        <v>37032.875</v>
      </c>
    </row>
    <row r="563" spans="1:29" x14ac:dyDescent="0.25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8">
        <f t="shared" si="45"/>
        <v>50</v>
      </c>
      <c r="G563" s="207">
        <v>1263749</v>
      </c>
      <c r="H563" s="203">
        <v>37029.273912037039</v>
      </c>
      <c r="I563" t="s">
        <v>2654</v>
      </c>
      <c r="M563" t="s">
        <v>3301</v>
      </c>
      <c r="N563" t="s">
        <v>2631</v>
      </c>
      <c r="O563" t="s">
        <v>1627</v>
      </c>
      <c r="P563" s="204">
        <v>50</v>
      </c>
      <c r="S563" t="s">
        <v>2475</v>
      </c>
      <c r="T563" t="s">
        <v>3899</v>
      </c>
      <c r="U563" s="206">
        <v>38.35</v>
      </c>
      <c r="V563" t="s">
        <v>1632</v>
      </c>
      <c r="W563" t="s">
        <v>2656</v>
      </c>
      <c r="X563" t="s">
        <v>2657</v>
      </c>
      <c r="Y563" t="s">
        <v>4166</v>
      </c>
      <c r="Z563" t="s">
        <v>3527</v>
      </c>
      <c r="AA563">
        <v>614840.1</v>
      </c>
      <c r="AB563" s="203">
        <v>37032.875</v>
      </c>
      <c r="AC563" s="203">
        <v>37032.875</v>
      </c>
    </row>
    <row r="564" spans="1:29" x14ac:dyDescent="0.25">
      <c r="A564" s="44" t="str">
        <f t="shared" si="41"/>
        <v xml:space="preserve"> LPG Financial</v>
      </c>
      <c r="B564" s="44" t="str">
        <f t="shared" si="42"/>
        <v/>
      </c>
      <c r="C564" s="44" t="str">
        <f t="shared" si="43"/>
        <v>LPG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30</v>
      </c>
      <c r="F564" s="218">
        <f t="shared" si="45"/>
        <v>60000</v>
      </c>
      <c r="G564" s="207">
        <v>1263750</v>
      </c>
      <c r="H564" s="203">
        <v>37029.273993055554</v>
      </c>
      <c r="I564" t="s">
        <v>1633</v>
      </c>
      <c r="M564" t="s">
        <v>2481</v>
      </c>
      <c r="N564" t="s">
        <v>1199</v>
      </c>
      <c r="O564" t="s">
        <v>2572</v>
      </c>
      <c r="Q564" s="204">
        <v>2000</v>
      </c>
      <c r="S564" t="s">
        <v>3650</v>
      </c>
      <c r="T564" t="s">
        <v>3899</v>
      </c>
      <c r="U564" s="206">
        <v>277</v>
      </c>
      <c r="V564" t="s">
        <v>1634</v>
      </c>
      <c r="W564" t="s">
        <v>1200</v>
      </c>
      <c r="X564" t="s">
        <v>1201</v>
      </c>
      <c r="Y564" t="s">
        <v>3964</v>
      </c>
      <c r="Z564" t="s">
        <v>1184</v>
      </c>
      <c r="AA564" t="s">
        <v>1635</v>
      </c>
      <c r="AB564" s="203">
        <v>37043.875</v>
      </c>
      <c r="AC564" s="203">
        <v>37072.875</v>
      </c>
    </row>
    <row r="565" spans="1:29" x14ac:dyDescent="0.25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1</v>
      </c>
      <c r="F565" s="218">
        <f t="shared" si="45"/>
        <v>50</v>
      </c>
      <c r="G565" s="207">
        <v>1263751</v>
      </c>
      <c r="H565" s="203">
        <v>37029.274143518516</v>
      </c>
      <c r="I565" t="s">
        <v>2636</v>
      </c>
      <c r="M565" t="s">
        <v>3301</v>
      </c>
      <c r="N565" t="s">
        <v>2631</v>
      </c>
      <c r="O565" t="s">
        <v>1630</v>
      </c>
      <c r="P565" s="204">
        <v>50</v>
      </c>
      <c r="S565" t="s">
        <v>2475</v>
      </c>
      <c r="T565" t="s">
        <v>3899</v>
      </c>
      <c r="U565" s="206">
        <v>29.5</v>
      </c>
      <c r="V565" t="s">
        <v>2637</v>
      </c>
      <c r="W565" t="s">
        <v>2638</v>
      </c>
      <c r="X565" t="s">
        <v>2639</v>
      </c>
      <c r="Y565" t="s">
        <v>4166</v>
      </c>
      <c r="Z565" t="s">
        <v>3527</v>
      </c>
      <c r="AA565">
        <v>614841.1</v>
      </c>
      <c r="AB565" s="203">
        <v>37032.875</v>
      </c>
      <c r="AC565" s="203">
        <v>37032.875</v>
      </c>
    </row>
    <row r="566" spans="1:29" x14ac:dyDescent="0.25">
      <c r="A566" s="44" t="str">
        <f t="shared" si="41"/>
        <v xml:space="preserve"> Metals Financial</v>
      </c>
      <c r="B566" s="44" t="str">
        <f t="shared" si="42"/>
        <v/>
      </c>
      <c r="C566" s="44" t="str">
        <f t="shared" si="43"/>
        <v>Metals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1</v>
      </c>
      <c r="F566" s="218">
        <f t="shared" si="45"/>
        <v>20</v>
      </c>
      <c r="G566" s="207">
        <v>1263752</v>
      </c>
      <c r="H566" s="203">
        <v>37029.274247685185</v>
      </c>
      <c r="I566" t="s">
        <v>4010</v>
      </c>
      <c r="M566" t="s">
        <v>2482</v>
      </c>
      <c r="N566" t="s">
        <v>3896</v>
      </c>
      <c r="O566" t="s">
        <v>3897</v>
      </c>
      <c r="Q566" s="204">
        <v>20</v>
      </c>
      <c r="S566" t="s">
        <v>3898</v>
      </c>
      <c r="T566" t="s">
        <v>3899</v>
      </c>
      <c r="U566" s="206">
        <v>1706</v>
      </c>
      <c r="V566" t="s">
        <v>4030</v>
      </c>
      <c r="W566" t="s">
        <v>3922</v>
      </c>
      <c r="X566" t="s">
        <v>3902</v>
      </c>
      <c r="Y566" t="s">
        <v>3903</v>
      </c>
      <c r="Z566" t="s">
        <v>3904</v>
      </c>
      <c r="AA566">
        <v>2137795</v>
      </c>
    </row>
    <row r="567" spans="1:29" x14ac:dyDescent="0.25">
      <c r="A567" s="44" t="str">
        <f t="shared" si="41"/>
        <v xml:space="preserve"> Metals Financial</v>
      </c>
      <c r="B567" s="44" t="str">
        <f t="shared" si="42"/>
        <v/>
      </c>
      <c r="C567" s="44" t="str">
        <f t="shared" si="43"/>
        <v>Metals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1</v>
      </c>
      <c r="F567" s="218">
        <f t="shared" si="45"/>
        <v>10</v>
      </c>
      <c r="G567" s="207">
        <v>1263753</v>
      </c>
      <c r="H567" s="203">
        <v>37029.274305555555</v>
      </c>
      <c r="I567" t="s">
        <v>4110</v>
      </c>
      <c r="M567" t="s">
        <v>2482</v>
      </c>
      <c r="N567" t="s">
        <v>3896</v>
      </c>
      <c r="O567" t="s">
        <v>3897</v>
      </c>
      <c r="P567" s="204">
        <v>10</v>
      </c>
      <c r="S567" t="s">
        <v>3898</v>
      </c>
      <c r="T567" t="s">
        <v>3899</v>
      </c>
      <c r="U567" s="206">
        <v>1705</v>
      </c>
      <c r="V567" t="s">
        <v>4132</v>
      </c>
      <c r="W567" t="s">
        <v>3922</v>
      </c>
      <c r="X567" t="s">
        <v>3902</v>
      </c>
      <c r="Y567" t="s">
        <v>3903</v>
      </c>
      <c r="Z567" t="s">
        <v>3904</v>
      </c>
      <c r="AA567">
        <v>2137797</v>
      </c>
    </row>
    <row r="568" spans="1:29" x14ac:dyDescent="0.25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18">
        <f t="shared" si="45"/>
        <v>50</v>
      </c>
      <c r="G568" s="207">
        <v>1263754</v>
      </c>
      <c r="H568" s="203">
        <v>37029.274328703701</v>
      </c>
      <c r="I568" t="s">
        <v>2654</v>
      </c>
      <c r="M568" t="s">
        <v>3301</v>
      </c>
      <c r="N568" t="s">
        <v>2631</v>
      </c>
      <c r="O568" t="s">
        <v>1627</v>
      </c>
      <c r="P568" s="204">
        <v>50</v>
      </c>
      <c r="S568" t="s">
        <v>2475</v>
      </c>
      <c r="T568" t="s">
        <v>3899</v>
      </c>
      <c r="U568" s="206">
        <v>38.25</v>
      </c>
      <c r="V568" t="s">
        <v>1632</v>
      </c>
      <c r="W568" t="s">
        <v>2656</v>
      </c>
      <c r="X568" t="s">
        <v>2657</v>
      </c>
      <c r="Y568" t="s">
        <v>4166</v>
      </c>
      <c r="Z568" t="s">
        <v>3527</v>
      </c>
      <c r="AA568">
        <v>614842.1</v>
      </c>
      <c r="AB568" s="203">
        <v>37032.875</v>
      </c>
      <c r="AC568" s="203">
        <v>37032.875</v>
      </c>
    </row>
    <row r="569" spans="1:29" x14ac:dyDescent="0.25">
      <c r="A569" s="44" t="str">
        <f t="shared" si="41"/>
        <v xml:space="preserve"> Metals Financial</v>
      </c>
      <c r="B569" s="44" t="str">
        <f t="shared" si="42"/>
        <v/>
      </c>
      <c r="C569" s="44" t="str">
        <f t="shared" si="43"/>
        <v>Metals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18">
        <f t="shared" si="45"/>
        <v>8</v>
      </c>
      <c r="G569" s="207">
        <v>1263755</v>
      </c>
      <c r="H569" s="203">
        <v>37029.274398148147</v>
      </c>
      <c r="I569" t="s">
        <v>3958</v>
      </c>
      <c r="M569" t="s">
        <v>2482</v>
      </c>
      <c r="N569" t="s">
        <v>3896</v>
      </c>
      <c r="O569" t="s">
        <v>3897</v>
      </c>
      <c r="P569" s="204">
        <v>8</v>
      </c>
      <c r="S569" t="s">
        <v>3898</v>
      </c>
      <c r="T569" t="s">
        <v>3899</v>
      </c>
      <c r="U569" s="206">
        <v>1706</v>
      </c>
      <c r="V569" t="s">
        <v>4099</v>
      </c>
      <c r="W569" t="s">
        <v>3922</v>
      </c>
      <c r="X569" t="s">
        <v>3902</v>
      </c>
      <c r="Y569" t="s">
        <v>3903</v>
      </c>
      <c r="Z569" t="s">
        <v>3904</v>
      </c>
      <c r="AA569">
        <v>2137799</v>
      </c>
    </row>
    <row r="570" spans="1:29" x14ac:dyDescent="0.25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8">
        <f t="shared" si="45"/>
        <v>10</v>
      </c>
      <c r="G570" s="207">
        <v>1263756</v>
      </c>
      <c r="H570" s="203">
        <v>37029.274560185186</v>
      </c>
      <c r="I570" t="s">
        <v>4028</v>
      </c>
      <c r="M570" t="s">
        <v>2482</v>
      </c>
      <c r="N570" t="s">
        <v>3978</v>
      </c>
      <c r="O570" t="s">
        <v>3979</v>
      </c>
      <c r="Q570" s="204">
        <v>10</v>
      </c>
      <c r="S570" t="s">
        <v>3898</v>
      </c>
      <c r="T570" t="s">
        <v>3899</v>
      </c>
      <c r="U570" s="206">
        <v>486</v>
      </c>
      <c r="V570" t="s">
        <v>2739</v>
      </c>
      <c r="W570" t="s">
        <v>3962</v>
      </c>
      <c r="X570" t="s">
        <v>3902</v>
      </c>
      <c r="Y570" t="s">
        <v>3903</v>
      </c>
      <c r="Z570" t="s">
        <v>3904</v>
      </c>
      <c r="AA570">
        <v>2137801</v>
      </c>
    </row>
    <row r="571" spans="1:29" x14ac:dyDescent="0.25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8">
        <f t="shared" si="45"/>
        <v>50</v>
      </c>
      <c r="G571" s="207">
        <v>1263757</v>
      </c>
      <c r="H571" s="203">
        <v>37029.274560185186</v>
      </c>
      <c r="I571" t="s">
        <v>2636</v>
      </c>
      <c r="M571" t="s">
        <v>3301</v>
      </c>
      <c r="N571" t="s">
        <v>2631</v>
      </c>
      <c r="O571" t="s">
        <v>1630</v>
      </c>
      <c r="P571" s="204">
        <v>50</v>
      </c>
      <c r="S571" t="s">
        <v>2475</v>
      </c>
      <c r="T571" t="s">
        <v>3899</v>
      </c>
      <c r="U571" s="206">
        <v>29.25</v>
      </c>
      <c r="V571" t="s">
        <v>2637</v>
      </c>
      <c r="W571" t="s">
        <v>2638</v>
      </c>
      <c r="X571" t="s">
        <v>2639</v>
      </c>
      <c r="Y571" t="s">
        <v>4166</v>
      </c>
      <c r="Z571" t="s">
        <v>3527</v>
      </c>
      <c r="AA571">
        <v>614843.1</v>
      </c>
      <c r="AB571" s="203">
        <v>37032.875</v>
      </c>
      <c r="AC571" s="203">
        <v>37032.875</v>
      </c>
    </row>
    <row r="572" spans="1:29" x14ac:dyDescent="0.25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8">
        <f t="shared" si="45"/>
        <v>5</v>
      </c>
      <c r="G572" s="207">
        <v>1263758</v>
      </c>
      <c r="H572" s="203">
        <v>37029.274745370371</v>
      </c>
      <c r="I572" t="s">
        <v>3966</v>
      </c>
      <c r="M572" t="s">
        <v>2482</v>
      </c>
      <c r="N572" t="s">
        <v>4026</v>
      </c>
      <c r="O572" t="s">
        <v>4027</v>
      </c>
      <c r="Q572" s="204">
        <v>5</v>
      </c>
      <c r="S572" t="s">
        <v>3898</v>
      </c>
      <c r="T572" t="s">
        <v>3899</v>
      </c>
      <c r="U572" s="206">
        <v>969</v>
      </c>
      <c r="V572" t="s">
        <v>4025</v>
      </c>
      <c r="W572" t="s">
        <v>3976</v>
      </c>
      <c r="X572" t="s">
        <v>3902</v>
      </c>
      <c r="Y572" t="s">
        <v>3903</v>
      </c>
      <c r="Z572" t="s">
        <v>3904</v>
      </c>
      <c r="AA572">
        <v>2137803</v>
      </c>
    </row>
    <row r="573" spans="1:29" x14ac:dyDescent="0.25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8">
        <f t="shared" si="45"/>
        <v>5</v>
      </c>
      <c r="G573" s="207">
        <v>1263759</v>
      </c>
      <c r="H573" s="203">
        <v>37029.274791666663</v>
      </c>
      <c r="I573" t="s">
        <v>3869</v>
      </c>
      <c r="M573" t="s">
        <v>2482</v>
      </c>
      <c r="N573" t="s">
        <v>4026</v>
      </c>
      <c r="O573" t="s">
        <v>4027</v>
      </c>
      <c r="Q573" s="204">
        <v>5</v>
      </c>
      <c r="S573" t="s">
        <v>3898</v>
      </c>
      <c r="T573" t="s">
        <v>3899</v>
      </c>
      <c r="U573" s="206">
        <v>969</v>
      </c>
      <c r="V573" t="s">
        <v>3956</v>
      </c>
      <c r="W573" t="s">
        <v>3976</v>
      </c>
      <c r="X573" t="s">
        <v>3902</v>
      </c>
      <c r="Y573" t="s">
        <v>3903</v>
      </c>
      <c r="Z573" t="s">
        <v>3904</v>
      </c>
      <c r="AA573">
        <v>2137805</v>
      </c>
    </row>
    <row r="574" spans="1:29" x14ac:dyDescent="0.25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1</v>
      </c>
      <c r="F574" s="218">
        <f t="shared" si="45"/>
        <v>50</v>
      </c>
      <c r="G574" s="207">
        <v>1263760</v>
      </c>
      <c r="H574" s="203">
        <v>37029.27484953704</v>
      </c>
      <c r="I574" t="s">
        <v>3871</v>
      </c>
      <c r="M574" t="s">
        <v>3301</v>
      </c>
      <c r="N574" t="s">
        <v>2631</v>
      </c>
      <c r="O574" t="s">
        <v>1627</v>
      </c>
      <c r="P574" s="204">
        <v>50</v>
      </c>
      <c r="S574" t="s">
        <v>2475</v>
      </c>
      <c r="T574" t="s">
        <v>3899</v>
      </c>
      <c r="U574" s="206">
        <v>38.15</v>
      </c>
      <c r="V574" t="s">
        <v>2655</v>
      </c>
      <c r="W574" t="s">
        <v>2656</v>
      </c>
      <c r="X574" t="s">
        <v>2657</v>
      </c>
      <c r="Y574" t="s">
        <v>4166</v>
      </c>
      <c r="Z574" t="s">
        <v>3527</v>
      </c>
      <c r="AA574">
        <v>614844.1</v>
      </c>
      <c r="AB574" s="203">
        <v>37032.875</v>
      </c>
      <c r="AC574" s="203">
        <v>37032.875</v>
      </c>
    </row>
    <row r="575" spans="1:29" x14ac:dyDescent="0.25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8">
        <f t="shared" si="45"/>
        <v>50</v>
      </c>
      <c r="G575" s="207">
        <v>1263761</v>
      </c>
      <c r="H575" s="203">
        <v>37029.275023148148</v>
      </c>
      <c r="I575" t="s">
        <v>2699</v>
      </c>
      <c r="M575" t="s">
        <v>3301</v>
      </c>
      <c r="N575" t="s">
        <v>2631</v>
      </c>
      <c r="O575" t="s">
        <v>1627</v>
      </c>
      <c r="Q575" s="204">
        <v>50</v>
      </c>
      <c r="S575" t="s">
        <v>2475</v>
      </c>
      <c r="T575" t="s">
        <v>3899</v>
      </c>
      <c r="U575" s="206">
        <v>38.25</v>
      </c>
      <c r="V575" t="s">
        <v>1636</v>
      </c>
      <c r="W575" t="s">
        <v>2656</v>
      </c>
      <c r="X575" t="s">
        <v>2657</v>
      </c>
      <c r="Y575" t="s">
        <v>4166</v>
      </c>
      <c r="Z575" t="s">
        <v>3527</v>
      </c>
      <c r="AA575">
        <v>614845.1</v>
      </c>
      <c r="AB575" s="203">
        <v>37032.875</v>
      </c>
      <c r="AC575" s="203">
        <v>37032.875</v>
      </c>
    </row>
    <row r="576" spans="1:29" x14ac:dyDescent="0.25">
      <c r="A576" s="44" t="str">
        <f t="shared" si="41"/>
        <v>US Power Physical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Physical</v>
      </c>
      <c r="E576" s="44">
        <f>IF(VLOOKUP(S576,'DD-Lookup'!$J$6:$L$50,3,FALSE)="Monthly",(YEAR(AC576)-YEAR(AB576))*12+MONTH(AC576)-MONTH(AB576)+1,(AC576-AB576+1))</f>
        <v>1</v>
      </c>
      <c r="F576" s="218">
        <f t="shared" si="45"/>
        <v>50</v>
      </c>
      <c r="G576" s="207">
        <v>1263763</v>
      </c>
      <c r="H576" s="203">
        <v>37029.275196759256</v>
      </c>
      <c r="I576" t="s">
        <v>4174</v>
      </c>
      <c r="M576" t="s">
        <v>3301</v>
      </c>
      <c r="N576" t="s">
        <v>2631</v>
      </c>
      <c r="O576" t="s">
        <v>1627</v>
      </c>
      <c r="P576" s="204">
        <v>50</v>
      </c>
      <c r="S576" t="s">
        <v>2475</v>
      </c>
      <c r="T576" t="s">
        <v>3899</v>
      </c>
      <c r="U576" s="206">
        <v>38.25</v>
      </c>
      <c r="V576" t="s">
        <v>2677</v>
      </c>
      <c r="W576" t="s">
        <v>2656</v>
      </c>
      <c r="X576" t="s">
        <v>2657</v>
      </c>
      <c r="Y576" t="s">
        <v>4166</v>
      </c>
      <c r="Z576" t="s">
        <v>3527</v>
      </c>
      <c r="AA576">
        <v>614847.1</v>
      </c>
      <c r="AB576" s="203">
        <v>37032.875</v>
      </c>
      <c r="AC576" s="203">
        <v>37032.875</v>
      </c>
    </row>
    <row r="577" spans="1:29" x14ac:dyDescent="0.25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8">
        <f t="shared" si="45"/>
        <v>50</v>
      </c>
      <c r="G577" s="207">
        <v>1263765</v>
      </c>
      <c r="H577" s="203">
        <v>37029.275335648148</v>
      </c>
      <c r="I577" t="s">
        <v>2647</v>
      </c>
      <c r="M577" t="s">
        <v>3301</v>
      </c>
      <c r="N577" t="s">
        <v>2631</v>
      </c>
      <c r="O577" t="s">
        <v>1627</v>
      </c>
      <c r="P577" s="204">
        <v>50</v>
      </c>
      <c r="S577" t="s">
        <v>2475</v>
      </c>
      <c r="T577" t="s">
        <v>3899</v>
      </c>
      <c r="U577" s="206">
        <v>38.25</v>
      </c>
      <c r="V577" t="s">
        <v>2665</v>
      </c>
      <c r="W577" t="s">
        <v>2656</v>
      </c>
      <c r="X577" t="s">
        <v>2657</v>
      </c>
      <c r="Y577" t="s">
        <v>4166</v>
      </c>
      <c r="Z577" t="s">
        <v>3527</v>
      </c>
      <c r="AA577">
        <v>614849.1</v>
      </c>
      <c r="AB577" s="203">
        <v>37032.875</v>
      </c>
      <c r="AC577" s="203">
        <v>37032.875</v>
      </c>
    </row>
    <row r="578" spans="1:29" x14ac:dyDescent="0.25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18">
        <f t="shared" si="45"/>
        <v>50</v>
      </c>
      <c r="G578" s="207">
        <v>1263766</v>
      </c>
      <c r="H578" s="203">
        <v>37029.275358796294</v>
      </c>
      <c r="I578" t="s">
        <v>2686</v>
      </c>
      <c r="M578" t="s">
        <v>3301</v>
      </c>
      <c r="N578" t="s">
        <v>2631</v>
      </c>
      <c r="O578" t="s">
        <v>1630</v>
      </c>
      <c r="P578" s="204">
        <v>50</v>
      </c>
      <c r="S578" t="s">
        <v>2475</v>
      </c>
      <c r="T578" t="s">
        <v>3899</v>
      </c>
      <c r="U578" s="206">
        <v>29</v>
      </c>
      <c r="V578" t="s">
        <v>2687</v>
      </c>
      <c r="W578" t="s">
        <v>2638</v>
      </c>
      <c r="X578" t="s">
        <v>2639</v>
      </c>
      <c r="Y578" t="s">
        <v>4166</v>
      </c>
      <c r="Z578" t="s">
        <v>3527</v>
      </c>
      <c r="AA578">
        <v>614850.1</v>
      </c>
      <c r="AB578" s="203">
        <v>37032.875</v>
      </c>
      <c r="AC578" s="203">
        <v>37032.875</v>
      </c>
    </row>
    <row r="579" spans="1:29" x14ac:dyDescent="0.25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8">
        <f t="shared" si="45"/>
        <v>50</v>
      </c>
      <c r="G579" s="207">
        <v>1263767</v>
      </c>
      <c r="H579" s="203">
        <v>37029.275381944448</v>
      </c>
      <c r="I579" t="s">
        <v>2662</v>
      </c>
      <c r="M579" t="s">
        <v>3301</v>
      </c>
      <c r="N579" t="s">
        <v>2631</v>
      </c>
      <c r="O579" t="s">
        <v>1627</v>
      </c>
      <c r="P579" s="204">
        <v>50</v>
      </c>
      <c r="S579" t="s">
        <v>2475</v>
      </c>
      <c r="T579" t="s">
        <v>3899</v>
      </c>
      <c r="U579" s="206">
        <v>38.15</v>
      </c>
      <c r="V579" t="s">
        <v>2685</v>
      </c>
      <c r="W579" t="s">
        <v>2656</v>
      </c>
      <c r="X579" t="s">
        <v>2657</v>
      </c>
      <c r="Y579" t="s">
        <v>4166</v>
      </c>
      <c r="Z579" t="s">
        <v>3527</v>
      </c>
      <c r="AA579">
        <v>614851.1</v>
      </c>
      <c r="AB579" s="203">
        <v>37032.875</v>
      </c>
      <c r="AC579" s="203">
        <v>37032.875</v>
      </c>
    </row>
    <row r="580" spans="1:29" x14ac:dyDescent="0.25">
      <c r="A580" s="44" t="str">
        <f t="shared" si="41"/>
        <v>US Power Financial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8">
        <f t="shared" si="45"/>
        <v>50</v>
      </c>
      <c r="G580" s="207">
        <v>1263768</v>
      </c>
      <c r="H580" s="203">
        <v>37029.27542824074</v>
      </c>
      <c r="I580" t="s">
        <v>3177</v>
      </c>
      <c r="M580" t="s">
        <v>3301</v>
      </c>
      <c r="N580" t="s">
        <v>4162</v>
      </c>
      <c r="O580" t="s">
        <v>1637</v>
      </c>
      <c r="P580" s="204">
        <v>50</v>
      </c>
      <c r="S580" t="s">
        <v>2475</v>
      </c>
      <c r="T580" t="s">
        <v>3899</v>
      </c>
      <c r="U580" s="206">
        <v>48</v>
      </c>
      <c r="V580" t="s">
        <v>1638</v>
      </c>
      <c r="W580" t="s">
        <v>4164</v>
      </c>
      <c r="X580" t="s">
        <v>4165</v>
      </c>
      <c r="Y580" t="s">
        <v>4166</v>
      </c>
      <c r="Z580" t="s">
        <v>3532</v>
      </c>
      <c r="AA580">
        <v>614852.1</v>
      </c>
      <c r="AB580" s="203">
        <v>37029.875</v>
      </c>
      <c r="AC580" s="203">
        <v>37029.875</v>
      </c>
    </row>
    <row r="581" spans="1:29" x14ac:dyDescent="0.25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8">
        <f t="shared" si="45"/>
        <v>50</v>
      </c>
      <c r="G581" s="207">
        <v>1263769</v>
      </c>
      <c r="H581" s="203">
        <v>37029.275439814817</v>
      </c>
      <c r="I581" t="s">
        <v>3120</v>
      </c>
      <c r="M581" t="s">
        <v>3301</v>
      </c>
      <c r="N581" t="s">
        <v>2631</v>
      </c>
      <c r="O581" t="s">
        <v>1627</v>
      </c>
      <c r="P581" s="204">
        <v>50</v>
      </c>
      <c r="S581" t="s">
        <v>2475</v>
      </c>
      <c r="T581" t="s">
        <v>3899</v>
      </c>
      <c r="U581" s="206">
        <v>38.049999999999997</v>
      </c>
      <c r="V581" t="s">
        <v>3121</v>
      </c>
      <c r="W581" t="s">
        <v>2656</v>
      </c>
      <c r="X581" t="s">
        <v>2657</v>
      </c>
      <c r="Y581" t="s">
        <v>4166</v>
      </c>
      <c r="Z581" t="s">
        <v>3527</v>
      </c>
      <c r="AA581">
        <v>614853.1</v>
      </c>
      <c r="AB581" s="203">
        <v>37032.875</v>
      </c>
      <c r="AC581" s="203">
        <v>37032.875</v>
      </c>
    </row>
    <row r="582" spans="1:29" x14ac:dyDescent="0.25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8">
        <f t="shared" si="45"/>
        <v>50</v>
      </c>
      <c r="G582" s="207">
        <v>1263770</v>
      </c>
      <c r="H582" s="203">
        <v>37029.275555555556</v>
      </c>
      <c r="I582" t="s">
        <v>3240</v>
      </c>
      <c r="M582" t="s">
        <v>3301</v>
      </c>
      <c r="N582" t="s">
        <v>2631</v>
      </c>
      <c r="O582" t="s">
        <v>1630</v>
      </c>
      <c r="P582" s="204">
        <v>50</v>
      </c>
      <c r="S582" t="s">
        <v>2475</v>
      </c>
      <c r="T582" t="s">
        <v>3899</v>
      </c>
      <c r="U582" s="206">
        <v>28.5</v>
      </c>
      <c r="V582" t="s">
        <v>1639</v>
      </c>
      <c r="W582" t="s">
        <v>2638</v>
      </c>
      <c r="X582" t="s">
        <v>2639</v>
      </c>
      <c r="Y582" t="s">
        <v>4166</v>
      </c>
      <c r="Z582" t="s">
        <v>3527</v>
      </c>
      <c r="AA582">
        <v>614854.1</v>
      </c>
      <c r="AB582" s="203">
        <v>37032.875</v>
      </c>
      <c r="AC582" s="203">
        <v>37032.875</v>
      </c>
    </row>
    <row r="583" spans="1:29" x14ac:dyDescent="0.25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1</v>
      </c>
      <c r="F583" s="218">
        <f t="shared" si="45"/>
        <v>50</v>
      </c>
      <c r="G583" s="207">
        <v>1263771</v>
      </c>
      <c r="H583" s="203">
        <v>37029.275706018518</v>
      </c>
      <c r="I583" t="s">
        <v>2704</v>
      </c>
      <c r="M583" t="s">
        <v>3301</v>
      </c>
      <c r="N583" t="s">
        <v>2631</v>
      </c>
      <c r="O583" t="s">
        <v>1640</v>
      </c>
      <c r="P583" s="204">
        <v>50</v>
      </c>
      <c r="S583" t="s">
        <v>2475</v>
      </c>
      <c r="T583" t="s">
        <v>3899</v>
      </c>
      <c r="U583" s="206">
        <v>37.5</v>
      </c>
      <c r="V583" t="s">
        <v>3828</v>
      </c>
      <c r="W583" t="s">
        <v>2644</v>
      </c>
      <c r="X583" t="s">
        <v>2688</v>
      </c>
      <c r="Y583" t="s">
        <v>4166</v>
      </c>
      <c r="Z583" t="s">
        <v>3527</v>
      </c>
      <c r="AA583">
        <v>614855.1</v>
      </c>
      <c r="AB583" s="203">
        <v>37032.875</v>
      </c>
      <c r="AC583" s="203">
        <v>37032.875</v>
      </c>
    </row>
    <row r="584" spans="1:29" x14ac:dyDescent="0.25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18">
        <f t="shared" si="45"/>
        <v>50</v>
      </c>
      <c r="G584" s="207">
        <v>1263772</v>
      </c>
      <c r="H584" s="203">
        <v>37029.275729166664</v>
      </c>
      <c r="I584" t="s">
        <v>3872</v>
      </c>
      <c r="M584" t="s">
        <v>3301</v>
      </c>
      <c r="N584" t="s">
        <v>2631</v>
      </c>
      <c r="O584" t="s">
        <v>1627</v>
      </c>
      <c r="P584" s="204">
        <v>50</v>
      </c>
      <c r="S584" t="s">
        <v>2475</v>
      </c>
      <c r="T584" t="s">
        <v>3899</v>
      </c>
      <c r="U584" s="206">
        <v>37.950000000000003</v>
      </c>
      <c r="V584" t="s">
        <v>2692</v>
      </c>
      <c r="W584" t="s">
        <v>2656</v>
      </c>
      <c r="X584" t="s">
        <v>2657</v>
      </c>
      <c r="Y584" t="s">
        <v>4166</v>
      </c>
      <c r="Z584" t="s">
        <v>3527</v>
      </c>
      <c r="AA584">
        <v>614856.1</v>
      </c>
      <c r="AB584" s="203">
        <v>37032.875</v>
      </c>
      <c r="AC584" s="203">
        <v>37032.875</v>
      </c>
    </row>
    <row r="585" spans="1:29" x14ac:dyDescent="0.25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18">
        <f t="shared" si="45"/>
        <v>50</v>
      </c>
      <c r="G585" s="207">
        <v>1263774</v>
      </c>
      <c r="H585" s="203">
        <v>37029.275879629633</v>
      </c>
      <c r="I585" t="s">
        <v>2662</v>
      </c>
      <c r="M585" t="s">
        <v>3301</v>
      </c>
      <c r="N585" t="s">
        <v>2631</v>
      </c>
      <c r="O585" t="s">
        <v>1627</v>
      </c>
      <c r="P585" s="204">
        <v>50</v>
      </c>
      <c r="S585" t="s">
        <v>2475</v>
      </c>
      <c r="T585" t="s">
        <v>3899</v>
      </c>
      <c r="U585" s="206">
        <v>37.85</v>
      </c>
      <c r="V585" t="s">
        <v>2685</v>
      </c>
      <c r="W585" t="s">
        <v>2656</v>
      </c>
      <c r="X585" t="s">
        <v>2657</v>
      </c>
      <c r="Y585" t="s">
        <v>4166</v>
      </c>
      <c r="Z585" t="s">
        <v>3527</v>
      </c>
      <c r="AA585">
        <v>614858.1</v>
      </c>
      <c r="AB585" s="203">
        <v>37032.875</v>
      </c>
      <c r="AC585" s="203">
        <v>37032.875</v>
      </c>
    </row>
    <row r="586" spans="1:29" x14ac:dyDescent="0.25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1</v>
      </c>
      <c r="F586" s="218">
        <f t="shared" si="45"/>
        <v>50</v>
      </c>
      <c r="G586" s="207">
        <v>1263773</v>
      </c>
      <c r="H586" s="203">
        <v>37029.275879629633</v>
      </c>
      <c r="I586" t="s">
        <v>2704</v>
      </c>
      <c r="M586" t="s">
        <v>3301</v>
      </c>
      <c r="N586" t="s">
        <v>2631</v>
      </c>
      <c r="O586" t="s">
        <v>1640</v>
      </c>
      <c r="P586" s="204">
        <v>50</v>
      </c>
      <c r="S586" t="s">
        <v>2475</v>
      </c>
      <c r="T586" t="s">
        <v>3899</v>
      </c>
      <c r="U586" s="206">
        <v>37</v>
      </c>
      <c r="V586" t="s">
        <v>3828</v>
      </c>
      <c r="W586" t="s">
        <v>2644</v>
      </c>
      <c r="X586" t="s">
        <v>2688</v>
      </c>
      <c r="Y586" t="s">
        <v>4166</v>
      </c>
      <c r="Z586" t="s">
        <v>3527</v>
      </c>
      <c r="AA586">
        <v>614857.1</v>
      </c>
      <c r="AB586" s="203">
        <v>37032.875</v>
      </c>
      <c r="AC586" s="203">
        <v>37032.875</v>
      </c>
    </row>
    <row r="587" spans="1:29" x14ac:dyDescent="0.25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18">
        <f t="shared" ref="F587:F650" si="50">E587*SUM(P587:Q587)</f>
        <v>50</v>
      </c>
      <c r="G587" s="207">
        <v>1263775</v>
      </c>
      <c r="H587" s="203">
        <v>37029.275937500002</v>
      </c>
      <c r="I587" t="s">
        <v>2662</v>
      </c>
      <c r="M587" t="s">
        <v>3301</v>
      </c>
      <c r="N587" t="s">
        <v>2631</v>
      </c>
      <c r="O587" t="s">
        <v>1627</v>
      </c>
      <c r="P587" s="204">
        <v>50</v>
      </c>
      <c r="S587" t="s">
        <v>2475</v>
      </c>
      <c r="T587" t="s">
        <v>3899</v>
      </c>
      <c r="U587" s="206">
        <v>37.75</v>
      </c>
      <c r="V587" t="s">
        <v>2685</v>
      </c>
      <c r="W587" t="s">
        <v>2656</v>
      </c>
      <c r="X587" t="s">
        <v>2657</v>
      </c>
      <c r="Y587" t="s">
        <v>4166</v>
      </c>
      <c r="Z587" t="s">
        <v>3527</v>
      </c>
      <c r="AA587">
        <v>614859.1</v>
      </c>
      <c r="AB587" s="203">
        <v>37032.875</v>
      </c>
      <c r="AC587" s="203">
        <v>37032.875</v>
      </c>
    </row>
    <row r="588" spans="1:29" x14ac:dyDescent="0.25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4</v>
      </c>
      <c r="F588" s="218">
        <f t="shared" si="50"/>
        <v>200</v>
      </c>
      <c r="G588" s="207">
        <v>1263776</v>
      </c>
      <c r="H588" s="203">
        <v>37029.275937500002</v>
      </c>
      <c r="I588" t="s">
        <v>3871</v>
      </c>
      <c r="M588" t="s">
        <v>3301</v>
      </c>
      <c r="N588" t="s">
        <v>2631</v>
      </c>
      <c r="O588" t="s">
        <v>1641</v>
      </c>
      <c r="P588" s="204">
        <v>50</v>
      </c>
      <c r="S588" t="s">
        <v>2475</v>
      </c>
      <c r="T588" t="s">
        <v>3899</v>
      </c>
      <c r="U588" s="206">
        <v>37.75</v>
      </c>
      <c r="V588" t="s">
        <v>2655</v>
      </c>
      <c r="W588" t="s">
        <v>2656</v>
      </c>
      <c r="X588" t="s">
        <v>2657</v>
      </c>
      <c r="Y588" t="s">
        <v>4166</v>
      </c>
      <c r="Z588" t="s">
        <v>3527</v>
      </c>
      <c r="AA588">
        <v>614860.1</v>
      </c>
      <c r="AB588" s="203">
        <v>37033.875</v>
      </c>
      <c r="AC588" s="203">
        <v>37036.875</v>
      </c>
    </row>
    <row r="589" spans="1:29" x14ac:dyDescent="0.25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1</v>
      </c>
      <c r="F589" s="218">
        <f t="shared" si="50"/>
        <v>50</v>
      </c>
      <c r="G589" s="207">
        <v>1263778</v>
      </c>
      <c r="H589" s="203">
        <v>37029.276076388887</v>
      </c>
      <c r="I589" t="s">
        <v>2662</v>
      </c>
      <c r="M589" t="s">
        <v>3301</v>
      </c>
      <c r="N589" t="s">
        <v>2631</v>
      </c>
      <c r="O589" t="s">
        <v>1630</v>
      </c>
      <c r="P589" s="204">
        <v>50</v>
      </c>
      <c r="S589" t="s">
        <v>2475</v>
      </c>
      <c r="T589" t="s">
        <v>3899</v>
      </c>
      <c r="U589" s="206">
        <v>28</v>
      </c>
      <c r="V589" t="s">
        <v>2676</v>
      </c>
      <c r="W589" t="s">
        <v>2638</v>
      </c>
      <c r="X589" t="s">
        <v>2639</v>
      </c>
      <c r="Y589" t="s">
        <v>4166</v>
      </c>
      <c r="Z589" t="s">
        <v>3527</v>
      </c>
      <c r="AA589">
        <v>614862.1</v>
      </c>
      <c r="AB589" s="203">
        <v>37032.875</v>
      </c>
      <c r="AC589" s="203">
        <v>37032.875</v>
      </c>
    </row>
    <row r="590" spans="1:29" x14ac:dyDescent="0.25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8">
        <f t="shared" si="50"/>
        <v>50</v>
      </c>
      <c r="G590" s="207">
        <v>1263779</v>
      </c>
      <c r="H590" s="203">
        <v>37029.27616898148</v>
      </c>
      <c r="I590" t="s">
        <v>2662</v>
      </c>
      <c r="M590" t="s">
        <v>3301</v>
      </c>
      <c r="N590" t="s">
        <v>2631</v>
      </c>
      <c r="O590" t="s">
        <v>1627</v>
      </c>
      <c r="P590" s="204">
        <v>50</v>
      </c>
      <c r="S590" t="s">
        <v>2475</v>
      </c>
      <c r="T590" t="s">
        <v>3899</v>
      </c>
      <c r="U590" s="206">
        <v>37.75</v>
      </c>
      <c r="V590" t="s">
        <v>2685</v>
      </c>
      <c r="W590" t="s">
        <v>2656</v>
      </c>
      <c r="X590" t="s">
        <v>2657</v>
      </c>
      <c r="Y590" t="s">
        <v>4166</v>
      </c>
      <c r="Z590" t="s">
        <v>3527</v>
      </c>
      <c r="AA590">
        <v>614863.1</v>
      </c>
      <c r="AB590" s="203">
        <v>37032.875</v>
      </c>
      <c r="AC590" s="203">
        <v>37032.875</v>
      </c>
    </row>
    <row r="591" spans="1:29" x14ac:dyDescent="0.25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62</v>
      </c>
      <c r="F591" s="218">
        <f t="shared" si="50"/>
        <v>3100</v>
      </c>
      <c r="G591" s="207">
        <v>1263781</v>
      </c>
      <c r="H591" s="203">
        <v>37029.276261574072</v>
      </c>
      <c r="I591" t="s">
        <v>2669</v>
      </c>
      <c r="M591" t="s">
        <v>3301</v>
      </c>
      <c r="N591" t="s">
        <v>2631</v>
      </c>
      <c r="O591" t="s">
        <v>2770</v>
      </c>
      <c r="P591" s="204">
        <v>50</v>
      </c>
      <c r="S591" t="s">
        <v>2475</v>
      </c>
      <c r="T591" t="s">
        <v>3899</v>
      </c>
      <c r="U591" s="206">
        <v>90</v>
      </c>
      <c r="V591" t="s">
        <v>1642</v>
      </c>
      <c r="W591" t="s">
        <v>2660</v>
      </c>
      <c r="X591" t="s">
        <v>2661</v>
      </c>
      <c r="Y591" t="s">
        <v>4166</v>
      </c>
      <c r="Z591" t="s">
        <v>3527</v>
      </c>
      <c r="AA591">
        <v>614864.1</v>
      </c>
      <c r="AB591" s="203">
        <v>37073.71597222222</v>
      </c>
      <c r="AC591" s="203">
        <v>37134.71597222222</v>
      </c>
    </row>
    <row r="592" spans="1:29" x14ac:dyDescent="0.25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1</v>
      </c>
      <c r="F592" s="218">
        <f t="shared" si="50"/>
        <v>50</v>
      </c>
      <c r="G592" s="207">
        <v>1263782</v>
      </c>
      <c r="H592" s="203">
        <v>37029.276412037034</v>
      </c>
      <c r="I592" t="s">
        <v>3240</v>
      </c>
      <c r="M592" t="s">
        <v>3301</v>
      </c>
      <c r="N592" t="s">
        <v>2631</v>
      </c>
      <c r="O592" t="s">
        <v>1643</v>
      </c>
      <c r="P592" s="204">
        <v>50</v>
      </c>
      <c r="S592" t="s">
        <v>2475</v>
      </c>
      <c r="T592" t="s">
        <v>3899</v>
      </c>
      <c r="U592" s="206">
        <v>19.25</v>
      </c>
      <c r="V592" t="s">
        <v>2667</v>
      </c>
      <c r="W592" t="s">
        <v>2656</v>
      </c>
      <c r="X592" t="s">
        <v>2657</v>
      </c>
      <c r="Y592" t="s">
        <v>4166</v>
      </c>
      <c r="Z592" t="s">
        <v>3527</v>
      </c>
      <c r="AA592">
        <v>614865.1</v>
      </c>
      <c r="AB592" s="203">
        <v>37032.875</v>
      </c>
      <c r="AC592" s="203">
        <v>37032.875</v>
      </c>
    </row>
    <row r="593" spans="1:29" x14ac:dyDescent="0.25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18">
        <f t="shared" si="50"/>
        <v>50</v>
      </c>
      <c r="G593" s="207">
        <v>1263783</v>
      </c>
      <c r="H593" s="203">
        <v>37029.276550925926</v>
      </c>
      <c r="I593" t="s">
        <v>2678</v>
      </c>
      <c r="M593" t="s">
        <v>3301</v>
      </c>
      <c r="N593" t="s">
        <v>2631</v>
      </c>
      <c r="O593" t="s">
        <v>1643</v>
      </c>
      <c r="P593" s="204">
        <v>50</v>
      </c>
      <c r="S593" t="s">
        <v>2475</v>
      </c>
      <c r="T593" t="s">
        <v>3899</v>
      </c>
      <c r="U593" s="206">
        <v>19</v>
      </c>
      <c r="V593" t="s">
        <v>4131</v>
      </c>
      <c r="W593" t="s">
        <v>2656</v>
      </c>
      <c r="X593" t="s">
        <v>2657</v>
      </c>
      <c r="Y593" t="s">
        <v>4166</v>
      </c>
      <c r="Z593" t="s">
        <v>3527</v>
      </c>
      <c r="AA593">
        <v>614866.1</v>
      </c>
      <c r="AB593" s="203">
        <v>37032.875</v>
      </c>
      <c r="AC593" s="203">
        <v>37032.875</v>
      </c>
    </row>
    <row r="594" spans="1:29" x14ac:dyDescent="0.25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1</v>
      </c>
      <c r="F594" s="218">
        <f t="shared" si="50"/>
        <v>50</v>
      </c>
      <c r="G594" s="207">
        <v>1263784</v>
      </c>
      <c r="H594" s="203">
        <v>37029.276909722219</v>
      </c>
      <c r="I594" t="s">
        <v>2647</v>
      </c>
      <c r="M594" t="s">
        <v>3301</v>
      </c>
      <c r="N594" t="s">
        <v>2631</v>
      </c>
      <c r="O594" t="s">
        <v>1644</v>
      </c>
      <c r="P594" s="204">
        <v>50</v>
      </c>
      <c r="S594" t="s">
        <v>2475</v>
      </c>
      <c r="T594" t="s">
        <v>3899</v>
      </c>
      <c r="U594" s="206">
        <v>28</v>
      </c>
      <c r="V594" t="s">
        <v>3850</v>
      </c>
      <c r="W594" t="s">
        <v>2644</v>
      </c>
      <c r="X594" t="s">
        <v>2645</v>
      </c>
      <c r="Y594" t="s">
        <v>4166</v>
      </c>
      <c r="Z594" t="s">
        <v>3527</v>
      </c>
      <c r="AA594">
        <v>614867.1</v>
      </c>
      <c r="AB594" s="203">
        <v>37032.875</v>
      </c>
      <c r="AC594" s="203">
        <v>37032.875</v>
      </c>
    </row>
    <row r="595" spans="1:29" x14ac:dyDescent="0.25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59</v>
      </c>
      <c r="F595" s="218">
        <f t="shared" si="50"/>
        <v>2950</v>
      </c>
      <c r="G595" s="207">
        <v>1263786</v>
      </c>
      <c r="H595" s="203">
        <v>37029.277013888888</v>
      </c>
      <c r="I595" t="s">
        <v>2704</v>
      </c>
      <c r="M595" t="s">
        <v>3301</v>
      </c>
      <c r="N595" t="s">
        <v>2631</v>
      </c>
      <c r="O595" t="s">
        <v>1645</v>
      </c>
      <c r="P595" s="204">
        <v>50</v>
      </c>
      <c r="S595" t="s">
        <v>2475</v>
      </c>
      <c r="T595" t="s">
        <v>3899</v>
      </c>
      <c r="U595" s="206">
        <v>40.75</v>
      </c>
      <c r="V595" t="s">
        <v>2371</v>
      </c>
      <c r="W595" t="s">
        <v>2660</v>
      </c>
      <c r="X595" t="s">
        <v>2661</v>
      </c>
      <c r="Y595" t="s">
        <v>4166</v>
      </c>
      <c r="Z595" t="s">
        <v>3527</v>
      </c>
      <c r="AA595">
        <v>614869.1</v>
      </c>
      <c r="AB595" s="203">
        <v>37257.71597222222</v>
      </c>
      <c r="AC595" s="203">
        <v>37315.71597222222</v>
      </c>
    </row>
    <row r="596" spans="1:29" x14ac:dyDescent="0.25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1</v>
      </c>
      <c r="F596" s="218">
        <f t="shared" si="50"/>
        <v>50</v>
      </c>
      <c r="G596" s="207">
        <v>1263787</v>
      </c>
      <c r="H596" s="203">
        <v>37029.277025462965</v>
      </c>
      <c r="I596" t="s">
        <v>2686</v>
      </c>
      <c r="M596" t="s">
        <v>3301</v>
      </c>
      <c r="N596" t="s">
        <v>2631</v>
      </c>
      <c r="O596" t="s">
        <v>1630</v>
      </c>
      <c r="P596" s="204">
        <v>50</v>
      </c>
      <c r="S596" t="s">
        <v>2475</v>
      </c>
      <c r="T596" t="s">
        <v>3899</v>
      </c>
      <c r="U596" s="206">
        <v>27.5</v>
      </c>
      <c r="V596" t="s">
        <v>2687</v>
      </c>
      <c r="W596" t="s">
        <v>2638</v>
      </c>
      <c r="X596" t="s">
        <v>2639</v>
      </c>
      <c r="Y596" t="s">
        <v>4166</v>
      </c>
      <c r="Z596" t="s">
        <v>3527</v>
      </c>
      <c r="AA596">
        <v>614870.1</v>
      </c>
      <c r="AB596" s="203">
        <v>37032.875</v>
      </c>
      <c r="AC596" s="203">
        <v>37032.875</v>
      </c>
    </row>
    <row r="597" spans="1:29" x14ac:dyDescent="0.25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1</v>
      </c>
      <c r="F597" s="218">
        <f t="shared" si="50"/>
        <v>50</v>
      </c>
      <c r="G597" s="207">
        <v>1263788</v>
      </c>
      <c r="H597" s="203">
        <v>37029.277094907404</v>
      </c>
      <c r="I597" t="s">
        <v>4174</v>
      </c>
      <c r="M597" t="s">
        <v>3301</v>
      </c>
      <c r="N597" t="s">
        <v>2631</v>
      </c>
      <c r="O597" t="s">
        <v>1627</v>
      </c>
      <c r="P597" s="204">
        <v>50</v>
      </c>
      <c r="S597" t="s">
        <v>2475</v>
      </c>
      <c r="T597" t="s">
        <v>3899</v>
      </c>
      <c r="U597" s="206">
        <v>37.549999999999997</v>
      </c>
      <c r="V597" t="s">
        <v>2677</v>
      </c>
      <c r="W597" t="s">
        <v>2656</v>
      </c>
      <c r="X597" t="s">
        <v>2657</v>
      </c>
      <c r="Y597" t="s">
        <v>4166</v>
      </c>
      <c r="Z597" t="s">
        <v>3527</v>
      </c>
      <c r="AA597">
        <v>614871.1</v>
      </c>
      <c r="AB597" s="203">
        <v>37032.875</v>
      </c>
      <c r="AC597" s="203">
        <v>37032.875</v>
      </c>
    </row>
    <row r="598" spans="1:29" x14ac:dyDescent="0.25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1</v>
      </c>
      <c r="F598" s="218">
        <f t="shared" si="50"/>
        <v>50</v>
      </c>
      <c r="G598" s="207">
        <v>1263789</v>
      </c>
      <c r="H598" s="203">
        <v>37029.277291666665</v>
      </c>
      <c r="I598" t="s">
        <v>2721</v>
      </c>
      <c r="M598" t="s">
        <v>3301</v>
      </c>
      <c r="N598" t="s">
        <v>2631</v>
      </c>
      <c r="O598" t="s">
        <v>1640</v>
      </c>
      <c r="P598" s="204">
        <v>50</v>
      </c>
      <c r="S598" t="s">
        <v>2475</v>
      </c>
      <c r="T598" t="s">
        <v>3899</v>
      </c>
      <c r="U598" s="206">
        <v>36.5</v>
      </c>
      <c r="V598" t="s">
        <v>2722</v>
      </c>
      <c r="W598" t="s">
        <v>2644</v>
      </c>
      <c r="X598" t="s">
        <v>2688</v>
      </c>
      <c r="Y598" t="s">
        <v>4166</v>
      </c>
      <c r="Z598" t="s">
        <v>3527</v>
      </c>
      <c r="AA598">
        <v>614872.1</v>
      </c>
      <c r="AB598" s="203">
        <v>37032.875</v>
      </c>
      <c r="AC598" s="203">
        <v>37032.875</v>
      </c>
    </row>
    <row r="599" spans="1:29" x14ac:dyDescent="0.25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8">
        <f t="shared" si="50"/>
        <v>50</v>
      </c>
      <c r="G599" s="207">
        <v>1263790</v>
      </c>
      <c r="H599" s="203">
        <v>37029.27753472222</v>
      </c>
      <c r="I599" t="s">
        <v>3673</v>
      </c>
      <c r="M599" t="s">
        <v>3301</v>
      </c>
      <c r="N599" t="s">
        <v>2631</v>
      </c>
      <c r="O599" t="s">
        <v>1627</v>
      </c>
      <c r="P599" s="204">
        <v>50</v>
      </c>
      <c r="S599" t="s">
        <v>2475</v>
      </c>
      <c r="T599" t="s">
        <v>3899</v>
      </c>
      <c r="U599" s="206">
        <v>37.35</v>
      </c>
      <c r="V599" t="s">
        <v>2615</v>
      </c>
      <c r="W599" t="s">
        <v>2656</v>
      </c>
      <c r="X599" t="s">
        <v>2657</v>
      </c>
      <c r="Y599" t="s">
        <v>4166</v>
      </c>
      <c r="Z599" t="s">
        <v>3527</v>
      </c>
      <c r="AA599">
        <v>614873.1</v>
      </c>
      <c r="AB599" s="203">
        <v>37032.875</v>
      </c>
      <c r="AC599" s="203">
        <v>37032.875</v>
      </c>
    </row>
    <row r="600" spans="1:29" x14ac:dyDescent="0.25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8">
        <f t="shared" si="50"/>
        <v>50</v>
      </c>
      <c r="G600" s="207">
        <v>1263791</v>
      </c>
      <c r="H600" s="203">
        <v>37029.277592592596</v>
      </c>
      <c r="I600" t="s">
        <v>2678</v>
      </c>
      <c r="M600" t="s">
        <v>3301</v>
      </c>
      <c r="N600" t="s">
        <v>2631</v>
      </c>
      <c r="O600" t="s">
        <v>1643</v>
      </c>
      <c r="P600" s="204">
        <v>50</v>
      </c>
      <c r="S600" t="s">
        <v>2475</v>
      </c>
      <c r="T600" t="s">
        <v>3899</v>
      </c>
      <c r="U600" s="206">
        <v>18.5</v>
      </c>
      <c r="V600" t="s">
        <v>4131</v>
      </c>
      <c r="W600" t="s">
        <v>2656</v>
      </c>
      <c r="X600" t="s">
        <v>2657</v>
      </c>
      <c r="Y600" t="s">
        <v>4166</v>
      </c>
      <c r="Z600" t="s">
        <v>3527</v>
      </c>
      <c r="AA600">
        <v>614874.1</v>
      </c>
      <c r="AB600" s="203">
        <v>37032.875</v>
      </c>
      <c r="AC600" s="203">
        <v>37032.875</v>
      </c>
    </row>
    <row r="601" spans="1:29" x14ac:dyDescent="0.25">
      <c r="A601" s="44" t="str">
        <f t="shared" si="46"/>
        <v>US Power Physical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1</v>
      </c>
      <c r="F601" s="218">
        <f t="shared" si="50"/>
        <v>50</v>
      </c>
      <c r="G601" s="207">
        <v>1263792</v>
      </c>
      <c r="H601" s="203">
        <v>37029.277604166666</v>
      </c>
      <c r="I601" t="s">
        <v>2662</v>
      </c>
      <c r="M601" t="s">
        <v>3301</v>
      </c>
      <c r="N601" t="s">
        <v>2631</v>
      </c>
      <c r="O601" t="s">
        <v>1627</v>
      </c>
      <c r="P601" s="204">
        <v>50</v>
      </c>
      <c r="S601" t="s">
        <v>2475</v>
      </c>
      <c r="T601" t="s">
        <v>3899</v>
      </c>
      <c r="U601" s="206">
        <v>37.25</v>
      </c>
      <c r="V601" t="s">
        <v>2685</v>
      </c>
      <c r="W601" t="s">
        <v>2656</v>
      </c>
      <c r="X601" t="s">
        <v>2657</v>
      </c>
      <c r="Y601" t="s">
        <v>4166</v>
      </c>
      <c r="Z601" t="s">
        <v>3527</v>
      </c>
      <c r="AA601">
        <v>614875.1</v>
      </c>
      <c r="AB601" s="203">
        <v>37032.875</v>
      </c>
      <c r="AC601" s="203">
        <v>37032.875</v>
      </c>
    </row>
    <row r="602" spans="1:29" x14ac:dyDescent="0.25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1</v>
      </c>
      <c r="F602" s="218">
        <f t="shared" si="50"/>
        <v>50</v>
      </c>
      <c r="G602" s="207">
        <v>1263793</v>
      </c>
      <c r="H602" s="203">
        <v>37029.277650462966</v>
      </c>
      <c r="I602" t="s">
        <v>2662</v>
      </c>
      <c r="M602" t="s">
        <v>3301</v>
      </c>
      <c r="N602" t="s">
        <v>2631</v>
      </c>
      <c r="O602" t="s">
        <v>1627</v>
      </c>
      <c r="P602" s="204">
        <v>50</v>
      </c>
      <c r="S602" t="s">
        <v>2475</v>
      </c>
      <c r="T602" t="s">
        <v>3899</v>
      </c>
      <c r="U602" s="206">
        <v>37.15</v>
      </c>
      <c r="V602" t="s">
        <v>2685</v>
      </c>
      <c r="W602" t="s">
        <v>2656</v>
      </c>
      <c r="X602" t="s">
        <v>2657</v>
      </c>
      <c r="Y602" t="s">
        <v>4166</v>
      </c>
      <c r="Z602" t="s">
        <v>3527</v>
      </c>
      <c r="AA602">
        <v>614876.1</v>
      </c>
      <c r="AB602" s="203">
        <v>37032.875</v>
      </c>
      <c r="AC602" s="203">
        <v>37032.875</v>
      </c>
    </row>
    <row r="603" spans="1:29" x14ac:dyDescent="0.25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62</v>
      </c>
      <c r="F603" s="218">
        <f t="shared" si="50"/>
        <v>3100</v>
      </c>
      <c r="G603" s="207">
        <v>1263794</v>
      </c>
      <c r="H603" s="203">
        <v>37029.277858796297</v>
      </c>
      <c r="I603" t="s">
        <v>2662</v>
      </c>
      <c r="M603" t="s">
        <v>3301</v>
      </c>
      <c r="N603" t="s">
        <v>2631</v>
      </c>
      <c r="O603" t="s">
        <v>1646</v>
      </c>
      <c r="P603" s="204">
        <v>50</v>
      </c>
      <c r="S603" t="s">
        <v>2475</v>
      </c>
      <c r="T603" t="s">
        <v>3899</v>
      </c>
      <c r="U603" s="206">
        <v>86.75</v>
      </c>
      <c r="V603" t="s">
        <v>3853</v>
      </c>
      <c r="W603" t="s">
        <v>2680</v>
      </c>
      <c r="X603" t="s">
        <v>2681</v>
      </c>
      <c r="Y603" t="s">
        <v>4166</v>
      </c>
      <c r="Z603" t="s">
        <v>3527</v>
      </c>
      <c r="AA603">
        <v>614877.1</v>
      </c>
      <c r="AB603" s="203">
        <v>37073.591666666667</v>
      </c>
      <c r="AC603" s="203">
        <v>37134.591666666667</v>
      </c>
    </row>
    <row r="604" spans="1:29" x14ac:dyDescent="0.25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1</v>
      </c>
      <c r="F604" s="218">
        <f t="shared" si="50"/>
        <v>50</v>
      </c>
      <c r="G604" s="207">
        <v>1263795</v>
      </c>
      <c r="H604" s="203">
        <v>37029.27815972222</v>
      </c>
      <c r="I604" t="s">
        <v>2662</v>
      </c>
      <c r="M604" t="s">
        <v>3301</v>
      </c>
      <c r="N604" t="s">
        <v>2631</v>
      </c>
      <c r="O604" t="s">
        <v>1627</v>
      </c>
      <c r="P604" s="204">
        <v>50</v>
      </c>
      <c r="S604" t="s">
        <v>2475</v>
      </c>
      <c r="T604" t="s">
        <v>3899</v>
      </c>
      <c r="U604" s="206">
        <v>36.950000000000003</v>
      </c>
      <c r="V604" t="s">
        <v>2685</v>
      </c>
      <c r="W604" t="s">
        <v>2656</v>
      </c>
      <c r="X604" t="s">
        <v>2657</v>
      </c>
      <c r="Y604" t="s">
        <v>4166</v>
      </c>
      <c r="Z604" t="s">
        <v>3527</v>
      </c>
      <c r="AA604">
        <v>614878.1</v>
      </c>
      <c r="AB604" s="203">
        <v>37032.875</v>
      </c>
      <c r="AC604" s="203">
        <v>37032.875</v>
      </c>
    </row>
    <row r="605" spans="1:29" x14ac:dyDescent="0.25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1</v>
      </c>
      <c r="F605" s="218">
        <f t="shared" si="50"/>
        <v>50</v>
      </c>
      <c r="G605" s="207">
        <v>1263796</v>
      </c>
      <c r="H605" s="203">
        <v>37029.278171296297</v>
      </c>
      <c r="I605" t="s">
        <v>2636</v>
      </c>
      <c r="M605" t="s">
        <v>3301</v>
      </c>
      <c r="N605" t="s">
        <v>2631</v>
      </c>
      <c r="O605" t="s">
        <v>1644</v>
      </c>
      <c r="P605" s="204">
        <v>50</v>
      </c>
      <c r="S605" t="s">
        <v>2475</v>
      </c>
      <c r="T605" t="s">
        <v>3899</v>
      </c>
      <c r="U605" s="206">
        <v>28</v>
      </c>
      <c r="V605" t="s">
        <v>1647</v>
      </c>
      <c r="W605" t="s">
        <v>2644</v>
      </c>
      <c r="X605" t="s">
        <v>2645</v>
      </c>
      <c r="Y605" t="s">
        <v>4166</v>
      </c>
      <c r="Z605" t="s">
        <v>3527</v>
      </c>
      <c r="AA605">
        <v>614879.1</v>
      </c>
      <c r="AB605" s="203">
        <v>37032.875</v>
      </c>
      <c r="AC605" s="203">
        <v>37032.875</v>
      </c>
    </row>
    <row r="606" spans="1:29" x14ac:dyDescent="0.25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1</v>
      </c>
      <c r="F606" s="218">
        <f t="shared" si="50"/>
        <v>50</v>
      </c>
      <c r="G606" s="207">
        <v>1263797</v>
      </c>
      <c r="H606" s="203">
        <v>37029.278182870374</v>
      </c>
      <c r="I606" t="s">
        <v>3109</v>
      </c>
      <c r="M606" t="s">
        <v>3301</v>
      </c>
      <c r="N606" t="s">
        <v>2631</v>
      </c>
      <c r="O606" t="s">
        <v>1628</v>
      </c>
      <c r="P606" s="204">
        <v>50</v>
      </c>
      <c r="S606" t="s">
        <v>2475</v>
      </c>
      <c r="T606" t="s">
        <v>3899</v>
      </c>
      <c r="U606" s="206">
        <v>52.75</v>
      </c>
      <c r="V606" t="s">
        <v>1648</v>
      </c>
      <c r="W606" t="s">
        <v>2642</v>
      </c>
      <c r="X606" t="s">
        <v>2643</v>
      </c>
      <c r="Y606" t="s">
        <v>4166</v>
      </c>
      <c r="Z606" t="s">
        <v>3527</v>
      </c>
      <c r="AA606">
        <v>614880.1</v>
      </c>
      <c r="AB606" s="203">
        <v>37032.875</v>
      </c>
      <c r="AC606" s="203">
        <v>37032.875</v>
      </c>
    </row>
    <row r="607" spans="1:29" x14ac:dyDescent="0.25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18">
        <f t="shared" si="50"/>
        <v>50</v>
      </c>
      <c r="G607" s="207">
        <v>1263798</v>
      </c>
      <c r="H607" s="203">
        <v>37029.278321759259</v>
      </c>
      <c r="I607" t="s">
        <v>2686</v>
      </c>
      <c r="M607" t="s">
        <v>3301</v>
      </c>
      <c r="N607" t="s">
        <v>2631</v>
      </c>
      <c r="O607" t="s">
        <v>1630</v>
      </c>
      <c r="Q607" s="204">
        <v>50</v>
      </c>
      <c r="S607" t="s">
        <v>2475</v>
      </c>
      <c r="T607" t="s">
        <v>3899</v>
      </c>
      <c r="U607" s="206">
        <v>28</v>
      </c>
      <c r="V607" t="s">
        <v>2687</v>
      </c>
      <c r="W607" t="s">
        <v>2638</v>
      </c>
      <c r="X607" t="s">
        <v>2639</v>
      </c>
      <c r="Y607" t="s">
        <v>4166</v>
      </c>
      <c r="Z607" t="s">
        <v>3527</v>
      </c>
      <c r="AA607">
        <v>614881.1</v>
      </c>
      <c r="AB607" s="203">
        <v>37032.875</v>
      </c>
      <c r="AC607" s="203">
        <v>37032.875</v>
      </c>
    </row>
    <row r="608" spans="1:29" x14ac:dyDescent="0.25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8">
        <f t="shared" si="50"/>
        <v>50</v>
      </c>
      <c r="G608" s="207">
        <v>1263799</v>
      </c>
      <c r="H608" s="203">
        <v>37029.278379629628</v>
      </c>
      <c r="I608" t="s">
        <v>2674</v>
      </c>
      <c r="M608" t="s">
        <v>3301</v>
      </c>
      <c r="N608" t="s">
        <v>2631</v>
      </c>
      <c r="O608" t="s">
        <v>1627</v>
      </c>
      <c r="Q608" s="204">
        <v>50</v>
      </c>
      <c r="S608" t="s">
        <v>2475</v>
      </c>
      <c r="T608" t="s">
        <v>3899</v>
      </c>
      <c r="U608" s="206">
        <v>37.049999999999997</v>
      </c>
      <c r="V608" t="s">
        <v>2675</v>
      </c>
      <c r="W608" t="s">
        <v>2656</v>
      </c>
      <c r="X608" t="s">
        <v>2657</v>
      </c>
      <c r="Y608" t="s">
        <v>4166</v>
      </c>
      <c r="Z608" t="s">
        <v>3527</v>
      </c>
      <c r="AA608">
        <v>614882.1</v>
      </c>
      <c r="AB608" s="203">
        <v>37032.875</v>
      </c>
      <c r="AC608" s="203">
        <v>37032.875</v>
      </c>
    </row>
    <row r="609" spans="1:29" x14ac:dyDescent="0.25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8">
        <f t="shared" si="50"/>
        <v>50</v>
      </c>
      <c r="G609" s="207">
        <v>1263800</v>
      </c>
      <c r="H609" s="203">
        <v>37029.27888888889</v>
      </c>
      <c r="I609" t="s">
        <v>2662</v>
      </c>
      <c r="M609" t="s">
        <v>3301</v>
      </c>
      <c r="N609" t="s">
        <v>2631</v>
      </c>
      <c r="O609" t="s">
        <v>1630</v>
      </c>
      <c r="Q609" s="204">
        <v>50</v>
      </c>
      <c r="S609" t="s">
        <v>2475</v>
      </c>
      <c r="T609" t="s">
        <v>3899</v>
      </c>
      <c r="U609" s="206">
        <v>28.5</v>
      </c>
      <c r="V609" t="s">
        <v>2676</v>
      </c>
      <c r="W609" t="s">
        <v>2638</v>
      </c>
      <c r="X609" t="s">
        <v>2639</v>
      </c>
      <c r="Y609" t="s">
        <v>4166</v>
      </c>
      <c r="Z609" t="s">
        <v>3527</v>
      </c>
      <c r="AA609">
        <v>614883.1</v>
      </c>
      <c r="AB609" s="203">
        <v>37032.875</v>
      </c>
      <c r="AC609" s="203">
        <v>37032.875</v>
      </c>
    </row>
    <row r="610" spans="1:29" x14ac:dyDescent="0.25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8">
        <f t="shared" si="50"/>
        <v>50</v>
      </c>
      <c r="G610" s="207">
        <v>1263801</v>
      </c>
      <c r="H610" s="203">
        <v>37029.278969907406</v>
      </c>
      <c r="I610" t="s">
        <v>3872</v>
      </c>
      <c r="M610" t="s">
        <v>3301</v>
      </c>
      <c r="N610" t="s">
        <v>2631</v>
      </c>
      <c r="O610" t="s">
        <v>1640</v>
      </c>
      <c r="Q610" s="204">
        <v>50</v>
      </c>
      <c r="S610" t="s">
        <v>2475</v>
      </c>
      <c r="T610" t="s">
        <v>3899</v>
      </c>
      <c r="U610" s="206">
        <v>36.75</v>
      </c>
      <c r="V610" t="s">
        <v>2668</v>
      </c>
      <c r="W610" t="s">
        <v>2644</v>
      </c>
      <c r="X610" t="s">
        <v>2688</v>
      </c>
      <c r="Y610" t="s">
        <v>4166</v>
      </c>
      <c r="Z610" t="s">
        <v>3527</v>
      </c>
      <c r="AA610">
        <v>614884.1</v>
      </c>
      <c r="AB610" s="203">
        <v>37032.875</v>
      </c>
      <c r="AC610" s="203">
        <v>37032.875</v>
      </c>
    </row>
    <row r="611" spans="1:29" x14ac:dyDescent="0.25">
      <c r="A611" s="44" t="str">
        <f t="shared" si="46"/>
        <v>US Power Financial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1</v>
      </c>
      <c r="F611" s="218">
        <f t="shared" si="50"/>
        <v>50</v>
      </c>
      <c r="G611" s="207">
        <v>1263802</v>
      </c>
      <c r="H611" s="203">
        <v>37029.279016203705</v>
      </c>
      <c r="I611" t="s">
        <v>2719</v>
      </c>
      <c r="M611" t="s">
        <v>3301</v>
      </c>
      <c r="N611" t="s">
        <v>4162</v>
      </c>
      <c r="O611" t="s">
        <v>1649</v>
      </c>
      <c r="Q611" s="204">
        <v>50</v>
      </c>
      <c r="S611" t="s">
        <v>2475</v>
      </c>
      <c r="T611" t="s">
        <v>3899</v>
      </c>
      <c r="U611" s="206">
        <v>37.15</v>
      </c>
      <c r="V611" t="s">
        <v>1650</v>
      </c>
      <c r="W611" t="s">
        <v>2656</v>
      </c>
      <c r="X611" t="s">
        <v>2657</v>
      </c>
      <c r="Y611" t="s">
        <v>4166</v>
      </c>
      <c r="Z611" t="s">
        <v>3532</v>
      </c>
      <c r="AA611">
        <v>614885.1</v>
      </c>
      <c r="AB611" s="203">
        <v>37032.875</v>
      </c>
      <c r="AC611" s="203">
        <v>37032.875</v>
      </c>
    </row>
    <row r="612" spans="1:29" x14ac:dyDescent="0.25">
      <c r="A612" s="44" t="str">
        <f t="shared" si="46"/>
        <v>US Natural Gas Financial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30</v>
      </c>
      <c r="F612" s="218">
        <f t="shared" si="50"/>
        <v>300000</v>
      </c>
      <c r="G612" s="207">
        <v>1263803</v>
      </c>
      <c r="H612" s="203">
        <v>37029.279050925928</v>
      </c>
      <c r="I612" t="s">
        <v>3639</v>
      </c>
      <c r="M612" t="s">
        <v>2476</v>
      </c>
      <c r="N612" t="s">
        <v>2711</v>
      </c>
      <c r="O612" t="s">
        <v>2712</v>
      </c>
      <c r="P612" s="204">
        <v>10000</v>
      </c>
      <c r="S612" t="s">
        <v>2477</v>
      </c>
      <c r="T612" t="s">
        <v>3899</v>
      </c>
      <c r="U612" s="206">
        <v>4.2300000000000004</v>
      </c>
      <c r="V612" t="s">
        <v>4121</v>
      </c>
      <c r="W612" t="s">
        <v>3390</v>
      </c>
      <c r="X612" t="s">
        <v>2713</v>
      </c>
      <c r="Y612" t="s">
        <v>3964</v>
      </c>
      <c r="Z612" t="s">
        <v>3532</v>
      </c>
      <c r="AA612" t="s">
        <v>1651</v>
      </c>
      <c r="AB612" s="203">
        <v>37043.875</v>
      </c>
      <c r="AC612" s="203">
        <v>37072.875</v>
      </c>
    </row>
    <row r="613" spans="1:29" x14ac:dyDescent="0.25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8">
        <f t="shared" si="50"/>
        <v>50</v>
      </c>
      <c r="G613" s="207">
        <v>1263804</v>
      </c>
      <c r="H613" s="203">
        <v>37029.279317129629</v>
      </c>
      <c r="I613" t="s">
        <v>2670</v>
      </c>
      <c r="M613" t="s">
        <v>3301</v>
      </c>
      <c r="N613" t="s">
        <v>2631</v>
      </c>
      <c r="O613" t="s">
        <v>1630</v>
      </c>
      <c r="Q613" s="204">
        <v>50</v>
      </c>
      <c r="S613" t="s">
        <v>2475</v>
      </c>
      <c r="T613" t="s">
        <v>3899</v>
      </c>
      <c r="U613" s="206">
        <v>29</v>
      </c>
      <c r="V613" t="s">
        <v>2682</v>
      </c>
      <c r="W613" t="s">
        <v>2638</v>
      </c>
      <c r="X613" t="s">
        <v>2639</v>
      </c>
      <c r="Y613" t="s">
        <v>4166</v>
      </c>
      <c r="Z613" t="s">
        <v>3527</v>
      </c>
      <c r="AA613">
        <v>614886.1</v>
      </c>
      <c r="AB613" s="203">
        <v>37032.875</v>
      </c>
      <c r="AC613" s="203">
        <v>37032.875</v>
      </c>
    </row>
    <row r="614" spans="1:29" x14ac:dyDescent="0.25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8">
        <f t="shared" si="50"/>
        <v>50</v>
      </c>
      <c r="G614" s="207">
        <v>1263805</v>
      </c>
      <c r="H614" s="203">
        <v>37029.279351851852</v>
      </c>
      <c r="I614" t="s">
        <v>3871</v>
      </c>
      <c r="M614" t="s">
        <v>3301</v>
      </c>
      <c r="N614" t="s">
        <v>2631</v>
      </c>
      <c r="O614" t="s">
        <v>1644</v>
      </c>
      <c r="Q614" s="204">
        <v>50</v>
      </c>
      <c r="S614" t="s">
        <v>2475</v>
      </c>
      <c r="T614" t="s">
        <v>3899</v>
      </c>
      <c r="U614" s="206">
        <v>28.5</v>
      </c>
      <c r="V614" t="s">
        <v>1652</v>
      </c>
      <c r="W614" t="s">
        <v>2644</v>
      </c>
      <c r="X614" t="s">
        <v>2645</v>
      </c>
      <c r="Y614" t="s">
        <v>4166</v>
      </c>
      <c r="Z614" t="s">
        <v>3527</v>
      </c>
      <c r="AA614">
        <v>614887.1</v>
      </c>
      <c r="AB614" s="203">
        <v>37032.875</v>
      </c>
      <c r="AC614" s="203">
        <v>37032.875</v>
      </c>
    </row>
    <row r="615" spans="1:29" x14ac:dyDescent="0.25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1</v>
      </c>
      <c r="F615" s="218">
        <f t="shared" si="50"/>
        <v>50</v>
      </c>
      <c r="G615" s="207">
        <v>1263806</v>
      </c>
      <c r="H615" s="203">
        <v>37029.279398148145</v>
      </c>
      <c r="I615" t="s">
        <v>3120</v>
      </c>
      <c r="M615" t="s">
        <v>3301</v>
      </c>
      <c r="N615" t="s">
        <v>2631</v>
      </c>
      <c r="O615" t="s">
        <v>1627</v>
      </c>
      <c r="Q615" s="204">
        <v>50</v>
      </c>
      <c r="S615" t="s">
        <v>2475</v>
      </c>
      <c r="T615" t="s">
        <v>3899</v>
      </c>
      <c r="U615" s="206">
        <v>37.25</v>
      </c>
      <c r="V615" t="s">
        <v>3121</v>
      </c>
      <c r="W615" t="s">
        <v>2656</v>
      </c>
      <c r="X615" t="s">
        <v>2657</v>
      </c>
      <c r="Y615" t="s">
        <v>4166</v>
      </c>
      <c r="Z615" t="s">
        <v>3527</v>
      </c>
      <c r="AA615">
        <v>614888.1</v>
      </c>
      <c r="AB615" s="203">
        <v>37032.875</v>
      </c>
      <c r="AC615" s="203">
        <v>37032.875</v>
      </c>
    </row>
    <row r="616" spans="1:29" x14ac:dyDescent="0.25">
      <c r="A616" s="44" t="str">
        <f t="shared" si="46"/>
        <v>US Power Physical</v>
      </c>
      <c r="B616" s="44" t="str">
        <f t="shared" si="47"/>
        <v>US</v>
      </c>
      <c r="C616" s="44" t="str">
        <f t="shared" si="48"/>
        <v>Power</v>
      </c>
      <c r="D616" s="44" t="str">
        <f t="shared" si="49"/>
        <v>Physical</v>
      </c>
      <c r="E616" s="44">
        <f>IF(VLOOKUP(S616,'DD-Lookup'!$J$6:$L$50,3,FALSE)="Monthly",(YEAR(AC616)-YEAR(AB616))*12+MONTH(AC616)-MONTH(AB616)+1,(AC616-AB616+1))</f>
        <v>1</v>
      </c>
      <c r="F616" s="218">
        <f t="shared" si="50"/>
        <v>50</v>
      </c>
      <c r="G616" s="207">
        <v>1263807</v>
      </c>
      <c r="H616" s="203">
        <v>37029.279606481483</v>
      </c>
      <c r="I616" t="s">
        <v>4123</v>
      </c>
      <c r="M616" t="s">
        <v>3301</v>
      </c>
      <c r="N616" t="s">
        <v>2631</v>
      </c>
      <c r="O616" t="s">
        <v>1640</v>
      </c>
      <c r="Q616" s="204">
        <v>50</v>
      </c>
      <c r="S616" t="s">
        <v>2475</v>
      </c>
      <c r="T616" t="s">
        <v>3899</v>
      </c>
      <c r="U616" s="206">
        <v>37.25</v>
      </c>
      <c r="V616" t="s">
        <v>1653</v>
      </c>
      <c r="W616" t="s">
        <v>2644</v>
      </c>
      <c r="X616" t="s">
        <v>2688</v>
      </c>
      <c r="Y616" t="s">
        <v>4166</v>
      </c>
      <c r="Z616" t="s">
        <v>3527</v>
      </c>
      <c r="AA616">
        <v>614889.1</v>
      </c>
      <c r="AB616" s="203">
        <v>37032.875</v>
      </c>
      <c r="AC616" s="203">
        <v>37032.875</v>
      </c>
    </row>
    <row r="617" spans="1:29" x14ac:dyDescent="0.25">
      <c r="A617" s="44" t="str">
        <f t="shared" si="46"/>
        <v>US Power Physical</v>
      </c>
      <c r="B617" s="44" t="str">
        <f t="shared" si="47"/>
        <v>US</v>
      </c>
      <c r="C617" s="44" t="str">
        <f t="shared" si="48"/>
        <v>Power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1</v>
      </c>
      <c r="F617" s="218">
        <f t="shared" si="50"/>
        <v>50</v>
      </c>
      <c r="G617" s="207">
        <v>1263808</v>
      </c>
      <c r="H617" s="203">
        <v>37029.279652777775</v>
      </c>
      <c r="I617" t="s">
        <v>2636</v>
      </c>
      <c r="M617" t="s">
        <v>3301</v>
      </c>
      <c r="N617" t="s">
        <v>2631</v>
      </c>
      <c r="O617" t="s">
        <v>1644</v>
      </c>
      <c r="P617" s="204">
        <v>50</v>
      </c>
      <c r="S617" t="s">
        <v>2475</v>
      </c>
      <c r="T617" t="s">
        <v>3899</v>
      </c>
      <c r="U617" s="206">
        <v>28.5</v>
      </c>
      <c r="V617" t="s">
        <v>1647</v>
      </c>
      <c r="W617" t="s">
        <v>2644</v>
      </c>
      <c r="X617" t="s">
        <v>2645</v>
      </c>
      <c r="Y617" t="s">
        <v>4166</v>
      </c>
      <c r="Z617" t="s">
        <v>3527</v>
      </c>
      <c r="AA617">
        <v>614890.1</v>
      </c>
      <c r="AB617" s="203">
        <v>37032.875</v>
      </c>
      <c r="AC617" s="203">
        <v>37032.875</v>
      </c>
    </row>
    <row r="618" spans="1:29" x14ac:dyDescent="0.25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1</v>
      </c>
      <c r="F618" s="218">
        <f t="shared" si="50"/>
        <v>50</v>
      </c>
      <c r="G618" s="207">
        <v>1263809</v>
      </c>
      <c r="H618" s="203">
        <v>37029.279710648145</v>
      </c>
      <c r="I618" t="s">
        <v>2666</v>
      </c>
      <c r="M618" t="s">
        <v>3301</v>
      </c>
      <c r="N618" t="s">
        <v>2631</v>
      </c>
      <c r="O618" t="s">
        <v>1630</v>
      </c>
      <c r="P618" s="204">
        <v>50</v>
      </c>
      <c r="S618" t="s">
        <v>2475</v>
      </c>
      <c r="T618" t="s">
        <v>3899</v>
      </c>
      <c r="U618" s="206">
        <v>28.5</v>
      </c>
      <c r="V618" t="s">
        <v>2322</v>
      </c>
      <c r="W618" t="s">
        <v>2638</v>
      </c>
      <c r="X618" t="s">
        <v>2639</v>
      </c>
      <c r="Y618" t="s">
        <v>4166</v>
      </c>
      <c r="Z618" t="s">
        <v>3527</v>
      </c>
      <c r="AA618">
        <v>614891.1</v>
      </c>
      <c r="AB618" s="203">
        <v>37032.875</v>
      </c>
      <c r="AC618" s="203">
        <v>37032.875</v>
      </c>
    </row>
    <row r="619" spans="1:29" x14ac:dyDescent="0.25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1</v>
      </c>
      <c r="F619" s="218">
        <f t="shared" si="50"/>
        <v>50</v>
      </c>
      <c r="G619" s="207">
        <v>1263810</v>
      </c>
      <c r="H619" s="203">
        <v>37029.279918981483</v>
      </c>
      <c r="I619" t="s">
        <v>2640</v>
      </c>
      <c r="M619" t="s">
        <v>3301</v>
      </c>
      <c r="N619" t="s">
        <v>2631</v>
      </c>
      <c r="O619" t="s">
        <v>1628</v>
      </c>
      <c r="P619" s="204">
        <v>50</v>
      </c>
      <c r="S619" t="s">
        <v>2475</v>
      </c>
      <c r="T619" t="s">
        <v>3899</v>
      </c>
      <c r="U619" s="206">
        <v>52.5</v>
      </c>
      <c r="V619" t="s">
        <v>2641</v>
      </c>
      <c r="W619" t="s">
        <v>2642</v>
      </c>
      <c r="X619" t="s">
        <v>2643</v>
      </c>
      <c r="Y619" t="s">
        <v>4166</v>
      </c>
      <c r="Z619" t="s">
        <v>3527</v>
      </c>
      <c r="AA619">
        <v>614892.1</v>
      </c>
      <c r="AB619" s="203">
        <v>37032.875</v>
      </c>
      <c r="AC619" s="203">
        <v>37032.875</v>
      </c>
    </row>
    <row r="620" spans="1:29" x14ac:dyDescent="0.25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4</v>
      </c>
      <c r="F620" s="218">
        <f t="shared" si="50"/>
        <v>200</v>
      </c>
      <c r="G620" s="207">
        <v>1263811</v>
      </c>
      <c r="H620" s="203">
        <v>37029.279953703706</v>
      </c>
      <c r="I620" t="s">
        <v>2640</v>
      </c>
      <c r="M620" t="s">
        <v>3301</v>
      </c>
      <c r="N620" t="s">
        <v>2631</v>
      </c>
      <c r="O620" t="s">
        <v>1629</v>
      </c>
      <c r="P620" s="204">
        <v>50</v>
      </c>
      <c r="S620" t="s">
        <v>2475</v>
      </c>
      <c r="T620" t="s">
        <v>3899</v>
      </c>
      <c r="U620" s="206">
        <v>52.5</v>
      </c>
      <c r="V620" t="s">
        <v>2641</v>
      </c>
      <c r="W620" t="s">
        <v>2642</v>
      </c>
      <c r="X620" t="s">
        <v>2643</v>
      </c>
      <c r="Y620" t="s">
        <v>4166</v>
      </c>
      <c r="Z620" t="s">
        <v>3527</v>
      </c>
      <c r="AA620">
        <v>614893.1</v>
      </c>
      <c r="AB620" s="203">
        <v>37033.875</v>
      </c>
      <c r="AC620" s="203">
        <v>37036.875</v>
      </c>
    </row>
    <row r="621" spans="1:29" x14ac:dyDescent="0.25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1</v>
      </c>
      <c r="F621" s="218">
        <f t="shared" si="50"/>
        <v>50</v>
      </c>
      <c r="G621" s="207">
        <v>1263812</v>
      </c>
      <c r="H621" s="203">
        <v>37029.280081018522</v>
      </c>
      <c r="I621" t="s">
        <v>2662</v>
      </c>
      <c r="M621" t="s">
        <v>3301</v>
      </c>
      <c r="N621" t="s">
        <v>2631</v>
      </c>
      <c r="O621" t="s">
        <v>1627</v>
      </c>
      <c r="P621" s="204">
        <v>50</v>
      </c>
      <c r="S621" t="s">
        <v>2475</v>
      </c>
      <c r="T621" t="s">
        <v>3899</v>
      </c>
      <c r="U621" s="206">
        <v>37.15</v>
      </c>
      <c r="V621" t="s">
        <v>2685</v>
      </c>
      <c r="W621" t="s">
        <v>2656</v>
      </c>
      <c r="X621" t="s">
        <v>2657</v>
      </c>
      <c r="Y621" t="s">
        <v>4166</v>
      </c>
      <c r="Z621" t="s">
        <v>3527</v>
      </c>
      <c r="AA621">
        <v>614894.1</v>
      </c>
      <c r="AB621" s="203">
        <v>37032.875</v>
      </c>
      <c r="AC621" s="203">
        <v>37032.875</v>
      </c>
    </row>
    <row r="622" spans="1:29" x14ac:dyDescent="0.25">
      <c r="A622" s="44" t="str">
        <f t="shared" si="46"/>
        <v>US Power Physical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18">
        <f t="shared" si="50"/>
        <v>50</v>
      </c>
      <c r="G622" s="207">
        <v>1263813</v>
      </c>
      <c r="H622" s="203">
        <v>37029.280092592591</v>
      </c>
      <c r="I622" t="s">
        <v>3872</v>
      </c>
      <c r="M622" t="s">
        <v>3301</v>
      </c>
      <c r="N622" t="s">
        <v>2700</v>
      </c>
      <c r="O622" t="s">
        <v>1654</v>
      </c>
      <c r="P622" s="204">
        <v>50</v>
      </c>
      <c r="S622" t="s">
        <v>2475</v>
      </c>
      <c r="T622" t="s">
        <v>3899</v>
      </c>
      <c r="U622" s="206">
        <v>46</v>
      </c>
      <c r="V622" t="s">
        <v>1655</v>
      </c>
      <c r="W622" t="s">
        <v>2701</v>
      </c>
      <c r="X622" t="s">
        <v>3094</v>
      </c>
      <c r="Y622" t="s">
        <v>4166</v>
      </c>
      <c r="Z622" t="s">
        <v>3527</v>
      </c>
      <c r="AA622">
        <v>614895.1</v>
      </c>
      <c r="AB622" s="203">
        <v>37032.875</v>
      </c>
      <c r="AC622" s="203">
        <v>37032.875</v>
      </c>
    </row>
    <row r="623" spans="1:29" x14ac:dyDescent="0.25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8">
        <f t="shared" si="50"/>
        <v>50</v>
      </c>
      <c r="G623" s="207">
        <v>1263814</v>
      </c>
      <c r="H623" s="203">
        <v>37029.280115740738</v>
      </c>
      <c r="I623" t="s">
        <v>2666</v>
      </c>
      <c r="M623" t="s">
        <v>3301</v>
      </c>
      <c r="N623" t="s">
        <v>2700</v>
      </c>
      <c r="O623" t="s">
        <v>1654</v>
      </c>
      <c r="P623" s="204">
        <v>50</v>
      </c>
      <c r="S623" t="s">
        <v>2475</v>
      </c>
      <c r="T623" t="s">
        <v>3899</v>
      </c>
      <c r="U623" s="206">
        <v>45</v>
      </c>
      <c r="V623" t="s">
        <v>3179</v>
      </c>
      <c r="W623" t="s">
        <v>2701</v>
      </c>
      <c r="X623" t="s">
        <v>3094</v>
      </c>
      <c r="Y623" t="s">
        <v>4166</v>
      </c>
      <c r="Z623" t="s">
        <v>3527</v>
      </c>
      <c r="AA623">
        <v>614896.1</v>
      </c>
      <c r="AB623" s="203">
        <v>37032.875</v>
      </c>
      <c r="AC623" s="203">
        <v>37032.875</v>
      </c>
    </row>
    <row r="624" spans="1:29" x14ac:dyDescent="0.25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1</v>
      </c>
      <c r="F624" s="218">
        <f t="shared" si="50"/>
        <v>50</v>
      </c>
      <c r="G624" s="207">
        <v>1263815</v>
      </c>
      <c r="H624" s="203">
        <v>37029.280138888891</v>
      </c>
      <c r="I624" t="s">
        <v>2647</v>
      </c>
      <c r="M624" t="s">
        <v>3301</v>
      </c>
      <c r="N624" t="s">
        <v>2631</v>
      </c>
      <c r="O624" t="s">
        <v>1627</v>
      </c>
      <c r="P624" s="204">
        <v>50</v>
      </c>
      <c r="S624" t="s">
        <v>2475</v>
      </c>
      <c r="T624" t="s">
        <v>3899</v>
      </c>
      <c r="U624" s="206">
        <v>37.049999999999997</v>
      </c>
      <c r="V624" t="s">
        <v>2665</v>
      </c>
      <c r="W624" t="s">
        <v>2656</v>
      </c>
      <c r="X624" t="s">
        <v>2657</v>
      </c>
      <c r="Y624" t="s">
        <v>4166</v>
      </c>
      <c r="Z624" t="s">
        <v>3527</v>
      </c>
      <c r="AA624">
        <v>614897.1</v>
      </c>
      <c r="AB624" s="203">
        <v>37032.875</v>
      </c>
      <c r="AC624" s="203">
        <v>37032.875</v>
      </c>
    </row>
    <row r="625" spans="1:29" x14ac:dyDescent="0.25">
      <c r="A625" s="44" t="str">
        <f t="shared" si="46"/>
        <v>US Natural Gas Financial</v>
      </c>
      <c r="B625" s="44" t="str">
        <f t="shared" si="47"/>
        <v>US</v>
      </c>
      <c r="C625" s="44" t="str">
        <f t="shared" si="48"/>
        <v>Natural Gas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30</v>
      </c>
      <c r="F625" s="218">
        <f t="shared" si="50"/>
        <v>300000</v>
      </c>
      <c r="G625" s="207">
        <v>1263816</v>
      </c>
      <c r="H625" s="203">
        <v>37029.28025462963</v>
      </c>
      <c r="I625" t="s">
        <v>2630</v>
      </c>
      <c r="M625" t="s">
        <v>2476</v>
      </c>
      <c r="N625" t="s">
        <v>2711</v>
      </c>
      <c r="O625" t="s">
        <v>2712</v>
      </c>
      <c r="P625" s="204">
        <v>10000</v>
      </c>
      <c r="S625" t="s">
        <v>2477</v>
      </c>
      <c r="T625" t="s">
        <v>3899</v>
      </c>
      <c r="U625" s="206">
        <v>4.2249999999999996</v>
      </c>
      <c r="V625" t="s">
        <v>2355</v>
      </c>
      <c r="W625" t="s">
        <v>3390</v>
      </c>
      <c r="X625" t="s">
        <v>2713</v>
      </c>
      <c r="Y625" t="s">
        <v>3964</v>
      </c>
      <c r="Z625" t="s">
        <v>3532</v>
      </c>
      <c r="AA625" t="s">
        <v>1656</v>
      </c>
      <c r="AB625" s="203">
        <v>37043.875</v>
      </c>
      <c r="AC625" s="203">
        <v>37072.875</v>
      </c>
    </row>
    <row r="626" spans="1:29" x14ac:dyDescent="0.25">
      <c r="A626" s="44" t="str">
        <f t="shared" si="46"/>
        <v>US Natural Gas Financial</v>
      </c>
      <c r="B626" s="44" t="str">
        <f t="shared" si="47"/>
        <v>US</v>
      </c>
      <c r="C626" s="44" t="str">
        <f t="shared" si="48"/>
        <v>Natural Gas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30</v>
      </c>
      <c r="F626" s="218">
        <f t="shared" si="50"/>
        <v>300000</v>
      </c>
      <c r="G626" s="207">
        <v>1263817</v>
      </c>
      <c r="H626" s="203">
        <v>37029.280462962961</v>
      </c>
      <c r="I626" t="s">
        <v>2630</v>
      </c>
      <c r="M626" t="s">
        <v>2476</v>
      </c>
      <c r="N626" t="s">
        <v>2711</v>
      </c>
      <c r="O626" t="s">
        <v>2712</v>
      </c>
      <c r="P626" s="204">
        <v>10000</v>
      </c>
      <c r="S626" t="s">
        <v>2477</v>
      </c>
      <c r="T626" t="s">
        <v>3899</v>
      </c>
      <c r="U626" s="206">
        <v>4.22</v>
      </c>
      <c r="V626" t="s">
        <v>2355</v>
      </c>
      <c r="W626" t="s">
        <v>3390</v>
      </c>
      <c r="X626" t="s">
        <v>2713</v>
      </c>
      <c r="Y626" t="s">
        <v>3964</v>
      </c>
      <c r="Z626" t="s">
        <v>3532</v>
      </c>
      <c r="AA626" t="s">
        <v>1657</v>
      </c>
      <c r="AB626" s="203">
        <v>37043.875</v>
      </c>
      <c r="AC626" s="203">
        <v>37072.875</v>
      </c>
    </row>
    <row r="627" spans="1:29" x14ac:dyDescent="0.25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8">
        <f t="shared" si="50"/>
        <v>50</v>
      </c>
      <c r="G627" s="207">
        <v>1263819</v>
      </c>
      <c r="H627" s="203">
        <v>37029.280532407407</v>
      </c>
      <c r="I627" t="s">
        <v>2652</v>
      </c>
      <c r="M627" t="s">
        <v>3301</v>
      </c>
      <c r="N627" t="s">
        <v>2631</v>
      </c>
      <c r="O627" t="s">
        <v>1644</v>
      </c>
      <c r="P627" s="204">
        <v>50</v>
      </c>
      <c r="S627" t="s">
        <v>2475</v>
      </c>
      <c r="T627" t="s">
        <v>3899</v>
      </c>
      <c r="U627" s="206">
        <v>28.5</v>
      </c>
      <c r="V627" t="s">
        <v>2653</v>
      </c>
      <c r="W627" t="s">
        <v>2644</v>
      </c>
      <c r="X627" t="s">
        <v>2645</v>
      </c>
      <c r="Y627" t="s">
        <v>4166</v>
      </c>
      <c r="Z627" t="s">
        <v>3527</v>
      </c>
      <c r="AA627">
        <v>614899.1</v>
      </c>
      <c r="AB627" s="203">
        <v>37032.875</v>
      </c>
      <c r="AC627" s="203">
        <v>37032.875</v>
      </c>
    </row>
    <row r="628" spans="1:29" x14ac:dyDescent="0.25">
      <c r="A628" s="44" t="str">
        <f t="shared" si="46"/>
        <v>US Power Physical</v>
      </c>
      <c r="B628" s="44" t="str">
        <f t="shared" si="47"/>
        <v>US</v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3</v>
      </c>
      <c r="F628" s="218">
        <f t="shared" si="50"/>
        <v>150</v>
      </c>
      <c r="G628" s="207">
        <v>1263823</v>
      </c>
      <c r="H628" s="203">
        <v>37029.280787037038</v>
      </c>
      <c r="I628" t="s">
        <v>4174</v>
      </c>
      <c r="M628" t="s">
        <v>3301</v>
      </c>
      <c r="N628" t="s">
        <v>2631</v>
      </c>
      <c r="O628" t="s">
        <v>3788</v>
      </c>
      <c r="P628" s="204">
        <v>50</v>
      </c>
      <c r="S628" t="s">
        <v>2475</v>
      </c>
      <c r="T628" t="s">
        <v>3899</v>
      </c>
      <c r="U628" s="206">
        <v>46.75</v>
      </c>
      <c r="V628" t="s">
        <v>2677</v>
      </c>
      <c r="W628" t="s">
        <v>2656</v>
      </c>
      <c r="X628" t="s">
        <v>2657</v>
      </c>
      <c r="Y628" t="s">
        <v>4166</v>
      </c>
      <c r="Z628" t="s">
        <v>3527</v>
      </c>
      <c r="AA628">
        <v>614900.1</v>
      </c>
      <c r="AB628" s="203">
        <v>37040.875</v>
      </c>
      <c r="AC628" s="203">
        <v>37042.875</v>
      </c>
    </row>
    <row r="629" spans="1:29" x14ac:dyDescent="0.25">
      <c r="A629" s="44" t="str">
        <f t="shared" si="46"/>
        <v>US Natural Gas Financial</v>
      </c>
      <c r="B629" s="44" t="str">
        <f t="shared" si="47"/>
        <v>US</v>
      </c>
      <c r="C629" s="44" t="str">
        <f t="shared" si="48"/>
        <v>Natural Gas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30</v>
      </c>
      <c r="F629" s="218">
        <f t="shared" si="50"/>
        <v>450000</v>
      </c>
      <c r="G629" s="207">
        <v>1263827</v>
      </c>
      <c r="H629" s="203">
        <v>37029.280821759261</v>
      </c>
      <c r="I629" t="s">
        <v>3871</v>
      </c>
      <c r="M629" t="s">
        <v>2476</v>
      </c>
      <c r="N629" t="s">
        <v>2711</v>
      </c>
      <c r="O629" t="s">
        <v>2712</v>
      </c>
      <c r="Q629" s="204">
        <v>15000</v>
      </c>
      <c r="S629" t="s">
        <v>2477</v>
      </c>
      <c r="T629" t="s">
        <v>3899</v>
      </c>
      <c r="U629" s="206">
        <v>4.2149999999999999</v>
      </c>
      <c r="V629" t="s">
        <v>2716</v>
      </c>
      <c r="W629" t="s">
        <v>3390</v>
      </c>
      <c r="X629" t="s">
        <v>2713</v>
      </c>
      <c r="Y629" t="s">
        <v>3964</v>
      </c>
      <c r="Z629" t="s">
        <v>3532</v>
      </c>
      <c r="AA629" t="s">
        <v>1658</v>
      </c>
      <c r="AB629" s="203">
        <v>37043.875</v>
      </c>
      <c r="AC629" s="203">
        <v>37072.875</v>
      </c>
    </row>
    <row r="630" spans="1:29" x14ac:dyDescent="0.25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30</v>
      </c>
      <c r="F630" s="218">
        <f t="shared" si="50"/>
        <v>1500</v>
      </c>
      <c r="G630" s="207">
        <v>1263828</v>
      </c>
      <c r="H630" s="203">
        <v>37029.280821759261</v>
      </c>
      <c r="I630" t="s">
        <v>2670</v>
      </c>
      <c r="M630" t="s">
        <v>3301</v>
      </c>
      <c r="N630" t="s">
        <v>2631</v>
      </c>
      <c r="O630" t="s">
        <v>2671</v>
      </c>
      <c r="P630" s="204">
        <v>50</v>
      </c>
      <c r="S630" t="s">
        <v>2475</v>
      </c>
      <c r="T630" t="s">
        <v>3899</v>
      </c>
      <c r="U630" s="206">
        <v>38.299999999999997</v>
      </c>
      <c r="V630" t="s">
        <v>3098</v>
      </c>
      <c r="W630" t="s">
        <v>2660</v>
      </c>
      <c r="X630" t="s">
        <v>2639</v>
      </c>
      <c r="Y630" t="s">
        <v>4166</v>
      </c>
      <c r="Z630" t="s">
        <v>3527</v>
      </c>
      <c r="AA630">
        <v>614901.1</v>
      </c>
      <c r="AB630" s="203">
        <v>37135.71597222222</v>
      </c>
      <c r="AC630" s="203">
        <v>37164.71597222222</v>
      </c>
    </row>
    <row r="631" spans="1:29" x14ac:dyDescent="0.25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30</v>
      </c>
      <c r="F631" s="218">
        <f t="shared" si="50"/>
        <v>1500</v>
      </c>
      <c r="G631" s="207">
        <v>1263829</v>
      </c>
      <c r="H631" s="203">
        <v>37029.28087962963</v>
      </c>
      <c r="I631" t="s">
        <v>3673</v>
      </c>
      <c r="M631" t="s">
        <v>3301</v>
      </c>
      <c r="N631" t="s">
        <v>2631</v>
      </c>
      <c r="O631" t="s">
        <v>3123</v>
      </c>
      <c r="P631" s="204">
        <v>50</v>
      </c>
      <c r="S631" t="s">
        <v>2475</v>
      </c>
      <c r="T631" t="s">
        <v>3899</v>
      </c>
      <c r="U631" s="206">
        <v>59.5</v>
      </c>
      <c r="V631" t="s">
        <v>1659</v>
      </c>
      <c r="W631" t="s">
        <v>2656</v>
      </c>
      <c r="X631" t="s">
        <v>2681</v>
      </c>
      <c r="Y631" t="s">
        <v>4166</v>
      </c>
      <c r="Z631" t="s">
        <v>3527</v>
      </c>
      <c r="AA631">
        <v>614902.1</v>
      </c>
      <c r="AB631" s="203">
        <v>37043.591666666667</v>
      </c>
      <c r="AC631" s="203">
        <v>37072.591666666667</v>
      </c>
    </row>
    <row r="632" spans="1:29" x14ac:dyDescent="0.25">
      <c r="A632" s="44" t="str">
        <f t="shared" si="46"/>
        <v>US Power Physical</v>
      </c>
      <c r="B632" s="44" t="str">
        <f t="shared" si="47"/>
        <v>US</v>
      </c>
      <c r="C632" s="44" t="str">
        <f t="shared" si="48"/>
        <v>Power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3</v>
      </c>
      <c r="F632" s="218">
        <f t="shared" si="50"/>
        <v>150</v>
      </c>
      <c r="G632" s="207">
        <v>1263830</v>
      </c>
      <c r="H632" s="203">
        <v>37029.2809375</v>
      </c>
      <c r="I632" t="s">
        <v>2654</v>
      </c>
      <c r="M632" t="s">
        <v>3301</v>
      </c>
      <c r="N632" t="s">
        <v>2631</v>
      </c>
      <c r="O632" t="s">
        <v>3788</v>
      </c>
      <c r="P632" s="204">
        <v>50</v>
      </c>
      <c r="S632" t="s">
        <v>2475</v>
      </c>
      <c r="T632" t="s">
        <v>3899</v>
      </c>
      <c r="U632" s="206">
        <v>46.25</v>
      </c>
      <c r="V632" t="s">
        <v>1632</v>
      </c>
      <c r="W632" t="s">
        <v>2656</v>
      </c>
      <c r="X632" t="s">
        <v>2657</v>
      </c>
      <c r="Y632" t="s">
        <v>4166</v>
      </c>
      <c r="Z632" t="s">
        <v>3527</v>
      </c>
      <c r="AA632">
        <v>614903.1</v>
      </c>
      <c r="AB632" s="203">
        <v>37040.875</v>
      </c>
      <c r="AC632" s="203">
        <v>37042.875</v>
      </c>
    </row>
    <row r="633" spans="1:29" x14ac:dyDescent="0.25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3</v>
      </c>
      <c r="F633" s="218">
        <f t="shared" si="50"/>
        <v>150</v>
      </c>
      <c r="G633" s="207">
        <v>1263831</v>
      </c>
      <c r="H633" s="203">
        <v>37029.281388888892</v>
      </c>
      <c r="I633" t="s">
        <v>2699</v>
      </c>
      <c r="M633" t="s">
        <v>3301</v>
      </c>
      <c r="N633" t="s">
        <v>2631</v>
      </c>
      <c r="O633" t="s">
        <v>3788</v>
      </c>
      <c r="P633" s="204">
        <v>50</v>
      </c>
      <c r="S633" t="s">
        <v>2475</v>
      </c>
      <c r="T633" t="s">
        <v>3899</v>
      </c>
      <c r="U633" s="206">
        <v>45.25</v>
      </c>
      <c r="V633" t="s">
        <v>3093</v>
      </c>
      <c r="W633" t="s">
        <v>2656</v>
      </c>
      <c r="X633" t="s">
        <v>2657</v>
      </c>
      <c r="Y633" t="s">
        <v>4166</v>
      </c>
      <c r="Z633" t="s">
        <v>3527</v>
      </c>
      <c r="AA633">
        <v>614904.1</v>
      </c>
      <c r="AB633" s="203">
        <v>37040.875</v>
      </c>
      <c r="AC633" s="203">
        <v>37042.875</v>
      </c>
    </row>
    <row r="634" spans="1:29" x14ac:dyDescent="0.25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8">
        <f t="shared" si="50"/>
        <v>50</v>
      </c>
      <c r="G634" s="207">
        <v>1263832</v>
      </c>
      <c r="H634" s="203">
        <v>37029.281712962962</v>
      </c>
      <c r="I634" t="s">
        <v>2636</v>
      </c>
      <c r="M634" t="s">
        <v>3301</v>
      </c>
      <c r="N634" t="s">
        <v>2631</v>
      </c>
      <c r="O634" t="s">
        <v>1630</v>
      </c>
      <c r="P634" s="204">
        <v>50</v>
      </c>
      <c r="S634" t="s">
        <v>2475</v>
      </c>
      <c r="T634" t="s">
        <v>3899</v>
      </c>
      <c r="U634" s="206">
        <v>28</v>
      </c>
      <c r="V634" t="s">
        <v>2637</v>
      </c>
      <c r="W634" t="s">
        <v>2638</v>
      </c>
      <c r="X634" t="s">
        <v>2639</v>
      </c>
      <c r="Y634" t="s">
        <v>4166</v>
      </c>
      <c r="Z634" t="s">
        <v>3527</v>
      </c>
      <c r="AA634">
        <v>614905.1</v>
      </c>
      <c r="AB634" s="203">
        <v>37032.875</v>
      </c>
      <c r="AC634" s="203">
        <v>37032.875</v>
      </c>
    </row>
    <row r="635" spans="1:29" x14ac:dyDescent="0.25">
      <c r="A635" s="44" t="str">
        <f t="shared" si="46"/>
        <v>US Power Physical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8">
        <f t="shared" si="50"/>
        <v>50</v>
      </c>
      <c r="G635" s="207">
        <v>1263833</v>
      </c>
      <c r="H635" s="203">
        <v>37029.281736111108</v>
      </c>
      <c r="I635" t="s">
        <v>2686</v>
      </c>
      <c r="M635" t="s">
        <v>3301</v>
      </c>
      <c r="N635" t="s">
        <v>2631</v>
      </c>
      <c r="O635" t="s">
        <v>1630</v>
      </c>
      <c r="P635" s="204">
        <v>50</v>
      </c>
      <c r="S635" t="s">
        <v>2475</v>
      </c>
      <c r="T635" t="s">
        <v>3899</v>
      </c>
      <c r="U635" s="206">
        <v>28</v>
      </c>
      <c r="V635" t="s">
        <v>2687</v>
      </c>
      <c r="W635" t="s">
        <v>2638</v>
      </c>
      <c r="X635" t="s">
        <v>2639</v>
      </c>
      <c r="Y635" t="s">
        <v>4166</v>
      </c>
      <c r="Z635" t="s">
        <v>3527</v>
      </c>
      <c r="AA635">
        <v>614906.1</v>
      </c>
      <c r="AB635" s="203">
        <v>37032.875</v>
      </c>
      <c r="AC635" s="203">
        <v>37032.875</v>
      </c>
    </row>
    <row r="636" spans="1:29" x14ac:dyDescent="0.25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1</v>
      </c>
      <c r="F636" s="218">
        <f t="shared" si="50"/>
        <v>50</v>
      </c>
      <c r="G636" s="207">
        <v>1263834</v>
      </c>
      <c r="H636" s="203">
        <v>37029.281863425924</v>
      </c>
      <c r="I636" t="s">
        <v>2652</v>
      </c>
      <c r="M636" t="s">
        <v>3301</v>
      </c>
      <c r="N636" t="s">
        <v>2631</v>
      </c>
      <c r="O636" t="s">
        <v>1627</v>
      </c>
      <c r="P636" s="204">
        <v>50</v>
      </c>
      <c r="S636" t="s">
        <v>2475</v>
      </c>
      <c r="T636" t="s">
        <v>3899</v>
      </c>
      <c r="U636" s="206">
        <v>36.75</v>
      </c>
      <c r="V636" t="s">
        <v>2693</v>
      </c>
      <c r="W636" t="s">
        <v>2656</v>
      </c>
      <c r="X636" t="s">
        <v>2657</v>
      </c>
      <c r="Y636" t="s">
        <v>4166</v>
      </c>
      <c r="Z636" t="s">
        <v>3527</v>
      </c>
      <c r="AA636">
        <v>614907.1</v>
      </c>
      <c r="AB636" s="203">
        <v>37032.875</v>
      </c>
      <c r="AC636" s="203">
        <v>37032.875</v>
      </c>
    </row>
    <row r="637" spans="1:29" x14ac:dyDescent="0.25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18">
        <f t="shared" si="50"/>
        <v>50</v>
      </c>
      <c r="G637" s="207">
        <v>1263835</v>
      </c>
      <c r="H637" s="203">
        <v>37029.281909722224</v>
      </c>
      <c r="I637" t="s">
        <v>2652</v>
      </c>
      <c r="M637" t="s">
        <v>3301</v>
      </c>
      <c r="N637" t="s">
        <v>2631</v>
      </c>
      <c r="O637" t="s">
        <v>1627</v>
      </c>
      <c r="P637" s="204">
        <v>50</v>
      </c>
      <c r="S637" t="s">
        <v>2475</v>
      </c>
      <c r="T637" t="s">
        <v>3899</v>
      </c>
      <c r="U637" s="206">
        <v>36.65</v>
      </c>
      <c r="V637" t="s">
        <v>2693</v>
      </c>
      <c r="W637" t="s">
        <v>2656</v>
      </c>
      <c r="X637" t="s">
        <v>2657</v>
      </c>
      <c r="Y637" t="s">
        <v>4166</v>
      </c>
      <c r="Z637" t="s">
        <v>3527</v>
      </c>
      <c r="AA637">
        <v>614908.1</v>
      </c>
      <c r="AB637" s="203">
        <v>37032.875</v>
      </c>
      <c r="AC637" s="203">
        <v>37032.875</v>
      </c>
    </row>
    <row r="638" spans="1:29" x14ac:dyDescent="0.25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5</v>
      </c>
      <c r="F638" s="218">
        <f t="shared" si="50"/>
        <v>250</v>
      </c>
      <c r="G638" s="207">
        <v>1263836</v>
      </c>
      <c r="H638" s="203">
        <v>37029.281944444447</v>
      </c>
      <c r="I638" t="s">
        <v>2674</v>
      </c>
      <c r="M638" t="s">
        <v>3301</v>
      </c>
      <c r="N638" t="s">
        <v>2631</v>
      </c>
      <c r="O638" t="s">
        <v>2727</v>
      </c>
      <c r="Q638" s="204">
        <v>50</v>
      </c>
      <c r="S638" t="s">
        <v>2475</v>
      </c>
      <c r="T638" t="s">
        <v>3899</v>
      </c>
      <c r="U638" s="206">
        <v>75</v>
      </c>
      <c r="V638" t="s">
        <v>1660</v>
      </c>
      <c r="W638" t="s">
        <v>2660</v>
      </c>
      <c r="X638" t="s">
        <v>2639</v>
      </c>
      <c r="Y638" t="s">
        <v>4166</v>
      </c>
      <c r="Z638" t="s">
        <v>3527</v>
      </c>
      <c r="AA638">
        <v>614909.1</v>
      </c>
      <c r="AB638" s="203">
        <v>37074.875</v>
      </c>
      <c r="AC638" s="203">
        <v>37078.875</v>
      </c>
    </row>
    <row r="639" spans="1:29" x14ac:dyDescent="0.25">
      <c r="A639" s="44" t="str">
        <f t="shared" si="46"/>
        <v>US Power Financial</v>
      </c>
      <c r="B639" s="44" t="str">
        <f t="shared" si="47"/>
        <v>US</v>
      </c>
      <c r="C639" s="44" t="str">
        <f t="shared" si="48"/>
        <v>Power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5</v>
      </c>
      <c r="F639" s="218">
        <f t="shared" si="50"/>
        <v>250</v>
      </c>
      <c r="G639" s="207">
        <v>1263837</v>
      </c>
      <c r="H639" s="203">
        <v>37029.281990740739</v>
      </c>
      <c r="I639" t="s">
        <v>2704</v>
      </c>
      <c r="M639" t="s">
        <v>3301</v>
      </c>
      <c r="N639" t="s">
        <v>4162</v>
      </c>
      <c r="O639" t="s">
        <v>1661</v>
      </c>
      <c r="Q639" s="204">
        <v>50</v>
      </c>
      <c r="S639" t="s">
        <v>2475</v>
      </c>
      <c r="T639" t="s">
        <v>3899</v>
      </c>
      <c r="U639" s="206">
        <v>54</v>
      </c>
      <c r="V639" t="s">
        <v>3090</v>
      </c>
      <c r="W639" t="s">
        <v>2673</v>
      </c>
      <c r="X639" t="s">
        <v>2643</v>
      </c>
      <c r="Y639" t="s">
        <v>4166</v>
      </c>
      <c r="Z639" t="s">
        <v>3532</v>
      </c>
      <c r="AA639">
        <v>614910.1</v>
      </c>
      <c r="AB639" s="203">
        <v>37032.875</v>
      </c>
      <c r="AC639" s="203">
        <v>37036.875</v>
      </c>
    </row>
    <row r="640" spans="1:29" x14ac:dyDescent="0.25">
      <c r="A640" s="44" t="str">
        <f t="shared" si="46"/>
        <v>US Power Financial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1</v>
      </c>
      <c r="F640" s="218">
        <f t="shared" si="50"/>
        <v>50</v>
      </c>
      <c r="G640" s="207">
        <v>1263838</v>
      </c>
      <c r="H640" s="203">
        <v>37029.282037037039</v>
      </c>
      <c r="I640" t="s">
        <v>2704</v>
      </c>
      <c r="M640" t="s">
        <v>3301</v>
      </c>
      <c r="N640" t="s">
        <v>4162</v>
      </c>
      <c r="O640" t="s">
        <v>1662</v>
      </c>
      <c r="Q640" s="204">
        <v>50</v>
      </c>
      <c r="S640" t="s">
        <v>2475</v>
      </c>
      <c r="T640" t="s">
        <v>3899</v>
      </c>
      <c r="U640" s="206">
        <v>53.75</v>
      </c>
      <c r="V640" t="s">
        <v>3090</v>
      </c>
      <c r="W640" t="s">
        <v>2673</v>
      </c>
      <c r="X640" t="s">
        <v>2643</v>
      </c>
      <c r="Y640" t="s">
        <v>4166</v>
      </c>
      <c r="Z640" t="s">
        <v>3532</v>
      </c>
      <c r="AA640">
        <v>614911.1</v>
      </c>
      <c r="AB640" s="203">
        <v>37032.875</v>
      </c>
      <c r="AC640" s="203">
        <v>37032.875</v>
      </c>
    </row>
    <row r="641" spans="1:29" x14ac:dyDescent="0.25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8">
        <f t="shared" si="50"/>
        <v>50</v>
      </c>
      <c r="G641" s="207">
        <v>1263839</v>
      </c>
      <c r="H641" s="203">
        <v>37029.282222222224</v>
      </c>
      <c r="I641" t="s">
        <v>2647</v>
      </c>
      <c r="M641" t="s">
        <v>3301</v>
      </c>
      <c r="N641" t="s">
        <v>2631</v>
      </c>
      <c r="O641" t="s">
        <v>1627</v>
      </c>
      <c r="Q641" s="204">
        <v>50</v>
      </c>
      <c r="S641" t="s">
        <v>2475</v>
      </c>
      <c r="T641" t="s">
        <v>3899</v>
      </c>
      <c r="U641" s="206">
        <v>36.65</v>
      </c>
      <c r="V641" t="s">
        <v>2665</v>
      </c>
      <c r="W641" t="s">
        <v>2656</v>
      </c>
      <c r="X641" t="s">
        <v>2657</v>
      </c>
      <c r="Y641" t="s">
        <v>4166</v>
      </c>
      <c r="Z641" t="s">
        <v>3527</v>
      </c>
      <c r="AA641">
        <v>614912.1</v>
      </c>
      <c r="AB641" s="203">
        <v>37032.875</v>
      </c>
      <c r="AC641" s="203">
        <v>37032.875</v>
      </c>
    </row>
    <row r="642" spans="1:29" x14ac:dyDescent="0.25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30</v>
      </c>
      <c r="F642" s="218">
        <f t="shared" si="50"/>
        <v>450000</v>
      </c>
      <c r="G642" s="207">
        <v>1263840</v>
      </c>
      <c r="H642" s="203">
        <v>37029.282268518517</v>
      </c>
      <c r="I642" t="s">
        <v>2630</v>
      </c>
      <c r="M642" t="s">
        <v>2476</v>
      </c>
      <c r="N642" t="s">
        <v>2711</v>
      </c>
      <c r="O642" t="s">
        <v>2712</v>
      </c>
      <c r="P642" s="204">
        <v>15000</v>
      </c>
      <c r="S642" t="s">
        <v>2477</v>
      </c>
      <c r="T642" t="s">
        <v>3899</v>
      </c>
      <c r="U642" s="206">
        <v>4.21</v>
      </c>
      <c r="V642" t="s">
        <v>2829</v>
      </c>
      <c r="W642" t="s">
        <v>3390</v>
      </c>
      <c r="X642" t="s">
        <v>2713</v>
      </c>
      <c r="Y642" t="s">
        <v>3964</v>
      </c>
      <c r="Z642" t="s">
        <v>3532</v>
      </c>
      <c r="AA642" t="s">
        <v>1663</v>
      </c>
      <c r="AB642" s="203">
        <v>37043.875</v>
      </c>
      <c r="AC642" s="203">
        <v>37072.875</v>
      </c>
    </row>
    <row r="643" spans="1:29" x14ac:dyDescent="0.25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8">
        <f t="shared" si="50"/>
        <v>50</v>
      </c>
      <c r="G643" s="207">
        <v>1263841</v>
      </c>
      <c r="H643" s="203">
        <v>37029.282326388886</v>
      </c>
      <c r="I643" t="s">
        <v>2647</v>
      </c>
      <c r="M643" t="s">
        <v>3301</v>
      </c>
      <c r="N643" t="s">
        <v>2631</v>
      </c>
      <c r="O643" t="s">
        <v>1627</v>
      </c>
      <c r="Q643" s="204">
        <v>50</v>
      </c>
      <c r="S643" t="s">
        <v>2475</v>
      </c>
      <c r="T643" t="s">
        <v>3899</v>
      </c>
      <c r="U643" s="206">
        <v>36.75</v>
      </c>
      <c r="V643" t="s">
        <v>2665</v>
      </c>
      <c r="W643" t="s">
        <v>2656</v>
      </c>
      <c r="X643" t="s">
        <v>2657</v>
      </c>
      <c r="Y643" t="s">
        <v>4166</v>
      </c>
      <c r="Z643" t="s">
        <v>3527</v>
      </c>
      <c r="AA643">
        <v>614913.1</v>
      </c>
      <c r="AB643" s="203">
        <v>37032.875</v>
      </c>
      <c r="AC643" s="203">
        <v>37032.875</v>
      </c>
    </row>
    <row r="644" spans="1:29" x14ac:dyDescent="0.25">
      <c r="A644" s="44" t="str">
        <f t="shared" si="46"/>
        <v>US Natural Gas Financial</v>
      </c>
      <c r="B644" s="44" t="str">
        <f t="shared" si="47"/>
        <v>US</v>
      </c>
      <c r="C644" s="44" t="str">
        <f t="shared" si="48"/>
        <v>Natural Gas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31</v>
      </c>
      <c r="F644" s="218">
        <f t="shared" si="50"/>
        <v>310000</v>
      </c>
      <c r="G644" s="207">
        <v>1263842</v>
      </c>
      <c r="H644" s="203">
        <v>37029.282442129632</v>
      </c>
      <c r="I644" t="s">
        <v>3133</v>
      </c>
      <c r="M644" t="s">
        <v>2476</v>
      </c>
      <c r="N644" t="s">
        <v>2711</v>
      </c>
      <c r="O644" t="s">
        <v>3124</v>
      </c>
      <c r="Q644" s="204">
        <v>10000</v>
      </c>
      <c r="S644" t="s">
        <v>2477</v>
      </c>
      <c r="T644" t="s">
        <v>3899</v>
      </c>
      <c r="U644" s="206">
        <v>4.2949999999999999</v>
      </c>
      <c r="V644" t="s">
        <v>3134</v>
      </c>
      <c r="W644" t="s">
        <v>3390</v>
      </c>
      <c r="X644" t="s">
        <v>2713</v>
      </c>
      <c r="Y644" t="s">
        <v>3964</v>
      </c>
      <c r="Z644" t="s">
        <v>3532</v>
      </c>
      <c r="AA644" t="s">
        <v>1664</v>
      </c>
      <c r="AB644" s="203">
        <v>37073.875</v>
      </c>
      <c r="AC644" s="203">
        <v>37103.875</v>
      </c>
    </row>
    <row r="645" spans="1:29" x14ac:dyDescent="0.25">
      <c r="A645" s="44" t="str">
        <f t="shared" si="46"/>
        <v>US Natural Gas Financial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30</v>
      </c>
      <c r="F645" s="218">
        <f t="shared" si="50"/>
        <v>450000</v>
      </c>
      <c r="G645" s="207">
        <v>1263844</v>
      </c>
      <c r="H645" s="203">
        <v>37029.282488425924</v>
      </c>
      <c r="I645" t="s">
        <v>3639</v>
      </c>
      <c r="M645" t="s">
        <v>2476</v>
      </c>
      <c r="N645" t="s">
        <v>2711</v>
      </c>
      <c r="O645" t="s">
        <v>2712</v>
      </c>
      <c r="P645" s="204">
        <v>15000</v>
      </c>
      <c r="S645" t="s">
        <v>2477</v>
      </c>
      <c r="T645" t="s">
        <v>3899</v>
      </c>
      <c r="U645" s="206">
        <v>4.2050000000000001</v>
      </c>
      <c r="V645" t="s">
        <v>1665</v>
      </c>
      <c r="W645" t="s">
        <v>3390</v>
      </c>
      <c r="X645" t="s">
        <v>2713</v>
      </c>
      <c r="Y645" t="s">
        <v>3964</v>
      </c>
      <c r="Z645" t="s">
        <v>3532</v>
      </c>
      <c r="AA645" t="s">
        <v>1666</v>
      </c>
      <c r="AB645" s="203">
        <v>37043.875</v>
      </c>
      <c r="AC645" s="203">
        <v>37072.875</v>
      </c>
    </row>
    <row r="646" spans="1:29" x14ac:dyDescent="0.25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8">
        <f t="shared" si="50"/>
        <v>50</v>
      </c>
      <c r="G646" s="207">
        <v>1263845</v>
      </c>
      <c r="H646" s="203">
        <v>37029.282557870371</v>
      </c>
      <c r="I646" t="s">
        <v>2670</v>
      </c>
      <c r="M646" t="s">
        <v>3301</v>
      </c>
      <c r="N646" t="s">
        <v>2631</v>
      </c>
      <c r="O646" t="s">
        <v>1640</v>
      </c>
      <c r="Q646" s="204">
        <v>50</v>
      </c>
      <c r="S646" t="s">
        <v>2475</v>
      </c>
      <c r="T646" t="s">
        <v>3899</v>
      </c>
      <c r="U646" s="206">
        <v>37</v>
      </c>
      <c r="V646" t="s">
        <v>1667</v>
      </c>
      <c r="W646" t="s">
        <v>2644</v>
      </c>
      <c r="X646" t="s">
        <v>2688</v>
      </c>
      <c r="Y646" t="s">
        <v>4166</v>
      </c>
      <c r="Z646" t="s">
        <v>3527</v>
      </c>
      <c r="AA646">
        <v>614914.1</v>
      </c>
      <c r="AB646" s="203">
        <v>37032.875</v>
      </c>
      <c r="AC646" s="203">
        <v>37032.875</v>
      </c>
    </row>
    <row r="647" spans="1:29" x14ac:dyDescent="0.25">
      <c r="A647" s="44" t="str">
        <f t="shared" si="46"/>
        <v>US Natural Gas Financial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Financial</v>
      </c>
      <c r="E647" s="44">
        <f>IF(VLOOKUP(S647,'DD-Lookup'!$J$6:$L$50,3,FALSE)="Monthly",(YEAR(AC647)-YEAR(AB647))*12+MONTH(AC647)-MONTH(AB647)+1,(AC647-AB647+1))</f>
        <v>30</v>
      </c>
      <c r="F647" s="218">
        <f t="shared" si="50"/>
        <v>450000</v>
      </c>
      <c r="G647" s="207">
        <v>1263846</v>
      </c>
      <c r="H647" s="203">
        <v>37029.282893518517</v>
      </c>
      <c r="I647" t="s">
        <v>3639</v>
      </c>
      <c r="M647" t="s">
        <v>2476</v>
      </c>
      <c r="N647" t="s">
        <v>2711</v>
      </c>
      <c r="O647" t="s">
        <v>2712</v>
      </c>
      <c r="P647" s="204">
        <v>15000</v>
      </c>
      <c r="S647" t="s">
        <v>2477</v>
      </c>
      <c r="T647" t="s">
        <v>3899</v>
      </c>
      <c r="U647" s="206">
        <v>4.2</v>
      </c>
      <c r="V647" t="s">
        <v>1665</v>
      </c>
      <c r="W647" t="s">
        <v>3390</v>
      </c>
      <c r="X647" t="s">
        <v>2713</v>
      </c>
      <c r="Y647" t="s">
        <v>3964</v>
      </c>
      <c r="Z647" t="s">
        <v>3532</v>
      </c>
      <c r="AA647" t="s">
        <v>1668</v>
      </c>
      <c r="AB647" s="203">
        <v>37043.875</v>
      </c>
      <c r="AC647" s="203">
        <v>37072.875</v>
      </c>
    </row>
    <row r="648" spans="1:29" x14ac:dyDescent="0.25">
      <c r="A648" s="44" t="str">
        <f t="shared" si="46"/>
        <v>US Natural Gas Financial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30</v>
      </c>
      <c r="F648" s="218">
        <f t="shared" si="50"/>
        <v>150000</v>
      </c>
      <c r="G648" s="207">
        <v>1263847</v>
      </c>
      <c r="H648" s="203">
        <v>37029.282962962963</v>
      </c>
      <c r="I648" t="s">
        <v>3871</v>
      </c>
      <c r="M648" t="s">
        <v>2476</v>
      </c>
      <c r="N648" t="s">
        <v>2711</v>
      </c>
      <c r="O648" t="s">
        <v>2712</v>
      </c>
      <c r="Q648" s="204">
        <v>5000</v>
      </c>
      <c r="S648" t="s">
        <v>2477</v>
      </c>
      <c r="T648" t="s">
        <v>3899</v>
      </c>
      <c r="U648" s="206">
        <v>4.2050000000000001</v>
      </c>
      <c r="V648" t="s">
        <v>2716</v>
      </c>
      <c r="W648" t="s">
        <v>3390</v>
      </c>
      <c r="X648" t="s">
        <v>2713</v>
      </c>
      <c r="Y648" t="s">
        <v>3964</v>
      </c>
      <c r="Z648" t="s">
        <v>3532</v>
      </c>
      <c r="AA648" t="s">
        <v>1669</v>
      </c>
      <c r="AB648" s="203">
        <v>37043.875</v>
      </c>
      <c r="AC648" s="203">
        <v>37072.875</v>
      </c>
    </row>
    <row r="649" spans="1:29" x14ac:dyDescent="0.25">
      <c r="A649" s="44" t="str">
        <f t="shared" si="46"/>
        <v>US Natural Gas Financial</v>
      </c>
      <c r="B649" s="44" t="str">
        <f t="shared" si="47"/>
        <v>US</v>
      </c>
      <c r="C649" s="44" t="str">
        <f t="shared" si="48"/>
        <v>Natural Gas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30</v>
      </c>
      <c r="F649" s="218">
        <f t="shared" si="50"/>
        <v>450000</v>
      </c>
      <c r="G649" s="207">
        <v>1263848</v>
      </c>
      <c r="H649" s="203">
        <v>37029.283009259256</v>
      </c>
      <c r="I649" t="s">
        <v>3639</v>
      </c>
      <c r="M649" t="s">
        <v>2476</v>
      </c>
      <c r="N649" t="s">
        <v>2711</v>
      </c>
      <c r="O649" t="s">
        <v>2712</v>
      </c>
      <c r="P649" s="204">
        <v>15000</v>
      </c>
      <c r="S649" t="s">
        <v>2477</v>
      </c>
      <c r="T649" t="s">
        <v>3899</v>
      </c>
      <c r="U649" s="206">
        <v>4.2</v>
      </c>
      <c r="V649" t="s">
        <v>1665</v>
      </c>
      <c r="W649" t="s">
        <v>3390</v>
      </c>
      <c r="X649" t="s">
        <v>2713</v>
      </c>
      <c r="Y649" t="s">
        <v>3964</v>
      </c>
      <c r="Z649" t="s">
        <v>3532</v>
      </c>
      <c r="AA649" t="s">
        <v>1670</v>
      </c>
      <c r="AB649" s="203">
        <v>37043.875</v>
      </c>
      <c r="AC649" s="203">
        <v>37072.875</v>
      </c>
    </row>
    <row r="650" spans="1:29" x14ac:dyDescent="0.25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30</v>
      </c>
      <c r="F650" s="218">
        <f t="shared" si="50"/>
        <v>1500</v>
      </c>
      <c r="G650" s="207">
        <v>1263849</v>
      </c>
      <c r="H650" s="203">
        <v>37029.283020833333</v>
      </c>
      <c r="I650" t="s">
        <v>3240</v>
      </c>
      <c r="M650" t="s">
        <v>3301</v>
      </c>
      <c r="N650" t="s">
        <v>2631</v>
      </c>
      <c r="O650" t="s">
        <v>3123</v>
      </c>
      <c r="Q650" s="204">
        <v>50</v>
      </c>
      <c r="S650" t="s">
        <v>2475</v>
      </c>
      <c r="T650" t="s">
        <v>3899</v>
      </c>
      <c r="U650" s="206">
        <v>59.5</v>
      </c>
      <c r="V650" t="s">
        <v>2667</v>
      </c>
      <c r="W650" t="s">
        <v>2656</v>
      </c>
      <c r="X650" t="s">
        <v>2681</v>
      </c>
      <c r="Y650" t="s">
        <v>4166</v>
      </c>
      <c r="Z650" t="s">
        <v>3527</v>
      </c>
      <c r="AA650">
        <v>614915.1</v>
      </c>
      <c r="AB650" s="203">
        <v>37043.591666666667</v>
      </c>
      <c r="AC650" s="203">
        <v>37072.591666666667</v>
      </c>
    </row>
    <row r="651" spans="1:29" x14ac:dyDescent="0.25">
      <c r="A651" s="44" t="str">
        <f t="shared" ref="A651:A714" si="51">B651&amp;" "&amp;C651&amp;" "&amp;D651</f>
        <v>US Natural Gas Financial</v>
      </c>
      <c r="B651" s="44" t="str">
        <f t="shared" ref="B651:B714" si="52">IF((LEFT(N651,2)="US"),"US","")</f>
        <v>US</v>
      </c>
      <c r="C651" s="44" t="str">
        <f t="shared" ref="C651:C714" si="53">M651</f>
        <v>Natural Gas</v>
      </c>
      <c r="D651" s="44" t="str">
        <f t="shared" ref="D651:D714" si="54">IF(ISNUMBER(FIND("Phy",N651))=TRUE,"Physical","Financial")</f>
        <v>Financial</v>
      </c>
      <c r="E651" s="44">
        <f>IF(VLOOKUP(S651,'DD-Lookup'!$J$6:$L$50,3,FALSE)="Monthly",(YEAR(AC651)-YEAR(AB651))*12+MONTH(AC651)-MONTH(AB651)+1,(AC651-AB651+1))</f>
        <v>30</v>
      </c>
      <c r="F651" s="218">
        <f t="shared" ref="F651:F714" si="55">E651*SUM(P651:Q651)</f>
        <v>450000</v>
      </c>
      <c r="G651" s="207">
        <v>1263850</v>
      </c>
      <c r="H651" s="203">
        <v>37029.283032407409</v>
      </c>
      <c r="I651" t="s">
        <v>3133</v>
      </c>
      <c r="M651" t="s">
        <v>2476</v>
      </c>
      <c r="N651" t="s">
        <v>2711</v>
      </c>
      <c r="O651" t="s">
        <v>2712</v>
      </c>
      <c r="Q651" s="204">
        <v>15000</v>
      </c>
      <c r="S651" t="s">
        <v>2477</v>
      </c>
      <c r="T651" t="s">
        <v>3899</v>
      </c>
      <c r="U651" s="206">
        <v>4.2050000000000001</v>
      </c>
      <c r="V651" t="s">
        <v>3134</v>
      </c>
      <c r="W651" t="s">
        <v>3390</v>
      </c>
      <c r="X651" t="s">
        <v>2713</v>
      </c>
      <c r="Y651" t="s">
        <v>3964</v>
      </c>
      <c r="Z651" t="s">
        <v>3532</v>
      </c>
      <c r="AA651" t="s">
        <v>1671</v>
      </c>
      <c r="AB651" s="203">
        <v>37043.875</v>
      </c>
      <c r="AC651" s="203">
        <v>37072.875</v>
      </c>
    </row>
    <row r="652" spans="1:29" x14ac:dyDescent="0.25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30</v>
      </c>
      <c r="F652" s="218">
        <f t="shared" si="55"/>
        <v>150000</v>
      </c>
      <c r="G652" s="207">
        <v>1263851</v>
      </c>
      <c r="H652" s="203">
        <v>37029.283159722225</v>
      </c>
      <c r="I652" t="s">
        <v>3133</v>
      </c>
      <c r="M652" t="s">
        <v>2476</v>
      </c>
      <c r="N652" t="s">
        <v>2711</v>
      </c>
      <c r="O652" t="s">
        <v>2712</v>
      </c>
      <c r="Q652" s="204">
        <v>5000</v>
      </c>
      <c r="S652" t="s">
        <v>2477</v>
      </c>
      <c r="T652" t="s">
        <v>3899</v>
      </c>
      <c r="U652" s="206">
        <v>4.21</v>
      </c>
      <c r="V652" t="s">
        <v>3134</v>
      </c>
      <c r="W652" t="s">
        <v>3390</v>
      </c>
      <c r="X652" t="s">
        <v>2713</v>
      </c>
      <c r="Y652" t="s">
        <v>3964</v>
      </c>
      <c r="Z652" t="s">
        <v>3532</v>
      </c>
      <c r="AA652" t="s">
        <v>1672</v>
      </c>
      <c r="AB652" s="203">
        <v>37043.875</v>
      </c>
      <c r="AC652" s="203">
        <v>37072.875</v>
      </c>
    </row>
    <row r="653" spans="1:29" x14ac:dyDescent="0.25">
      <c r="A653" s="44" t="str">
        <f t="shared" si="51"/>
        <v>US Power Physical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1</v>
      </c>
      <c r="F653" s="218">
        <f t="shared" si="55"/>
        <v>50</v>
      </c>
      <c r="G653" s="207">
        <v>1263852</v>
      </c>
      <c r="H653" s="203">
        <v>37029.283206018517</v>
      </c>
      <c r="I653" t="s">
        <v>2674</v>
      </c>
      <c r="M653" t="s">
        <v>3301</v>
      </c>
      <c r="N653" t="s">
        <v>2631</v>
      </c>
      <c r="O653" t="s">
        <v>1628</v>
      </c>
      <c r="P653" s="204">
        <v>50</v>
      </c>
      <c r="S653" t="s">
        <v>2475</v>
      </c>
      <c r="T653" t="s">
        <v>3899</v>
      </c>
      <c r="U653" s="206">
        <v>52</v>
      </c>
      <c r="V653" t="s">
        <v>2675</v>
      </c>
      <c r="W653" t="s">
        <v>2642</v>
      </c>
      <c r="X653" t="s">
        <v>2643</v>
      </c>
      <c r="Y653" t="s">
        <v>4166</v>
      </c>
      <c r="Z653" t="s">
        <v>3527</v>
      </c>
      <c r="AA653">
        <v>614916.1</v>
      </c>
      <c r="AB653" s="203">
        <v>37032.875</v>
      </c>
      <c r="AC653" s="203">
        <v>37032.875</v>
      </c>
    </row>
    <row r="654" spans="1:29" x14ac:dyDescent="0.25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18">
        <f t="shared" si="55"/>
        <v>50</v>
      </c>
      <c r="G654" s="207">
        <v>1263853</v>
      </c>
      <c r="H654" s="203">
        <v>37029.283379629633</v>
      </c>
      <c r="I654" t="s">
        <v>2662</v>
      </c>
      <c r="M654" t="s">
        <v>3301</v>
      </c>
      <c r="N654" t="s">
        <v>2631</v>
      </c>
      <c r="O654" t="s">
        <v>1627</v>
      </c>
      <c r="P654" s="204">
        <v>50</v>
      </c>
      <c r="S654" t="s">
        <v>2475</v>
      </c>
      <c r="T654" t="s">
        <v>3899</v>
      </c>
      <c r="U654" s="206">
        <v>36.65</v>
      </c>
      <c r="V654" t="s">
        <v>2685</v>
      </c>
      <c r="W654" t="s">
        <v>2656</v>
      </c>
      <c r="X654" t="s">
        <v>2657</v>
      </c>
      <c r="Y654" t="s">
        <v>4166</v>
      </c>
      <c r="Z654" t="s">
        <v>3527</v>
      </c>
      <c r="AA654">
        <v>614917.1</v>
      </c>
      <c r="AB654" s="203">
        <v>37032.875</v>
      </c>
      <c r="AC654" s="203">
        <v>37032.875</v>
      </c>
    </row>
    <row r="655" spans="1:29" x14ac:dyDescent="0.25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1</v>
      </c>
      <c r="F655" s="218">
        <f t="shared" si="55"/>
        <v>50</v>
      </c>
      <c r="G655" s="207">
        <v>1263854</v>
      </c>
      <c r="H655" s="203">
        <v>37029.283460648148</v>
      </c>
      <c r="I655" t="s">
        <v>2686</v>
      </c>
      <c r="M655" t="s">
        <v>3301</v>
      </c>
      <c r="N655" t="s">
        <v>2631</v>
      </c>
      <c r="O655" t="s">
        <v>1630</v>
      </c>
      <c r="P655" s="204">
        <v>50</v>
      </c>
      <c r="S655" t="s">
        <v>2475</v>
      </c>
      <c r="T655" t="s">
        <v>3899</v>
      </c>
      <c r="U655" s="206">
        <v>27.75</v>
      </c>
      <c r="V655" t="s">
        <v>2687</v>
      </c>
      <c r="W655" t="s">
        <v>2638</v>
      </c>
      <c r="X655" t="s">
        <v>2639</v>
      </c>
      <c r="Y655" t="s">
        <v>4166</v>
      </c>
      <c r="Z655" t="s">
        <v>3527</v>
      </c>
      <c r="AA655">
        <v>614918.1</v>
      </c>
      <c r="AB655" s="203">
        <v>37032.875</v>
      </c>
      <c r="AC655" s="203">
        <v>37032.875</v>
      </c>
    </row>
    <row r="656" spans="1:29" x14ac:dyDescent="0.25">
      <c r="A656" s="44" t="str">
        <f t="shared" si="51"/>
        <v>US Natural Gas Financial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Financial</v>
      </c>
      <c r="E656" s="44">
        <f>IF(VLOOKUP(S656,'DD-Lookup'!$J$6:$L$50,3,FALSE)="Monthly",(YEAR(AC656)-YEAR(AB656))*12+MONTH(AC656)-MONTH(AB656)+1,(AC656-AB656+1))</f>
        <v>30</v>
      </c>
      <c r="F656" s="218">
        <f t="shared" si="55"/>
        <v>300000</v>
      </c>
      <c r="G656" s="207">
        <v>1263855</v>
      </c>
      <c r="H656" s="203">
        <v>37029.28365740741</v>
      </c>
      <c r="I656" t="s">
        <v>2699</v>
      </c>
      <c r="M656" t="s">
        <v>2476</v>
      </c>
      <c r="N656" t="s">
        <v>2711</v>
      </c>
      <c r="O656" t="s">
        <v>2712</v>
      </c>
      <c r="Q656" s="204">
        <v>10000</v>
      </c>
      <c r="S656" t="s">
        <v>2477</v>
      </c>
      <c r="T656" t="s">
        <v>3899</v>
      </c>
      <c r="U656" s="206">
        <v>4.21</v>
      </c>
      <c r="V656" t="s">
        <v>2988</v>
      </c>
      <c r="W656" t="s">
        <v>3390</v>
      </c>
      <c r="X656" t="s">
        <v>2713</v>
      </c>
      <c r="Y656" t="s">
        <v>3964</v>
      </c>
      <c r="Z656" t="s">
        <v>3532</v>
      </c>
      <c r="AA656" t="s">
        <v>1673</v>
      </c>
      <c r="AB656" s="203">
        <v>37043.875</v>
      </c>
      <c r="AC656" s="203">
        <v>37072.875</v>
      </c>
    </row>
    <row r="657" spans="1:29" x14ac:dyDescent="0.25">
      <c r="A657" s="44" t="str">
        <f t="shared" si="51"/>
        <v xml:space="preserve"> Metals Financial</v>
      </c>
      <c r="B657" s="44" t="str">
        <f t="shared" si="52"/>
        <v/>
      </c>
      <c r="C657" s="44" t="str">
        <f t="shared" si="53"/>
        <v>Metals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8">
        <f t="shared" si="55"/>
        <v>5</v>
      </c>
      <c r="G657" s="207">
        <v>1263856</v>
      </c>
      <c r="H657" s="203">
        <v>37029.284016203703</v>
      </c>
      <c r="I657" t="s">
        <v>3958</v>
      </c>
      <c r="M657" t="s">
        <v>2482</v>
      </c>
      <c r="N657" t="s">
        <v>3951</v>
      </c>
      <c r="O657" t="s">
        <v>3952</v>
      </c>
      <c r="Q657" s="204">
        <v>5</v>
      </c>
      <c r="S657" t="s">
        <v>3898</v>
      </c>
      <c r="T657" t="s">
        <v>3899</v>
      </c>
      <c r="U657" s="206">
        <v>1539</v>
      </c>
      <c r="V657" t="s">
        <v>2767</v>
      </c>
      <c r="W657" t="s">
        <v>3922</v>
      </c>
      <c r="X657" t="s">
        <v>3902</v>
      </c>
      <c r="Y657" t="s">
        <v>3903</v>
      </c>
      <c r="Z657" t="s">
        <v>3904</v>
      </c>
      <c r="AA657">
        <v>2137884</v>
      </c>
    </row>
    <row r="658" spans="1:29" x14ac:dyDescent="0.25">
      <c r="A658" s="44" t="str">
        <f t="shared" si="51"/>
        <v xml:space="preserve"> Metals Financial</v>
      </c>
      <c r="B658" s="44" t="str">
        <f t="shared" si="52"/>
        <v/>
      </c>
      <c r="C658" s="44" t="str">
        <f t="shared" si="53"/>
        <v>Metals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1</v>
      </c>
      <c r="F658" s="218">
        <f t="shared" si="55"/>
        <v>20</v>
      </c>
      <c r="G658" s="207">
        <v>1263857</v>
      </c>
      <c r="H658" s="203">
        <v>37029.284039351849</v>
      </c>
      <c r="I658" t="s">
        <v>3958</v>
      </c>
      <c r="M658" t="s">
        <v>2482</v>
      </c>
      <c r="N658" t="s">
        <v>3951</v>
      </c>
      <c r="O658" t="s">
        <v>3952</v>
      </c>
      <c r="P658" s="204">
        <v>20</v>
      </c>
      <c r="S658" t="s">
        <v>3898</v>
      </c>
      <c r="T658" t="s">
        <v>3899</v>
      </c>
      <c r="U658" s="206">
        <v>1538</v>
      </c>
      <c r="V658" t="s">
        <v>4167</v>
      </c>
      <c r="W658" t="s">
        <v>3922</v>
      </c>
      <c r="X658" t="s">
        <v>3902</v>
      </c>
      <c r="Y658" t="s">
        <v>3903</v>
      </c>
      <c r="Z658" t="s">
        <v>3904</v>
      </c>
      <c r="AA658">
        <v>2137886</v>
      </c>
    </row>
    <row r="659" spans="1:29" x14ac:dyDescent="0.25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8">
        <f t="shared" si="55"/>
        <v>50</v>
      </c>
      <c r="G659" s="207">
        <v>1263858</v>
      </c>
      <c r="H659" s="203">
        <v>37029.284201388888</v>
      </c>
      <c r="I659" t="s">
        <v>2704</v>
      </c>
      <c r="M659" t="s">
        <v>3301</v>
      </c>
      <c r="N659" t="s">
        <v>2631</v>
      </c>
      <c r="O659" t="s">
        <v>1640</v>
      </c>
      <c r="Q659" s="204">
        <v>50</v>
      </c>
      <c r="S659" t="s">
        <v>2475</v>
      </c>
      <c r="T659" t="s">
        <v>3899</v>
      </c>
      <c r="U659" s="206">
        <v>37</v>
      </c>
      <c r="V659" t="s">
        <v>3828</v>
      </c>
      <c r="W659" t="s">
        <v>2644</v>
      </c>
      <c r="X659" t="s">
        <v>2688</v>
      </c>
      <c r="Y659" t="s">
        <v>4166</v>
      </c>
      <c r="Z659" t="s">
        <v>3527</v>
      </c>
      <c r="AA659">
        <v>614919.1</v>
      </c>
      <c r="AB659" s="203">
        <v>37032.875</v>
      </c>
      <c r="AC659" s="203">
        <v>37032.875</v>
      </c>
    </row>
    <row r="660" spans="1:29" x14ac:dyDescent="0.25">
      <c r="A660" s="44" t="str">
        <f t="shared" si="51"/>
        <v>US Power Physical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18">
        <f t="shared" si="55"/>
        <v>50</v>
      </c>
      <c r="G660" s="207">
        <v>1263859</v>
      </c>
      <c r="H660" s="203">
        <v>37029.284502314818</v>
      </c>
      <c r="I660" t="s">
        <v>3872</v>
      </c>
      <c r="M660" t="s">
        <v>3301</v>
      </c>
      <c r="N660" t="s">
        <v>2631</v>
      </c>
      <c r="O660" t="s">
        <v>1640</v>
      </c>
      <c r="Q660" s="204">
        <v>50</v>
      </c>
      <c r="S660" t="s">
        <v>2475</v>
      </c>
      <c r="T660" t="s">
        <v>3899</v>
      </c>
      <c r="U660" s="206">
        <v>37</v>
      </c>
      <c r="V660" t="s">
        <v>2668</v>
      </c>
      <c r="W660" t="s">
        <v>2644</v>
      </c>
      <c r="X660" t="s">
        <v>2688</v>
      </c>
      <c r="Y660" t="s">
        <v>4166</v>
      </c>
      <c r="Z660" t="s">
        <v>3527</v>
      </c>
      <c r="AA660">
        <v>614920.1</v>
      </c>
      <c r="AB660" s="203">
        <v>37032.875</v>
      </c>
      <c r="AC660" s="203">
        <v>37032.875</v>
      </c>
    </row>
    <row r="661" spans="1:29" x14ac:dyDescent="0.25">
      <c r="A661" s="44" t="str">
        <f t="shared" si="51"/>
        <v xml:space="preserve"> Metals Financial</v>
      </c>
      <c r="B661" s="44" t="str">
        <f t="shared" si="52"/>
        <v/>
      </c>
      <c r="C661" s="44" t="str">
        <f t="shared" si="53"/>
        <v>Metals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1</v>
      </c>
      <c r="F661" s="218">
        <f t="shared" si="55"/>
        <v>20</v>
      </c>
      <c r="G661" s="207">
        <v>1263860</v>
      </c>
      <c r="H661" s="203">
        <v>37029.28460648148</v>
      </c>
      <c r="I661" t="s">
        <v>4037</v>
      </c>
      <c r="M661" t="s">
        <v>2482</v>
      </c>
      <c r="N661" t="s">
        <v>3978</v>
      </c>
      <c r="O661" t="s">
        <v>3979</v>
      </c>
      <c r="Q661" s="204">
        <v>20</v>
      </c>
      <c r="S661" t="s">
        <v>3898</v>
      </c>
      <c r="T661" t="s">
        <v>3899</v>
      </c>
      <c r="U661" s="206">
        <v>488</v>
      </c>
      <c r="V661" t="s">
        <v>3207</v>
      </c>
      <c r="W661" t="s">
        <v>3962</v>
      </c>
      <c r="X661" t="s">
        <v>3902</v>
      </c>
      <c r="Y661" t="s">
        <v>3903</v>
      </c>
      <c r="Z661" t="s">
        <v>3904</v>
      </c>
      <c r="AA661">
        <v>2137888</v>
      </c>
    </row>
    <row r="662" spans="1:29" x14ac:dyDescent="0.25">
      <c r="A662" s="44" t="str">
        <f t="shared" si="51"/>
        <v>US Power Physical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1</v>
      </c>
      <c r="F662" s="218">
        <f t="shared" si="55"/>
        <v>50</v>
      </c>
      <c r="G662" s="207">
        <v>1263862</v>
      </c>
      <c r="H662" s="203">
        <v>37029.284780092596</v>
      </c>
      <c r="I662" t="s">
        <v>3240</v>
      </c>
      <c r="M662" t="s">
        <v>3301</v>
      </c>
      <c r="N662" t="s">
        <v>2631</v>
      </c>
      <c r="O662" t="s">
        <v>1644</v>
      </c>
      <c r="P662" s="204">
        <v>50</v>
      </c>
      <c r="S662" t="s">
        <v>2475</v>
      </c>
      <c r="T662" t="s">
        <v>3899</v>
      </c>
      <c r="U662" s="206">
        <v>28.25</v>
      </c>
      <c r="V662" t="s">
        <v>3131</v>
      </c>
      <c r="W662" t="s">
        <v>2644</v>
      </c>
      <c r="X662" t="s">
        <v>2645</v>
      </c>
      <c r="Y662" t="s">
        <v>4166</v>
      </c>
      <c r="Z662" t="s">
        <v>3527</v>
      </c>
      <c r="AA662">
        <v>614921.1</v>
      </c>
      <c r="AB662" s="203">
        <v>37032.875</v>
      </c>
      <c r="AC662" s="203">
        <v>37032.875</v>
      </c>
    </row>
    <row r="663" spans="1:29" x14ac:dyDescent="0.25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4</v>
      </c>
      <c r="F663" s="218">
        <f t="shared" si="55"/>
        <v>200</v>
      </c>
      <c r="G663" s="207">
        <v>1263863</v>
      </c>
      <c r="H663" s="203">
        <v>37029.284791666665</v>
      </c>
      <c r="I663" t="s">
        <v>2652</v>
      </c>
      <c r="M663" t="s">
        <v>3301</v>
      </c>
      <c r="N663" t="s">
        <v>2631</v>
      </c>
      <c r="O663" t="s">
        <v>1641</v>
      </c>
      <c r="P663" s="204">
        <v>50</v>
      </c>
      <c r="S663" t="s">
        <v>2475</v>
      </c>
      <c r="T663" t="s">
        <v>3899</v>
      </c>
      <c r="U663" s="206">
        <v>36.25</v>
      </c>
      <c r="V663" t="s">
        <v>2693</v>
      </c>
      <c r="W663" t="s">
        <v>2656</v>
      </c>
      <c r="X663" t="s">
        <v>2657</v>
      </c>
      <c r="Y663" t="s">
        <v>4166</v>
      </c>
      <c r="Z663" t="s">
        <v>3527</v>
      </c>
      <c r="AA663">
        <v>614922.1</v>
      </c>
      <c r="AB663" s="203">
        <v>37033.875</v>
      </c>
      <c r="AC663" s="203">
        <v>37036.875</v>
      </c>
    </row>
    <row r="664" spans="1:29" x14ac:dyDescent="0.25">
      <c r="A664" s="44" t="str">
        <f t="shared" si="51"/>
        <v xml:space="preserve"> Metals Financial</v>
      </c>
      <c r="B664" s="44" t="str">
        <f t="shared" si="52"/>
        <v/>
      </c>
      <c r="C664" s="44" t="str">
        <f t="shared" si="53"/>
        <v>Metals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1</v>
      </c>
      <c r="F664" s="218">
        <f t="shared" si="55"/>
        <v>20</v>
      </c>
      <c r="G664" s="207">
        <v>1263867</v>
      </c>
      <c r="H664" s="203">
        <v>37029.284953703704</v>
      </c>
      <c r="I664" t="s">
        <v>3869</v>
      </c>
      <c r="M664" t="s">
        <v>2482</v>
      </c>
      <c r="N664" t="s">
        <v>3951</v>
      </c>
      <c r="O664" t="s">
        <v>3952</v>
      </c>
      <c r="Q664" s="204">
        <v>20</v>
      </c>
      <c r="S664" t="s">
        <v>3898</v>
      </c>
      <c r="T664" t="s">
        <v>3899</v>
      </c>
      <c r="U664" s="206">
        <v>1539</v>
      </c>
      <c r="V664" t="s">
        <v>3957</v>
      </c>
      <c r="W664" t="s">
        <v>3922</v>
      </c>
      <c r="X664" t="s">
        <v>3902</v>
      </c>
      <c r="Y664" t="s">
        <v>3903</v>
      </c>
      <c r="Z664" t="s">
        <v>3904</v>
      </c>
      <c r="AA664">
        <v>2137894</v>
      </c>
    </row>
    <row r="665" spans="1:29" x14ac:dyDescent="0.25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1</v>
      </c>
      <c r="F665" s="218">
        <f t="shared" si="55"/>
        <v>50</v>
      </c>
      <c r="G665" s="207">
        <v>1263868</v>
      </c>
      <c r="H665" s="203">
        <v>37029.284953703704</v>
      </c>
      <c r="I665" t="s">
        <v>2662</v>
      </c>
      <c r="M665" t="s">
        <v>3301</v>
      </c>
      <c r="N665" t="s">
        <v>2631</v>
      </c>
      <c r="O665" t="s">
        <v>1630</v>
      </c>
      <c r="P665" s="204">
        <v>50</v>
      </c>
      <c r="S665" t="s">
        <v>2475</v>
      </c>
      <c r="T665" t="s">
        <v>3899</v>
      </c>
      <c r="U665" s="206">
        <v>27.5</v>
      </c>
      <c r="V665" t="s">
        <v>2676</v>
      </c>
      <c r="W665" t="s">
        <v>2638</v>
      </c>
      <c r="X665" t="s">
        <v>2639</v>
      </c>
      <c r="Y665" t="s">
        <v>4166</v>
      </c>
      <c r="Z665" t="s">
        <v>3527</v>
      </c>
      <c r="AA665">
        <v>614926.1</v>
      </c>
      <c r="AB665" s="203">
        <v>37032.875</v>
      </c>
      <c r="AC665" s="203">
        <v>37032.875</v>
      </c>
    </row>
    <row r="666" spans="1:29" x14ac:dyDescent="0.25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1</v>
      </c>
      <c r="F666" s="218">
        <f t="shared" si="55"/>
        <v>50</v>
      </c>
      <c r="G666" s="207">
        <v>1263866</v>
      </c>
      <c r="H666" s="203">
        <v>37029.284953703704</v>
      </c>
      <c r="I666" t="s">
        <v>4174</v>
      </c>
      <c r="M666" t="s">
        <v>3301</v>
      </c>
      <c r="N666" t="s">
        <v>2631</v>
      </c>
      <c r="O666" t="s">
        <v>1627</v>
      </c>
      <c r="P666" s="204">
        <v>50</v>
      </c>
      <c r="S666" t="s">
        <v>2475</v>
      </c>
      <c r="T666" t="s">
        <v>3899</v>
      </c>
      <c r="U666" s="206">
        <v>36.450000000000003</v>
      </c>
      <c r="V666" t="s">
        <v>2677</v>
      </c>
      <c r="W666" t="s">
        <v>2656</v>
      </c>
      <c r="X666" t="s">
        <v>2657</v>
      </c>
      <c r="Y666" t="s">
        <v>4166</v>
      </c>
      <c r="Z666" t="s">
        <v>3527</v>
      </c>
      <c r="AA666">
        <v>614925.1</v>
      </c>
      <c r="AB666" s="203">
        <v>37032.875</v>
      </c>
      <c r="AC666" s="203">
        <v>37032.875</v>
      </c>
    </row>
    <row r="667" spans="1:29" x14ac:dyDescent="0.25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8">
        <f t="shared" si="55"/>
        <v>50</v>
      </c>
      <c r="G667" s="207">
        <v>1263869</v>
      </c>
      <c r="H667" s="203">
        <v>37029.284988425927</v>
      </c>
      <c r="I667" t="s">
        <v>4174</v>
      </c>
      <c r="M667" t="s">
        <v>3301</v>
      </c>
      <c r="N667" t="s">
        <v>2631</v>
      </c>
      <c r="O667" t="s">
        <v>1627</v>
      </c>
      <c r="P667" s="204">
        <v>50</v>
      </c>
      <c r="S667" t="s">
        <v>2475</v>
      </c>
      <c r="T667" t="s">
        <v>3899</v>
      </c>
      <c r="U667" s="206">
        <v>36.35</v>
      </c>
      <c r="V667" t="s">
        <v>2677</v>
      </c>
      <c r="W667" t="s">
        <v>2656</v>
      </c>
      <c r="X667" t="s">
        <v>2657</v>
      </c>
      <c r="Y667" t="s">
        <v>4166</v>
      </c>
      <c r="Z667" t="s">
        <v>3527</v>
      </c>
      <c r="AA667">
        <v>614927.1</v>
      </c>
      <c r="AB667" s="203">
        <v>37032.875</v>
      </c>
      <c r="AC667" s="203">
        <v>37032.875</v>
      </c>
    </row>
    <row r="668" spans="1:29" x14ac:dyDescent="0.25">
      <c r="A668" s="44" t="str">
        <f t="shared" si="51"/>
        <v xml:space="preserve"> Metals Financial</v>
      </c>
      <c r="B668" s="44" t="str">
        <f t="shared" si="52"/>
        <v/>
      </c>
      <c r="C668" s="44" t="str">
        <f t="shared" si="53"/>
        <v>Metals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1</v>
      </c>
      <c r="F668" s="218">
        <f t="shared" si="55"/>
        <v>20</v>
      </c>
      <c r="G668" s="207">
        <v>1263870</v>
      </c>
      <c r="H668" s="203">
        <v>37029.285034722219</v>
      </c>
      <c r="I668" t="s">
        <v>3869</v>
      </c>
      <c r="M668" t="s">
        <v>2482</v>
      </c>
      <c r="N668" t="s">
        <v>3951</v>
      </c>
      <c r="O668" t="s">
        <v>3952</v>
      </c>
      <c r="Q668" s="204">
        <v>20</v>
      </c>
      <c r="S668" t="s">
        <v>3898</v>
      </c>
      <c r="T668" t="s">
        <v>3899</v>
      </c>
      <c r="U668" s="206">
        <v>1540</v>
      </c>
      <c r="V668" t="s">
        <v>3957</v>
      </c>
      <c r="W668" t="s">
        <v>3922</v>
      </c>
      <c r="X668" t="s">
        <v>3902</v>
      </c>
      <c r="Y668" t="s">
        <v>3903</v>
      </c>
      <c r="Z668" t="s">
        <v>3904</v>
      </c>
      <c r="AA668">
        <v>2137896</v>
      </c>
    </row>
    <row r="669" spans="1:29" x14ac:dyDescent="0.25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18">
        <f t="shared" si="55"/>
        <v>50</v>
      </c>
      <c r="G669" s="207">
        <v>1263871</v>
      </c>
      <c r="H669" s="203">
        <v>37029.285243055558</v>
      </c>
      <c r="I669" t="s">
        <v>2674</v>
      </c>
      <c r="M669" t="s">
        <v>3301</v>
      </c>
      <c r="N669" t="s">
        <v>2631</v>
      </c>
      <c r="O669" t="s">
        <v>1627</v>
      </c>
      <c r="Q669" s="204">
        <v>50</v>
      </c>
      <c r="S669" t="s">
        <v>2475</v>
      </c>
      <c r="T669" t="s">
        <v>3899</v>
      </c>
      <c r="U669" s="206">
        <v>36.35</v>
      </c>
      <c r="V669" t="s">
        <v>2675</v>
      </c>
      <c r="W669" t="s">
        <v>2656</v>
      </c>
      <c r="X669" t="s">
        <v>2657</v>
      </c>
      <c r="Y669" t="s">
        <v>4166</v>
      </c>
      <c r="Z669" t="s">
        <v>3527</v>
      </c>
      <c r="AA669">
        <v>614928.1</v>
      </c>
      <c r="AB669" s="203">
        <v>37032.875</v>
      </c>
      <c r="AC669" s="203">
        <v>37032.875</v>
      </c>
    </row>
    <row r="670" spans="1:29" x14ac:dyDescent="0.25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8">
        <f t="shared" si="55"/>
        <v>50</v>
      </c>
      <c r="G670" s="207">
        <v>1263872</v>
      </c>
      <c r="H670" s="203">
        <v>37029.285300925927</v>
      </c>
      <c r="I670" t="s">
        <v>3673</v>
      </c>
      <c r="M670" t="s">
        <v>3301</v>
      </c>
      <c r="N670" t="s">
        <v>2631</v>
      </c>
      <c r="O670" t="s">
        <v>1627</v>
      </c>
      <c r="P670" s="204">
        <v>50</v>
      </c>
      <c r="S670" t="s">
        <v>2475</v>
      </c>
      <c r="T670" t="s">
        <v>3899</v>
      </c>
      <c r="U670" s="206">
        <v>36.25</v>
      </c>
      <c r="V670" t="s">
        <v>1659</v>
      </c>
      <c r="W670" t="s">
        <v>2656</v>
      </c>
      <c r="X670" t="s">
        <v>2657</v>
      </c>
      <c r="Y670" t="s">
        <v>4166</v>
      </c>
      <c r="Z670" t="s">
        <v>3527</v>
      </c>
      <c r="AA670">
        <v>614929.1</v>
      </c>
      <c r="AB670" s="203">
        <v>37032.875</v>
      </c>
      <c r="AC670" s="203">
        <v>37032.875</v>
      </c>
    </row>
    <row r="671" spans="1:29" x14ac:dyDescent="0.25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8">
        <f t="shared" si="55"/>
        <v>50</v>
      </c>
      <c r="G671" s="207">
        <v>1263875</v>
      </c>
      <c r="H671" s="203">
        <v>37029.285925925928</v>
      </c>
      <c r="I671" t="s">
        <v>2674</v>
      </c>
      <c r="M671" t="s">
        <v>3301</v>
      </c>
      <c r="N671" t="s">
        <v>2631</v>
      </c>
      <c r="O671" t="s">
        <v>1640</v>
      </c>
      <c r="Q671" s="204">
        <v>50</v>
      </c>
      <c r="S671" t="s">
        <v>2475</v>
      </c>
      <c r="T671" t="s">
        <v>3899</v>
      </c>
      <c r="U671" s="206">
        <v>37.25</v>
      </c>
      <c r="V671" t="s">
        <v>3714</v>
      </c>
      <c r="W671" t="s">
        <v>2644</v>
      </c>
      <c r="X671" t="s">
        <v>2688</v>
      </c>
      <c r="Y671" t="s">
        <v>4166</v>
      </c>
      <c r="Z671" t="s">
        <v>3527</v>
      </c>
      <c r="AA671">
        <v>614932.1</v>
      </c>
      <c r="AB671" s="203">
        <v>37032.875</v>
      </c>
      <c r="AC671" s="203">
        <v>37032.875</v>
      </c>
    </row>
    <row r="672" spans="1:29" x14ac:dyDescent="0.25">
      <c r="A672" s="44" t="str">
        <f t="shared" si="51"/>
        <v xml:space="preserve"> Metals Financial</v>
      </c>
      <c r="B672" s="44" t="str">
        <f t="shared" si="52"/>
        <v/>
      </c>
      <c r="C672" s="44" t="str">
        <f t="shared" si="53"/>
        <v>Metals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1</v>
      </c>
      <c r="F672" s="218">
        <f t="shared" si="55"/>
        <v>10</v>
      </c>
      <c r="G672" s="207">
        <v>1263876</v>
      </c>
      <c r="H672" s="203">
        <v>37029.285937499997</v>
      </c>
      <c r="I672" t="s">
        <v>3983</v>
      </c>
      <c r="M672" t="s">
        <v>2482</v>
      </c>
      <c r="N672" t="s">
        <v>4026</v>
      </c>
      <c r="O672" t="s">
        <v>4027</v>
      </c>
      <c r="P672" s="204">
        <v>10</v>
      </c>
      <c r="S672" t="s">
        <v>3898</v>
      </c>
      <c r="T672" t="s">
        <v>3899</v>
      </c>
      <c r="U672" s="206">
        <v>969.5</v>
      </c>
      <c r="V672" t="s">
        <v>3984</v>
      </c>
      <c r="W672" t="s">
        <v>3976</v>
      </c>
      <c r="X672" t="s">
        <v>3902</v>
      </c>
      <c r="Y672" t="s">
        <v>3903</v>
      </c>
      <c r="Z672" t="s">
        <v>3904</v>
      </c>
      <c r="AA672">
        <v>2137898</v>
      </c>
    </row>
    <row r="673" spans="1:29" x14ac:dyDescent="0.25">
      <c r="A673" s="44" t="str">
        <f t="shared" si="51"/>
        <v>US Crude Financial</v>
      </c>
      <c r="B673" s="44" t="str">
        <f t="shared" si="52"/>
        <v>US</v>
      </c>
      <c r="C673" s="44" t="str">
        <f t="shared" si="53"/>
        <v>Crude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1</v>
      </c>
      <c r="F673" s="218">
        <f t="shared" si="55"/>
        <v>5000</v>
      </c>
      <c r="G673" s="207">
        <v>1263877</v>
      </c>
      <c r="H673" s="203">
        <v>37029.286203703705</v>
      </c>
      <c r="I673" t="s">
        <v>2710</v>
      </c>
      <c r="M673" t="s">
        <v>3626</v>
      </c>
      <c r="N673" t="s">
        <v>4150</v>
      </c>
      <c r="O673" t="s">
        <v>2550</v>
      </c>
      <c r="P673" s="204">
        <v>5000</v>
      </c>
      <c r="S673" t="s">
        <v>2483</v>
      </c>
      <c r="T673" t="s">
        <v>3899</v>
      </c>
      <c r="U673" s="206">
        <v>29.42</v>
      </c>
      <c r="V673" t="s">
        <v>3776</v>
      </c>
      <c r="W673" t="s">
        <v>4153</v>
      </c>
      <c r="X673" t="s">
        <v>4154</v>
      </c>
      <c r="Y673" t="s">
        <v>3964</v>
      </c>
      <c r="Z673" t="s">
        <v>3532</v>
      </c>
      <c r="AA673" t="s">
        <v>1674</v>
      </c>
      <c r="AB673" s="203">
        <v>37073</v>
      </c>
      <c r="AC673" s="203">
        <v>37103</v>
      </c>
    </row>
    <row r="674" spans="1:29" x14ac:dyDescent="0.25">
      <c r="A674" s="44" t="str">
        <f t="shared" si="51"/>
        <v>US Crude Financial</v>
      </c>
      <c r="B674" s="44" t="str">
        <f t="shared" si="52"/>
        <v>US</v>
      </c>
      <c r="C674" s="44" t="str">
        <f t="shared" si="53"/>
        <v>Crude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1</v>
      </c>
      <c r="F674" s="218">
        <f t="shared" si="55"/>
        <v>50000</v>
      </c>
      <c r="G674" s="207">
        <v>1263878</v>
      </c>
      <c r="H674" s="203">
        <v>37029.286261574074</v>
      </c>
      <c r="I674" t="s">
        <v>2710</v>
      </c>
      <c r="M674" t="s">
        <v>3626</v>
      </c>
      <c r="N674" t="s">
        <v>4150</v>
      </c>
      <c r="O674" t="s">
        <v>2550</v>
      </c>
      <c r="Q674" s="204">
        <v>50000</v>
      </c>
      <c r="S674" t="s">
        <v>2483</v>
      </c>
      <c r="T674" t="s">
        <v>3899</v>
      </c>
      <c r="U674" s="206">
        <v>29.44</v>
      </c>
      <c r="V674" t="s">
        <v>3776</v>
      </c>
      <c r="W674" t="s">
        <v>4153</v>
      </c>
      <c r="X674" t="s">
        <v>4154</v>
      </c>
      <c r="Y674" t="s">
        <v>3964</v>
      </c>
      <c r="Z674" t="s">
        <v>3532</v>
      </c>
      <c r="AA674" t="s">
        <v>1675</v>
      </c>
      <c r="AB674" s="203">
        <v>37073</v>
      </c>
      <c r="AC674" s="203">
        <v>37103</v>
      </c>
    </row>
    <row r="675" spans="1:29" x14ac:dyDescent="0.25">
      <c r="A675" s="44" t="str">
        <f t="shared" si="51"/>
        <v>US Power Financial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Financial</v>
      </c>
      <c r="E675" s="44">
        <f>IF(VLOOKUP(S675,'DD-Lookup'!$J$6:$L$50,3,FALSE)="Monthly",(YEAR(AC675)-YEAR(AB675))*12+MONTH(AC675)-MONTH(AB675)+1,(AC675-AB675+1))</f>
        <v>1</v>
      </c>
      <c r="F675" s="218">
        <f t="shared" si="55"/>
        <v>50</v>
      </c>
      <c r="G675" s="207">
        <v>1263879</v>
      </c>
      <c r="H675" s="203">
        <v>37029.286493055559</v>
      </c>
      <c r="I675" t="s">
        <v>3118</v>
      </c>
      <c r="M675" t="s">
        <v>3301</v>
      </c>
      <c r="N675" t="s">
        <v>4162</v>
      </c>
      <c r="O675" t="s">
        <v>1676</v>
      </c>
      <c r="P675" s="204">
        <v>50</v>
      </c>
      <c r="S675" t="s">
        <v>2475</v>
      </c>
      <c r="T675" t="s">
        <v>3899</v>
      </c>
      <c r="U675" s="206">
        <v>42</v>
      </c>
      <c r="V675" t="s">
        <v>3095</v>
      </c>
      <c r="W675" t="s">
        <v>2673</v>
      </c>
      <c r="X675" t="s">
        <v>2643</v>
      </c>
      <c r="Y675" t="s">
        <v>4166</v>
      </c>
      <c r="Z675" t="s">
        <v>3532</v>
      </c>
      <c r="AA675">
        <v>614933.1</v>
      </c>
      <c r="AB675" s="203">
        <v>37032.875</v>
      </c>
      <c r="AC675" s="203">
        <v>37032.875</v>
      </c>
    </row>
    <row r="676" spans="1:29" x14ac:dyDescent="0.25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18">
        <f t="shared" si="55"/>
        <v>50</v>
      </c>
      <c r="G676" s="207">
        <v>1263880</v>
      </c>
      <c r="H676" s="203">
        <v>37029.286666666667</v>
      </c>
      <c r="I676" t="s">
        <v>2721</v>
      </c>
      <c r="M676" t="s">
        <v>3301</v>
      </c>
      <c r="N676" t="s">
        <v>2700</v>
      </c>
      <c r="O676" t="s">
        <v>1654</v>
      </c>
      <c r="P676" s="204">
        <v>50</v>
      </c>
      <c r="S676" t="s">
        <v>2475</v>
      </c>
      <c r="T676" t="s">
        <v>3899</v>
      </c>
      <c r="U676" s="206">
        <v>42</v>
      </c>
      <c r="V676" t="s">
        <v>1677</v>
      </c>
      <c r="W676" t="s">
        <v>2701</v>
      </c>
      <c r="X676" t="s">
        <v>3094</v>
      </c>
      <c r="Y676" t="s">
        <v>4166</v>
      </c>
      <c r="Z676" t="s">
        <v>3527</v>
      </c>
      <c r="AA676">
        <v>614934.1</v>
      </c>
      <c r="AB676" s="203">
        <v>37032.875</v>
      </c>
      <c r="AC676" s="203">
        <v>37032.875</v>
      </c>
    </row>
    <row r="677" spans="1:29" x14ac:dyDescent="0.25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8">
        <f t="shared" si="55"/>
        <v>50</v>
      </c>
      <c r="G677" s="207">
        <v>1263881</v>
      </c>
      <c r="H677" s="203">
        <v>37029.286712962959</v>
      </c>
      <c r="I677" t="s">
        <v>2721</v>
      </c>
      <c r="M677" t="s">
        <v>3301</v>
      </c>
      <c r="N677" t="s">
        <v>2700</v>
      </c>
      <c r="O677" t="s">
        <v>1654</v>
      </c>
      <c r="P677" s="204">
        <v>50</v>
      </c>
      <c r="S677" t="s">
        <v>2475</v>
      </c>
      <c r="T677" t="s">
        <v>3899</v>
      </c>
      <c r="U677" s="206">
        <v>41</v>
      </c>
      <c r="V677" t="s">
        <v>1677</v>
      </c>
      <c r="W677" t="s">
        <v>2701</v>
      </c>
      <c r="X677" t="s">
        <v>3094</v>
      </c>
      <c r="Y677" t="s">
        <v>4166</v>
      </c>
      <c r="Z677" t="s">
        <v>3527</v>
      </c>
      <c r="AA677">
        <v>614935.1</v>
      </c>
      <c r="AB677" s="203">
        <v>37032.875</v>
      </c>
      <c r="AC677" s="203">
        <v>37032.875</v>
      </c>
    </row>
    <row r="678" spans="1:29" x14ac:dyDescent="0.25">
      <c r="A678" s="44" t="str">
        <f t="shared" si="51"/>
        <v xml:space="preserve"> Metals Financial</v>
      </c>
      <c r="B678" s="44" t="str">
        <f t="shared" si="52"/>
        <v/>
      </c>
      <c r="C678" s="44" t="str">
        <f t="shared" si="53"/>
        <v>Metals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8">
        <f t="shared" si="55"/>
        <v>10</v>
      </c>
      <c r="G678" s="207">
        <v>1263882</v>
      </c>
      <c r="H678" s="203">
        <v>37029.286874999998</v>
      </c>
      <c r="I678" t="s">
        <v>3967</v>
      </c>
      <c r="M678" t="s">
        <v>2482</v>
      </c>
      <c r="N678" t="s">
        <v>4026</v>
      </c>
      <c r="O678" t="s">
        <v>4027</v>
      </c>
      <c r="P678" s="204">
        <v>10</v>
      </c>
      <c r="S678" t="s">
        <v>3898</v>
      </c>
      <c r="T678" t="s">
        <v>3899</v>
      </c>
      <c r="U678" s="206">
        <v>969</v>
      </c>
      <c r="V678" t="s">
        <v>1202</v>
      </c>
      <c r="W678" t="s">
        <v>3976</v>
      </c>
      <c r="X678" t="s">
        <v>3902</v>
      </c>
      <c r="Y678" t="s">
        <v>3903</v>
      </c>
      <c r="Z678" t="s">
        <v>3904</v>
      </c>
      <c r="AA678">
        <v>2137900</v>
      </c>
    </row>
    <row r="679" spans="1:29" x14ac:dyDescent="0.25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1</v>
      </c>
      <c r="F679" s="218">
        <f t="shared" si="55"/>
        <v>50</v>
      </c>
      <c r="G679" s="207">
        <v>1263883</v>
      </c>
      <c r="H679" s="203">
        <v>37029.286886574075</v>
      </c>
      <c r="I679" t="s">
        <v>2662</v>
      </c>
      <c r="M679" t="s">
        <v>3301</v>
      </c>
      <c r="N679" t="s">
        <v>2631</v>
      </c>
      <c r="O679" t="s">
        <v>1627</v>
      </c>
      <c r="P679" s="204">
        <v>50</v>
      </c>
      <c r="S679" t="s">
        <v>2475</v>
      </c>
      <c r="T679" t="s">
        <v>3899</v>
      </c>
      <c r="U679" s="206">
        <v>36.15</v>
      </c>
      <c r="V679" t="s">
        <v>2685</v>
      </c>
      <c r="W679" t="s">
        <v>2656</v>
      </c>
      <c r="X679" t="s">
        <v>2657</v>
      </c>
      <c r="Y679" t="s">
        <v>4166</v>
      </c>
      <c r="Z679" t="s">
        <v>3527</v>
      </c>
      <c r="AA679">
        <v>614936.1</v>
      </c>
      <c r="AB679" s="203">
        <v>37032.875</v>
      </c>
      <c r="AC679" s="203">
        <v>37032.875</v>
      </c>
    </row>
    <row r="680" spans="1:29" x14ac:dyDescent="0.25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1</v>
      </c>
      <c r="F680" s="218">
        <f t="shared" si="55"/>
        <v>50</v>
      </c>
      <c r="G680" s="207">
        <v>1263884</v>
      </c>
      <c r="H680" s="203">
        <v>37029.286909722221</v>
      </c>
      <c r="I680" t="s">
        <v>2666</v>
      </c>
      <c r="M680" t="s">
        <v>3301</v>
      </c>
      <c r="N680" t="s">
        <v>2631</v>
      </c>
      <c r="O680" t="s">
        <v>1627</v>
      </c>
      <c r="Q680" s="204">
        <v>50</v>
      </c>
      <c r="S680" t="s">
        <v>2475</v>
      </c>
      <c r="T680" t="s">
        <v>3899</v>
      </c>
      <c r="U680" s="206">
        <v>36.25</v>
      </c>
      <c r="V680" t="s">
        <v>1678</v>
      </c>
      <c r="W680" t="s">
        <v>2656</v>
      </c>
      <c r="X680" t="s">
        <v>2657</v>
      </c>
      <c r="Y680" t="s">
        <v>4166</v>
      </c>
      <c r="Z680" t="s">
        <v>3527</v>
      </c>
      <c r="AA680">
        <v>614937.1</v>
      </c>
      <c r="AB680" s="203">
        <v>37032.875</v>
      </c>
      <c r="AC680" s="203">
        <v>37032.875</v>
      </c>
    </row>
    <row r="681" spans="1:29" x14ac:dyDescent="0.25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18">
        <f t="shared" si="55"/>
        <v>50</v>
      </c>
      <c r="G681" s="207">
        <v>1263885</v>
      </c>
      <c r="H681" s="203">
        <v>37029.286909722221</v>
      </c>
      <c r="I681" t="s">
        <v>2636</v>
      </c>
      <c r="M681" t="s">
        <v>3301</v>
      </c>
      <c r="N681" t="s">
        <v>2631</v>
      </c>
      <c r="O681" t="s">
        <v>1627</v>
      </c>
      <c r="Q681" s="204">
        <v>50</v>
      </c>
      <c r="S681" t="s">
        <v>2475</v>
      </c>
      <c r="T681" t="s">
        <v>3899</v>
      </c>
      <c r="U681" s="206">
        <v>36.35</v>
      </c>
      <c r="V681" t="s">
        <v>1679</v>
      </c>
      <c r="W681" t="s">
        <v>2656</v>
      </c>
      <c r="X681" t="s">
        <v>2657</v>
      </c>
      <c r="Y681" t="s">
        <v>4166</v>
      </c>
      <c r="Z681" t="s">
        <v>3527</v>
      </c>
      <c r="AA681">
        <v>614938.1</v>
      </c>
      <c r="AB681" s="203">
        <v>37032.875</v>
      </c>
      <c r="AC681" s="203">
        <v>37032.875</v>
      </c>
    </row>
    <row r="682" spans="1:29" x14ac:dyDescent="0.25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30</v>
      </c>
      <c r="F682" s="218">
        <f t="shared" si="55"/>
        <v>1500</v>
      </c>
      <c r="G682" s="207">
        <v>1263886</v>
      </c>
      <c r="H682" s="203">
        <v>37029.286944444444</v>
      </c>
      <c r="I682" t="s">
        <v>2721</v>
      </c>
      <c r="M682" t="s">
        <v>3301</v>
      </c>
      <c r="N682" t="s">
        <v>2700</v>
      </c>
      <c r="O682" t="s">
        <v>2764</v>
      </c>
      <c r="P682" s="204">
        <v>50</v>
      </c>
      <c r="S682" t="s">
        <v>2475</v>
      </c>
      <c r="T682" t="s">
        <v>3899</v>
      </c>
      <c r="U682" s="206">
        <v>55.5</v>
      </c>
      <c r="V682" t="s">
        <v>1677</v>
      </c>
      <c r="W682" t="s">
        <v>3159</v>
      </c>
      <c r="X682" t="s">
        <v>3160</v>
      </c>
      <c r="Y682" t="s">
        <v>4166</v>
      </c>
      <c r="Z682" t="s">
        <v>3527</v>
      </c>
      <c r="AA682">
        <v>614939.1</v>
      </c>
      <c r="AB682" s="203">
        <v>37043</v>
      </c>
      <c r="AC682" s="203">
        <v>37072</v>
      </c>
    </row>
    <row r="683" spans="1:29" x14ac:dyDescent="0.25">
      <c r="A683" s="44" t="str">
        <f t="shared" si="51"/>
        <v xml:space="preserve"> Metals Financial</v>
      </c>
      <c r="B683" s="44" t="str">
        <f t="shared" si="52"/>
        <v/>
      </c>
      <c r="C683" s="44" t="str">
        <f t="shared" si="53"/>
        <v>Metals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8">
        <f t="shared" si="55"/>
        <v>8</v>
      </c>
      <c r="G683" s="207">
        <v>1263887</v>
      </c>
      <c r="H683" s="203">
        <v>37029.287106481483</v>
      </c>
      <c r="I683" t="s">
        <v>4010</v>
      </c>
      <c r="M683" t="s">
        <v>2482</v>
      </c>
      <c r="N683" t="s">
        <v>3896</v>
      </c>
      <c r="O683" t="s">
        <v>3897</v>
      </c>
      <c r="Q683" s="204">
        <v>8</v>
      </c>
      <c r="S683" t="s">
        <v>3898</v>
      </c>
      <c r="T683" t="s">
        <v>3899</v>
      </c>
      <c r="U683" s="206">
        <v>1706</v>
      </c>
      <c r="V683" t="s">
        <v>4030</v>
      </c>
      <c r="W683" t="s">
        <v>3922</v>
      </c>
      <c r="X683" t="s">
        <v>3902</v>
      </c>
      <c r="Y683" t="s">
        <v>3903</v>
      </c>
      <c r="Z683" t="s">
        <v>3904</v>
      </c>
      <c r="AA683">
        <v>2137902</v>
      </c>
    </row>
    <row r="684" spans="1:29" x14ac:dyDescent="0.25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8">
        <f t="shared" si="55"/>
        <v>20</v>
      </c>
      <c r="G684" s="207">
        <v>1263889</v>
      </c>
      <c r="H684" s="203">
        <v>37029.287245370368</v>
      </c>
      <c r="I684" t="s">
        <v>1195</v>
      </c>
      <c r="M684" t="s">
        <v>2482</v>
      </c>
      <c r="N684" t="s">
        <v>3978</v>
      </c>
      <c r="O684" t="s">
        <v>3979</v>
      </c>
      <c r="P684" s="204">
        <v>20</v>
      </c>
      <c r="S684" t="s">
        <v>3898</v>
      </c>
      <c r="T684" t="s">
        <v>3899</v>
      </c>
      <c r="U684" s="206">
        <v>486</v>
      </c>
      <c r="V684" t="s">
        <v>1680</v>
      </c>
      <c r="W684" t="s">
        <v>3962</v>
      </c>
      <c r="X684" t="s">
        <v>3902</v>
      </c>
      <c r="Y684" t="s">
        <v>3903</v>
      </c>
      <c r="Z684" t="s">
        <v>3904</v>
      </c>
      <c r="AA684">
        <v>2137904</v>
      </c>
    </row>
    <row r="685" spans="1:29" x14ac:dyDescent="0.25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30</v>
      </c>
      <c r="F685" s="218">
        <f t="shared" si="55"/>
        <v>300000</v>
      </c>
      <c r="G685" s="207">
        <v>1263890</v>
      </c>
      <c r="H685" s="203">
        <v>37029.28738425926</v>
      </c>
      <c r="I685" t="s">
        <v>2647</v>
      </c>
      <c r="M685" t="s">
        <v>2476</v>
      </c>
      <c r="N685" t="s">
        <v>2711</v>
      </c>
      <c r="O685" t="s">
        <v>2712</v>
      </c>
      <c r="P685" s="204">
        <v>10000</v>
      </c>
      <c r="S685" t="s">
        <v>2477</v>
      </c>
      <c r="T685" t="s">
        <v>3899</v>
      </c>
      <c r="U685" s="206">
        <v>4.2050000000000001</v>
      </c>
      <c r="V685" t="s">
        <v>1229</v>
      </c>
      <c r="W685" t="s">
        <v>3390</v>
      </c>
      <c r="X685" t="s">
        <v>2713</v>
      </c>
      <c r="Y685" t="s">
        <v>3964</v>
      </c>
      <c r="Z685" t="s">
        <v>3532</v>
      </c>
      <c r="AA685" t="s">
        <v>1681</v>
      </c>
      <c r="AB685" s="203">
        <v>37043.875</v>
      </c>
      <c r="AC685" s="203">
        <v>37072.875</v>
      </c>
    </row>
    <row r="686" spans="1:29" x14ac:dyDescent="0.25">
      <c r="A686" s="44" t="str">
        <f t="shared" si="51"/>
        <v>US Power Physical</v>
      </c>
      <c r="B686" s="44" t="str">
        <f t="shared" si="52"/>
        <v>US</v>
      </c>
      <c r="C686" s="44" t="str">
        <f t="shared" si="53"/>
        <v>Power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8">
        <f t="shared" si="55"/>
        <v>50</v>
      </c>
      <c r="G686" s="207">
        <v>1263891</v>
      </c>
      <c r="H686" s="203">
        <v>37029.287488425929</v>
      </c>
      <c r="I686" t="s">
        <v>2678</v>
      </c>
      <c r="M686" t="s">
        <v>3301</v>
      </c>
      <c r="N686" t="s">
        <v>2631</v>
      </c>
      <c r="O686" t="s">
        <v>1643</v>
      </c>
      <c r="P686" s="204">
        <v>50</v>
      </c>
      <c r="S686" t="s">
        <v>2475</v>
      </c>
      <c r="T686" t="s">
        <v>3899</v>
      </c>
      <c r="U686" s="206">
        <v>18.25</v>
      </c>
      <c r="V686" t="s">
        <v>4131</v>
      </c>
      <c r="W686" t="s">
        <v>2656</v>
      </c>
      <c r="X686" t="s">
        <v>2657</v>
      </c>
      <c r="Y686" t="s">
        <v>4166</v>
      </c>
      <c r="Z686" t="s">
        <v>3527</v>
      </c>
      <c r="AA686">
        <v>614943.1</v>
      </c>
      <c r="AB686" s="203">
        <v>37032.875</v>
      </c>
      <c r="AC686" s="203">
        <v>37032.875</v>
      </c>
    </row>
    <row r="687" spans="1:29" x14ac:dyDescent="0.25">
      <c r="A687" s="44" t="str">
        <f t="shared" si="51"/>
        <v xml:space="preserve"> Metals Financial</v>
      </c>
      <c r="B687" s="44" t="str">
        <f t="shared" si="52"/>
        <v/>
      </c>
      <c r="C687" s="44" t="str">
        <f t="shared" si="53"/>
        <v>Metals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8">
        <f t="shared" si="55"/>
        <v>5</v>
      </c>
      <c r="G687" s="207">
        <v>1263892</v>
      </c>
      <c r="H687" s="203">
        <v>37029.287870370368</v>
      </c>
      <c r="I687" t="s">
        <v>3977</v>
      </c>
      <c r="M687" t="s">
        <v>2482</v>
      </c>
      <c r="N687" t="s">
        <v>4026</v>
      </c>
      <c r="O687" t="s">
        <v>4027</v>
      </c>
      <c r="P687" s="204">
        <v>5</v>
      </c>
      <c r="S687" t="s">
        <v>3898</v>
      </c>
      <c r="T687" t="s">
        <v>3899</v>
      </c>
      <c r="U687" s="206">
        <v>968</v>
      </c>
      <c r="V687" t="s">
        <v>3980</v>
      </c>
      <c r="W687" t="s">
        <v>3976</v>
      </c>
      <c r="X687" t="s">
        <v>3902</v>
      </c>
      <c r="Y687" t="s">
        <v>3903</v>
      </c>
      <c r="Z687" t="s">
        <v>3904</v>
      </c>
      <c r="AA687">
        <v>2137908</v>
      </c>
    </row>
    <row r="688" spans="1:29" x14ac:dyDescent="0.25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8">
        <f t="shared" si="55"/>
        <v>50</v>
      </c>
      <c r="G688" s="207">
        <v>1263893</v>
      </c>
      <c r="H688" s="203">
        <v>37029.287893518522</v>
      </c>
      <c r="I688" t="s">
        <v>3872</v>
      </c>
      <c r="M688" t="s">
        <v>3301</v>
      </c>
      <c r="N688" t="s">
        <v>2631</v>
      </c>
      <c r="O688" t="s">
        <v>1640</v>
      </c>
      <c r="Q688" s="204">
        <v>50</v>
      </c>
      <c r="S688" t="s">
        <v>2475</v>
      </c>
      <c r="T688" t="s">
        <v>3899</v>
      </c>
      <c r="U688" s="206">
        <v>37</v>
      </c>
      <c r="V688" t="s">
        <v>2668</v>
      </c>
      <c r="W688" t="s">
        <v>2644</v>
      </c>
      <c r="X688" t="s">
        <v>2688</v>
      </c>
      <c r="Y688" t="s">
        <v>4166</v>
      </c>
      <c r="Z688" t="s">
        <v>3527</v>
      </c>
      <c r="AA688">
        <v>614947.1</v>
      </c>
      <c r="AB688" s="203">
        <v>37032.875</v>
      </c>
      <c r="AC688" s="203">
        <v>37032.875</v>
      </c>
    </row>
    <row r="689" spans="1:29" x14ac:dyDescent="0.25">
      <c r="A689" s="44" t="str">
        <f t="shared" si="51"/>
        <v xml:space="preserve"> Metals Financial</v>
      </c>
      <c r="B689" s="44" t="str">
        <f t="shared" si="52"/>
        <v/>
      </c>
      <c r="C689" s="44" t="str">
        <f t="shared" si="53"/>
        <v>Metals</v>
      </c>
      <c r="D689" s="44" t="str">
        <f t="shared" si="54"/>
        <v>Financial</v>
      </c>
      <c r="E689" s="44">
        <f>IF(VLOOKUP(S689,'DD-Lookup'!$J$6:$L$50,3,FALSE)="Monthly",(YEAR(AC689)-YEAR(AB689))*12+MONTH(AC689)-MONTH(AB689)+1,(AC689-AB689+1))</f>
        <v>1</v>
      </c>
      <c r="F689" s="218">
        <f t="shared" si="55"/>
        <v>10</v>
      </c>
      <c r="G689" s="207">
        <v>1263894</v>
      </c>
      <c r="H689" s="203">
        <v>37029.287974537037</v>
      </c>
      <c r="I689" t="s">
        <v>4010</v>
      </c>
      <c r="M689" t="s">
        <v>2482</v>
      </c>
      <c r="N689" t="s">
        <v>4026</v>
      </c>
      <c r="O689" t="s">
        <v>4027</v>
      </c>
      <c r="P689" s="204">
        <v>10</v>
      </c>
      <c r="S689" t="s">
        <v>3898</v>
      </c>
      <c r="T689" t="s">
        <v>3899</v>
      </c>
      <c r="U689" s="206">
        <v>968</v>
      </c>
      <c r="V689" t="s">
        <v>4030</v>
      </c>
      <c r="W689" t="s">
        <v>3976</v>
      </c>
      <c r="X689" t="s">
        <v>3902</v>
      </c>
      <c r="Y689" t="s">
        <v>3903</v>
      </c>
      <c r="Z689" t="s">
        <v>3904</v>
      </c>
      <c r="AA689">
        <v>2137910</v>
      </c>
    </row>
    <row r="690" spans="1:29" x14ac:dyDescent="0.25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8">
        <f t="shared" si="55"/>
        <v>50</v>
      </c>
      <c r="G690" s="207">
        <v>1263895</v>
      </c>
      <c r="H690" s="203">
        <v>37029.288148148145</v>
      </c>
      <c r="I690" t="s">
        <v>3673</v>
      </c>
      <c r="M690" t="s">
        <v>3301</v>
      </c>
      <c r="N690" t="s">
        <v>2631</v>
      </c>
      <c r="O690" t="s">
        <v>1627</v>
      </c>
      <c r="P690" s="204">
        <v>50</v>
      </c>
      <c r="S690" t="s">
        <v>2475</v>
      </c>
      <c r="T690" t="s">
        <v>3899</v>
      </c>
      <c r="U690" s="206">
        <v>36.15</v>
      </c>
      <c r="V690" t="s">
        <v>1682</v>
      </c>
      <c r="W690" t="s">
        <v>2656</v>
      </c>
      <c r="X690" t="s">
        <v>2657</v>
      </c>
      <c r="Y690" t="s">
        <v>4166</v>
      </c>
      <c r="Z690" t="s">
        <v>3527</v>
      </c>
      <c r="AA690">
        <v>614948.1</v>
      </c>
      <c r="AB690" s="203">
        <v>37032.875</v>
      </c>
      <c r="AC690" s="203">
        <v>37032.875</v>
      </c>
    </row>
    <row r="691" spans="1:29" x14ac:dyDescent="0.25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30</v>
      </c>
      <c r="F691" s="218">
        <f t="shared" si="55"/>
        <v>1500</v>
      </c>
      <c r="G691" s="207">
        <v>1263896</v>
      </c>
      <c r="H691" s="203">
        <v>37029.288541666669</v>
      </c>
      <c r="I691" t="s">
        <v>3240</v>
      </c>
      <c r="M691" t="s">
        <v>3301</v>
      </c>
      <c r="N691" t="s">
        <v>2631</v>
      </c>
      <c r="O691" t="s">
        <v>3123</v>
      </c>
      <c r="P691" s="204">
        <v>50</v>
      </c>
      <c r="S691" t="s">
        <v>2475</v>
      </c>
      <c r="T691" t="s">
        <v>3899</v>
      </c>
      <c r="U691" s="206">
        <v>59.25</v>
      </c>
      <c r="V691" t="s">
        <v>2667</v>
      </c>
      <c r="W691" t="s">
        <v>2656</v>
      </c>
      <c r="X691" t="s">
        <v>2681</v>
      </c>
      <c r="Y691" t="s">
        <v>4166</v>
      </c>
      <c r="Z691" t="s">
        <v>3527</v>
      </c>
      <c r="AA691">
        <v>614949.1</v>
      </c>
      <c r="AB691" s="203">
        <v>37043.591666666667</v>
      </c>
      <c r="AC691" s="203">
        <v>37072.591666666667</v>
      </c>
    </row>
    <row r="692" spans="1:29" x14ac:dyDescent="0.25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8">
        <f t="shared" si="55"/>
        <v>50</v>
      </c>
      <c r="G692" s="207">
        <v>1263897</v>
      </c>
      <c r="H692" s="203">
        <v>37029.289421296293</v>
      </c>
      <c r="I692" t="s">
        <v>2674</v>
      </c>
      <c r="M692" t="s">
        <v>3301</v>
      </c>
      <c r="N692" t="s">
        <v>2631</v>
      </c>
      <c r="O692" t="s">
        <v>1627</v>
      </c>
      <c r="Q692" s="204">
        <v>50</v>
      </c>
      <c r="S692" t="s">
        <v>2475</v>
      </c>
      <c r="T692" t="s">
        <v>3899</v>
      </c>
      <c r="U692" s="206">
        <v>36.049999999999997</v>
      </c>
      <c r="V692" t="s">
        <v>2675</v>
      </c>
      <c r="W692" t="s">
        <v>2656</v>
      </c>
      <c r="X692" t="s">
        <v>2657</v>
      </c>
      <c r="Y692" t="s">
        <v>4166</v>
      </c>
      <c r="Z692" t="s">
        <v>3527</v>
      </c>
      <c r="AA692">
        <v>614950.1</v>
      </c>
      <c r="AB692" s="203">
        <v>37032.875</v>
      </c>
      <c r="AC692" s="203">
        <v>37032.875</v>
      </c>
    </row>
    <row r="693" spans="1:29" x14ac:dyDescent="0.25">
      <c r="A693" s="44" t="str">
        <f t="shared" si="51"/>
        <v xml:space="preserve"> Metals Financial</v>
      </c>
      <c r="B693" s="44" t="str">
        <f t="shared" si="52"/>
        <v/>
      </c>
      <c r="C693" s="44" t="str">
        <f t="shared" si="53"/>
        <v>Metals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</v>
      </c>
      <c r="F693" s="218">
        <f t="shared" si="55"/>
        <v>5</v>
      </c>
      <c r="G693" s="207">
        <v>1263898</v>
      </c>
      <c r="H693" s="203">
        <v>37029.28943287037</v>
      </c>
      <c r="I693" t="s">
        <v>1204</v>
      </c>
      <c r="M693" t="s">
        <v>2482</v>
      </c>
      <c r="N693" t="s">
        <v>4026</v>
      </c>
      <c r="O693" t="s">
        <v>4027</v>
      </c>
      <c r="P693" s="204">
        <v>5</v>
      </c>
      <c r="S693" t="s">
        <v>3898</v>
      </c>
      <c r="T693" t="s">
        <v>3899</v>
      </c>
      <c r="U693" s="206">
        <v>967</v>
      </c>
      <c r="V693" t="s">
        <v>3208</v>
      </c>
      <c r="W693" t="s">
        <v>3976</v>
      </c>
      <c r="X693" t="s">
        <v>3902</v>
      </c>
      <c r="Y693" t="s">
        <v>3903</v>
      </c>
      <c r="Z693" t="s">
        <v>3904</v>
      </c>
      <c r="AA693">
        <v>2137914</v>
      </c>
    </row>
    <row r="694" spans="1:29" x14ac:dyDescent="0.25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8">
        <f t="shared" si="55"/>
        <v>50</v>
      </c>
      <c r="G694" s="207">
        <v>1263899</v>
      </c>
      <c r="H694" s="203">
        <v>37029.289479166669</v>
      </c>
      <c r="I694" t="s">
        <v>2674</v>
      </c>
      <c r="M694" t="s">
        <v>3301</v>
      </c>
      <c r="N694" t="s">
        <v>2631</v>
      </c>
      <c r="O694" t="s">
        <v>1627</v>
      </c>
      <c r="P694" s="204">
        <v>50</v>
      </c>
      <c r="S694" t="s">
        <v>2475</v>
      </c>
      <c r="T694" t="s">
        <v>3899</v>
      </c>
      <c r="U694" s="206">
        <v>35.950000000000003</v>
      </c>
      <c r="V694" t="s">
        <v>1660</v>
      </c>
      <c r="W694" t="s">
        <v>2656</v>
      </c>
      <c r="X694" t="s">
        <v>2657</v>
      </c>
      <c r="Y694" t="s">
        <v>4166</v>
      </c>
      <c r="Z694" t="s">
        <v>3527</v>
      </c>
      <c r="AA694">
        <v>614951.1</v>
      </c>
      <c r="AB694" s="203">
        <v>37032.875</v>
      </c>
      <c r="AC694" s="203">
        <v>37032.875</v>
      </c>
    </row>
    <row r="695" spans="1:29" x14ac:dyDescent="0.25">
      <c r="A695" s="44" t="str">
        <f t="shared" si="51"/>
        <v>US Natural Gas Financial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30</v>
      </c>
      <c r="F695" s="218">
        <f t="shared" si="55"/>
        <v>150000</v>
      </c>
      <c r="G695" s="207">
        <v>1263901</v>
      </c>
      <c r="H695" s="203">
        <v>37029.289942129632</v>
      </c>
      <c r="I695" t="s">
        <v>3169</v>
      </c>
      <c r="M695" t="s">
        <v>2476</v>
      </c>
      <c r="N695" t="s">
        <v>2711</v>
      </c>
      <c r="O695" t="s">
        <v>2712</v>
      </c>
      <c r="Q695" s="204">
        <v>5000</v>
      </c>
      <c r="S695" t="s">
        <v>2477</v>
      </c>
      <c r="T695" t="s">
        <v>3899</v>
      </c>
      <c r="U695" s="206">
        <v>4.21</v>
      </c>
      <c r="V695" t="s">
        <v>3171</v>
      </c>
      <c r="W695" t="s">
        <v>3390</v>
      </c>
      <c r="X695" t="s">
        <v>2713</v>
      </c>
      <c r="Y695" t="s">
        <v>3964</v>
      </c>
      <c r="Z695" t="s">
        <v>3532</v>
      </c>
      <c r="AA695" t="s">
        <v>1683</v>
      </c>
      <c r="AB695" s="203">
        <v>37043.875</v>
      </c>
      <c r="AC695" s="203">
        <v>37072.875</v>
      </c>
    </row>
    <row r="696" spans="1:29" x14ac:dyDescent="0.25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18">
        <f t="shared" si="55"/>
        <v>50</v>
      </c>
      <c r="G696" s="207">
        <v>1263902</v>
      </c>
      <c r="H696" s="203">
        <v>37029.290011574078</v>
      </c>
      <c r="I696" t="s">
        <v>3871</v>
      </c>
      <c r="M696" t="s">
        <v>3301</v>
      </c>
      <c r="N696" t="s">
        <v>2631</v>
      </c>
      <c r="O696" t="s">
        <v>1640</v>
      </c>
      <c r="P696" s="204">
        <v>50</v>
      </c>
      <c r="S696" t="s">
        <v>2475</v>
      </c>
      <c r="T696" t="s">
        <v>3899</v>
      </c>
      <c r="U696" s="206">
        <v>37</v>
      </c>
      <c r="V696" t="s">
        <v>1684</v>
      </c>
      <c r="W696" t="s">
        <v>2644</v>
      </c>
      <c r="X696" t="s">
        <v>2688</v>
      </c>
      <c r="Y696" t="s">
        <v>4166</v>
      </c>
      <c r="Z696" t="s">
        <v>3527</v>
      </c>
      <c r="AA696">
        <v>614952.1</v>
      </c>
      <c r="AB696" s="203">
        <v>37032.875</v>
      </c>
      <c r="AC696" s="203">
        <v>37032.875</v>
      </c>
    </row>
    <row r="697" spans="1:29" x14ac:dyDescent="0.25">
      <c r="A697" s="44" t="str">
        <f t="shared" si="51"/>
        <v xml:space="preserve"> LPG Financial</v>
      </c>
      <c r="B697" s="44" t="str">
        <f t="shared" si="52"/>
        <v/>
      </c>
      <c r="C697" s="44" t="str">
        <f t="shared" si="53"/>
        <v>LPG</v>
      </c>
      <c r="D697" s="44" t="str">
        <f t="shared" si="54"/>
        <v>Financial</v>
      </c>
      <c r="E697" s="44">
        <f>IF(VLOOKUP(S697,'DD-Lookup'!$J$6:$L$50,3,FALSE)="Monthly",(YEAR(AC697)-YEAR(AB697))*12+MONTH(AC697)-MONTH(AB697)+1,(AC697-AB697+1))</f>
        <v>31</v>
      </c>
      <c r="F697" s="218">
        <f t="shared" si="55"/>
        <v>62000</v>
      </c>
      <c r="G697" s="207">
        <v>1263903</v>
      </c>
      <c r="H697" s="203">
        <v>37029.290254629632</v>
      </c>
      <c r="I697" t="s">
        <v>1685</v>
      </c>
      <c r="M697" t="s">
        <v>2481</v>
      </c>
      <c r="N697" t="s">
        <v>1199</v>
      </c>
      <c r="O697" t="s">
        <v>1598</v>
      </c>
      <c r="P697" s="204">
        <v>2000</v>
      </c>
      <c r="S697" t="s">
        <v>3650</v>
      </c>
      <c r="T697" t="s">
        <v>3899</v>
      </c>
      <c r="U697" s="206">
        <v>275</v>
      </c>
      <c r="V697" t="s">
        <v>1686</v>
      </c>
      <c r="W697" t="s">
        <v>1200</v>
      </c>
      <c r="X697" t="s">
        <v>1201</v>
      </c>
      <c r="Y697" t="s">
        <v>3964</v>
      </c>
      <c r="Z697" t="s">
        <v>1184</v>
      </c>
      <c r="AA697" t="s">
        <v>1687</v>
      </c>
      <c r="AB697" s="203">
        <v>37073.875</v>
      </c>
      <c r="AC697" s="203">
        <v>37103.875</v>
      </c>
    </row>
    <row r="698" spans="1:29" x14ac:dyDescent="0.25">
      <c r="A698" s="44" t="str">
        <f t="shared" si="51"/>
        <v xml:space="preserve"> Power Physical</v>
      </c>
      <c r="B698" s="44" t="str">
        <f t="shared" si="52"/>
        <v/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90</v>
      </c>
      <c r="F698" s="218">
        <f t="shared" si="55"/>
        <v>2250</v>
      </c>
      <c r="G698" s="207">
        <v>1263905</v>
      </c>
      <c r="H698" s="203">
        <v>37029.290277777778</v>
      </c>
      <c r="I698" t="s">
        <v>1688</v>
      </c>
      <c r="M698" t="s">
        <v>3301</v>
      </c>
      <c r="N698" t="s">
        <v>3905</v>
      </c>
      <c r="O698" t="s">
        <v>3056</v>
      </c>
      <c r="Q698" s="204">
        <v>25</v>
      </c>
      <c r="S698" t="s">
        <v>2475</v>
      </c>
      <c r="T698" t="s">
        <v>3906</v>
      </c>
      <c r="U698" s="206">
        <v>25.85</v>
      </c>
      <c r="V698" t="s">
        <v>1689</v>
      </c>
      <c r="W698" t="s">
        <v>3969</v>
      </c>
      <c r="X698" t="s">
        <v>3908</v>
      </c>
      <c r="Y698" t="s">
        <v>3909</v>
      </c>
      <c r="Z698" t="s">
        <v>3910</v>
      </c>
      <c r="AA698">
        <v>104098.1</v>
      </c>
      <c r="AB698" s="203">
        <v>37257</v>
      </c>
      <c r="AC698" s="203">
        <v>37346</v>
      </c>
    </row>
    <row r="699" spans="1:29" x14ac:dyDescent="0.25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30</v>
      </c>
      <c r="F699" s="218">
        <f t="shared" si="55"/>
        <v>1500</v>
      </c>
      <c r="G699" s="207">
        <v>1263906</v>
      </c>
      <c r="H699" s="203">
        <v>37029.290370370371</v>
      </c>
      <c r="I699" t="s">
        <v>2630</v>
      </c>
      <c r="M699" t="s">
        <v>3301</v>
      </c>
      <c r="N699" t="s">
        <v>2631</v>
      </c>
      <c r="O699" t="s">
        <v>2663</v>
      </c>
      <c r="P699" s="204">
        <v>50</v>
      </c>
      <c r="S699" t="s">
        <v>2475</v>
      </c>
      <c r="T699" t="s">
        <v>3899</v>
      </c>
      <c r="U699" s="206">
        <v>63</v>
      </c>
      <c r="V699" t="s">
        <v>2646</v>
      </c>
      <c r="W699" t="s">
        <v>2642</v>
      </c>
      <c r="X699" t="s">
        <v>2664</v>
      </c>
      <c r="Y699" t="s">
        <v>4166</v>
      </c>
      <c r="Z699" t="s">
        <v>3527</v>
      </c>
      <c r="AA699">
        <v>614953.1</v>
      </c>
      <c r="AB699" s="203">
        <v>37043.71597222222</v>
      </c>
      <c r="AC699" s="203">
        <v>37072.71597222222</v>
      </c>
    </row>
    <row r="700" spans="1:29" x14ac:dyDescent="0.25">
      <c r="A700" s="44" t="str">
        <f t="shared" si="51"/>
        <v xml:space="preserve"> Metals Financial</v>
      </c>
      <c r="B700" s="44" t="str">
        <f t="shared" si="52"/>
        <v/>
      </c>
      <c r="C700" s="44" t="str">
        <f t="shared" si="53"/>
        <v>Metals</v>
      </c>
      <c r="D700" s="44" t="str">
        <f t="shared" si="54"/>
        <v>Financial</v>
      </c>
      <c r="E700" s="44">
        <f>IF(VLOOKUP(S700,'DD-Lookup'!$J$6:$L$50,3,FALSE)="Monthly",(YEAR(AC700)-YEAR(AB700))*12+MONTH(AC700)-MONTH(AB700)+1,(AC700-AB700+1))</f>
        <v>1</v>
      </c>
      <c r="F700" s="218">
        <f t="shared" si="55"/>
        <v>20</v>
      </c>
      <c r="G700" s="207">
        <v>1263907</v>
      </c>
      <c r="H700" s="203">
        <v>37029.290659722225</v>
      </c>
      <c r="I700" t="s">
        <v>4022</v>
      </c>
      <c r="M700" t="s">
        <v>2482</v>
      </c>
      <c r="N700" t="s">
        <v>3951</v>
      </c>
      <c r="O700" t="s">
        <v>3952</v>
      </c>
      <c r="P700" s="204">
        <v>20</v>
      </c>
      <c r="S700" t="s">
        <v>3898</v>
      </c>
      <c r="T700" t="s">
        <v>3899</v>
      </c>
      <c r="U700" s="206">
        <v>1538</v>
      </c>
      <c r="V700" t="s">
        <v>1210</v>
      </c>
      <c r="W700" t="s">
        <v>3922</v>
      </c>
      <c r="X700" t="s">
        <v>3902</v>
      </c>
      <c r="Y700" t="s">
        <v>3903</v>
      </c>
      <c r="Z700" t="s">
        <v>3904</v>
      </c>
      <c r="AA700">
        <v>2137918</v>
      </c>
    </row>
    <row r="701" spans="1:29" x14ac:dyDescent="0.25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8">
        <f t="shared" si="55"/>
        <v>50</v>
      </c>
      <c r="G701" s="207">
        <v>1263910</v>
      </c>
      <c r="H701" s="203">
        <v>37029.291342592594</v>
      </c>
      <c r="I701" t="s">
        <v>2662</v>
      </c>
      <c r="M701" t="s">
        <v>3301</v>
      </c>
      <c r="N701" t="s">
        <v>2631</v>
      </c>
      <c r="O701" t="s">
        <v>1627</v>
      </c>
      <c r="P701" s="204">
        <v>50</v>
      </c>
      <c r="S701" t="s">
        <v>2475</v>
      </c>
      <c r="T701" t="s">
        <v>3899</v>
      </c>
      <c r="U701" s="206">
        <v>35.85</v>
      </c>
      <c r="V701" t="s">
        <v>2685</v>
      </c>
      <c r="W701" t="s">
        <v>2656</v>
      </c>
      <c r="X701" t="s">
        <v>2657</v>
      </c>
      <c r="Y701" t="s">
        <v>4166</v>
      </c>
      <c r="Z701" t="s">
        <v>3527</v>
      </c>
      <c r="AA701">
        <v>614955.1</v>
      </c>
      <c r="AB701" s="203">
        <v>37032.875</v>
      </c>
      <c r="AC701" s="203">
        <v>37032.875</v>
      </c>
    </row>
    <row r="702" spans="1:29" x14ac:dyDescent="0.25">
      <c r="A702" s="44" t="str">
        <f t="shared" si="51"/>
        <v xml:space="preserve"> Metals Financial</v>
      </c>
      <c r="B702" s="44" t="str">
        <f t="shared" si="52"/>
        <v/>
      </c>
      <c r="C702" s="44" t="str">
        <f t="shared" si="53"/>
        <v>Metals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1</v>
      </c>
      <c r="F702" s="218">
        <f t="shared" si="55"/>
        <v>10</v>
      </c>
      <c r="G702" s="207">
        <v>1263911</v>
      </c>
      <c r="H702" s="203">
        <v>37029.29179398148</v>
      </c>
      <c r="I702" t="s">
        <v>4010</v>
      </c>
      <c r="M702" t="s">
        <v>2482</v>
      </c>
      <c r="N702" t="s">
        <v>3951</v>
      </c>
      <c r="O702" t="s">
        <v>3952</v>
      </c>
      <c r="P702" s="204">
        <v>10</v>
      </c>
      <c r="S702" t="s">
        <v>3898</v>
      </c>
      <c r="T702" t="s">
        <v>3899</v>
      </c>
      <c r="U702" s="206">
        <v>1539</v>
      </c>
      <c r="V702" t="s">
        <v>4030</v>
      </c>
      <c r="W702" t="s">
        <v>3922</v>
      </c>
      <c r="X702" t="s">
        <v>3902</v>
      </c>
      <c r="Y702" t="s">
        <v>3903</v>
      </c>
      <c r="Z702" t="s">
        <v>3904</v>
      </c>
      <c r="AA702">
        <v>2137924</v>
      </c>
    </row>
    <row r="703" spans="1:29" x14ac:dyDescent="0.25">
      <c r="A703" s="44" t="str">
        <f t="shared" si="51"/>
        <v xml:space="preserve"> Metals Financial</v>
      </c>
      <c r="B703" s="44" t="str">
        <f t="shared" si="52"/>
        <v/>
      </c>
      <c r="C703" s="44" t="str">
        <f t="shared" si="53"/>
        <v>Metals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1</v>
      </c>
      <c r="F703" s="218">
        <f t="shared" si="55"/>
        <v>5</v>
      </c>
      <c r="G703" s="207">
        <v>1263912</v>
      </c>
      <c r="H703" s="203">
        <v>37029.291817129626</v>
      </c>
      <c r="I703" t="s">
        <v>3966</v>
      </c>
      <c r="M703" t="s">
        <v>2482</v>
      </c>
      <c r="N703" t="s">
        <v>3951</v>
      </c>
      <c r="O703" t="s">
        <v>3952</v>
      </c>
      <c r="P703" s="204">
        <v>5</v>
      </c>
      <c r="S703" t="s">
        <v>3898</v>
      </c>
      <c r="T703" t="s">
        <v>3899</v>
      </c>
      <c r="U703" s="206">
        <v>1539</v>
      </c>
      <c r="V703" t="s">
        <v>4025</v>
      </c>
      <c r="W703" t="s">
        <v>3922</v>
      </c>
      <c r="X703" t="s">
        <v>3902</v>
      </c>
      <c r="Y703" t="s">
        <v>3903</v>
      </c>
      <c r="Z703" t="s">
        <v>3904</v>
      </c>
      <c r="AA703">
        <v>2137926</v>
      </c>
    </row>
    <row r="704" spans="1:29" x14ac:dyDescent="0.25">
      <c r="A704" s="44" t="str">
        <f t="shared" si="51"/>
        <v xml:space="preserve"> Metals Financial</v>
      </c>
      <c r="B704" s="44" t="str">
        <f t="shared" si="52"/>
        <v/>
      </c>
      <c r="C704" s="44" t="str">
        <f t="shared" si="53"/>
        <v>Metals</v>
      </c>
      <c r="D704" s="44" t="str">
        <f t="shared" si="54"/>
        <v>Financial</v>
      </c>
      <c r="E704" s="44">
        <f>IF(VLOOKUP(S704,'DD-Lookup'!$J$6:$L$50,3,FALSE)="Monthly",(YEAR(AC704)-YEAR(AB704))*12+MONTH(AC704)-MONTH(AB704)+1,(AC704-AB704+1))</f>
        <v>1</v>
      </c>
      <c r="F704" s="218">
        <f t="shared" si="55"/>
        <v>5</v>
      </c>
      <c r="G704" s="207">
        <v>1263913</v>
      </c>
      <c r="H704" s="203">
        <v>37029.291921296295</v>
      </c>
      <c r="I704" t="s">
        <v>4010</v>
      </c>
      <c r="M704" t="s">
        <v>2482</v>
      </c>
      <c r="N704" t="s">
        <v>3951</v>
      </c>
      <c r="O704" t="s">
        <v>3952</v>
      </c>
      <c r="P704" s="204">
        <v>5</v>
      </c>
      <c r="S704" t="s">
        <v>3898</v>
      </c>
      <c r="T704" t="s">
        <v>3899</v>
      </c>
      <c r="U704" s="206">
        <v>1539</v>
      </c>
      <c r="V704" t="s">
        <v>4030</v>
      </c>
      <c r="W704" t="s">
        <v>3922</v>
      </c>
      <c r="X704" t="s">
        <v>3902</v>
      </c>
      <c r="Y704" t="s">
        <v>3903</v>
      </c>
      <c r="Z704" t="s">
        <v>3904</v>
      </c>
      <c r="AA704">
        <v>2137928</v>
      </c>
    </row>
    <row r="705" spans="1:29" x14ac:dyDescent="0.25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8">
        <f t="shared" si="55"/>
        <v>50</v>
      </c>
      <c r="G705" s="207">
        <v>1263916</v>
      </c>
      <c r="H705" s="203">
        <v>37029.292581018519</v>
      </c>
      <c r="I705" t="s">
        <v>2666</v>
      </c>
      <c r="M705" t="s">
        <v>3301</v>
      </c>
      <c r="N705" t="s">
        <v>2631</v>
      </c>
      <c r="O705" t="s">
        <v>1631</v>
      </c>
      <c r="Q705" s="204">
        <v>50</v>
      </c>
      <c r="S705" t="s">
        <v>2475</v>
      </c>
      <c r="T705" t="s">
        <v>3899</v>
      </c>
      <c r="U705" s="206">
        <v>28</v>
      </c>
      <c r="V705" t="s">
        <v>1690</v>
      </c>
      <c r="W705" t="s">
        <v>2638</v>
      </c>
      <c r="X705" t="s">
        <v>2633</v>
      </c>
      <c r="Y705" t="s">
        <v>4166</v>
      </c>
      <c r="Z705" t="s">
        <v>3527</v>
      </c>
      <c r="AA705">
        <v>614960.1</v>
      </c>
      <c r="AB705" s="203">
        <v>37032.875</v>
      </c>
      <c r="AC705" s="203">
        <v>37032.875</v>
      </c>
    </row>
    <row r="706" spans="1:29" x14ac:dyDescent="0.25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8">
        <f t="shared" si="55"/>
        <v>50</v>
      </c>
      <c r="G706" s="207">
        <v>1263918</v>
      </c>
      <c r="H706" s="203">
        <v>37029.292731481481</v>
      </c>
      <c r="I706" t="s">
        <v>2719</v>
      </c>
      <c r="M706" t="s">
        <v>3301</v>
      </c>
      <c r="N706" t="s">
        <v>2631</v>
      </c>
      <c r="O706" t="s">
        <v>1627</v>
      </c>
      <c r="Q706" s="204">
        <v>50</v>
      </c>
      <c r="S706" t="s">
        <v>2475</v>
      </c>
      <c r="T706" t="s">
        <v>3899</v>
      </c>
      <c r="U706" s="206">
        <v>35.950000000000003</v>
      </c>
      <c r="V706" t="s">
        <v>1650</v>
      </c>
      <c r="W706" t="s">
        <v>2656</v>
      </c>
      <c r="X706" t="s">
        <v>2657</v>
      </c>
      <c r="Y706" t="s">
        <v>4166</v>
      </c>
      <c r="Z706" t="s">
        <v>3527</v>
      </c>
      <c r="AA706">
        <v>614961.1</v>
      </c>
      <c r="AB706" s="203">
        <v>37032.875</v>
      </c>
      <c r="AC706" s="203">
        <v>37032.875</v>
      </c>
    </row>
    <row r="707" spans="1:29" x14ac:dyDescent="0.25">
      <c r="A707" s="44" t="str">
        <f t="shared" si="51"/>
        <v xml:space="preserve"> Metals Financial</v>
      </c>
      <c r="B707" s="44" t="str">
        <f t="shared" si="52"/>
        <v/>
      </c>
      <c r="C707" s="44" t="str">
        <f t="shared" si="53"/>
        <v>Metals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1</v>
      </c>
      <c r="F707" s="218">
        <f t="shared" si="55"/>
        <v>20</v>
      </c>
      <c r="G707" s="207">
        <v>1263919</v>
      </c>
      <c r="H707" s="203">
        <v>37029.292986111112</v>
      </c>
      <c r="I707" t="s">
        <v>4036</v>
      </c>
      <c r="M707" t="s">
        <v>2482</v>
      </c>
      <c r="N707" t="s">
        <v>3978</v>
      </c>
      <c r="O707" t="s">
        <v>3979</v>
      </c>
      <c r="P707" s="204">
        <v>20</v>
      </c>
      <c r="S707" t="s">
        <v>3898</v>
      </c>
      <c r="T707" t="s">
        <v>3899</v>
      </c>
      <c r="U707" s="206">
        <v>486</v>
      </c>
      <c r="V707" t="s">
        <v>4176</v>
      </c>
      <c r="W707" t="s">
        <v>3962</v>
      </c>
      <c r="X707" t="s">
        <v>3902</v>
      </c>
      <c r="Y707" t="s">
        <v>3903</v>
      </c>
      <c r="Z707" t="s">
        <v>3904</v>
      </c>
      <c r="AA707">
        <v>2137937</v>
      </c>
    </row>
    <row r="708" spans="1:29" x14ac:dyDescent="0.25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8">
        <f t="shared" si="55"/>
        <v>50</v>
      </c>
      <c r="G708" s="207">
        <v>1263920</v>
      </c>
      <c r="H708" s="203">
        <v>37029.293368055558</v>
      </c>
      <c r="I708" t="s">
        <v>3673</v>
      </c>
      <c r="M708" t="s">
        <v>3301</v>
      </c>
      <c r="N708" t="s">
        <v>2631</v>
      </c>
      <c r="O708" t="s">
        <v>1627</v>
      </c>
      <c r="P708" s="204">
        <v>50</v>
      </c>
      <c r="S708" t="s">
        <v>2475</v>
      </c>
      <c r="T708" t="s">
        <v>3899</v>
      </c>
      <c r="U708" s="206">
        <v>35.85</v>
      </c>
      <c r="V708" t="s">
        <v>1682</v>
      </c>
      <c r="W708" t="s">
        <v>2656</v>
      </c>
      <c r="X708" t="s">
        <v>2657</v>
      </c>
      <c r="Y708" t="s">
        <v>4166</v>
      </c>
      <c r="Z708" t="s">
        <v>3527</v>
      </c>
      <c r="AA708">
        <v>614963.1</v>
      </c>
      <c r="AB708" s="203">
        <v>37032.875</v>
      </c>
      <c r="AC708" s="203">
        <v>37032.875</v>
      </c>
    </row>
    <row r="709" spans="1:29" x14ac:dyDescent="0.25">
      <c r="A709" s="44" t="str">
        <f t="shared" si="51"/>
        <v>US Crude Financial</v>
      </c>
      <c r="B709" s="44" t="str">
        <f t="shared" si="52"/>
        <v>US</v>
      </c>
      <c r="C709" s="44" t="str">
        <f t="shared" si="53"/>
        <v>Crude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1</v>
      </c>
      <c r="F709" s="218">
        <f t="shared" si="55"/>
        <v>50000</v>
      </c>
      <c r="G709" s="207">
        <v>1263923</v>
      </c>
      <c r="H709" s="203">
        <v>37029.293796296297</v>
      </c>
      <c r="I709" t="s">
        <v>4149</v>
      </c>
      <c r="M709" t="s">
        <v>3626</v>
      </c>
      <c r="N709" t="s">
        <v>4150</v>
      </c>
      <c r="O709" t="s">
        <v>2550</v>
      </c>
      <c r="Q709" s="204">
        <v>50000</v>
      </c>
      <c r="S709" t="s">
        <v>2483</v>
      </c>
      <c r="T709" t="s">
        <v>3899</v>
      </c>
      <c r="U709" s="206">
        <v>29.48</v>
      </c>
      <c r="V709" t="s">
        <v>2999</v>
      </c>
      <c r="W709" t="s">
        <v>4153</v>
      </c>
      <c r="X709" t="s">
        <v>4154</v>
      </c>
      <c r="Y709" t="s">
        <v>3964</v>
      </c>
      <c r="Z709" t="s">
        <v>3532</v>
      </c>
      <c r="AA709" t="s">
        <v>1691</v>
      </c>
      <c r="AB709" s="203">
        <v>37073</v>
      </c>
      <c r="AC709" s="203">
        <v>37103</v>
      </c>
    </row>
    <row r="710" spans="1:29" x14ac:dyDescent="0.25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8">
        <f t="shared" si="55"/>
        <v>50</v>
      </c>
      <c r="G710" s="207">
        <v>1263924</v>
      </c>
      <c r="H710" s="203">
        <v>37029.293865740743</v>
      </c>
      <c r="I710" t="s">
        <v>3673</v>
      </c>
      <c r="M710" t="s">
        <v>3301</v>
      </c>
      <c r="N710" t="s">
        <v>2631</v>
      </c>
      <c r="O710" t="s">
        <v>1627</v>
      </c>
      <c r="Q710" s="204">
        <v>50</v>
      </c>
      <c r="S710" t="s">
        <v>2475</v>
      </c>
      <c r="T710" t="s">
        <v>3899</v>
      </c>
      <c r="U710" s="206">
        <v>35.950000000000003</v>
      </c>
      <c r="V710" t="s">
        <v>2615</v>
      </c>
      <c r="W710" t="s">
        <v>2656</v>
      </c>
      <c r="X710" t="s">
        <v>2657</v>
      </c>
      <c r="Y710" t="s">
        <v>4166</v>
      </c>
      <c r="Z710" t="s">
        <v>3527</v>
      </c>
      <c r="AA710">
        <v>614966.1</v>
      </c>
      <c r="AB710" s="203">
        <v>37032.875</v>
      </c>
      <c r="AC710" s="203">
        <v>37032.875</v>
      </c>
    </row>
    <row r="711" spans="1:29" x14ac:dyDescent="0.25">
      <c r="A711" s="44" t="str">
        <f t="shared" si="51"/>
        <v>US Power Physical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30</v>
      </c>
      <c r="F711" s="218">
        <f t="shared" si="55"/>
        <v>1500</v>
      </c>
      <c r="G711" s="207">
        <v>1263925</v>
      </c>
      <c r="H711" s="203">
        <v>37029.293912037036</v>
      </c>
      <c r="I711" t="s">
        <v>2670</v>
      </c>
      <c r="M711" t="s">
        <v>3301</v>
      </c>
      <c r="N711" t="s">
        <v>2631</v>
      </c>
      <c r="O711" t="s">
        <v>2671</v>
      </c>
      <c r="Q711" s="204">
        <v>50</v>
      </c>
      <c r="S711" t="s">
        <v>2475</v>
      </c>
      <c r="T711" t="s">
        <v>3899</v>
      </c>
      <c r="U711" s="206">
        <v>38.1</v>
      </c>
      <c r="V711" t="s">
        <v>3098</v>
      </c>
      <c r="W711" t="s">
        <v>2660</v>
      </c>
      <c r="X711" t="s">
        <v>2639</v>
      </c>
      <c r="Y711" t="s">
        <v>4166</v>
      </c>
      <c r="Z711" t="s">
        <v>3527</v>
      </c>
      <c r="AA711">
        <v>614967.1</v>
      </c>
      <c r="AB711" s="203">
        <v>37135.71597222222</v>
      </c>
      <c r="AC711" s="203">
        <v>37164.71597222222</v>
      </c>
    </row>
    <row r="712" spans="1:29" x14ac:dyDescent="0.25">
      <c r="A712" s="44" t="str">
        <f t="shared" si="51"/>
        <v>US Power Physical</v>
      </c>
      <c r="B712" s="44" t="str">
        <f t="shared" si="52"/>
        <v>US</v>
      </c>
      <c r="C712" s="44" t="str">
        <f t="shared" si="53"/>
        <v>Power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8">
        <f t="shared" si="55"/>
        <v>50</v>
      </c>
      <c r="G712" s="207">
        <v>1263927</v>
      </c>
      <c r="H712" s="203">
        <v>37029.294537037036</v>
      </c>
      <c r="I712" t="s">
        <v>2670</v>
      </c>
      <c r="M712" t="s">
        <v>3301</v>
      </c>
      <c r="N712" t="s">
        <v>2631</v>
      </c>
      <c r="O712" t="s">
        <v>1627</v>
      </c>
      <c r="Q712" s="204">
        <v>50</v>
      </c>
      <c r="S712" t="s">
        <v>2475</v>
      </c>
      <c r="T712" t="s">
        <v>3899</v>
      </c>
      <c r="U712" s="206">
        <v>36.049999999999997</v>
      </c>
      <c r="V712" t="s">
        <v>3851</v>
      </c>
      <c r="W712" t="s">
        <v>2656</v>
      </c>
      <c r="X712" t="s">
        <v>2657</v>
      </c>
      <c r="Y712" t="s">
        <v>4166</v>
      </c>
      <c r="Z712" t="s">
        <v>3527</v>
      </c>
      <c r="AA712">
        <v>614969.1</v>
      </c>
      <c r="AB712" s="203">
        <v>37032.875</v>
      </c>
      <c r="AC712" s="203">
        <v>37032.875</v>
      </c>
    </row>
    <row r="713" spans="1:29" x14ac:dyDescent="0.25">
      <c r="A713" s="44" t="str">
        <f t="shared" si="51"/>
        <v>US Power Physical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30</v>
      </c>
      <c r="F713" s="218">
        <f t="shared" si="55"/>
        <v>1500</v>
      </c>
      <c r="G713" s="207">
        <v>1263926</v>
      </c>
      <c r="H713" s="203">
        <v>37029.294537037036</v>
      </c>
      <c r="I713" t="s">
        <v>2704</v>
      </c>
      <c r="M713" t="s">
        <v>3301</v>
      </c>
      <c r="N713" t="s">
        <v>2631</v>
      </c>
      <c r="O713" t="s">
        <v>2707</v>
      </c>
      <c r="P713" s="204">
        <v>50</v>
      </c>
      <c r="S713" t="s">
        <v>2475</v>
      </c>
      <c r="T713" t="s">
        <v>3899</v>
      </c>
      <c r="U713" s="206">
        <v>44.65</v>
      </c>
      <c r="V713" t="s">
        <v>2428</v>
      </c>
      <c r="W713" t="s">
        <v>2708</v>
      </c>
      <c r="X713" t="s">
        <v>2709</v>
      </c>
      <c r="Y713" t="s">
        <v>4166</v>
      </c>
      <c r="Z713" t="s">
        <v>3527</v>
      </c>
      <c r="AA713">
        <v>614968.1</v>
      </c>
      <c r="AB713" s="203">
        <v>37135.594444444447</v>
      </c>
      <c r="AC713" s="203">
        <v>37164.594444444447</v>
      </c>
    </row>
    <row r="714" spans="1:29" x14ac:dyDescent="0.25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8">
        <f t="shared" si="55"/>
        <v>50</v>
      </c>
      <c r="G714" s="207">
        <v>1263928</v>
      </c>
      <c r="H714" s="203">
        <v>37029.294594907406</v>
      </c>
      <c r="I714" t="s">
        <v>2719</v>
      </c>
      <c r="M714" t="s">
        <v>3301</v>
      </c>
      <c r="N714" t="s">
        <v>2631</v>
      </c>
      <c r="O714" t="s">
        <v>1628</v>
      </c>
      <c r="Q714" s="204">
        <v>50</v>
      </c>
      <c r="S714" t="s">
        <v>2475</v>
      </c>
      <c r="T714" t="s">
        <v>3899</v>
      </c>
      <c r="U714" s="206">
        <v>52.25</v>
      </c>
      <c r="V714" t="s">
        <v>3091</v>
      </c>
      <c r="W714" t="s">
        <v>2642</v>
      </c>
      <c r="X714" t="s">
        <v>2643</v>
      </c>
      <c r="Y714" t="s">
        <v>4166</v>
      </c>
      <c r="Z714" t="s">
        <v>3527</v>
      </c>
      <c r="AA714">
        <v>614970.1</v>
      </c>
      <c r="AB714" s="203">
        <v>37032.875</v>
      </c>
      <c r="AC714" s="203">
        <v>37032.875</v>
      </c>
    </row>
    <row r="715" spans="1:29" x14ac:dyDescent="0.25">
      <c r="A715" s="44" t="str">
        <f t="shared" ref="A715:A778" si="56">B715&amp;" "&amp;C715&amp;" "&amp;D715</f>
        <v xml:space="preserve"> Metals Financial</v>
      </c>
      <c r="B715" s="44" t="str">
        <f t="shared" ref="B715:B778" si="57">IF((LEFT(N715,2)="US"),"US","")</f>
        <v/>
      </c>
      <c r="C715" s="44" t="str">
        <f t="shared" ref="C715:C778" si="58">M715</f>
        <v>Metals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</v>
      </c>
      <c r="F715" s="218">
        <f t="shared" ref="F715:F778" si="60">E715*SUM(P715:Q715)</f>
        <v>10</v>
      </c>
      <c r="G715" s="207">
        <v>1263929</v>
      </c>
      <c r="H715" s="203">
        <v>37029.294768518521</v>
      </c>
      <c r="I715" t="s">
        <v>3958</v>
      </c>
      <c r="M715" t="s">
        <v>2482</v>
      </c>
      <c r="N715" t="s">
        <v>3972</v>
      </c>
      <c r="O715" t="s">
        <v>3973</v>
      </c>
      <c r="Q715" s="204">
        <v>10</v>
      </c>
      <c r="S715" t="s">
        <v>3974</v>
      </c>
      <c r="T715" t="s">
        <v>3899</v>
      </c>
      <c r="U715" s="206">
        <v>7325</v>
      </c>
      <c r="V715" t="s">
        <v>4167</v>
      </c>
      <c r="W715" t="s">
        <v>3976</v>
      </c>
      <c r="X715" t="s">
        <v>3902</v>
      </c>
      <c r="Y715" t="s">
        <v>3903</v>
      </c>
      <c r="Z715" t="s">
        <v>3904</v>
      </c>
      <c r="AA715">
        <v>2137939</v>
      </c>
    </row>
    <row r="716" spans="1:29" x14ac:dyDescent="0.25">
      <c r="A716" s="44" t="str">
        <f t="shared" si="56"/>
        <v xml:space="preserve"> Metals Financial</v>
      </c>
      <c r="B716" s="44" t="str">
        <f t="shared" si="57"/>
        <v/>
      </c>
      <c r="C716" s="44" t="str">
        <f t="shared" si="58"/>
        <v>Metals</v>
      </c>
      <c r="D716" s="44" t="str">
        <f t="shared" si="59"/>
        <v>Financial</v>
      </c>
      <c r="E716" s="44">
        <f>IF(VLOOKUP(S716,'DD-Lookup'!$J$6:$L$50,3,FALSE)="Monthly",(YEAR(AC716)-YEAR(AB716))*12+MONTH(AC716)-MONTH(AB716)+1,(AC716-AB716+1))</f>
        <v>1</v>
      </c>
      <c r="F716" s="218">
        <f t="shared" si="60"/>
        <v>10</v>
      </c>
      <c r="G716" s="207">
        <v>1263930</v>
      </c>
      <c r="H716" s="203">
        <v>37029.294988425929</v>
      </c>
      <c r="I716" t="s">
        <v>4028</v>
      </c>
      <c r="M716" t="s">
        <v>2482</v>
      </c>
      <c r="N716" t="s">
        <v>3972</v>
      </c>
      <c r="O716" t="s">
        <v>3973</v>
      </c>
      <c r="P716" s="204">
        <v>10</v>
      </c>
      <c r="S716" t="s">
        <v>3974</v>
      </c>
      <c r="T716" t="s">
        <v>3899</v>
      </c>
      <c r="U716" s="206">
        <v>7320</v>
      </c>
      <c r="V716" t="s">
        <v>4177</v>
      </c>
      <c r="W716" t="s">
        <v>3976</v>
      </c>
      <c r="X716" t="s">
        <v>3902</v>
      </c>
      <c r="Y716" t="s">
        <v>3903</v>
      </c>
      <c r="Z716" t="s">
        <v>3904</v>
      </c>
      <c r="AA716">
        <v>2137941</v>
      </c>
    </row>
    <row r="717" spans="1:29" x14ac:dyDescent="0.25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1</v>
      </c>
      <c r="F717" s="218">
        <f t="shared" si="60"/>
        <v>50</v>
      </c>
      <c r="G717" s="207">
        <v>1263931</v>
      </c>
      <c r="H717" s="203">
        <v>37029.295474537037</v>
      </c>
      <c r="I717" t="s">
        <v>2674</v>
      </c>
      <c r="M717" t="s">
        <v>3301</v>
      </c>
      <c r="N717" t="s">
        <v>2631</v>
      </c>
      <c r="O717" t="s">
        <v>1627</v>
      </c>
      <c r="Q717" s="204">
        <v>50</v>
      </c>
      <c r="S717" t="s">
        <v>2475</v>
      </c>
      <c r="T717" t="s">
        <v>3899</v>
      </c>
      <c r="U717" s="206">
        <v>36.15</v>
      </c>
      <c r="V717" t="s">
        <v>1660</v>
      </c>
      <c r="W717" t="s">
        <v>2656</v>
      </c>
      <c r="X717" t="s">
        <v>2657</v>
      </c>
      <c r="Y717" t="s">
        <v>4166</v>
      </c>
      <c r="Z717" t="s">
        <v>3527</v>
      </c>
      <c r="AA717">
        <v>614971.1</v>
      </c>
      <c r="AB717" s="203">
        <v>37032.875</v>
      </c>
      <c r="AC717" s="203">
        <v>37032.875</v>
      </c>
    </row>
    <row r="718" spans="1:29" x14ac:dyDescent="0.25">
      <c r="A718" s="44" t="str">
        <f t="shared" si="56"/>
        <v>US Natural Gas Financial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30</v>
      </c>
      <c r="F718" s="218">
        <f t="shared" si="60"/>
        <v>750000</v>
      </c>
      <c r="G718" s="207">
        <v>1263932</v>
      </c>
      <c r="H718" s="203">
        <v>37029.295520833337</v>
      </c>
      <c r="I718" t="s">
        <v>2328</v>
      </c>
      <c r="M718" t="s">
        <v>2476</v>
      </c>
      <c r="N718" t="s">
        <v>3125</v>
      </c>
      <c r="O718" t="s">
        <v>3791</v>
      </c>
      <c r="Q718" s="204">
        <v>25000</v>
      </c>
      <c r="S718" t="s">
        <v>2477</v>
      </c>
      <c r="T718" t="s">
        <v>3899</v>
      </c>
      <c r="U718" s="206">
        <v>0.255</v>
      </c>
      <c r="V718" t="s">
        <v>3686</v>
      </c>
      <c r="W718" t="s">
        <v>3126</v>
      </c>
      <c r="X718" t="s">
        <v>3127</v>
      </c>
      <c r="Y718" t="s">
        <v>3964</v>
      </c>
      <c r="Z718" t="s">
        <v>3532</v>
      </c>
      <c r="AA718" t="s">
        <v>1692</v>
      </c>
      <c r="AB718" s="203">
        <v>37043.875</v>
      </c>
      <c r="AC718" s="203">
        <v>37072.875</v>
      </c>
    </row>
    <row r="719" spans="1:29" x14ac:dyDescent="0.25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30</v>
      </c>
      <c r="F719" s="218">
        <f t="shared" si="60"/>
        <v>1500</v>
      </c>
      <c r="G719" s="207">
        <v>1263936</v>
      </c>
      <c r="H719" s="203">
        <v>37029.295891203707</v>
      </c>
      <c r="I719" t="s">
        <v>2690</v>
      </c>
      <c r="M719" t="s">
        <v>3301</v>
      </c>
      <c r="N719" t="s">
        <v>2631</v>
      </c>
      <c r="O719" t="s">
        <v>3123</v>
      </c>
      <c r="Q719" s="204">
        <v>50</v>
      </c>
      <c r="S719" t="s">
        <v>2475</v>
      </c>
      <c r="T719" t="s">
        <v>3899</v>
      </c>
      <c r="U719" s="206">
        <v>59.25</v>
      </c>
      <c r="V719" t="s">
        <v>2691</v>
      </c>
      <c r="W719" t="s">
        <v>2656</v>
      </c>
      <c r="X719" t="s">
        <v>2681</v>
      </c>
      <c r="Y719" t="s">
        <v>4166</v>
      </c>
      <c r="Z719" t="s">
        <v>3527</v>
      </c>
      <c r="AA719">
        <v>614975.1</v>
      </c>
      <c r="AB719" s="203">
        <v>37043.591666666667</v>
      </c>
      <c r="AC719" s="203">
        <v>37072.591666666667</v>
      </c>
    </row>
    <row r="720" spans="1:29" x14ac:dyDescent="0.25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8">
        <f t="shared" si="60"/>
        <v>50</v>
      </c>
      <c r="G720" s="207">
        <v>1263937</v>
      </c>
      <c r="H720" s="203">
        <v>37029.295972222222</v>
      </c>
      <c r="I720" t="s">
        <v>2662</v>
      </c>
      <c r="M720" t="s">
        <v>3301</v>
      </c>
      <c r="N720" t="s">
        <v>2631</v>
      </c>
      <c r="O720" t="s">
        <v>1627</v>
      </c>
      <c r="Q720" s="204">
        <v>50</v>
      </c>
      <c r="S720" t="s">
        <v>2475</v>
      </c>
      <c r="T720" t="s">
        <v>3899</v>
      </c>
      <c r="U720" s="206">
        <v>36.25</v>
      </c>
      <c r="V720" t="s">
        <v>2685</v>
      </c>
      <c r="W720" t="s">
        <v>2656</v>
      </c>
      <c r="X720" t="s">
        <v>2657</v>
      </c>
      <c r="Y720" t="s">
        <v>4166</v>
      </c>
      <c r="Z720" t="s">
        <v>3527</v>
      </c>
      <c r="AA720">
        <v>614976.1</v>
      </c>
      <c r="AB720" s="203">
        <v>37032.875</v>
      </c>
      <c r="AC720" s="203">
        <v>37032.875</v>
      </c>
    </row>
    <row r="721" spans="1:29" x14ac:dyDescent="0.25">
      <c r="A721" s="44" t="str">
        <f t="shared" si="56"/>
        <v>US Power Financial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Financial</v>
      </c>
      <c r="E721" s="44">
        <f>IF(VLOOKUP(S721,'DD-Lookup'!$J$6:$L$50,3,FALSE)="Monthly",(YEAR(AC721)-YEAR(AB721))*12+MONTH(AC721)-MONTH(AB721)+1,(AC721-AB721+1))</f>
        <v>1</v>
      </c>
      <c r="F721" s="218">
        <f t="shared" si="60"/>
        <v>50</v>
      </c>
      <c r="G721" s="207">
        <v>1263938</v>
      </c>
      <c r="H721" s="203">
        <v>37029.296064814815</v>
      </c>
      <c r="I721" t="s">
        <v>2672</v>
      </c>
      <c r="M721" t="s">
        <v>3301</v>
      </c>
      <c r="N721" t="s">
        <v>4162</v>
      </c>
      <c r="O721" t="s">
        <v>1676</v>
      </c>
      <c r="P721" s="204">
        <v>50</v>
      </c>
      <c r="S721" t="s">
        <v>2475</v>
      </c>
      <c r="T721" t="s">
        <v>3899</v>
      </c>
      <c r="U721" s="206">
        <v>42</v>
      </c>
      <c r="V721" t="s">
        <v>4122</v>
      </c>
      <c r="W721" t="s">
        <v>2673</v>
      </c>
      <c r="X721" t="s">
        <v>2643</v>
      </c>
      <c r="Y721" t="s">
        <v>4166</v>
      </c>
      <c r="Z721" t="s">
        <v>3532</v>
      </c>
      <c r="AA721">
        <v>614977.1</v>
      </c>
      <c r="AB721" s="203">
        <v>37032.875</v>
      </c>
      <c r="AC721" s="203">
        <v>37032.875</v>
      </c>
    </row>
    <row r="722" spans="1:29" x14ac:dyDescent="0.25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18">
        <f t="shared" si="60"/>
        <v>50</v>
      </c>
      <c r="G722" s="207">
        <v>1263940</v>
      </c>
      <c r="H722" s="203">
        <v>37029.296527777777</v>
      </c>
      <c r="I722" t="s">
        <v>2636</v>
      </c>
      <c r="M722" t="s">
        <v>3301</v>
      </c>
      <c r="N722" t="s">
        <v>2631</v>
      </c>
      <c r="O722" t="s">
        <v>1627</v>
      </c>
      <c r="Q722" s="204">
        <v>50</v>
      </c>
      <c r="S722" t="s">
        <v>2475</v>
      </c>
      <c r="T722" t="s">
        <v>3899</v>
      </c>
      <c r="U722" s="206">
        <v>36.35</v>
      </c>
      <c r="V722" t="s">
        <v>1679</v>
      </c>
      <c r="W722" t="s">
        <v>2656</v>
      </c>
      <c r="X722" t="s">
        <v>2657</v>
      </c>
      <c r="Y722" t="s">
        <v>4166</v>
      </c>
      <c r="Z722" t="s">
        <v>3527</v>
      </c>
      <c r="AA722">
        <v>614978.1</v>
      </c>
      <c r="AB722" s="203">
        <v>37032.875</v>
      </c>
      <c r="AC722" s="203">
        <v>37032.875</v>
      </c>
    </row>
    <row r="723" spans="1:29" x14ac:dyDescent="0.25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1</v>
      </c>
      <c r="F723" s="218">
        <f t="shared" si="60"/>
        <v>50</v>
      </c>
      <c r="G723" s="207">
        <v>1263941</v>
      </c>
      <c r="H723" s="203">
        <v>37029.296689814815</v>
      </c>
      <c r="I723" t="s">
        <v>2670</v>
      </c>
      <c r="M723" t="s">
        <v>3301</v>
      </c>
      <c r="N723" t="s">
        <v>2631</v>
      </c>
      <c r="O723" t="s">
        <v>1630</v>
      </c>
      <c r="P723" s="204">
        <v>50</v>
      </c>
      <c r="S723" t="s">
        <v>2475</v>
      </c>
      <c r="T723" t="s">
        <v>3899</v>
      </c>
      <c r="U723" s="206">
        <v>27.75</v>
      </c>
      <c r="V723" t="s">
        <v>2682</v>
      </c>
      <c r="W723" t="s">
        <v>2638</v>
      </c>
      <c r="X723" t="s">
        <v>2639</v>
      </c>
      <c r="Y723" t="s">
        <v>4166</v>
      </c>
      <c r="Z723" t="s">
        <v>3527</v>
      </c>
      <c r="AA723">
        <v>614979.1</v>
      </c>
      <c r="AB723" s="203">
        <v>37032.875</v>
      </c>
      <c r="AC723" s="203">
        <v>37032.875</v>
      </c>
    </row>
    <row r="724" spans="1:29" x14ac:dyDescent="0.25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8">
        <f t="shared" si="60"/>
        <v>50</v>
      </c>
      <c r="G724" s="207">
        <v>1263942</v>
      </c>
      <c r="H724" s="203">
        <v>37029.296759259261</v>
      </c>
      <c r="I724" t="s">
        <v>3673</v>
      </c>
      <c r="M724" t="s">
        <v>3301</v>
      </c>
      <c r="N724" t="s">
        <v>2631</v>
      </c>
      <c r="O724" t="s">
        <v>1627</v>
      </c>
      <c r="Q724" s="204">
        <v>50</v>
      </c>
      <c r="S724" t="s">
        <v>2475</v>
      </c>
      <c r="T724" t="s">
        <v>3899</v>
      </c>
      <c r="U724" s="206">
        <v>36.450000000000003</v>
      </c>
      <c r="V724" t="s">
        <v>2615</v>
      </c>
      <c r="W724" t="s">
        <v>2656</v>
      </c>
      <c r="X724" t="s">
        <v>2657</v>
      </c>
      <c r="Y724" t="s">
        <v>4166</v>
      </c>
      <c r="Z724" t="s">
        <v>3527</v>
      </c>
      <c r="AA724">
        <v>614980.1</v>
      </c>
      <c r="AB724" s="203">
        <v>37032.875</v>
      </c>
      <c r="AC724" s="203">
        <v>37032.875</v>
      </c>
    </row>
    <row r="725" spans="1:29" x14ac:dyDescent="0.25">
      <c r="A725" s="44" t="str">
        <f t="shared" si="56"/>
        <v xml:space="preserve"> Metals Financial</v>
      </c>
      <c r="B725" s="44" t="str">
        <f t="shared" si="57"/>
        <v/>
      </c>
      <c r="C725" s="44" t="str">
        <f t="shared" si="58"/>
        <v>Metals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</v>
      </c>
      <c r="F725" s="218">
        <f t="shared" si="60"/>
        <v>20</v>
      </c>
      <c r="G725" s="207">
        <v>1263943</v>
      </c>
      <c r="H725" s="203">
        <v>37029.297002314815</v>
      </c>
      <c r="I725" t="s">
        <v>4156</v>
      </c>
      <c r="M725" t="s">
        <v>2482</v>
      </c>
      <c r="N725" t="s">
        <v>3978</v>
      </c>
      <c r="O725" t="s">
        <v>1693</v>
      </c>
      <c r="P725" s="204">
        <v>20</v>
      </c>
      <c r="S725" t="s">
        <v>3898</v>
      </c>
      <c r="T725" t="s">
        <v>3899</v>
      </c>
      <c r="U725" s="206">
        <v>479</v>
      </c>
      <c r="V725" t="s">
        <v>3086</v>
      </c>
      <c r="W725" t="s">
        <v>3962</v>
      </c>
      <c r="X725" t="s">
        <v>3902</v>
      </c>
      <c r="Y725" t="s">
        <v>3903</v>
      </c>
      <c r="Z725" t="s">
        <v>3904</v>
      </c>
      <c r="AA725">
        <v>2137943</v>
      </c>
      <c r="AB725" s="203">
        <v>37062.487500000003</v>
      </c>
      <c r="AC725" s="203">
        <v>37062.487500000003</v>
      </c>
    </row>
    <row r="726" spans="1:29" x14ac:dyDescent="0.25">
      <c r="A726" s="44" t="str">
        <f t="shared" si="56"/>
        <v>US Power Physical</v>
      </c>
      <c r="B726" s="44" t="str">
        <f t="shared" si="57"/>
        <v>US</v>
      </c>
      <c r="C726" s="44" t="str">
        <f t="shared" si="58"/>
        <v>Power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4</v>
      </c>
      <c r="F726" s="218">
        <f t="shared" si="60"/>
        <v>200</v>
      </c>
      <c r="G726" s="207">
        <v>1263944</v>
      </c>
      <c r="H726" s="203">
        <v>37029.297442129631</v>
      </c>
      <c r="I726" t="s">
        <v>2719</v>
      </c>
      <c r="M726" t="s">
        <v>3301</v>
      </c>
      <c r="N726" t="s">
        <v>2631</v>
      </c>
      <c r="O726" t="s">
        <v>1629</v>
      </c>
      <c r="P726" s="204">
        <v>50</v>
      </c>
      <c r="S726" t="s">
        <v>2475</v>
      </c>
      <c r="T726" t="s">
        <v>3899</v>
      </c>
      <c r="U726" s="206">
        <v>52.5</v>
      </c>
      <c r="V726" t="s">
        <v>3091</v>
      </c>
      <c r="W726" t="s">
        <v>2642</v>
      </c>
      <c r="X726" t="s">
        <v>2643</v>
      </c>
      <c r="Y726" t="s">
        <v>4166</v>
      </c>
      <c r="Z726" t="s">
        <v>3527</v>
      </c>
      <c r="AA726">
        <v>614982.1</v>
      </c>
      <c r="AB726" s="203">
        <v>37033.875</v>
      </c>
      <c r="AC726" s="203">
        <v>37036.875</v>
      </c>
    </row>
    <row r="727" spans="1:29" x14ac:dyDescent="0.25">
      <c r="A727" s="44" t="str">
        <f t="shared" si="56"/>
        <v>US Power Physical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4</v>
      </c>
      <c r="F727" s="218">
        <f t="shared" si="60"/>
        <v>200</v>
      </c>
      <c r="G727" s="207">
        <v>1263945</v>
      </c>
      <c r="H727" s="203">
        <v>37029.297997685186</v>
      </c>
      <c r="I727" t="s">
        <v>2678</v>
      </c>
      <c r="M727" t="s">
        <v>3301</v>
      </c>
      <c r="N727" t="s">
        <v>2631</v>
      </c>
      <c r="O727" t="s">
        <v>1641</v>
      </c>
      <c r="Q727" s="204">
        <v>50</v>
      </c>
      <c r="S727" t="s">
        <v>2475</v>
      </c>
      <c r="T727" t="s">
        <v>3899</v>
      </c>
      <c r="U727" s="206">
        <v>36.25</v>
      </c>
      <c r="V727" t="s">
        <v>4131</v>
      </c>
      <c r="W727" t="s">
        <v>2656</v>
      </c>
      <c r="X727" t="s">
        <v>2657</v>
      </c>
      <c r="Y727" t="s">
        <v>4166</v>
      </c>
      <c r="Z727" t="s">
        <v>3527</v>
      </c>
      <c r="AA727">
        <v>614984.1</v>
      </c>
      <c r="AB727" s="203">
        <v>37033.875</v>
      </c>
      <c r="AC727" s="203">
        <v>37036.875</v>
      </c>
    </row>
    <row r="728" spans="1:29" x14ac:dyDescent="0.25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8">
        <f t="shared" si="60"/>
        <v>50</v>
      </c>
      <c r="G728" s="207">
        <v>1263946</v>
      </c>
      <c r="H728" s="203">
        <v>37029.298217592594</v>
      </c>
      <c r="I728" t="s">
        <v>3673</v>
      </c>
      <c r="M728" t="s">
        <v>3301</v>
      </c>
      <c r="N728" t="s">
        <v>2631</v>
      </c>
      <c r="O728" t="s">
        <v>1627</v>
      </c>
      <c r="P728" s="204">
        <v>50</v>
      </c>
      <c r="S728" t="s">
        <v>2475</v>
      </c>
      <c r="T728" t="s">
        <v>3899</v>
      </c>
      <c r="U728" s="206">
        <v>36.35</v>
      </c>
      <c r="V728" t="s">
        <v>1682</v>
      </c>
      <c r="W728" t="s">
        <v>2656</v>
      </c>
      <c r="X728" t="s">
        <v>2657</v>
      </c>
      <c r="Y728" t="s">
        <v>4166</v>
      </c>
      <c r="Z728" t="s">
        <v>3527</v>
      </c>
      <c r="AA728">
        <v>614985.1</v>
      </c>
      <c r="AB728" s="203">
        <v>37032.875</v>
      </c>
      <c r="AC728" s="203">
        <v>37032.875</v>
      </c>
    </row>
    <row r="729" spans="1:29" x14ac:dyDescent="0.25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8">
        <f t="shared" si="60"/>
        <v>50</v>
      </c>
      <c r="G729" s="207">
        <v>1263947</v>
      </c>
      <c r="H729" s="203">
        <v>37029.298356481479</v>
      </c>
      <c r="I729" t="s">
        <v>2670</v>
      </c>
      <c r="M729" t="s">
        <v>3301</v>
      </c>
      <c r="N729" t="s">
        <v>2631</v>
      </c>
      <c r="O729" t="s">
        <v>1627</v>
      </c>
      <c r="P729" s="204">
        <v>50</v>
      </c>
      <c r="S729" t="s">
        <v>2475</v>
      </c>
      <c r="T729" t="s">
        <v>3899</v>
      </c>
      <c r="U729" s="206">
        <v>36.25</v>
      </c>
      <c r="V729" t="s">
        <v>3851</v>
      </c>
      <c r="W729" t="s">
        <v>2656</v>
      </c>
      <c r="X729" t="s">
        <v>2657</v>
      </c>
      <c r="Y729" t="s">
        <v>4166</v>
      </c>
      <c r="Z729" t="s">
        <v>3527</v>
      </c>
      <c r="AA729">
        <v>614986.1</v>
      </c>
      <c r="AB729" s="203">
        <v>37032.875</v>
      </c>
      <c r="AC729" s="203">
        <v>37032.875</v>
      </c>
    </row>
    <row r="730" spans="1:29" x14ac:dyDescent="0.25">
      <c r="A730" s="44" t="str">
        <f t="shared" si="56"/>
        <v xml:space="preserve"> Metals Financial</v>
      </c>
      <c r="B730" s="44" t="str">
        <f t="shared" si="57"/>
        <v/>
      </c>
      <c r="C730" s="44" t="str">
        <f t="shared" si="58"/>
        <v>Metals</v>
      </c>
      <c r="D730" s="44" t="str">
        <f t="shared" si="59"/>
        <v>Financial</v>
      </c>
      <c r="E730" s="44">
        <f>IF(VLOOKUP(S730,'DD-Lookup'!$J$6:$L$50,3,FALSE)="Monthly",(YEAR(AC730)-YEAR(AB730))*12+MONTH(AC730)-MONTH(AB730)+1,(AC730-AB730+1))</f>
        <v>1</v>
      </c>
      <c r="F730" s="218">
        <f t="shared" si="60"/>
        <v>20</v>
      </c>
      <c r="G730" s="207">
        <v>1263948</v>
      </c>
      <c r="H730" s="203">
        <v>37029.298437500001</v>
      </c>
      <c r="I730" t="s">
        <v>4156</v>
      </c>
      <c r="M730" t="s">
        <v>2482</v>
      </c>
      <c r="N730" t="s">
        <v>3978</v>
      </c>
      <c r="O730" t="s">
        <v>1693</v>
      </c>
      <c r="P730" s="204">
        <v>20</v>
      </c>
      <c r="S730" t="s">
        <v>3898</v>
      </c>
      <c r="T730" t="s">
        <v>3899</v>
      </c>
      <c r="U730" s="206">
        <v>478</v>
      </c>
      <c r="V730" t="s">
        <v>3086</v>
      </c>
      <c r="W730" t="s">
        <v>3962</v>
      </c>
      <c r="X730" t="s">
        <v>3902</v>
      </c>
      <c r="Y730" t="s">
        <v>3903</v>
      </c>
      <c r="Z730" t="s">
        <v>3904</v>
      </c>
      <c r="AA730">
        <v>2137959</v>
      </c>
      <c r="AB730" s="203">
        <v>37062.487500000003</v>
      </c>
      <c r="AC730" s="203">
        <v>37062.487500000003</v>
      </c>
    </row>
    <row r="731" spans="1:29" x14ac:dyDescent="0.25">
      <c r="A731" s="44" t="str">
        <f t="shared" si="56"/>
        <v xml:space="preserve"> Power Physical</v>
      </c>
      <c r="B731" s="44" t="str">
        <f t="shared" si="57"/>
        <v/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365</v>
      </c>
      <c r="F731" s="218">
        <f t="shared" si="60"/>
        <v>9125</v>
      </c>
      <c r="G731" s="207">
        <v>1263949</v>
      </c>
      <c r="H731" s="203">
        <v>37029.298842592594</v>
      </c>
      <c r="I731" t="s">
        <v>3933</v>
      </c>
      <c r="M731" t="s">
        <v>3301</v>
      </c>
      <c r="N731" t="s">
        <v>3905</v>
      </c>
      <c r="O731" t="s">
        <v>3970</v>
      </c>
      <c r="P731" s="204">
        <v>25</v>
      </c>
      <c r="S731" t="s">
        <v>2475</v>
      </c>
      <c r="T731" t="s">
        <v>3906</v>
      </c>
      <c r="U731" s="206">
        <v>23.05</v>
      </c>
      <c r="V731" t="s">
        <v>2345</v>
      </c>
      <c r="W731" t="s">
        <v>3969</v>
      </c>
      <c r="X731" t="s">
        <v>3908</v>
      </c>
      <c r="Y731" t="s">
        <v>3909</v>
      </c>
      <c r="Z731" t="s">
        <v>3910</v>
      </c>
      <c r="AA731">
        <v>104105.1</v>
      </c>
      <c r="AB731" s="203">
        <v>37257</v>
      </c>
      <c r="AC731" s="203">
        <v>37621</v>
      </c>
    </row>
    <row r="732" spans="1:29" x14ac:dyDescent="0.25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30</v>
      </c>
      <c r="F732" s="218">
        <f t="shared" si="60"/>
        <v>1500</v>
      </c>
      <c r="G732" s="207">
        <v>1263950</v>
      </c>
      <c r="H732" s="203">
        <v>37029.299178240741</v>
      </c>
      <c r="I732" t="s">
        <v>2636</v>
      </c>
      <c r="M732" t="s">
        <v>3301</v>
      </c>
      <c r="N732" t="s">
        <v>2631</v>
      </c>
      <c r="O732" t="s">
        <v>3123</v>
      </c>
      <c r="P732" s="204">
        <v>50</v>
      </c>
      <c r="S732" t="s">
        <v>2475</v>
      </c>
      <c r="T732" t="s">
        <v>3899</v>
      </c>
      <c r="U732" s="206">
        <v>59.25</v>
      </c>
      <c r="V732" t="s">
        <v>1679</v>
      </c>
      <c r="W732" t="s">
        <v>2656</v>
      </c>
      <c r="X732" t="s">
        <v>2681</v>
      </c>
      <c r="Y732" t="s">
        <v>4166</v>
      </c>
      <c r="Z732" t="s">
        <v>3527</v>
      </c>
      <c r="AA732">
        <v>614987.1</v>
      </c>
      <c r="AB732" s="203">
        <v>37043.591666666667</v>
      </c>
      <c r="AC732" s="203">
        <v>37072.591666666667</v>
      </c>
    </row>
    <row r="733" spans="1:29" x14ac:dyDescent="0.25">
      <c r="A733" s="44" t="str">
        <f t="shared" si="56"/>
        <v xml:space="preserve"> Metals Financial</v>
      </c>
      <c r="B733" s="44" t="str">
        <f t="shared" si="57"/>
        <v/>
      </c>
      <c r="C733" s="44" t="str">
        <f t="shared" si="58"/>
        <v>Metals</v>
      </c>
      <c r="D733" s="44" t="str">
        <f t="shared" si="59"/>
        <v>Financial</v>
      </c>
      <c r="E733" s="44">
        <f>IF(VLOOKUP(S733,'DD-Lookup'!$J$6:$L$50,3,FALSE)="Monthly",(YEAR(AC733)-YEAR(AB733))*12+MONTH(AC733)-MONTH(AB733)+1,(AC733-AB733+1))</f>
        <v>1</v>
      </c>
      <c r="F733" s="218">
        <f t="shared" si="60"/>
        <v>17</v>
      </c>
      <c r="G733" s="207">
        <v>1263951</v>
      </c>
      <c r="H733" s="203">
        <v>37029.299363425926</v>
      </c>
      <c r="I733" t="s">
        <v>3950</v>
      </c>
      <c r="M733" t="s">
        <v>2482</v>
      </c>
      <c r="N733" t="s">
        <v>3978</v>
      </c>
      <c r="O733" t="s">
        <v>3979</v>
      </c>
      <c r="Q733" s="204">
        <v>17</v>
      </c>
      <c r="S733" t="s">
        <v>3898</v>
      </c>
      <c r="T733" t="s">
        <v>3899</v>
      </c>
      <c r="U733" s="206">
        <v>485</v>
      </c>
      <c r="V733" t="s">
        <v>3953</v>
      </c>
      <c r="W733" t="s">
        <v>3962</v>
      </c>
      <c r="X733" t="s">
        <v>3902</v>
      </c>
      <c r="Y733" t="s">
        <v>3903</v>
      </c>
      <c r="Z733" t="s">
        <v>3904</v>
      </c>
      <c r="AA733">
        <v>2137961</v>
      </c>
    </row>
    <row r="734" spans="1:29" x14ac:dyDescent="0.25">
      <c r="A734" s="44" t="str">
        <f t="shared" si="56"/>
        <v xml:space="preserve"> Metals Financial</v>
      </c>
      <c r="B734" s="44" t="str">
        <f t="shared" si="57"/>
        <v/>
      </c>
      <c r="C734" s="44" t="str">
        <f t="shared" si="58"/>
        <v>Metals</v>
      </c>
      <c r="D734" s="44" t="str">
        <f t="shared" si="59"/>
        <v>Financial</v>
      </c>
      <c r="E734" s="44">
        <f>IF(VLOOKUP(S734,'DD-Lookup'!$J$6:$L$50,3,FALSE)="Monthly",(YEAR(AC734)-YEAR(AB734))*12+MONTH(AC734)-MONTH(AB734)+1,(AC734-AB734+1))</f>
        <v>1</v>
      </c>
      <c r="F734" s="218">
        <f t="shared" si="60"/>
        <v>10</v>
      </c>
      <c r="G734" s="207">
        <v>1263952</v>
      </c>
      <c r="H734" s="203">
        <v>37029.299583333333</v>
      </c>
      <c r="I734" t="s">
        <v>4110</v>
      </c>
      <c r="M734" t="s">
        <v>2482</v>
      </c>
      <c r="N734" t="s">
        <v>3896</v>
      </c>
      <c r="O734" t="s">
        <v>3897</v>
      </c>
      <c r="Q734" s="204">
        <v>10</v>
      </c>
      <c r="S734" t="s">
        <v>3898</v>
      </c>
      <c r="T734" t="s">
        <v>3899</v>
      </c>
      <c r="U734" s="206">
        <v>1707</v>
      </c>
      <c r="V734" t="s">
        <v>4119</v>
      </c>
      <c r="W734" t="s">
        <v>3922</v>
      </c>
      <c r="X734" t="s">
        <v>3902</v>
      </c>
      <c r="Y734" t="s">
        <v>3903</v>
      </c>
      <c r="Z734" t="s">
        <v>3904</v>
      </c>
      <c r="AA734">
        <v>2137963</v>
      </c>
    </row>
    <row r="735" spans="1:29" x14ac:dyDescent="0.25">
      <c r="A735" s="44" t="str">
        <f t="shared" si="56"/>
        <v xml:space="preserve"> Metals Financial</v>
      </c>
      <c r="B735" s="44" t="str">
        <f t="shared" si="57"/>
        <v/>
      </c>
      <c r="C735" s="44" t="str">
        <f t="shared" si="58"/>
        <v>Metals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</v>
      </c>
      <c r="F735" s="218">
        <f t="shared" si="60"/>
        <v>2</v>
      </c>
      <c r="G735" s="207">
        <v>1263953</v>
      </c>
      <c r="H735" s="203">
        <v>37029.299675925926</v>
      </c>
      <c r="I735" t="s">
        <v>3958</v>
      </c>
      <c r="M735" t="s">
        <v>2482</v>
      </c>
      <c r="N735" t="s">
        <v>3896</v>
      </c>
      <c r="O735" t="s">
        <v>3897</v>
      </c>
      <c r="Q735" s="204">
        <v>2</v>
      </c>
      <c r="S735" t="s">
        <v>3898</v>
      </c>
      <c r="T735" t="s">
        <v>3899</v>
      </c>
      <c r="U735" s="206">
        <v>1707</v>
      </c>
      <c r="V735" t="s">
        <v>4167</v>
      </c>
      <c r="W735" t="s">
        <v>3922</v>
      </c>
      <c r="X735" t="s">
        <v>3902</v>
      </c>
      <c r="Y735" t="s">
        <v>3903</v>
      </c>
      <c r="Z735" t="s">
        <v>3904</v>
      </c>
      <c r="AA735">
        <v>2137965</v>
      </c>
    </row>
    <row r="736" spans="1:29" x14ac:dyDescent="0.25">
      <c r="A736" s="44" t="str">
        <f t="shared" si="56"/>
        <v xml:space="preserve"> Metals Financial</v>
      </c>
      <c r="B736" s="44" t="str">
        <f t="shared" si="57"/>
        <v/>
      </c>
      <c r="C736" s="44" t="str">
        <f t="shared" si="58"/>
        <v>Metals</v>
      </c>
      <c r="D736" s="44" t="str">
        <f t="shared" si="59"/>
        <v>Financial</v>
      </c>
      <c r="E736" s="44">
        <f>IF(VLOOKUP(S736,'DD-Lookup'!$J$6:$L$50,3,FALSE)="Monthly",(YEAR(AC736)-YEAR(AB736))*12+MONTH(AC736)-MONTH(AB736)+1,(AC736-AB736+1))</f>
        <v>1</v>
      </c>
      <c r="F736" s="218">
        <f t="shared" si="60"/>
        <v>20</v>
      </c>
      <c r="G736" s="207">
        <v>1263955</v>
      </c>
      <c r="H736" s="203">
        <v>37029.299976851849</v>
      </c>
      <c r="I736" t="s">
        <v>3869</v>
      </c>
      <c r="M736" t="s">
        <v>2482</v>
      </c>
      <c r="N736" t="s">
        <v>3951</v>
      </c>
      <c r="O736" t="s">
        <v>3952</v>
      </c>
      <c r="Q736" s="204">
        <v>20</v>
      </c>
      <c r="S736" t="s">
        <v>3898</v>
      </c>
      <c r="T736" t="s">
        <v>3899</v>
      </c>
      <c r="U736" s="206">
        <v>1540</v>
      </c>
      <c r="V736" t="s">
        <v>3957</v>
      </c>
      <c r="W736" t="s">
        <v>3922</v>
      </c>
      <c r="X736" t="s">
        <v>3902</v>
      </c>
      <c r="Y736" t="s">
        <v>3903</v>
      </c>
      <c r="Z736" t="s">
        <v>3904</v>
      </c>
      <c r="AA736">
        <v>2137967</v>
      </c>
    </row>
    <row r="737" spans="1:29" x14ac:dyDescent="0.25">
      <c r="A737" s="44" t="str">
        <f t="shared" si="56"/>
        <v xml:space="preserve"> Metals Financial</v>
      </c>
      <c r="B737" s="44" t="str">
        <f t="shared" si="57"/>
        <v/>
      </c>
      <c r="C737" s="44" t="str">
        <f t="shared" si="58"/>
        <v>Metals</v>
      </c>
      <c r="D737" s="44" t="str">
        <f t="shared" si="59"/>
        <v>Financial</v>
      </c>
      <c r="E737" s="44">
        <f>IF(VLOOKUP(S737,'DD-Lookup'!$J$6:$L$50,3,FALSE)="Monthly",(YEAR(AC737)-YEAR(AB737))*12+MONTH(AC737)-MONTH(AB737)+1,(AC737-AB737+1))</f>
        <v>1</v>
      </c>
      <c r="F737" s="218">
        <f t="shared" si="60"/>
        <v>20</v>
      </c>
      <c r="G737" s="207">
        <v>1263956</v>
      </c>
      <c r="H737" s="203">
        <v>37029.300069444442</v>
      </c>
      <c r="I737" t="s">
        <v>3895</v>
      </c>
      <c r="M737" t="s">
        <v>2482</v>
      </c>
      <c r="N737" t="s">
        <v>3896</v>
      </c>
      <c r="O737" t="s">
        <v>3897</v>
      </c>
      <c r="Q737" s="204">
        <v>20</v>
      </c>
      <c r="S737" t="s">
        <v>3898</v>
      </c>
      <c r="T737" t="s">
        <v>3899</v>
      </c>
      <c r="U737" s="206">
        <v>1708</v>
      </c>
      <c r="V737" t="s">
        <v>3900</v>
      </c>
      <c r="W737" t="s">
        <v>3922</v>
      </c>
      <c r="X737" t="s">
        <v>3902</v>
      </c>
      <c r="Y737" t="s">
        <v>3903</v>
      </c>
      <c r="Z737" t="s">
        <v>3904</v>
      </c>
      <c r="AA737">
        <v>2137969</v>
      </c>
    </row>
    <row r="738" spans="1:29" x14ac:dyDescent="0.25">
      <c r="A738" s="44" t="str">
        <f t="shared" si="56"/>
        <v>US Power Physical</v>
      </c>
      <c r="B738" s="44" t="str">
        <f t="shared" si="57"/>
        <v>US</v>
      </c>
      <c r="C738" s="44" t="str">
        <f t="shared" si="58"/>
        <v>Power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30</v>
      </c>
      <c r="F738" s="218">
        <f t="shared" si="60"/>
        <v>1500</v>
      </c>
      <c r="G738" s="207">
        <v>1263957</v>
      </c>
      <c r="H738" s="203">
        <v>37029.300578703704</v>
      </c>
      <c r="I738" t="s">
        <v>2662</v>
      </c>
      <c r="M738" t="s">
        <v>3301</v>
      </c>
      <c r="N738" t="s">
        <v>2631</v>
      </c>
      <c r="O738" t="s">
        <v>2671</v>
      </c>
      <c r="Q738" s="204">
        <v>50</v>
      </c>
      <c r="S738" t="s">
        <v>2475</v>
      </c>
      <c r="T738" t="s">
        <v>3899</v>
      </c>
      <c r="U738" s="206">
        <v>38.200000000000003</v>
      </c>
      <c r="V738" t="s">
        <v>2703</v>
      </c>
      <c r="W738" t="s">
        <v>2660</v>
      </c>
      <c r="X738" t="s">
        <v>2639</v>
      </c>
      <c r="Y738" t="s">
        <v>4166</v>
      </c>
      <c r="Z738" t="s">
        <v>3527</v>
      </c>
      <c r="AA738">
        <v>614990.1</v>
      </c>
      <c r="AB738" s="203">
        <v>37135.71597222222</v>
      </c>
      <c r="AC738" s="203">
        <v>37164.71597222222</v>
      </c>
    </row>
    <row r="739" spans="1:29" x14ac:dyDescent="0.25">
      <c r="A739" s="44" t="str">
        <f t="shared" si="56"/>
        <v>US Natural Gas Financial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Financial</v>
      </c>
      <c r="E739" s="44">
        <f>IF(VLOOKUP(S739,'DD-Lookup'!$J$6:$L$50,3,FALSE)="Monthly",(YEAR(AC739)-YEAR(AB739))*12+MONTH(AC739)-MONTH(AB739)+1,(AC739-AB739+1))</f>
        <v>30</v>
      </c>
      <c r="F739" s="218">
        <f t="shared" si="60"/>
        <v>450000</v>
      </c>
      <c r="G739" s="207">
        <v>1263958</v>
      </c>
      <c r="H739" s="203">
        <v>37029.30097222222</v>
      </c>
      <c r="I739" t="s">
        <v>3136</v>
      </c>
      <c r="M739" t="s">
        <v>2476</v>
      </c>
      <c r="N739" t="s">
        <v>2711</v>
      </c>
      <c r="O739" t="s">
        <v>2712</v>
      </c>
      <c r="Q739" s="204">
        <v>15000</v>
      </c>
      <c r="S739" t="s">
        <v>2477</v>
      </c>
      <c r="T739" t="s">
        <v>3899</v>
      </c>
      <c r="U739" s="206">
        <v>4.2149999999999999</v>
      </c>
      <c r="V739" t="s">
        <v>3137</v>
      </c>
      <c r="W739" t="s">
        <v>3390</v>
      </c>
      <c r="X739" t="s">
        <v>2713</v>
      </c>
      <c r="Y739" t="s">
        <v>3964</v>
      </c>
      <c r="Z739" t="s">
        <v>3532</v>
      </c>
      <c r="AA739" t="s">
        <v>1694</v>
      </c>
      <c r="AB739" s="203">
        <v>37043.875</v>
      </c>
      <c r="AC739" s="203">
        <v>37072.875</v>
      </c>
    </row>
    <row r="740" spans="1:29" x14ac:dyDescent="0.25">
      <c r="A740" s="44" t="str">
        <f t="shared" si="56"/>
        <v>US Natural Gas Financial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365</v>
      </c>
      <c r="F740" s="218">
        <f t="shared" si="60"/>
        <v>1825000</v>
      </c>
      <c r="G740" s="207">
        <v>1263959</v>
      </c>
      <c r="H740" s="203">
        <v>37029.300995370373</v>
      </c>
      <c r="I740" t="s">
        <v>2654</v>
      </c>
      <c r="M740" t="s">
        <v>2476</v>
      </c>
      <c r="N740" t="s">
        <v>2711</v>
      </c>
      <c r="O740" t="s">
        <v>3178</v>
      </c>
      <c r="Q740" s="204">
        <v>5000</v>
      </c>
      <c r="S740" t="s">
        <v>2477</v>
      </c>
      <c r="T740" t="s">
        <v>3899</v>
      </c>
      <c r="U740" s="206">
        <v>4.4050000000000002</v>
      </c>
      <c r="V740" t="s">
        <v>1695</v>
      </c>
      <c r="W740" t="s">
        <v>3390</v>
      </c>
      <c r="X740" t="s">
        <v>2713</v>
      </c>
      <c r="Y740" t="s">
        <v>3964</v>
      </c>
      <c r="Z740" t="s">
        <v>3532</v>
      </c>
      <c r="AA740" t="s">
        <v>1696</v>
      </c>
      <c r="AB740" s="203">
        <v>37257.875</v>
      </c>
      <c r="AC740" s="203">
        <v>37621.875</v>
      </c>
    </row>
    <row r="741" spans="1:29" x14ac:dyDescent="0.25">
      <c r="A741" s="44" t="str">
        <f t="shared" si="56"/>
        <v xml:space="preserve"> Power Physical</v>
      </c>
      <c r="B741" s="44" t="str">
        <f t="shared" si="57"/>
        <v/>
      </c>
      <c r="C741" s="44" t="str">
        <f t="shared" si="58"/>
        <v>Power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365</v>
      </c>
      <c r="F741" s="218">
        <f t="shared" si="60"/>
        <v>9125</v>
      </c>
      <c r="G741" s="207">
        <v>1263960</v>
      </c>
      <c r="H741" s="203">
        <v>37029.301249999997</v>
      </c>
      <c r="I741" t="s">
        <v>3929</v>
      </c>
      <c r="M741" t="s">
        <v>3301</v>
      </c>
      <c r="N741" t="s">
        <v>3905</v>
      </c>
      <c r="O741" t="s">
        <v>4114</v>
      </c>
      <c r="P741" s="204">
        <v>25</v>
      </c>
      <c r="S741" t="s">
        <v>2475</v>
      </c>
      <c r="T741" t="s">
        <v>3906</v>
      </c>
      <c r="U741" s="206">
        <v>31.15</v>
      </c>
      <c r="V741" t="s">
        <v>4090</v>
      </c>
      <c r="W741" t="s">
        <v>3969</v>
      </c>
      <c r="X741" t="s">
        <v>3908</v>
      </c>
      <c r="Y741" t="s">
        <v>3909</v>
      </c>
      <c r="Z741" t="s">
        <v>3910</v>
      </c>
      <c r="AA741">
        <v>104106.1</v>
      </c>
      <c r="AB741" s="203">
        <v>37257</v>
      </c>
      <c r="AC741" s="203">
        <v>37621</v>
      </c>
    </row>
    <row r="742" spans="1:29" x14ac:dyDescent="0.25">
      <c r="A742" s="44" t="str">
        <f t="shared" si="56"/>
        <v xml:space="preserve"> Metals Financial</v>
      </c>
      <c r="B742" s="44" t="str">
        <f t="shared" si="57"/>
        <v/>
      </c>
      <c r="C742" s="44" t="str">
        <f t="shared" si="58"/>
        <v>Metals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1</v>
      </c>
      <c r="F742" s="218">
        <f t="shared" si="60"/>
        <v>10</v>
      </c>
      <c r="G742" s="207">
        <v>1263962</v>
      </c>
      <c r="H742" s="203">
        <v>37029.301365740743</v>
      </c>
      <c r="I742" t="s">
        <v>4110</v>
      </c>
      <c r="M742" t="s">
        <v>2482</v>
      </c>
      <c r="N742" t="s">
        <v>3896</v>
      </c>
      <c r="O742" t="s">
        <v>3897</v>
      </c>
      <c r="P742" s="204">
        <v>10</v>
      </c>
      <c r="S742" t="s">
        <v>3898</v>
      </c>
      <c r="T742" t="s">
        <v>3899</v>
      </c>
      <c r="U742" s="206">
        <v>1707</v>
      </c>
      <c r="V742" t="s">
        <v>4111</v>
      </c>
      <c r="W742" t="s">
        <v>3922</v>
      </c>
      <c r="X742" t="s">
        <v>3902</v>
      </c>
      <c r="Y742" t="s">
        <v>3903</v>
      </c>
      <c r="Z742" t="s">
        <v>3904</v>
      </c>
      <c r="AA742">
        <v>2137971</v>
      </c>
    </row>
    <row r="743" spans="1:29" x14ac:dyDescent="0.25">
      <c r="A743" s="44" t="str">
        <f t="shared" si="56"/>
        <v>US Power Physical</v>
      </c>
      <c r="B743" s="44" t="str">
        <f t="shared" si="57"/>
        <v>US</v>
      </c>
      <c r="C743" s="44" t="str">
        <f t="shared" si="58"/>
        <v>Power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18">
        <f t="shared" si="60"/>
        <v>50</v>
      </c>
      <c r="G743" s="207">
        <v>1263961</v>
      </c>
      <c r="H743" s="203">
        <v>37029.301365740743</v>
      </c>
      <c r="I743" t="s">
        <v>3240</v>
      </c>
      <c r="M743" t="s">
        <v>3301</v>
      </c>
      <c r="N743" t="s">
        <v>2631</v>
      </c>
      <c r="O743" t="s">
        <v>1640</v>
      </c>
      <c r="P743" s="204">
        <v>50</v>
      </c>
      <c r="S743" t="s">
        <v>2475</v>
      </c>
      <c r="T743" t="s">
        <v>3899</v>
      </c>
      <c r="U743" s="206">
        <v>36.75</v>
      </c>
      <c r="V743" t="s">
        <v>3131</v>
      </c>
      <c r="W743" t="s">
        <v>2644</v>
      </c>
      <c r="X743" t="s">
        <v>2688</v>
      </c>
      <c r="Y743" t="s">
        <v>4166</v>
      </c>
      <c r="Z743" t="s">
        <v>3527</v>
      </c>
      <c r="AA743">
        <v>614995.1</v>
      </c>
      <c r="AB743" s="203">
        <v>37032.875</v>
      </c>
      <c r="AC743" s="203">
        <v>37032.875</v>
      </c>
    </row>
    <row r="744" spans="1:29" x14ac:dyDescent="0.25">
      <c r="A744" s="44" t="str">
        <f t="shared" si="56"/>
        <v xml:space="preserve"> Metals Financial</v>
      </c>
      <c r="B744" s="44" t="str">
        <f t="shared" si="57"/>
        <v/>
      </c>
      <c r="C744" s="44" t="str">
        <f t="shared" si="58"/>
        <v>Metals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1</v>
      </c>
      <c r="F744" s="218">
        <f t="shared" si="60"/>
        <v>10</v>
      </c>
      <c r="G744" s="207">
        <v>1263963</v>
      </c>
      <c r="H744" s="203">
        <v>37029.301446759258</v>
      </c>
      <c r="I744" t="s">
        <v>4018</v>
      </c>
      <c r="M744" t="s">
        <v>2482</v>
      </c>
      <c r="N744" t="s">
        <v>3896</v>
      </c>
      <c r="O744" t="s">
        <v>3897</v>
      </c>
      <c r="P744" s="204">
        <v>10</v>
      </c>
      <c r="S744" t="s">
        <v>3898</v>
      </c>
      <c r="T744" t="s">
        <v>3899</v>
      </c>
      <c r="U744" s="206">
        <v>1707</v>
      </c>
      <c r="V744" t="s">
        <v>4021</v>
      </c>
      <c r="W744" t="s">
        <v>3922</v>
      </c>
      <c r="X744" t="s">
        <v>3902</v>
      </c>
      <c r="Y744" t="s">
        <v>3903</v>
      </c>
      <c r="Z744" t="s">
        <v>3904</v>
      </c>
      <c r="AA744">
        <v>2137973</v>
      </c>
    </row>
    <row r="745" spans="1:29" x14ac:dyDescent="0.25">
      <c r="A745" s="44" t="str">
        <f t="shared" si="56"/>
        <v>US Natural Gas Financial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30</v>
      </c>
      <c r="F745" s="218">
        <f t="shared" si="60"/>
        <v>75000</v>
      </c>
      <c r="G745" s="207">
        <v>1263964</v>
      </c>
      <c r="H745" s="203">
        <v>37029.301516203705</v>
      </c>
      <c r="I745" t="s">
        <v>2630</v>
      </c>
      <c r="M745" t="s">
        <v>2476</v>
      </c>
      <c r="N745" t="s">
        <v>2711</v>
      </c>
      <c r="O745" t="s">
        <v>2712</v>
      </c>
      <c r="Q745" s="204">
        <v>2500</v>
      </c>
      <c r="S745" t="s">
        <v>2477</v>
      </c>
      <c r="T745" t="s">
        <v>3899</v>
      </c>
      <c r="U745" s="206">
        <v>4.22</v>
      </c>
      <c r="V745" t="s">
        <v>3841</v>
      </c>
      <c r="W745" t="s">
        <v>3390</v>
      </c>
      <c r="X745" t="s">
        <v>2713</v>
      </c>
      <c r="Y745" t="s">
        <v>3964</v>
      </c>
      <c r="Z745" t="s">
        <v>3532</v>
      </c>
      <c r="AA745" t="s">
        <v>1697</v>
      </c>
      <c r="AB745" s="203">
        <v>37043.875</v>
      </c>
      <c r="AC745" s="203">
        <v>37072.875</v>
      </c>
    </row>
    <row r="746" spans="1:29" x14ac:dyDescent="0.25">
      <c r="A746" s="44" t="str">
        <f t="shared" si="56"/>
        <v xml:space="preserve"> Metals Financial</v>
      </c>
      <c r="B746" s="44" t="str">
        <f t="shared" si="57"/>
        <v/>
      </c>
      <c r="C746" s="44" t="str">
        <f t="shared" si="58"/>
        <v>Metals</v>
      </c>
      <c r="D746" s="44" t="str">
        <f t="shared" si="59"/>
        <v>Financial</v>
      </c>
      <c r="E746" s="44">
        <f>IF(VLOOKUP(S746,'DD-Lookup'!$J$6:$L$50,3,FALSE)="Monthly",(YEAR(AC746)-YEAR(AB746))*12+MONTH(AC746)-MONTH(AB746)+1,(AC746-AB746+1))</f>
        <v>1</v>
      </c>
      <c r="F746" s="218">
        <f t="shared" si="60"/>
        <v>5</v>
      </c>
      <c r="G746" s="207">
        <v>1263965</v>
      </c>
      <c r="H746" s="203">
        <v>37029.302164351851</v>
      </c>
      <c r="I746" t="s">
        <v>4010</v>
      </c>
      <c r="M746" t="s">
        <v>2482</v>
      </c>
      <c r="N746" t="s">
        <v>3896</v>
      </c>
      <c r="O746" t="s">
        <v>3897</v>
      </c>
      <c r="Q746" s="204">
        <v>5</v>
      </c>
      <c r="S746" t="s">
        <v>3898</v>
      </c>
      <c r="T746" t="s">
        <v>3899</v>
      </c>
      <c r="U746" s="206">
        <v>1708</v>
      </c>
      <c r="V746" t="s">
        <v>1604</v>
      </c>
      <c r="W746" t="s">
        <v>3922</v>
      </c>
      <c r="X746" t="s">
        <v>3902</v>
      </c>
      <c r="Y746" t="s">
        <v>3903</v>
      </c>
      <c r="Z746" t="s">
        <v>3904</v>
      </c>
      <c r="AA746">
        <v>2137975</v>
      </c>
    </row>
    <row r="747" spans="1:29" x14ac:dyDescent="0.25">
      <c r="A747" s="44" t="str">
        <f t="shared" si="56"/>
        <v xml:space="preserve"> Natural Gas Physical</v>
      </c>
      <c r="B747" s="44" t="str">
        <f t="shared" si="57"/>
        <v/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8">
        <f t="shared" si="60"/>
        <v>50000</v>
      </c>
      <c r="G747" s="207">
        <v>1263966</v>
      </c>
      <c r="H747" s="203">
        <v>37029.302442129629</v>
      </c>
      <c r="I747" t="s">
        <v>3711</v>
      </c>
      <c r="M747" t="s">
        <v>2476</v>
      </c>
      <c r="N747" t="s">
        <v>3987</v>
      </c>
      <c r="O747" t="s">
        <v>3069</v>
      </c>
      <c r="P747" s="204">
        <v>50000</v>
      </c>
      <c r="S747" t="s">
        <v>3989</v>
      </c>
      <c r="T747" t="s">
        <v>3990</v>
      </c>
      <c r="U747" s="206">
        <v>21.1</v>
      </c>
      <c r="V747" t="s">
        <v>1590</v>
      </c>
      <c r="W747" t="s">
        <v>4003</v>
      </c>
      <c r="X747" t="s">
        <v>3992</v>
      </c>
      <c r="Y747" t="s">
        <v>3993</v>
      </c>
      <c r="Z747" t="s">
        <v>3910</v>
      </c>
      <c r="AA747">
        <v>103693</v>
      </c>
      <c r="AB747" s="203">
        <v>37029.875</v>
      </c>
      <c r="AC747" s="203">
        <v>37029.875</v>
      </c>
    </row>
    <row r="748" spans="1:29" x14ac:dyDescent="0.25">
      <c r="A748" s="44" t="str">
        <f t="shared" si="56"/>
        <v>US Power Physical</v>
      </c>
      <c r="B748" s="44" t="str">
        <f t="shared" si="57"/>
        <v>US</v>
      </c>
      <c r="C748" s="44" t="str">
        <f t="shared" si="58"/>
        <v>Power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30</v>
      </c>
      <c r="F748" s="218">
        <f t="shared" si="60"/>
        <v>1500</v>
      </c>
      <c r="G748" s="207">
        <v>1263967</v>
      </c>
      <c r="H748" s="203">
        <v>37029.302465277775</v>
      </c>
      <c r="I748" t="s">
        <v>2630</v>
      </c>
      <c r="M748" t="s">
        <v>3301</v>
      </c>
      <c r="N748" t="s">
        <v>2631</v>
      </c>
      <c r="O748" t="s">
        <v>2663</v>
      </c>
      <c r="P748" s="204">
        <v>50</v>
      </c>
      <c r="S748" t="s">
        <v>2475</v>
      </c>
      <c r="T748" t="s">
        <v>3899</v>
      </c>
      <c r="U748" s="206">
        <v>62.75</v>
      </c>
      <c r="V748" t="s">
        <v>1698</v>
      </c>
      <c r="W748" t="s">
        <v>2642</v>
      </c>
      <c r="X748" t="s">
        <v>2664</v>
      </c>
      <c r="Y748" t="s">
        <v>4166</v>
      </c>
      <c r="Z748" t="s">
        <v>3527</v>
      </c>
      <c r="AA748">
        <v>614997.1</v>
      </c>
      <c r="AB748" s="203">
        <v>37043.71597222222</v>
      </c>
      <c r="AC748" s="203">
        <v>37072.71597222222</v>
      </c>
    </row>
    <row r="749" spans="1:29" x14ac:dyDescent="0.25">
      <c r="A749" s="44" t="str">
        <f t="shared" si="56"/>
        <v xml:space="preserve"> Power Financial</v>
      </c>
      <c r="B749" s="44" t="str">
        <f t="shared" si="57"/>
        <v/>
      </c>
      <c r="C749" s="44" t="str">
        <f t="shared" si="58"/>
        <v>Power</v>
      </c>
      <c r="D749" s="44" t="str">
        <f t="shared" si="59"/>
        <v>Financial</v>
      </c>
      <c r="E749" s="44">
        <f>IF(VLOOKUP(S749,'DD-Lookup'!$J$6:$L$50,3,FALSE)="Monthly",(YEAR(AC749)-YEAR(AB749))*12+MONTH(AC749)-MONTH(AB749)+1,(AC749-AB749+1))</f>
        <v>8</v>
      </c>
      <c r="F749" s="218">
        <f t="shared" si="60"/>
        <v>400</v>
      </c>
      <c r="G749" s="207">
        <v>1263968</v>
      </c>
      <c r="H749" s="203">
        <v>37029.302511574075</v>
      </c>
      <c r="I749" t="s">
        <v>1699</v>
      </c>
      <c r="M749" t="s">
        <v>3301</v>
      </c>
      <c r="N749" t="s">
        <v>1541</v>
      </c>
      <c r="O749" t="s">
        <v>1700</v>
      </c>
      <c r="P749" s="204">
        <v>50</v>
      </c>
      <c r="S749" t="s">
        <v>2475</v>
      </c>
      <c r="T749" t="s">
        <v>1543</v>
      </c>
      <c r="U749" s="206">
        <v>199</v>
      </c>
      <c r="V749" t="s">
        <v>1701</v>
      </c>
      <c r="W749" t="s">
        <v>1702</v>
      </c>
      <c r="X749" t="s">
        <v>1546</v>
      </c>
      <c r="Y749" t="s">
        <v>1547</v>
      </c>
      <c r="Z749" t="s">
        <v>1548</v>
      </c>
      <c r="AA749">
        <v>1263968</v>
      </c>
      <c r="AB749" s="203">
        <v>37039</v>
      </c>
      <c r="AC749" s="203">
        <v>37046</v>
      </c>
    </row>
    <row r="750" spans="1:29" x14ac:dyDescent="0.25">
      <c r="A750" s="44" t="str">
        <f t="shared" si="56"/>
        <v xml:space="preserve"> Natural Gas Physical</v>
      </c>
      <c r="B750" s="44" t="str">
        <f t="shared" si="57"/>
        <v/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2</v>
      </c>
      <c r="F750" s="218">
        <f t="shared" si="60"/>
        <v>100000</v>
      </c>
      <c r="G750" s="207">
        <v>1263971</v>
      </c>
      <c r="H750" s="203">
        <v>37029.302743055552</v>
      </c>
      <c r="I750" t="s">
        <v>3711</v>
      </c>
      <c r="M750" t="s">
        <v>2476</v>
      </c>
      <c r="N750" t="s">
        <v>3987</v>
      </c>
      <c r="O750" t="s">
        <v>1592</v>
      </c>
      <c r="P750" s="204">
        <v>50000</v>
      </c>
      <c r="S750" t="s">
        <v>3989</v>
      </c>
      <c r="T750" t="s">
        <v>3990</v>
      </c>
      <c r="U750" s="206">
        <v>19.75</v>
      </c>
      <c r="V750" t="s">
        <v>1590</v>
      </c>
      <c r="W750" t="s">
        <v>4003</v>
      </c>
      <c r="X750" t="s">
        <v>3992</v>
      </c>
      <c r="Y750" t="s">
        <v>3993</v>
      </c>
      <c r="Z750" t="s">
        <v>3910</v>
      </c>
      <c r="AA750">
        <v>103694</v>
      </c>
      <c r="AB750" s="203">
        <v>37030.875</v>
      </c>
      <c r="AC750" s="203">
        <v>37031.875</v>
      </c>
    </row>
    <row r="751" spans="1:29" x14ac:dyDescent="0.25">
      <c r="A751" s="44" t="str">
        <f t="shared" si="56"/>
        <v xml:space="preserve"> Metals Financial</v>
      </c>
      <c r="B751" s="44" t="str">
        <f t="shared" si="57"/>
        <v/>
      </c>
      <c r="C751" s="44" t="str">
        <f t="shared" si="58"/>
        <v>Metals</v>
      </c>
      <c r="D751" s="44" t="str">
        <f t="shared" si="59"/>
        <v>Financial</v>
      </c>
      <c r="E751" s="44">
        <f>IF(VLOOKUP(S751,'DD-Lookup'!$J$6:$L$50,3,FALSE)="Monthly",(YEAR(AC751)-YEAR(AB751))*12+MONTH(AC751)-MONTH(AB751)+1,(AC751-AB751+1))</f>
        <v>1</v>
      </c>
      <c r="F751" s="218">
        <f t="shared" si="60"/>
        <v>20</v>
      </c>
      <c r="G751" s="207">
        <v>1263972</v>
      </c>
      <c r="H751" s="203">
        <v>37029.303171296298</v>
      </c>
      <c r="I751" t="s">
        <v>1206</v>
      </c>
      <c r="M751" t="s">
        <v>2482</v>
      </c>
      <c r="N751" t="s">
        <v>3951</v>
      </c>
      <c r="O751" t="s">
        <v>3952</v>
      </c>
      <c r="P751" s="204">
        <v>20</v>
      </c>
      <c r="S751" t="s">
        <v>3898</v>
      </c>
      <c r="T751" t="s">
        <v>3899</v>
      </c>
      <c r="U751" s="206">
        <v>1539</v>
      </c>
      <c r="V751" t="s">
        <v>1207</v>
      </c>
      <c r="W751" t="s">
        <v>3922</v>
      </c>
      <c r="X751" t="s">
        <v>3902</v>
      </c>
      <c r="Y751" t="s">
        <v>3903</v>
      </c>
      <c r="Z751" t="s">
        <v>3904</v>
      </c>
      <c r="AA751">
        <v>2137982</v>
      </c>
    </row>
    <row r="752" spans="1:29" x14ac:dyDescent="0.25">
      <c r="A752" s="44" t="str">
        <f t="shared" si="56"/>
        <v>US Natural Gas Financial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30</v>
      </c>
      <c r="F752" s="218">
        <f t="shared" si="60"/>
        <v>300000</v>
      </c>
      <c r="G752" s="207">
        <v>1263973</v>
      </c>
      <c r="H752" s="203">
        <v>37029.303171296298</v>
      </c>
      <c r="I752" t="s">
        <v>2630</v>
      </c>
      <c r="M752" t="s">
        <v>2476</v>
      </c>
      <c r="N752" t="s">
        <v>2711</v>
      </c>
      <c r="O752" t="s">
        <v>2712</v>
      </c>
      <c r="Q752" s="204">
        <v>10000</v>
      </c>
      <c r="S752" t="s">
        <v>2477</v>
      </c>
      <c r="T752" t="s">
        <v>3899</v>
      </c>
      <c r="U752" s="206">
        <v>4.2149999999999999</v>
      </c>
      <c r="V752" t="s">
        <v>2851</v>
      </c>
      <c r="W752" t="s">
        <v>3390</v>
      </c>
      <c r="X752" t="s">
        <v>2713</v>
      </c>
      <c r="Y752" t="s">
        <v>3964</v>
      </c>
      <c r="Z752" t="s">
        <v>3532</v>
      </c>
      <c r="AA752" t="s">
        <v>1703</v>
      </c>
      <c r="AB752" s="203">
        <v>37043.875</v>
      </c>
      <c r="AC752" s="203">
        <v>37072.875</v>
      </c>
    </row>
    <row r="753" spans="1:29" x14ac:dyDescent="0.25">
      <c r="A753" s="44" t="str">
        <f t="shared" si="56"/>
        <v xml:space="preserve"> Metals Financial</v>
      </c>
      <c r="B753" s="44" t="str">
        <f t="shared" si="57"/>
        <v/>
      </c>
      <c r="C753" s="44" t="str">
        <f t="shared" si="58"/>
        <v>Metals</v>
      </c>
      <c r="D753" s="44" t="str">
        <f t="shared" si="59"/>
        <v>Financial</v>
      </c>
      <c r="E753" s="44">
        <f>IF(VLOOKUP(S753,'DD-Lookup'!$J$6:$L$50,3,FALSE)="Monthly",(YEAR(AC753)-YEAR(AB753))*12+MONTH(AC753)-MONTH(AB753)+1,(AC753-AB753+1))</f>
        <v>1</v>
      </c>
      <c r="F753" s="218">
        <f t="shared" si="60"/>
        <v>5</v>
      </c>
      <c r="G753" s="207">
        <v>1263974</v>
      </c>
      <c r="H753" s="203">
        <v>37029.303379629629</v>
      </c>
      <c r="I753" t="s">
        <v>1185</v>
      </c>
      <c r="M753" t="s">
        <v>2482</v>
      </c>
      <c r="N753" t="s">
        <v>4026</v>
      </c>
      <c r="O753" t="s">
        <v>1704</v>
      </c>
      <c r="P753" s="204">
        <v>5</v>
      </c>
      <c r="S753" t="s">
        <v>3898</v>
      </c>
      <c r="T753" t="s">
        <v>3899</v>
      </c>
      <c r="U753" s="206">
        <v>949.5</v>
      </c>
      <c r="V753" t="s">
        <v>1186</v>
      </c>
      <c r="W753" t="s">
        <v>3976</v>
      </c>
      <c r="X753" t="s">
        <v>3902</v>
      </c>
      <c r="Y753" t="s">
        <v>3903</v>
      </c>
      <c r="Z753" t="s">
        <v>3904</v>
      </c>
      <c r="AA753">
        <v>2137984</v>
      </c>
      <c r="AB753" s="203">
        <v>37033.875</v>
      </c>
      <c r="AC753" s="203">
        <v>37033.875</v>
      </c>
    </row>
    <row r="754" spans="1:29" x14ac:dyDescent="0.25">
      <c r="A754" s="44" t="str">
        <f t="shared" si="56"/>
        <v xml:space="preserve"> Metals Financial</v>
      </c>
      <c r="B754" s="44" t="str">
        <f t="shared" si="57"/>
        <v/>
      </c>
      <c r="C754" s="44" t="str">
        <f t="shared" si="58"/>
        <v>Metals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</v>
      </c>
      <c r="F754" s="218">
        <f t="shared" si="60"/>
        <v>20</v>
      </c>
      <c r="G754" s="207">
        <v>1263975</v>
      </c>
      <c r="H754" s="203">
        <v>37029.303518518522</v>
      </c>
      <c r="I754" t="s">
        <v>3958</v>
      </c>
      <c r="M754" t="s">
        <v>2482</v>
      </c>
      <c r="N754" t="s">
        <v>3896</v>
      </c>
      <c r="O754" t="s">
        <v>3897</v>
      </c>
      <c r="P754" s="204">
        <v>20</v>
      </c>
      <c r="S754" t="s">
        <v>3898</v>
      </c>
      <c r="T754" t="s">
        <v>3899</v>
      </c>
      <c r="U754" s="206">
        <v>1706</v>
      </c>
      <c r="V754" t="s">
        <v>4099</v>
      </c>
      <c r="W754" t="s">
        <v>3922</v>
      </c>
      <c r="X754" t="s">
        <v>3902</v>
      </c>
      <c r="Y754" t="s">
        <v>3903</v>
      </c>
      <c r="Z754" t="s">
        <v>3904</v>
      </c>
      <c r="AA754">
        <v>2137989</v>
      </c>
    </row>
    <row r="755" spans="1:29" x14ac:dyDescent="0.25">
      <c r="A755" s="44" t="str">
        <f t="shared" si="56"/>
        <v>US Natural Gas Financial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153</v>
      </c>
      <c r="F755" s="218">
        <f t="shared" si="60"/>
        <v>382500</v>
      </c>
      <c r="G755" s="207">
        <v>1263977</v>
      </c>
      <c r="H755" s="203">
        <v>37029.303819444445</v>
      </c>
      <c r="I755" t="s">
        <v>1192</v>
      </c>
      <c r="M755" t="s">
        <v>2476</v>
      </c>
      <c r="N755" t="s">
        <v>2711</v>
      </c>
      <c r="O755" t="s">
        <v>2310</v>
      </c>
      <c r="Q755" s="204">
        <v>2500</v>
      </c>
      <c r="S755" t="s">
        <v>2477</v>
      </c>
      <c r="T755" t="s">
        <v>3899</v>
      </c>
      <c r="U755" s="206">
        <v>4.3449999999999998</v>
      </c>
      <c r="V755" t="s">
        <v>2948</v>
      </c>
      <c r="W755" t="s">
        <v>3390</v>
      </c>
      <c r="X755" t="s">
        <v>2713</v>
      </c>
      <c r="Y755" t="s">
        <v>3964</v>
      </c>
      <c r="Z755" t="s">
        <v>3532</v>
      </c>
      <c r="AA755" t="s">
        <v>1705</v>
      </c>
      <c r="AB755" s="203">
        <v>37043</v>
      </c>
      <c r="AC755" s="203">
        <v>37195</v>
      </c>
    </row>
    <row r="756" spans="1:29" x14ac:dyDescent="0.25">
      <c r="A756" s="44" t="str">
        <f t="shared" si="56"/>
        <v>US Power Physical</v>
      </c>
      <c r="B756" s="44" t="str">
        <f t="shared" si="57"/>
        <v>US</v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61</v>
      </c>
      <c r="F756" s="218">
        <f t="shared" si="60"/>
        <v>3050</v>
      </c>
      <c r="G756" s="207">
        <v>1263978</v>
      </c>
      <c r="H756" s="203">
        <v>37029.303819444445</v>
      </c>
      <c r="I756" t="s">
        <v>2721</v>
      </c>
      <c r="M756" t="s">
        <v>3301</v>
      </c>
      <c r="N756" t="s">
        <v>2631</v>
      </c>
      <c r="O756" t="s">
        <v>1706</v>
      </c>
      <c r="Q756" s="204">
        <v>50</v>
      </c>
      <c r="S756" t="s">
        <v>2475</v>
      </c>
      <c r="T756" t="s">
        <v>3899</v>
      </c>
      <c r="U756" s="206">
        <v>37.75</v>
      </c>
      <c r="V756" t="s">
        <v>2722</v>
      </c>
      <c r="W756" t="s">
        <v>2680</v>
      </c>
      <c r="X756" t="s">
        <v>2681</v>
      </c>
      <c r="Y756" t="s">
        <v>4166</v>
      </c>
      <c r="Z756" t="s">
        <v>3527</v>
      </c>
      <c r="AA756">
        <v>614999.1</v>
      </c>
      <c r="AB756" s="203">
        <v>37316.591666666667</v>
      </c>
      <c r="AC756" s="203">
        <v>37376.591666666667</v>
      </c>
    </row>
    <row r="757" spans="1:29" x14ac:dyDescent="0.25">
      <c r="A757" s="44" t="str">
        <f t="shared" si="56"/>
        <v xml:space="preserve"> Metals Financial</v>
      </c>
      <c r="B757" s="44" t="str">
        <f t="shared" si="57"/>
        <v/>
      </c>
      <c r="C757" s="44" t="str">
        <f t="shared" si="58"/>
        <v>Metals</v>
      </c>
      <c r="D757" s="44" t="str">
        <f t="shared" si="59"/>
        <v>Financial</v>
      </c>
      <c r="E757" s="44">
        <f>IF(VLOOKUP(S757,'DD-Lookup'!$J$6:$L$50,3,FALSE)="Monthly",(YEAR(AC757)-YEAR(AB757))*12+MONTH(AC757)-MONTH(AB757)+1,(AC757-AB757+1))</f>
        <v>1</v>
      </c>
      <c r="F757" s="218">
        <f t="shared" si="60"/>
        <v>3</v>
      </c>
      <c r="G757" s="207">
        <v>1263979</v>
      </c>
      <c r="H757" s="203">
        <v>37029.303877314815</v>
      </c>
      <c r="I757" t="s">
        <v>1204</v>
      </c>
      <c r="M757" t="s">
        <v>2482</v>
      </c>
      <c r="N757" t="s">
        <v>3896</v>
      </c>
      <c r="O757" t="s">
        <v>3897</v>
      </c>
      <c r="Q757" s="204">
        <v>3</v>
      </c>
      <c r="S757" t="s">
        <v>3898</v>
      </c>
      <c r="T757" t="s">
        <v>3899</v>
      </c>
      <c r="U757" s="206">
        <v>1707</v>
      </c>
      <c r="V757" t="s">
        <v>1580</v>
      </c>
      <c r="W757" t="s">
        <v>3922</v>
      </c>
      <c r="X757" t="s">
        <v>3902</v>
      </c>
      <c r="Y757" t="s">
        <v>3903</v>
      </c>
      <c r="Z757" t="s">
        <v>3904</v>
      </c>
      <c r="AA757">
        <v>2137996</v>
      </c>
    </row>
    <row r="758" spans="1:29" x14ac:dyDescent="0.25">
      <c r="A758" s="44" t="str">
        <f t="shared" si="56"/>
        <v>US Natural Gas Financial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Financial</v>
      </c>
      <c r="E758" s="44">
        <f>IF(VLOOKUP(S758,'DD-Lookup'!$J$6:$L$50,3,FALSE)="Monthly",(YEAR(AC758)-YEAR(AB758))*12+MONTH(AC758)-MONTH(AB758)+1,(AC758-AB758+1))</f>
        <v>151</v>
      </c>
      <c r="F758" s="218">
        <f t="shared" si="60"/>
        <v>377500</v>
      </c>
      <c r="G758" s="207">
        <v>1263980</v>
      </c>
      <c r="H758" s="203">
        <v>37029.30395833333</v>
      </c>
      <c r="I758" t="s">
        <v>1192</v>
      </c>
      <c r="M758" t="s">
        <v>2476</v>
      </c>
      <c r="N758" t="s">
        <v>2711</v>
      </c>
      <c r="O758" t="s">
        <v>3148</v>
      </c>
      <c r="Q758" s="204">
        <v>2500</v>
      </c>
      <c r="S758" t="s">
        <v>2477</v>
      </c>
      <c r="T758" t="s">
        <v>3899</v>
      </c>
      <c r="U758" s="206">
        <v>4.71</v>
      </c>
      <c r="V758" t="s">
        <v>2948</v>
      </c>
      <c r="W758" t="s">
        <v>3390</v>
      </c>
      <c r="X758" t="s">
        <v>2713</v>
      </c>
      <c r="Y758" t="s">
        <v>3964</v>
      </c>
      <c r="Z758" t="s">
        <v>3532</v>
      </c>
      <c r="AA758" t="s">
        <v>1707</v>
      </c>
      <c r="AB758" s="203">
        <v>37196</v>
      </c>
      <c r="AC758" s="203">
        <v>37346</v>
      </c>
    </row>
    <row r="759" spans="1:29" x14ac:dyDescent="0.25">
      <c r="A759" s="44" t="str">
        <f t="shared" si="56"/>
        <v>US Natural Gas Financial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Financial</v>
      </c>
      <c r="E759" s="44">
        <f>IF(VLOOKUP(S759,'DD-Lookup'!$J$6:$L$50,3,FALSE)="Monthly",(YEAR(AC759)-YEAR(AB759))*12+MONTH(AC759)-MONTH(AB759)+1,(AC759-AB759+1))</f>
        <v>13</v>
      </c>
      <c r="F759" s="218">
        <f t="shared" si="60"/>
        <v>390000</v>
      </c>
      <c r="G759" s="207">
        <v>1263981</v>
      </c>
      <c r="H759" s="203">
        <v>37029.304166666669</v>
      </c>
      <c r="I759" t="s">
        <v>3118</v>
      </c>
      <c r="M759" t="s">
        <v>2476</v>
      </c>
      <c r="N759" t="s">
        <v>2711</v>
      </c>
      <c r="O759" t="s">
        <v>2629</v>
      </c>
      <c r="Q759" s="204">
        <v>30000</v>
      </c>
      <c r="S759" t="s">
        <v>2477</v>
      </c>
      <c r="T759" t="s">
        <v>3899</v>
      </c>
      <c r="U759" s="206">
        <v>4.1849999999999996</v>
      </c>
      <c r="V759" t="s">
        <v>3810</v>
      </c>
      <c r="W759" t="s">
        <v>2831</v>
      </c>
      <c r="X759" t="s">
        <v>2832</v>
      </c>
      <c r="Y759" t="s">
        <v>3964</v>
      </c>
      <c r="Z759" t="s">
        <v>3532</v>
      </c>
      <c r="AA759" t="s">
        <v>1708</v>
      </c>
      <c r="AB759" s="203">
        <v>37030.875</v>
      </c>
      <c r="AC759" s="203">
        <v>37042.875</v>
      </c>
    </row>
    <row r="760" spans="1:29" x14ac:dyDescent="0.25">
      <c r="A760" s="44" t="str">
        <f t="shared" si="56"/>
        <v>US Power Financial</v>
      </c>
      <c r="B760" s="44" t="str">
        <f t="shared" si="57"/>
        <v>US</v>
      </c>
      <c r="C760" s="44" t="str">
        <f t="shared" si="58"/>
        <v>Power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8">
        <f t="shared" si="60"/>
        <v>50</v>
      </c>
      <c r="G760" s="207">
        <v>1263982</v>
      </c>
      <c r="H760" s="203">
        <v>37029.304259259261</v>
      </c>
      <c r="I760" t="s">
        <v>2678</v>
      </c>
      <c r="M760" t="s">
        <v>3301</v>
      </c>
      <c r="N760" t="s">
        <v>4162</v>
      </c>
      <c r="O760" t="s">
        <v>1676</v>
      </c>
      <c r="P760" s="204">
        <v>50</v>
      </c>
      <c r="S760" t="s">
        <v>2475</v>
      </c>
      <c r="T760" t="s">
        <v>3899</v>
      </c>
      <c r="U760" s="206">
        <v>41.75</v>
      </c>
      <c r="V760" t="s">
        <v>1709</v>
      </c>
      <c r="W760" t="s">
        <v>2673</v>
      </c>
      <c r="X760" t="s">
        <v>2643</v>
      </c>
      <c r="Y760" t="s">
        <v>4166</v>
      </c>
      <c r="Z760" t="s">
        <v>3532</v>
      </c>
      <c r="AA760">
        <v>615000.1</v>
      </c>
      <c r="AB760" s="203">
        <v>37032.875</v>
      </c>
      <c r="AC760" s="203">
        <v>37032.875</v>
      </c>
    </row>
    <row r="761" spans="1:29" x14ac:dyDescent="0.25">
      <c r="A761" s="44" t="str">
        <f t="shared" si="56"/>
        <v xml:space="preserve"> Metals Financial</v>
      </c>
      <c r="B761" s="44" t="str">
        <f t="shared" si="57"/>
        <v/>
      </c>
      <c r="C761" s="44" t="str">
        <f t="shared" si="58"/>
        <v>Metals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</v>
      </c>
      <c r="F761" s="218">
        <f t="shared" si="60"/>
        <v>15</v>
      </c>
      <c r="G761" s="207">
        <v>1263983</v>
      </c>
      <c r="H761" s="203">
        <v>37029.304571759261</v>
      </c>
      <c r="I761" t="s">
        <v>4018</v>
      </c>
      <c r="M761" t="s">
        <v>2482</v>
      </c>
      <c r="N761" t="s">
        <v>4026</v>
      </c>
      <c r="O761" t="s">
        <v>4027</v>
      </c>
      <c r="P761" s="204">
        <v>15</v>
      </c>
      <c r="S761" t="s">
        <v>3898</v>
      </c>
      <c r="T761" t="s">
        <v>3899</v>
      </c>
      <c r="U761" s="206">
        <v>969</v>
      </c>
      <c r="V761" t="s">
        <v>1607</v>
      </c>
      <c r="W761" t="s">
        <v>3976</v>
      </c>
      <c r="X761" t="s">
        <v>3902</v>
      </c>
      <c r="Y761" t="s">
        <v>3903</v>
      </c>
      <c r="Z761" t="s">
        <v>3904</v>
      </c>
      <c r="AA761">
        <v>2138004</v>
      </c>
    </row>
    <row r="762" spans="1:29" x14ac:dyDescent="0.25">
      <c r="A762" s="44" t="str">
        <f t="shared" si="56"/>
        <v>US Power Financial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Financial</v>
      </c>
      <c r="E762" s="44">
        <f>IF(VLOOKUP(S762,'DD-Lookup'!$J$6:$L$50,3,FALSE)="Monthly",(YEAR(AC762)-YEAR(AB762))*12+MONTH(AC762)-MONTH(AB762)+1,(AC762-AB762+1))</f>
        <v>1</v>
      </c>
      <c r="F762" s="218">
        <f t="shared" si="60"/>
        <v>50</v>
      </c>
      <c r="G762" s="207">
        <v>1263984</v>
      </c>
      <c r="H762" s="203">
        <v>37029.304652777777</v>
      </c>
      <c r="I762" t="s">
        <v>3118</v>
      </c>
      <c r="M762" t="s">
        <v>3301</v>
      </c>
      <c r="N762" t="s">
        <v>4162</v>
      </c>
      <c r="O762" t="s">
        <v>1662</v>
      </c>
      <c r="Q762" s="204">
        <v>50</v>
      </c>
      <c r="S762" t="s">
        <v>2475</v>
      </c>
      <c r="T762" t="s">
        <v>3899</v>
      </c>
      <c r="U762" s="206">
        <v>53.5</v>
      </c>
      <c r="V762" t="s">
        <v>3095</v>
      </c>
      <c r="W762" t="s">
        <v>2673</v>
      </c>
      <c r="X762" t="s">
        <v>2643</v>
      </c>
      <c r="Y762" t="s">
        <v>4166</v>
      </c>
      <c r="Z762" t="s">
        <v>3532</v>
      </c>
      <c r="AA762">
        <v>615001.1</v>
      </c>
      <c r="AB762" s="203">
        <v>37032.875</v>
      </c>
      <c r="AC762" s="203">
        <v>37032.875</v>
      </c>
    </row>
    <row r="763" spans="1:29" x14ac:dyDescent="0.25">
      <c r="A763" s="44" t="str">
        <f t="shared" si="56"/>
        <v>US Power Physical</v>
      </c>
      <c r="B763" s="44" t="str">
        <f t="shared" si="57"/>
        <v>US</v>
      </c>
      <c r="C763" s="44" t="str">
        <f t="shared" si="58"/>
        <v>Power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8">
        <f t="shared" si="60"/>
        <v>50</v>
      </c>
      <c r="G763" s="207">
        <v>1263985</v>
      </c>
      <c r="H763" s="203">
        <v>37029.304710648146</v>
      </c>
      <c r="I763" t="s">
        <v>2674</v>
      </c>
      <c r="M763" t="s">
        <v>3301</v>
      </c>
      <c r="N763" t="s">
        <v>2631</v>
      </c>
      <c r="O763" t="s">
        <v>1628</v>
      </c>
      <c r="Q763" s="204">
        <v>50</v>
      </c>
      <c r="S763" t="s">
        <v>2475</v>
      </c>
      <c r="T763" t="s">
        <v>3899</v>
      </c>
      <c r="U763" s="206">
        <v>52.5</v>
      </c>
      <c r="V763" t="s">
        <v>1660</v>
      </c>
      <c r="W763" t="s">
        <v>2642</v>
      </c>
      <c r="X763" t="s">
        <v>2643</v>
      </c>
      <c r="Y763" t="s">
        <v>4166</v>
      </c>
      <c r="Z763" t="s">
        <v>3527</v>
      </c>
      <c r="AA763">
        <v>615002.1</v>
      </c>
      <c r="AB763" s="203">
        <v>37032.875</v>
      </c>
      <c r="AC763" s="203">
        <v>37032.875</v>
      </c>
    </row>
    <row r="764" spans="1:29" x14ac:dyDescent="0.25">
      <c r="A764" s="44" t="str">
        <f t="shared" si="56"/>
        <v xml:space="preserve"> Metals Financial</v>
      </c>
      <c r="B764" s="44" t="str">
        <f t="shared" si="57"/>
        <v/>
      </c>
      <c r="C764" s="44" t="str">
        <f t="shared" si="58"/>
        <v>Metals</v>
      </c>
      <c r="D764" s="44" t="str">
        <f t="shared" si="59"/>
        <v>Financial</v>
      </c>
      <c r="E764" s="44">
        <f>IF(VLOOKUP(S764,'DD-Lookup'!$J$6:$L$50,3,FALSE)="Monthly",(YEAR(AC764)-YEAR(AB764))*12+MONTH(AC764)-MONTH(AB764)+1,(AC764-AB764+1))</f>
        <v>1</v>
      </c>
      <c r="F764" s="218">
        <f t="shared" si="60"/>
        <v>20</v>
      </c>
      <c r="G764" s="207">
        <v>1263986</v>
      </c>
      <c r="H764" s="203">
        <v>37029.305081018516</v>
      </c>
      <c r="I764" t="s">
        <v>3958</v>
      </c>
      <c r="M764" t="s">
        <v>2482</v>
      </c>
      <c r="N764" t="s">
        <v>3951</v>
      </c>
      <c r="O764" t="s">
        <v>3952</v>
      </c>
      <c r="P764" s="204">
        <v>20</v>
      </c>
      <c r="S764" t="s">
        <v>3898</v>
      </c>
      <c r="T764" t="s">
        <v>3899</v>
      </c>
      <c r="U764" s="206">
        <v>1540</v>
      </c>
      <c r="V764" t="s">
        <v>4099</v>
      </c>
      <c r="W764" t="s">
        <v>3922</v>
      </c>
      <c r="X764" t="s">
        <v>3902</v>
      </c>
      <c r="Y764" t="s">
        <v>3903</v>
      </c>
      <c r="Z764" t="s">
        <v>3904</v>
      </c>
      <c r="AA764">
        <v>2138012</v>
      </c>
    </row>
    <row r="765" spans="1:29" x14ac:dyDescent="0.25">
      <c r="A765" s="44" t="str">
        <f t="shared" si="56"/>
        <v xml:space="preserve"> Natural Gas Physical</v>
      </c>
      <c r="B765" s="44" t="str">
        <f t="shared" si="57"/>
        <v/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2</v>
      </c>
      <c r="F765" s="218">
        <f t="shared" si="60"/>
        <v>100000</v>
      </c>
      <c r="G765" s="207">
        <v>1263987</v>
      </c>
      <c r="H765" s="203">
        <v>37029.305289351854</v>
      </c>
      <c r="I765" t="s">
        <v>3994</v>
      </c>
      <c r="M765" t="s">
        <v>2476</v>
      </c>
      <c r="N765" t="s">
        <v>1187</v>
      </c>
      <c r="O765" t="s">
        <v>1608</v>
      </c>
      <c r="P765" s="204">
        <v>50000</v>
      </c>
      <c r="S765" t="s">
        <v>3989</v>
      </c>
      <c r="T765" t="s">
        <v>3990</v>
      </c>
      <c r="U765" s="206">
        <v>20.399999999999999</v>
      </c>
      <c r="V765" t="s">
        <v>1188</v>
      </c>
      <c r="W765" t="s">
        <v>1189</v>
      </c>
      <c r="X765" t="s">
        <v>1190</v>
      </c>
      <c r="Y765" t="s">
        <v>3993</v>
      </c>
      <c r="Z765" t="s">
        <v>3910</v>
      </c>
      <c r="AA765">
        <v>103695</v>
      </c>
      <c r="AB765" s="203">
        <v>37030.875</v>
      </c>
      <c r="AC765" s="203">
        <v>37031.875</v>
      </c>
    </row>
    <row r="766" spans="1:29" x14ac:dyDescent="0.25">
      <c r="A766" s="44" t="str">
        <f t="shared" si="56"/>
        <v xml:space="preserve"> Natural Gas Physical</v>
      </c>
      <c r="B766" s="44" t="str">
        <f t="shared" si="57"/>
        <v/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2</v>
      </c>
      <c r="F766" s="218">
        <f t="shared" si="60"/>
        <v>100000</v>
      </c>
      <c r="G766" s="207">
        <v>1263988</v>
      </c>
      <c r="H766" s="203">
        <v>37029.305335648147</v>
      </c>
      <c r="I766" t="s">
        <v>3994</v>
      </c>
      <c r="M766" t="s">
        <v>2476</v>
      </c>
      <c r="N766" t="s">
        <v>4103</v>
      </c>
      <c r="O766" t="s">
        <v>1710</v>
      </c>
      <c r="P766" s="204">
        <v>50000</v>
      </c>
      <c r="S766" t="s">
        <v>3989</v>
      </c>
      <c r="T766" t="s">
        <v>3990</v>
      </c>
      <c r="U766" s="206">
        <v>20.399999999999999</v>
      </c>
      <c r="V766" t="s">
        <v>1188</v>
      </c>
      <c r="W766" t="s">
        <v>1189</v>
      </c>
      <c r="X766" t="s">
        <v>1190</v>
      </c>
      <c r="Y766" t="s">
        <v>3993</v>
      </c>
      <c r="Z766" t="s">
        <v>3910</v>
      </c>
      <c r="AA766">
        <v>103696</v>
      </c>
      <c r="AB766" s="203">
        <v>37030.875</v>
      </c>
      <c r="AC766" s="203">
        <v>37031.875</v>
      </c>
    </row>
    <row r="767" spans="1:29" x14ac:dyDescent="0.25">
      <c r="A767" s="44" t="str">
        <f t="shared" si="56"/>
        <v xml:space="preserve"> Metals Financial</v>
      </c>
      <c r="B767" s="44" t="str">
        <f t="shared" si="57"/>
        <v/>
      </c>
      <c r="C767" s="44" t="str">
        <f t="shared" si="58"/>
        <v>Metals</v>
      </c>
      <c r="D767" s="44" t="str">
        <f t="shared" si="59"/>
        <v>Financial</v>
      </c>
      <c r="E767" s="44">
        <f>IF(VLOOKUP(S767,'DD-Lookup'!$J$6:$L$50,3,FALSE)="Monthly",(YEAR(AC767)-YEAR(AB767))*12+MONTH(AC767)-MONTH(AB767)+1,(AC767-AB767+1))</f>
        <v>1</v>
      </c>
      <c r="F767" s="218">
        <f t="shared" si="60"/>
        <v>20</v>
      </c>
      <c r="G767" s="207">
        <v>1263989</v>
      </c>
      <c r="H767" s="203">
        <v>37029.305844907409</v>
      </c>
      <c r="I767" t="s">
        <v>4156</v>
      </c>
      <c r="M767" t="s">
        <v>2482</v>
      </c>
      <c r="N767" t="s">
        <v>3951</v>
      </c>
      <c r="O767" t="s">
        <v>3952</v>
      </c>
      <c r="P767" s="204">
        <v>20</v>
      </c>
      <c r="S767" t="s">
        <v>3898</v>
      </c>
      <c r="T767" t="s">
        <v>3899</v>
      </c>
      <c r="U767" s="206">
        <v>1539</v>
      </c>
      <c r="V767" t="s">
        <v>3086</v>
      </c>
      <c r="W767" t="s">
        <v>3922</v>
      </c>
      <c r="X767" t="s">
        <v>3902</v>
      </c>
      <c r="Y767" t="s">
        <v>3903</v>
      </c>
      <c r="Z767" t="s">
        <v>3904</v>
      </c>
      <c r="AA767">
        <v>2138024</v>
      </c>
    </row>
    <row r="768" spans="1:29" x14ac:dyDescent="0.25">
      <c r="A768" s="44" t="str">
        <f t="shared" si="56"/>
        <v>US Natural Gas Financial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Financial</v>
      </c>
      <c r="E768" s="44">
        <f>IF(VLOOKUP(S768,'DD-Lookup'!$J$6:$L$50,3,FALSE)="Monthly",(YEAR(AC768)-YEAR(AB768))*12+MONTH(AC768)-MONTH(AB768)+1,(AC768-AB768+1))</f>
        <v>30</v>
      </c>
      <c r="F768" s="218">
        <f t="shared" si="60"/>
        <v>450000</v>
      </c>
      <c r="G768" s="207">
        <v>1263991</v>
      </c>
      <c r="H768" s="203">
        <v>37029.306134259263</v>
      </c>
      <c r="I768" t="s">
        <v>3118</v>
      </c>
      <c r="M768" t="s">
        <v>2476</v>
      </c>
      <c r="N768" t="s">
        <v>2711</v>
      </c>
      <c r="O768" t="s">
        <v>2712</v>
      </c>
      <c r="Q768" s="204">
        <v>15000</v>
      </c>
      <c r="S768" t="s">
        <v>2477</v>
      </c>
      <c r="T768" t="s">
        <v>3899</v>
      </c>
      <c r="U768" s="206">
        <v>4.22</v>
      </c>
      <c r="V768" t="s">
        <v>3107</v>
      </c>
      <c r="W768" t="s">
        <v>3390</v>
      </c>
      <c r="X768" t="s">
        <v>2713</v>
      </c>
      <c r="Y768" t="s">
        <v>3964</v>
      </c>
      <c r="Z768" t="s">
        <v>3532</v>
      </c>
      <c r="AA768" t="s">
        <v>1711</v>
      </c>
      <c r="AB768" s="203">
        <v>37043.875</v>
      </c>
      <c r="AC768" s="203">
        <v>37072.875</v>
      </c>
    </row>
    <row r="769" spans="1:29" x14ac:dyDescent="0.25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1</v>
      </c>
      <c r="F769" s="218">
        <f t="shared" si="60"/>
        <v>50</v>
      </c>
      <c r="G769" s="207">
        <v>1263992</v>
      </c>
      <c r="H769" s="203">
        <v>37029.306354166663</v>
      </c>
      <c r="I769" t="s">
        <v>1712</v>
      </c>
      <c r="M769" t="s">
        <v>3301</v>
      </c>
      <c r="N769" t="s">
        <v>2631</v>
      </c>
      <c r="O769" t="s">
        <v>1640</v>
      </c>
      <c r="Q769" s="204">
        <v>50</v>
      </c>
      <c r="S769" t="s">
        <v>2475</v>
      </c>
      <c r="T769" t="s">
        <v>3899</v>
      </c>
      <c r="U769" s="206">
        <v>36.75</v>
      </c>
      <c r="V769" t="s">
        <v>1713</v>
      </c>
      <c r="W769" t="s">
        <v>2644</v>
      </c>
      <c r="X769" t="s">
        <v>2688</v>
      </c>
      <c r="Y769" t="s">
        <v>4166</v>
      </c>
      <c r="Z769" t="s">
        <v>3527</v>
      </c>
      <c r="AA769">
        <v>615003.1</v>
      </c>
      <c r="AB769" s="203">
        <v>37032.875</v>
      </c>
      <c r="AC769" s="203">
        <v>37032.875</v>
      </c>
    </row>
    <row r="770" spans="1:29" x14ac:dyDescent="0.25">
      <c r="A770" s="44" t="str">
        <f t="shared" si="56"/>
        <v xml:space="preserve"> Metals Financial</v>
      </c>
      <c r="B770" s="44" t="str">
        <f t="shared" si="57"/>
        <v/>
      </c>
      <c r="C770" s="44" t="str">
        <f t="shared" si="58"/>
        <v>Metals</v>
      </c>
      <c r="D770" s="44" t="str">
        <f t="shared" si="59"/>
        <v>Financial</v>
      </c>
      <c r="E770" s="44">
        <f>IF(VLOOKUP(S770,'DD-Lookup'!$J$6:$L$50,3,FALSE)="Monthly",(YEAR(AC770)-YEAR(AB770))*12+MONTH(AC770)-MONTH(AB770)+1,(AC770-AB770+1))</f>
        <v>1</v>
      </c>
      <c r="F770" s="218">
        <f t="shared" si="60"/>
        <v>20</v>
      </c>
      <c r="G770" s="207">
        <v>1263993</v>
      </c>
      <c r="H770" s="203">
        <v>37029.306377314817</v>
      </c>
      <c r="I770" t="s">
        <v>3958</v>
      </c>
      <c r="M770" t="s">
        <v>2482</v>
      </c>
      <c r="N770" t="s">
        <v>3896</v>
      </c>
      <c r="O770" t="s">
        <v>3897</v>
      </c>
      <c r="P770" s="204">
        <v>20</v>
      </c>
      <c r="S770" t="s">
        <v>3898</v>
      </c>
      <c r="T770" t="s">
        <v>3899</v>
      </c>
      <c r="U770" s="206">
        <v>1704</v>
      </c>
      <c r="V770" t="s">
        <v>3860</v>
      </c>
      <c r="W770" t="s">
        <v>3922</v>
      </c>
      <c r="X770" t="s">
        <v>3902</v>
      </c>
      <c r="Y770" t="s">
        <v>3903</v>
      </c>
      <c r="Z770" t="s">
        <v>3904</v>
      </c>
      <c r="AA770">
        <v>2138032</v>
      </c>
    </row>
    <row r="771" spans="1:29" x14ac:dyDescent="0.25">
      <c r="A771" s="44" t="str">
        <f t="shared" si="56"/>
        <v xml:space="preserve"> Metals Financial</v>
      </c>
      <c r="B771" s="44" t="str">
        <f t="shared" si="57"/>
        <v/>
      </c>
      <c r="C771" s="44" t="str">
        <f t="shared" si="58"/>
        <v>Metals</v>
      </c>
      <c r="D771" s="44" t="str">
        <f t="shared" si="59"/>
        <v>Financial</v>
      </c>
      <c r="E771" s="44">
        <f>IF(VLOOKUP(S771,'DD-Lookup'!$J$6:$L$50,3,FALSE)="Monthly",(YEAR(AC771)-YEAR(AB771))*12+MONTH(AC771)-MONTH(AB771)+1,(AC771-AB771+1))</f>
        <v>1</v>
      </c>
      <c r="F771" s="218">
        <f t="shared" si="60"/>
        <v>20</v>
      </c>
      <c r="G771" s="207">
        <v>1263994</v>
      </c>
      <c r="H771" s="203">
        <v>37029.30641203704</v>
      </c>
      <c r="I771" t="s">
        <v>4010</v>
      </c>
      <c r="M771" t="s">
        <v>2482</v>
      </c>
      <c r="N771" t="s">
        <v>3951</v>
      </c>
      <c r="O771" t="s">
        <v>3952</v>
      </c>
      <c r="P771" s="204">
        <v>20</v>
      </c>
      <c r="S771" t="s">
        <v>3898</v>
      </c>
      <c r="T771" t="s">
        <v>3899</v>
      </c>
      <c r="U771" s="206">
        <v>1538</v>
      </c>
      <c r="V771" t="s">
        <v>1604</v>
      </c>
      <c r="W771" t="s">
        <v>3922</v>
      </c>
      <c r="X771" t="s">
        <v>3902</v>
      </c>
      <c r="Y771" t="s">
        <v>3903</v>
      </c>
      <c r="Z771" t="s">
        <v>3904</v>
      </c>
      <c r="AA771">
        <v>2138034</v>
      </c>
    </row>
    <row r="772" spans="1:29" x14ac:dyDescent="0.25">
      <c r="A772" s="44" t="str">
        <f t="shared" si="56"/>
        <v>US Natural Gas Financial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13</v>
      </c>
      <c r="F772" s="218">
        <f t="shared" si="60"/>
        <v>130000</v>
      </c>
      <c r="G772" s="207">
        <v>1263996</v>
      </c>
      <c r="H772" s="203">
        <v>37029.306793981479</v>
      </c>
      <c r="I772" t="s">
        <v>4174</v>
      </c>
      <c r="M772" t="s">
        <v>2476</v>
      </c>
      <c r="N772" t="s">
        <v>2711</v>
      </c>
      <c r="O772" t="s">
        <v>2588</v>
      </c>
      <c r="Q772" s="204">
        <v>10000</v>
      </c>
      <c r="S772" t="s">
        <v>2477</v>
      </c>
      <c r="T772" t="s">
        <v>3899</v>
      </c>
      <c r="U772" s="206">
        <v>4.16</v>
      </c>
      <c r="V772" t="s">
        <v>4130</v>
      </c>
      <c r="W772" t="s">
        <v>3181</v>
      </c>
      <c r="X772" t="s">
        <v>2306</v>
      </c>
      <c r="Y772" t="s">
        <v>3964</v>
      </c>
      <c r="Z772" t="s">
        <v>3532</v>
      </c>
      <c r="AA772" t="s">
        <v>1714</v>
      </c>
      <c r="AB772" s="203">
        <v>37030.875</v>
      </c>
      <c r="AC772" s="203">
        <v>37042.875</v>
      </c>
    </row>
    <row r="773" spans="1:29" x14ac:dyDescent="0.25">
      <c r="A773" s="44" t="str">
        <f t="shared" si="56"/>
        <v xml:space="preserve"> Metals Financial</v>
      </c>
      <c r="B773" s="44" t="str">
        <f t="shared" si="57"/>
        <v/>
      </c>
      <c r="C773" s="44" t="str">
        <f t="shared" si="58"/>
        <v>Metals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1</v>
      </c>
      <c r="F773" s="218">
        <f t="shared" si="60"/>
        <v>5</v>
      </c>
      <c r="G773" s="207">
        <v>1263997</v>
      </c>
      <c r="H773" s="203">
        <v>37029.306828703702</v>
      </c>
      <c r="I773" t="s">
        <v>1204</v>
      </c>
      <c r="M773" t="s">
        <v>2482</v>
      </c>
      <c r="N773" t="s">
        <v>3896</v>
      </c>
      <c r="O773" t="s">
        <v>3897</v>
      </c>
      <c r="Q773" s="204">
        <v>5</v>
      </c>
      <c r="S773" t="s">
        <v>3898</v>
      </c>
      <c r="T773" t="s">
        <v>3899</v>
      </c>
      <c r="U773" s="206">
        <v>1705</v>
      </c>
      <c r="V773" t="s">
        <v>1579</v>
      </c>
      <c r="W773" t="s">
        <v>3922</v>
      </c>
      <c r="X773" t="s">
        <v>3902</v>
      </c>
      <c r="Y773" t="s">
        <v>3903</v>
      </c>
      <c r="Z773" t="s">
        <v>3904</v>
      </c>
      <c r="AA773">
        <v>2138038</v>
      </c>
    </row>
    <row r="774" spans="1:29" x14ac:dyDescent="0.25">
      <c r="A774" s="44" t="str">
        <f t="shared" si="56"/>
        <v xml:space="preserve"> Metals Financial</v>
      </c>
      <c r="B774" s="44" t="str">
        <f t="shared" si="57"/>
        <v/>
      </c>
      <c r="C774" s="44" t="str">
        <f t="shared" si="58"/>
        <v>Metals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1</v>
      </c>
      <c r="F774" s="218">
        <f t="shared" si="60"/>
        <v>7</v>
      </c>
      <c r="G774" s="207">
        <v>1263998</v>
      </c>
      <c r="H774" s="203">
        <v>37029.306990740741</v>
      </c>
      <c r="I774" t="s">
        <v>3958</v>
      </c>
      <c r="M774" t="s">
        <v>2482</v>
      </c>
      <c r="N774" t="s">
        <v>3896</v>
      </c>
      <c r="O774" t="s">
        <v>3897</v>
      </c>
      <c r="Q774" s="204">
        <v>7</v>
      </c>
      <c r="S774" t="s">
        <v>3898</v>
      </c>
      <c r="T774" t="s">
        <v>3899</v>
      </c>
      <c r="U774" s="206">
        <v>1705</v>
      </c>
      <c r="V774" t="s">
        <v>2767</v>
      </c>
      <c r="W774" t="s">
        <v>3922</v>
      </c>
      <c r="X774" t="s">
        <v>3902</v>
      </c>
      <c r="Y774" t="s">
        <v>3903</v>
      </c>
      <c r="Z774" t="s">
        <v>3904</v>
      </c>
      <c r="AA774">
        <v>2138043</v>
      </c>
    </row>
    <row r="775" spans="1:29" x14ac:dyDescent="0.25">
      <c r="A775" s="44" t="str">
        <f t="shared" si="56"/>
        <v xml:space="preserve"> Metals Financial</v>
      </c>
      <c r="B775" s="44" t="str">
        <f t="shared" si="57"/>
        <v/>
      </c>
      <c r="C775" s="44" t="str">
        <f t="shared" si="58"/>
        <v>Metals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1</v>
      </c>
      <c r="F775" s="218">
        <f t="shared" si="60"/>
        <v>20</v>
      </c>
      <c r="G775" s="207">
        <v>1263999</v>
      </c>
      <c r="H775" s="203">
        <v>37029.307037037041</v>
      </c>
      <c r="I775" t="s">
        <v>3958</v>
      </c>
      <c r="M775" t="s">
        <v>2482</v>
      </c>
      <c r="N775" t="s">
        <v>3896</v>
      </c>
      <c r="O775" t="s">
        <v>3897</v>
      </c>
      <c r="P775" s="204">
        <v>20</v>
      </c>
      <c r="S775" t="s">
        <v>3898</v>
      </c>
      <c r="T775" t="s">
        <v>3899</v>
      </c>
      <c r="U775" s="206">
        <v>1704</v>
      </c>
      <c r="V775" t="s">
        <v>4167</v>
      </c>
      <c r="W775" t="s">
        <v>3922</v>
      </c>
      <c r="X775" t="s">
        <v>3902</v>
      </c>
      <c r="Y775" t="s">
        <v>3903</v>
      </c>
      <c r="Z775" t="s">
        <v>3904</v>
      </c>
      <c r="AA775">
        <v>2138045</v>
      </c>
    </row>
    <row r="776" spans="1:29" x14ac:dyDescent="0.25">
      <c r="A776" s="44" t="str">
        <f t="shared" si="56"/>
        <v xml:space="preserve"> Metals Financial</v>
      </c>
      <c r="B776" s="44" t="str">
        <f t="shared" si="57"/>
        <v/>
      </c>
      <c r="C776" s="44" t="str">
        <f t="shared" si="58"/>
        <v>Metals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1</v>
      </c>
      <c r="F776" s="218">
        <f t="shared" si="60"/>
        <v>20</v>
      </c>
      <c r="G776" s="207">
        <v>1264000</v>
      </c>
      <c r="H776" s="203">
        <v>37029.307129629633</v>
      </c>
      <c r="I776" t="s">
        <v>4007</v>
      </c>
      <c r="M776" t="s">
        <v>2482</v>
      </c>
      <c r="N776" t="s">
        <v>3896</v>
      </c>
      <c r="O776" t="s">
        <v>3897</v>
      </c>
      <c r="P776" s="204">
        <v>20</v>
      </c>
      <c r="S776" t="s">
        <v>3898</v>
      </c>
      <c r="T776" t="s">
        <v>3899</v>
      </c>
      <c r="U776" s="206">
        <v>1703</v>
      </c>
      <c r="V776" t="s">
        <v>2651</v>
      </c>
      <c r="W776" t="s">
        <v>3922</v>
      </c>
      <c r="X776" t="s">
        <v>3902</v>
      </c>
      <c r="Y776" t="s">
        <v>3903</v>
      </c>
      <c r="Z776" t="s">
        <v>3904</v>
      </c>
      <c r="AA776">
        <v>2138047</v>
      </c>
    </row>
    <row r="777" spans="1:29" x14ac:dyDescent="0.25">
      <c r="A777" s="44" t="str">
        <f t="shared" si="56"/>
        <v xml:space="preserve"> Metals Financial</v>
      </c>
      <c r="B777" s="44" t="str">
        <f t="shared" si="57"/>
        <v/>
      </c>
      <c r="C777" s="44" t="str">
        <f t="shared" si="58"/>
        <v>Metals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1</v>
      </c>
      <c r="F777" s="218">
        <f t="shared" si="60"/>
        <v>20</v>
      </c>
      <c r="G777" s="207">
        <v>1264002</v>
      </c>
      <c r="H777" s="203">
        <v>37029.30736111111</v>
      </c>
      <c r="I777" t="s">
        <v>3967</v>
      </c>
      <c r="M777" t="s">
        <v>2482</v>
      </c>
      <c r="N777" t="s">
        <v>3951</v>
      </c>
      <c r="O777" t="s">
        <v>3952</v>
      </c>
      <c r="P777" s="204">
        <v>20</v>
      </c>
      <c r="S777" t="s">
        <v>3898</v>
      </c>
      <c r="T777" t="s">
        <v>3899</v>
      </c>
      <c r="U777" s="206">
        <v>1537</v>
      </c>
      <c r="V777" t="s">
        <v>3986</v>
      </c>
      <c r="W777" t="s">
        <v>3922</v>
      </c>
      <c r="X777" t="s">
        <v>3902</v>
      </c>
      <c r="Y777" t="s">
        <v>3903</v>
      </c>
      <c r="Z777" t="s">
        <v>3904</v>
      </c>
      <c r="AA777">
        <v>2138052</v>
      </c>
    </row>
    <row r="778" spans="1:29" x14ac:dyDescent="0.25">
      <c r="A778" s="44" t="str">
        <f t="shared" si="56"/>
        <v xml:space="preserve"> Power Financial</v>
      </c>
      <c r="B778" s="44" t="str">
        <f t="shared" si="57"/>
        <v/>
      </c>
      <c r="C778" s="44" t="str">
        <f t="shared" si="58"/>
        <v>Power</v>
      </c>
      <c r="D778" s="44" t="str">
        <f t="shared" si="59"/>
        <v>Financial</v>
      </c>
      <c r="E778" s="44">
        <f>IF(VLOOKUP(S778,'DD-Lookup'!$J$6:$L$50,3,FALSE)="Monthly",(YEAR(AC778)-YEAR(AB778))*12+MONTH(AC778)-MONTH(AB778)+1,(AC778-AB778+1))</f>
        <v>8</v>
      </c>
      <c r="F778" s="218">
        <f t="shared" si="60"/>
        <v>400</v>
      </c>
      <c r="G778" s="207">
        <v>1264003</v>
      </c>
      <c r="H778" s="203">
        <v>37029.307569444441</v>
      </c>
      <c r="I778" t="s">
        <v>1699</v>
      </c>
      <c r="M778" t="s">
        <v>3301</v>
      </c>
      <c r="N778" t="s">
        <v>1541</v>
      </c>
      <c r="O778" t="s">
        <v>1715</v>
      </c>
      <c r="P778" s="204">
        <v>50</v>
      </c>
      <c r="S778" t="s">
        <v>2475</v>
      </c>
      <c r="T778" t="s">
        <v>1543</v>
      </c>
      <c r="U778" s="206">
        <v>186</v>
      </c>
      <c r="V778" t="s">
        <v>1701</v>
      </c>
      <c r="W778" t="s">
        <v>1702</v>
      </c>
      <c r="X778" t="s">
        <v>1546</v>
      </c>
      <c r="Y778" t="s">
        <v>1547</v>
      </c>
      <c r="Z778" t="s">
        <v>1548</v>
      </c>
      <c r="AA778">
        <v>1264003</v>
      </c>
      <c r="AB778" s="203">
        <v>37032</v>
      </c>
      <c r="AC778" s="203">
        <v>37039</v>
      </c>
    </row>
    <row r="779" spans="1:29" x14ac:dyDescent="0.25">
      <c r="A779" s="44" t="str">
        <f t="shared" ref="A779:A842" si="61">B779&amp;" "&amp;C779&amp;" "&amp;D779</f>
        <v xml:space="preserve"> Metals Financial</v>
      </c>
      <c r="B779" s="44" t="str">
        <f t="shared" ref="B779:B842" si="62">IF((LEFT(N779,2)="US"),"US","")</f>
        <v/>
      </c>
      <c r="C779" s="44" t="str">
        <f t="shared" ref="C779:C842" si="63">M779</f>
        <v>Metals</v>
      </c>
      <c r="D779" s="44" t="str">
        <f t="shared" ref="D779:D842" si="64">IF(ISNUMBER(FIND("Phy",N779))=TRUE,"Physical","Financial")</f>
        <v>Financial</v>
      </c>
      <c r="E779" s="44">
        <f>IF(VLOOKUP(S779,'DD-Lookup'!$J$6:$L$50,3,FALSE)="Monthly",(YEAR(AC779)-YEAR(AB779))*12+MONTH(AC779)-MONTH(AB779)+1,(AC779-AB779+1))</f>
        <v>1</v>
      </c>
      <c r="F779" s="218">
        <f t="shared" ref="F779:F842" si="65">E779*SUM(P779:Q779)</f>
        <v>5</v>
      </c>
      <c r="G779" s="207">
        <v>1264004</v>
      </c>
      <c r="H779" s="203">
        <v>37029.307766203703</v>
      </c>
      <c r="I779" t="s">
        <v>4034</v>
      </c>
      <c r="M779" t="s">
        <v>2482</v>
      </c>
      <c r="N779" t="s">
        <v>3972</v>
      </c>
      <c r="O779" t="s">
        <v>3973</v>
      </c>
      <c r="P779" s="204">
        <v>5</v>
      </c>
      <c r="S779" t="s">
        <v>3974</v>
      </c>
      <c r="T779" t="s">
        <v>3899</v>
      </c>
      <c r="U779" s="206">
        <v>7300</v>
      </c>
      <c r="V779" t="s">
        <v>4159</v>
      </c>
      <c r="W779" t="s">
        <v>3976</v>
      </c>
      <c r="X779" t="s">
        <v>3902</v>
      </c>
      <c r="Y779" t="s">
        <v>3903</v>
      </c>
      <c r="Z779" t="s">
        <v>3904</v>
      </c>
      <c r="AA779">
        <v>2138061</v>
      </c>
    </row>
    <row r="780" spans="1:29" x14ac:dyDescent="0.25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30</v>
      </c>
      <c r="F780" s="218">
        <f t="shared" si="65"/>
        <v>1500</v>
      </c>
      <c r="G780" s="207">
        <v>1264005</v>
      </c>
      <c r="H780" s="203">
        <v>37029.307766203703</v>
      </c>
      <c r="I780" t="s">
        <v>2636</v>
      </c>
      <c r="M780" t="s">
        <v>3301</v>
      </c>
      <c r="N780" t="s">
        <v>2631</v>
      </c>
      <c r="O780" t="s">
        <v>3214</v>
      </c>
      <c r="Q780" s="204">
        <v>50</v>
      </c>
      <c r="S780" t="s">
        <v>2475</v>
      </c>
      <c r="T780" t="s">
        <v>3899</v>
      </c>
      <c r="U780" s="206">
        <v>61</v>
      </c>
      <c r="V780" t="s">
        <v>1647</v>
      </c>
      <c r="W780" t="s">
        <v>2644</v>
      </c>
      <c r="X780" t="s">
        <v>3786</v>
      </c>
      <c r="Y780" t="s">
        <v>4166</v>
      </c>
      <c r="Z780" t="s">
        <v>3527</v>
      </c>
      <c r="AA780">
        <v>615004.1</v>
      </c>
      <c r="AB780" s="203">
        <v>37043.600694444445</v>
      </c>
      <c r="AC780" s="203">
        <v>37072.600694444445</v>
      </c>
    </row>
    <row r="781" spans="1:29" x14ac:dyDescent="0.25">
      <c r="A781" s="44" t="str">
        <f t="shared" si="61"/>
        <v xml:space="preserve"> Metals Financial</v>
      </c>
      <c r="B781" s="44" t="str">
        <f t="shared" si="62"/>
        <v/>
      </c>
      <c r="C781" s="44" t="str">
        <f t="shared" si="63"/>
        <v>Metals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1</v>
      </c>
      <c r="F781" s="218">
        <f t="shared" si="65"/>
        <v>5</v>
      </c>
      <c r="G781" s="207">
        <v>1264006</v>
      </c>
      <c r="H781" s="203">
        <v>37029.30777777778</v>
      </c>
      <c r="I781" t="s">
        <v>4010</v>
      </c>
      <c r="M781" t="s">
        <v>2482</v>
      </c>
      <c r="N781" t="s">
        <v>3896</v>
      </c>
      <c r="O781" t="s">
        <v>3897</v>
      </c>
      <c r="P781" s="204">
        <v>5</v>
      </c>
      <c r="S781" t="s">
        <v>3898</v>
      </c>
      <c r="T781" t="s">
        <v>3899</v>
      </c>
      <c r="U781" s="206">
        <v>1702</v>
      </c>
      <c r="V781" t="s">
        <v>1604</v>
      </c>
      <c r="W781" t="s">
        <v>3922</v>
      </c>
      <c r="X781" t="s">
        <v>3902</v>
      </c>
      <c r="Y781" t="s">
        <v>3903</v>
      </c>
      <c r="Z781" t="s">
        <v>3904</v>
      </c>
      <c r="AA781">
        <v>2138063</v>
      </c>
    </row>
    <row r="782" spans="1:29" x14ac:dyDescent="0.25">
      <c r="A782" s="44" t="str">
        <f t="shared" si="61"/>
        <v>US Natural Gas Financial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151</v>
      </c>
      <c r="F782" s="218">
        <f t="shared" si="65"/>
        <v>755000</v>
      </c>
      <c r="G782" s="207">
        <v>1264008</v>
      </c>
      <c r="H782" s="203">
        <v>37029.308333333334</v>
      </c>
      <c r="I782" t="s">
        <v>3871</v>
      </c>
      <c r="M782" t="s">
        <v>2476</v>
      </c>
      <c r="N782" t="s">
        <v>2711</v>
      </c>
      <c r="O782" t="s">
        <v>3148</v>
      </c>
      <c r="P782" s="204">
        <v>5000</v>
      </c>
      <c r="S782" t="s">
        <v>2477</v>
      </c>
      <c r="T782" t="s">
        <v>3899</v>
      </c>
      <c r="U782" s="206">
        <v>4.7050000000000001</v>
      </c>
      <c r="V782" t="s">
        <v>3778</v>
      </c>
      <c r="W782" t="s">
        <v>3390</v>
      </c>
      <c r="X782" t="s">
        <v>2713</v>
      </c>
      <c r="Y782" t="s">
        <v>3964</v>
      </c>
      <c r="Z782" t="s">
        <v>3532</v>
      </c>
      <c r="AA782" t="s">
        <v>1716</v>
      </c>
      <c r="AB782" s="203">
        <v>37196</v>
      </c>
      <c r="AC782" s="203">
        <v>37346</v>
      </c>
    </row>
    <row r="783" spans="1:29" x14ac:dyDescent="0.25">
      <c r="A783" s="44" t="str">
        <f t="shared" si="61"/>
        <v>US Power Physical</v>
      </c>
      <c r="B783" s="44" t="str">
        <f t="shared" si="62"/>
        <v>US</v>
      </c>
      <c r="C783" s="44" t="str">
        <f t="shared" si="63"/>
        <v>Power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8">
        <f t="shared" si="65"/>
        <v>50</v>
      </c>
      <c r="G783" s="207">
        <v>1264009</v>
      </c>
      <c r="H783" s="203">
        <v>37029.30840277778</v>
      </c>
      <c r="I783" t="s">
        <v>2630</v>
      </c>
      <c r="M783" t="s">
        <v>3301</v>
      </c>
      <c r="N783" t="s">
        <v>2631</v>
      </c>
      <c r="O783" t="s">
        <v>1640</v>
      </c>
      <c r="Q783" s="204">
        <v>50</v>
      </c>
      <c r="S783" t="s">
        <v>2475</v>
      </c>
      <c r="T783" t="s">
        <v>3899</v>
      </c>
      <c r="U783" s="206">
        <v>37</v>
      </c>
      <c r="V783" t="s">
        <v>1717</v>
      </c>
      <c r="W783" t="s">
        <v>2644</v>
      </c>
      <c r="X783" t="s">
        <v>2688</v>
      </c>
      <c r="Y783" t="s">
        <v>4166</v>
      </c>
      <c r="Z783" t="s">
        <v>3527</v>
      </c>
      <c r="AA783">
        <v>615006.1</v>
      </c>
      <c r="AB783" s="203">
        <v>37032.875</v>
      </c>
      <c r="AC783" s="203">
        <v>37032.875</v>
      </c>
    </row>
    <row r="784" spans="1:29" x14ac:dyDescent="0.25">
      <c r="A784" s="44" t="str">
        <f t="shared" si="61"/>
        <v>US Power Physical</v>
      </c>
      <c r="B784" s="44" t="str">
        <f t="shared" si="62"/>
        <v>US</v>
      </c>
      <c r="C784" s="44" t="str">
        <f t="shared" si="63"/>
        <v>Power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8">
        <f t="shared" si="65"/>
        <v>50</v>
      </c>
      <c r="G784" s="207">
        <v>1264010</v>
      </c>
      <c r="H784" s="203">
        <v>37029.308657407404</v>
      </c>
      <c r="I784" t="s">
        <v>3872</v>
      </c>
      <c r="M784" t="s">
        <v>3301</v>
      </c>
      <c r="N784" t="s">
        <v>2631</v>
      </c>
      <c r="O784" t="s">
        <v>1627</v>
      </c>
      <c r="P784" s="204">
        <v>50</v>
      </c>
      <c r="S784" t="s">
        <v>2475</v>
      </c>
      <c r="T784" t="s">
        <v>3899</v>
      </c>
      <c r="U784" s="206">
        <v>36.15</v>
      </c>
      <c r="V784" t="s">
        <v>2692</v>
      </c>
      <c r="W784" t="s">
        <v>2656</v>
      </c>
      <c r="X784" t="s">
        <v>2657</v>
      </c>
      <c r="Y784" t="s">
        <v>4166</v>
      </c>
      <c r="Z784" t="s">
        <v>3527</v>
      </c>
      <c r="AA784">
        <v>615007.1</v>
      </c>
      <c r="AB784" s="203">
        <v>37032.875</v>
      </c>
      <c r="AC784" s="203">
        <v>37032.875</v>
      </c>
    </row>
    <row r="785" spans="1:29" x14ac:dyDescent="0.25">
      <c r="A785" s="44" t="str">
        <f t="shared" si="61"/>
        <v xml:space="preserve"> Metals Financial</v>
      </c>
      <c r="B785" s="44" t="str">
        <f t="shared" si="62"/>
        <v/>
      </c>
      <c r="C785" s="44" t="str">
        <f t="shared" si="63"/>
        <v>Metals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8">
        <f t="shared" si="65"/>
        <v>2</v>
      </c>
      <c r="G785" s="207">
        <v>1264011</v>
      </c>
      <c r="H785" s="203">
        <v>37029.308703703704</v>
      </c>
      <c r="I785" t="s">
        <v>3966</v>
      </c>
      <c r="M785" t="s">
        <v>2482</v>
      </c>
      <c r="N785" t="s">
        <v>3951</v>
      </c>
      <c r="O785" t="s">
        <v>3952</v>
      </c>
      <c r="Q785" s="204">
        <v>2</v>
      </c>
      <c r="S785" t="s">
        <v>3898</v>
      </c>
      <c r="T785" t="s">
        <v>3899</v>
      </c>
      <c r="U785" s="206">
        <v>1538</v>
      </c>
      <c r="V785" t="s">
        <v>4025</v>
      </c>
      <c r="W785" t="s">
        <v>3922</v>
      </c>
      <c r="X785" t="s">
        <v>3902</v>
      </c>
      <c r="Y785" t="s">
        <v>3903</v>
      </c>
      <c r="Z785" t="s">
        <v>3904</v>
      </c>
      <c r="AA785">
        <v>2138070</v>
      </c>
    </row>
    <row r="786" spans="1:29" x14ac:dyDescent="0.25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30</v>
      </c>
      <c r="F786" s="218">
        <f t="shared" si="65"/>
        <v>1500</v>
      </c>
      <c r="G786" s="207">
        <v>1264012</v>
      </c>
      <c r="H786" s="203">
        <v>37029.308819444443</v>
      </c>
      <c r="I786" t="s">
        <v>2647</v>
      </c>
      <c r="J786" t="s">
        <v>2696</v>
      </c>
      <c r="K786" t="s">
        <v>2697</v>
      </c>
      <c r="M786" t="s">
        <v>3301</v>
      </c>
      <c r="N786" t="s">
        <v>2631</v>
      </c>
      <c r="O786" t="s">
        <v>3123</v>
      </c>
      <c r="Q786" s="204">
        <v>50</v>
      </c>
      <c r="S786" t="s">
        <v>2475</v>
      </c>
      <c r="T786" t="s">
        <v>3899</v>
      </c>
      <c r="U786" s="206">
        <v>59</v>
      </c>
      <c r="V786" t="s">
        <v>2698</v>
      </c>
      <c r="W786" t="s">
        <v>2656</v>
      </c>
      <c r="X786" t="s">
        <v>2681</v>
      </c>
      <c r="Y786" t="s">
        <v>4166</v>
      </c>
      <c r="Z786" t="s">
        <v>3527</v>
      </c>
      <c r="AA786">
        <v>615009.1</v>
      </c>
      <c r="AB786" s="203">
        <v>37043.591666666667</v>
      </c>
      <c r="AC786" s="203">
        <v>37072.591666666667</v>
      </c>
    </row>
    <row r="787" spans="1:29" x14ac:dyDescent="0.25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8">
        <f t="shared" si="65"/>
        <v>50</v>
      </c>
      <c r="G787" s="207">
        <v>1264013</v>
      </c>
      <c r="H787" s="203">
        <v>37029.308831018519</v>
      </c>
      <c r="I787" t="s">
        <v>2647</v>
      </c>
      <c r="M787" t="s">
        <v>3301</v>
      </c>
      <c r="N787" t="s">
        <v>2631</v>
      </c>
      <c r="O787" t="s">
        <v>1718</v>
      </c>
      <c r="P787" s="204">
        <v>50</v>
      </c>
      <c r="S787" t="s">
        <v>2475</v>
      </c>
      <c r="T787" t="s">
        <v>3899</v>
      </c>
      <c r="U787" s="206">
        <v>13.5</v>
      </c>
      <c r="V787" t="s">
        <v>2648</v>
      </c>
      <c r="W787" t="s">
        <v>2649</v>
      </c>
      <c r="X787" t="s">
        <v>2650</v>
      </c>
      <c r="Y787" t="s">
        <v>4166</v>
      </c>
      <c r="Z787" t="s">
        <v>3527</v>
      </c>
      <c r="AA787">
        <v>615010.1</v>
      </c>
      <c r="AB787" s="203">
        <v>37032.875</v>
      </c>
      <c r="AC787" s="203">
        <v>37032.875</v>
      </c>
    </row>
    <row r="788" spans="1:29" x14ac:dyDescent="0.25">
      <c r="A788" s="44" t="str">
        <f t="shared" si="61"/>
        <v xml:space="preserve"> Metals Financial</v>
      </c>
      <c r="B788" s="44" t="str">
        <f t="shared" si="62"/>
        <v/>
      </c>
      <c r="C788" s="44" t="str">
        <f t="shared" si="63"/>
        <v>Metals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1</v>
      </c>
      <c r="F788" s="218">
        <f t="shared" si="65"/>
        <v>5</v>
      </c>
      <c r="G788" s="207">
        <v>1264016</v>
      </c>
      <c r="H788" s="203">
        <v>37029.308923611112</v>
      </c>
      <c r="I788" t="s">
        <v>3958</v>
      </c>
      <c r="M788" t="s">
        <v>2482</v>
      </c>
      <c r="N788" t="s">
        <v>3972</v>
      </c>
      <c r="O788" t="s">
        <v>3973</v>
      </c>
      <c r="P788" s="204">
        <v>5</v>
      </c>
      <c r="S788" t="s">
        <v>3974</v>
      </c>
      <c r="T788" t="s">
        <v>3899</v>
      </c>
      <c r="U788" s="206">
        <v>7300</v>
      </c>
      <c r="V788" t="s">
        <v>4167</v>
      </c>
      <c r="W788" t="s">
        <v>3976</v>
      </c>
      <c r="X788" t="s">
        <v>3902</v>
      </c>
      <c r="Y788" t="s">
        <v>3903</v>
      </c>
      <c r="Z788" t="s">
        <v>3904</v>
      </c>
      <c r="AA788">
        <v>2138078</v>
      </c>
    </row>
    <row r="789" spans="1:29" x14ac:dyDescent="0.25">
      <c r="A789" s="44" t="str">
        <f t="shared" si="61"/>
        <v>US Crude Financial</v>
      </c>
      <c r="B789" s="44" t="str">
        <f t="shared" si="62"/>
        <v>US</v>
      </c>
      <c r="C789" s="44" t="str">
        <f t="shared" si="63"/>
        <v>Crude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1</v>
      </c>
      <c r="F789" s="218">
        <f t="shared" si="65"/>
        <v>25000</v>
      </c>
      <c r="G789" s="207">
        <v>1264018</v>
      </c>
      <c r="H789" s="203">
        <v>37029.309305555558</v>
      </c>
      <c r="I789" t="s">
        <v>2710</v>
      </c>
      <c r="M789" t="s">
        <v>3626</v>
      </c>
      <c r="N789" t="s">
        <v>4150</v>
      </c>
      <c r="O789" t="s">
        <v>4151</v>
      </c>
      <c r="P789" s="204">
        <v>25000</v>
      </c>
      <c r="S789" t="s">
        <v>2483</v>
      </c>
      <c r="T789" t="s">
        <v>3899</v>
      </c>
      <c r="U789" s="206">
        <v>29.12</v>
      </c>
      <c r="V789" t="s">
        <v>3705</v>
      </c>
      <c r="W789" t="s">
        <v>4153</v>
      </c>
      <c r="X789" t="s">
        <v>4154</v>
      </c>
      <c r="Y789" t="s">
        <v>3964</v>
      </c>
      <c r="Z789" t="s">
        <v>3532</v>
      </c>
      <c r="AA789" t="s">
        <v>1719</v>
      </c>
      <c r="AB789" s="203">
        <v>37043</v>
      </c>
      <c r="AC789" s="203">
        <v>37072</v>
      </c>
    </row>
    <row r="790" spans="1:29" x14ac:dyDescent="0.25">
      <c r="A790" s="44" t="str">
        <f t="shared" si="61"/>
        <v xml:space="preserve"> Metals Financial</v>
      </c>
      <c r="B790" s="44" t="str">
        <f t="shared" si="62"/>
        <v/>
      </c>
      <c r="C790" s="44" t="str">
        <f t="shared" si="63"/>
        <v>Metals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1</v>
      </c>
      <c r="F790" s="218">
        <f t="shared" si="65"/>
        <v>20</v>
      </c>
      <c r="G790" s="207">
        <v>1264025</v>
      </c>
      <c r="H790" s="203">
        <v>37029.310717592591</v>
      </c>
      <c r="I790" t="s">
        <v>1195</v>
      </c>
      <c r="M790" t="s">
        <v>2482</v>
      </c>
      <c r="N790" t="s">
        <v>3896</v>
      </c>
      <c r="O790" t="s">
        <v>3897</v>
      </c>
      <c r="Q790" s="204">
        <v>20</v>
      </c>
      <c r="S790" t="s">
        <v>3898</v>
      </c>
      <c r="T790" t="s">
        <v>3899</v>
      </c>
      <c r="U790" s="206">
        <v>1704</v>
      </c>
      <c r="V790" t="s">
        <v>1196</v>
      </c>
      <c r="W790" t="s">
        <v>3922</v>
      </c>
      <c r="X790" t="s">
        <v>3902</v>
      </c>
      <c r="Y790" t="s">
        <v>3903</v>
      </c>
      <c r="Z790" t="s">
        <v>3904</v>
      </c>
      <c r="AA790">
        <v>2138094</v>
      </c>
    </row>
    <row r="791" spans="1:29" x14ac:dyDescent="0.25">
      <c r="A791" s="44" t="str">
        <f t="shared" si="61"/>
        <v xml:space="preserve"> Metals Financial</v>
      </c>
      <c r="B791" s="44" t="str">
        <f t="shared" si="62"/>
        <v/>
      </c>
      <c r="C791" s="44" t="str">
        <f t="shared" si="63"/>
        <v>Metals</v>
      </c>
      <c r="D791" s="44" t="str">
        <f t="shared" si="64"/>
        <v>Financial</v>
      </c>
      <c r="E791" s="44">
        <f>IF(VLOOKUP(S791,'DD-Lookup'!$J$6:$L$50,3,FALSE)="Monthly",(YEAR(AC791)-YEAR(AB791))*12+MONTH(AC791)-MONTH(AB791)+1,(AC791-AB791+1))</f>
        <v>1</v>
      </c>
      <c r="F791" s="218">
        <f t="shared" si="65"/>
        <v>20</v>
      </c>
      <c r="G791" s="207">
        <v>1264026</v>
      </c>
      <c r="H791" s="203">
        <v>37029.310844907406</v>
      </c>
      <c r="I791" t="s">
        <v>1206</v>
      </c>
      <c r="M791" t="s">
        <v>2482</v>
      </c>
      <c r="N791" t="s">
        <v>3951</v>
      </c>
      <c r="O791" t="s">
        <v>3952</v>
      </c>
      <c r="P791" s="204">
        <v>20</v>
      </c>
      <c r="S791" t="s">
        <v>3898</v>
      </c>
      <c r="T791" t="s">
        <v>3899</v>
      </c>
      <c r="U791" s="206">
        <v>1536</v>
      </c>
      <c r="V791" t="s">
        <v>1207</v>
      </c>
      <c r="W791" t="s">
        <v>3922</v>
      </c>
      <c r="X791" t="s">
        <v>3902</v>
      </c>
      <c r="Y791" t="s">
        <v>3903</v>
      </c>
      <c r="Z791" t="s">
        <v>3904</v>
      </c>
      <c r="AA791">
        <v>2138098</v>
      </c>
    </row>
    <row r="792" spans="1:29" x14ac:dyDescent="0.25">
      <c r="A792" s="44" t="str">
        <f t="shared" si="61"/>
        <v xml:space="preserve"> Metals Financial</v>
      </c>
      <c r="B792" s="44" t="str">
        <f t="shared" si="62"/>
        <v/>
      </c>
      <c r="C792" s="44" t="str">
        <f t="shared" si="63"/>
        <v>Metals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</v>
      </c>
      <c r="F792" s="218">
        <f t="shared" si="65"/>
        <v>15</v>
      </c>
      <c r="G792" s="207">
        <v>1264027</v>
      </c>
      <c r="H792" s="203">
        <v>37029.310856481483</v>
      </c>
      <c r="I792" t="s">
        <v>3958</v>
      </c>
      <c r="M792" t="s">
        <v>2482</v>
      </c>
      <c r="N792" t="s">
        <v>3896</v>
      </c>
      <c r="O792" t="s">
        <v>3897</v>
      </c>
      <c r="P792" s="204">
        <v>15</v>
      </c>
      <c r="S792" t="s">
        <v>3898</v>
      </c>
      <c r="T792" t="s">
        <v>3899</v>
      </c>
      <c r="U792" s="206">
        <v>1703</v>
      </c>
      <c r="V792" t="s">
        <v>4099</v>
      </c>
      <c r="W792" t="s">
        <v>3922</v>
      </c>
      <c r="X792" t="s">
        <v>3902</v>
      </c>
      <c r="Y792" t="s">
        <v>3903</v>
      </c>
      <c r="Z792" t="s">
        <v>3904</v>
      </c>
      <c r="AA792">
        <v>2138100</v>
      </c>
    </row>
    <row r="793" spans="1:29" x14ac:dyDescent="0.25">
      <c r="A793" s="44" t="str">
        <f t="shared" si="61"/>
        <v>US Natural Gas Financial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153</v>
      </c>
      <c r="F793" s="218">
        <f t="shared" si="65"/>
        <v>382500</v>
      </c>
      <c r="G793" s="207">
        <v>1264028</v>
      </c>
      <c r="H793" s="203">
        <v>37029.310937499999</v>
      </c>
      <c r="I793" t="s">
        <v>3871</v>
      </c>
      <c r="M793" t="s">
        <v>2476</v>
      </c>
      <c r="N793" t="s">
        <v>2711</v>
      </c>
      <c r="O793" t="s">
        <v>2310</v>
      </c>
      <c r="Q793" s="204">
        <v>2500</v>
      </c>
      <c r="S793" t="s">
        <v>2477</v>
      </c>
      <c r="T793" t="s">
        <v>3899</v>
      </c>
      <c r="U793" s="206">
        <v>4.3499999999999996</v>
      </c>
      <c r="V793" t="s">
        <v>3004</v>
      </c>
      <c r="W793" t="s">
        <v>3390</v>
      </c>
      <c r="X793" t="s">
        <v>2713</v>
      </c>
      <c r="Y793" t="s">
        <v>3964</v>
      </c>
      <c r="Z793" t="s">
        <v>3532</v>
      </c>
      <c r="AA793" t="s">
        <v>1720</v>
      </c>
      <c r="AB793" s="203">
        <v>37043</v>
      </c>
      <c r="AC793" s="203">
        <v>37195</v>
      </c>
    </row>
    <row r="794" spans="1:29" x14ac:dyDescent="0.25">
      <c r="A794" s="44" t="str">
        <f t="shared" si="61"/>
        <v>US Natural Gas Financial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13</v>
      </c>
      <c r="F794" s="218">
        <f t="shared" si="65"/>
        <v>65000</v>
      </c>
      <c r="G794" s="207">
        <v>1264029</v>
      </c>
      <c r="H794" s="203">
        <v>37029.310983796298</v>
      </c>
      <c r="I794" t="s">
        <v>2630</v>
      </c>
      <c r="M794" t="s">
        <v>2476</v>
      </c>
      <c r="N794" t="s">
        <v>2711</v>
      </c>
      <c r="O794" t="s">
        <v>2588</v>
      </c>
      <c r="P794" s="204">
        <v>5000</v>
      </c>
      <c r="S794" t="s">
        <v>2477</v>
      </c>
      <c r="T794" t="s">
        <v>3899</v>
      </c>
      <c r="U794" s="206">
        <v>4.1500000000000004</v>
      </c>
      <c r="V794" t="s">
        <v>2851</v>
      </c>
      <c r="W794" t="s">
        <v>3181</v>
      </c>
      <c r="X794" t="s">
        <v>2306</v>
      </c>
      <c r="Y794" t="s">
        <v>3964</v>
      </c>
      <c r="Z794" t="s">
        <v>3532</v>
      </c>
      <c r="AA794" t="s">
        <v>1721</v>
      </c>
      <c r="AB794" s="203">
        <v>37030.875</v>
      </c>
      <c r="AC794" s="203">
        <v>37042.875</v>
      </c>
    </row>
    <row r="795" spans="1:29" x14ac:dyDescent="0.25">
      <c r="A795" s="44" t="str">
        <f t="shared" si="61"/>
        <v xml:space="preserve"> Metals Financial</v>
      </c>
      <c r="B795" s="44" t="str">
        <f t="shared" si="62"/>
        <v/>
      </c>
      <c r="C795" s="44" t="str">
        <f t="shared" si="63"/>
        <v>Metals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</v>
      </c>
      <c r="F795" s="218">
        <f t="shared" si="65"/>
        <v>20</v>
      </c>
      <c r="G795" s="207">
        <v>1264031</v>
      </c>
      <c r="H795" s="203">
        <v>37029.311493055553</v>
      </c>
      <c r="I795" t="s">
        <v>1195</v>
      </c>
      <c r="M795" t="s">
        <v>2482</v>
      </c>
      <c r="N795" t="s">
        <v>3896</v>
      </c>
      <c r="O795" t="s">
        <v>3897</v>
      </c>
      <c r="Q795" s="204">
        <v>20</v>
      </c>
      <c r="S795" t="s">
        <v>3898</v>
      </c>
      <c r="T795" t="s">
        <v>3899</v>
      </c>
      <c r="U795" s="206">
        <v>1703</v>
      </c>
      <c r="V795" t="s">
        <v>1196</v>
      </c>
      <c r="W795" t="s">
        <v>3922</v>
      </c>
      <c r="X795" t="s">
        <v>3902</v>
      </c>
      <c r="Y795" t="s">
        <v>3903</v>
      </c>
      <c r="Z795" t="s">
        <v>3904</v>
      </c>
      <c r="AA795">
        <v>2138108</v>
      </c>
    </row>
    <row r="796" spans="1:29" x14ac:dyDescent="0.25">
      <c r="A796" s="44" t="str">
        <f t="shared" si="61"/>
        <v>US Natural Gas Financial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Financial</v>
      </c>
      <c r="E796" s="44">
        <f>IF(VLOOKUP(S796,'DD-Lookup'!$J$6:$L$50,3,FALSE)="Monthly",(YEAR(AC796)-YEAR(AB796))*12+MONTH(AC796)-MONTH(AB796)+1,(AC796-AB796+1))</f>
        <v>30</v>
      </c>
      <c r="F796" s="218">
        <f t="shared" si="65"/>
        <v>150000</v>
      </c>
      <c r="G796" s="207">
        <v>1264032</v>
      </c>
      <c r="H796" s="203">
        <v>37029.311516203707</v>
      </c>
      <c r="I796" t="s">
        <v>3133</v>
      </c>
      <c r="M796" t="s">
        <v>2476</v>
      </c>
      <c r="N796" t="s">
        <v>2711</v>
      </c>
      <c r="O796" t="s">
        <v>2712</v>
      </c>
      <c r="Q796" s="204">
        <v>5000</v>
      </c>
      <c r="S796" t="s">
        <v>2477</v>
      </c>
      <c r="T796" t="s">
        <v>3899</v>
      </c>
      <c r="U796" s="206">
        <v>4.22</v>
      </c>
      <c r="V796" t="s">
        <v>3134</v>
      </c>
      <c r="W796" t="s">
        <v>3390</v>
      </c>
      <c r="X796" t="s">
        <v>2713</v>
      </c>
      <c r="Y796" t="s">
        <v>3964</v>
      </c>
      <c r="Z796" t="s">
        <v>3532</v>
      </c>
      <c r="AA796" t="s">
        <v>1722</v>
      </c>
      <c r="AB796" s="203">
        <v>37043.875</v>
      </c>
      <c r="AC796" s="203">
        <v>37072.875</v>
      </c>
    </row>
    <row r="797" spans="1:29" x14ac:dyDescent="0.25">
      <c r="A797" s="44" t="str">
        <f t="shared" si="61"/>
        <v xml:space="preserve"> Metals Financial</v>
      </c>
      <c r="B797" s="44" t="str">
        <f t="shared" si="62"/>
        <v/>
      </c>
      <c r="C797" s="44" t="str">
        <f t="shared" si="63"/>
        <v>Metals</v>
      </c>
      <c r="D797" s="44" t="str">
        <f t="shared" si="64"/>
        <v>Financial</v>
      </c>
      <c r="E797" s="44">
        <f>IF(VLOOKUP(S797,'DD-Lookup'!$J$6:$L$50,3,FALSE)="Monthly",(YEAR(AC797)-YEAR(AB797))*12+MONTH(AC797)-MONTH(AB797)+1,(AC797-AB797+1))</f>
        <v>1</v>
      </c>
      <c r="F797" s="218">
        <f t="shared" si="65"/>
        <v>18</v>
      </c>
      <c r="G797" s="207">
        <v>1264033</v>
      </c>
      <c r="H797" s="203">
        <v>37029.311631944445</v>
      </c>
      <c r="I797" t="s">
        <v>4157</v>
      </c>
      <c r="M797" t="s">
        <v>2482</v>
      </c>
      <c r="N797" t="s">
        <v>3951</v>
      </c>
      <c r="O797" t="s">
        <v>3952</v>
      </c>
      <c r="Q797" s="204">
        <v>18</v>
      </c>
      <c r="S797" t="s">
        <v>3898</v>
      </c>
      <c r="T797" t="s">
        <v>3899</v>
      </c>
      <c r="U797" s="206">
        <v>1537</v>
      </c>
      <c r="V797" t="s">
        <v>3075</v>
      </c>
      <c r="W797" t="s">
        <v>3922</v>
      </c>
      <c r="X797" t="s">
        <v>3902</v>
      </c>
      <c r="Y797" t="s">
        <v>3903</v>
      </c>
      <c r="Z797" t="s">
        <v>3904</v>
      </c>
      <c r="AA797">
        <v>2138110</v>
      </c>
    </row>
    <row r="798" spans="1:29" x14ac:dyDescent="0.25">
      <c r="A798" s="44" t="str">
        <f t="shared" si="61"/>
        <v>US Natural Gas Financial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Financial</v>
      </c>
      <c r="E798" s="44">
        <f>IF(VLOOKUP(S798,'DD-Lookup'!$J$6:$L$50,3,FALSE)="Monthly",(YEAR(AC798)-YEAR(AB798))*12+MONTH(AC798)-MONTH(AB798)+1,(AC798-AB798+1))</f>
        <v>13</v>
      </c>
      <c r="F798" s="218">
        <f t="shared" si="65"/>
        <v>130000</v>
      </c>
      <c r="G798" s="207">
        <v>1264034</v>
      </c>
      <c r="H798" s="203">
        <v>37029.311678240738</v>
      </c>
      <c r="I798" t="s">
        <v>3639</v>
      </c>
      <c r="M798" t="s">
        <v>2476</v>
      </c>
      <c r="N798" t="s">
        <v>2711</v>
      </c>
      <c r="O798" t="s">
        <v>2588</v>
      </c>
      <c r="Q798" s="204">
        <v>10000</v>
      </c>
      <c r="S798" t="s">
        <v>2477</v>
      </c>
      <c r="T798" t="s">
        <v>3899</v>
      </c>
      <c r="U798" s="206">
        <v>4.16</v>
      </c>
      <c r="V798" t="s">
        <v>3180</v>
      </c>
      <c r="W798" t="s">
        <v>3181</v>
      </c>
      <c r="X798" t="s">
        <v>2306</v>
      </c>
      <c r="Y798" t="s">
        <v>3964</v>
      </c>
      <c r="Z798" t="s">
        <v>3532</v>
      </c>
      <c r="AA798" t="s">
        <v>1723</v>
      </c>
      <c r="AB798" s="203">
        <v>37030.875</v>
      </c>
      <c r="AC798" s="203">
        <v>37042.875</v>
      </c>
    </row>
    <row r="799" spans="1:29" x14ac:dyDescent="0.25">
      <c r="A799" s="44" t="str">
        <f t="shared" si="61"/>
        <v xml:space="preserve"> Power Physical</v>
      </c>
      <c r="B799" s="44" t="str">
        <f t="shared" si="62"/>
        <v/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90</v>
      </c>
      <c r="F799" s="218">
        <f t="shared" si="65"/>
        <v>2250</v>
      </c>
      <c r="G799" s="207">
        <v>1264035</v>
      </c>
      <c r="H799" s="203">
        <v>37029.311932870369</v>
      </c>
      <c r="I799" t="s">
        <v>3933</v>
      </c>
      <c r="M799" t="s">
        <v>3301</v>
      </c>
      <c r="N799" t="s">
        <v>3905</v>
      </c>
      <c r="O799" t="s">
        <v>3056</v>
      </c>
      <c r="P799" s="204">
        <v>25</v>
      </c>
      <c r="S799" t="s">
        <v>2475</v>
      </c>
      <c r="T799" t="s">
        <v>3906</v>
      </c>
      <c r="U799" s="206">
        <v>25.6</v>
      </c>
      <c r="V799" t="s">
        <v>2345</v>
      </c>
      <c r="W799" t="s">
        <v>3969</v>
      </c>
      <c r="X799" t="s">
        <v>3908</v>
      </c>
      <c r="Y799" t="s">
        <v>3909</v>
      </c>
      <c r="Z799" t="s">
        <v>3910</v>
      </c>
      <c r="AA799">
        <v>104111.1</v>
      </c>
      <c r="AB799" s="203">
        <v>37257</v>
      </c>
      <c r="AC799" s="203">
        <v>37346</v>
      </c>
    </row>
    <row r="800" spans="1:29" x14ac:dyDescent="0.25">
      <c r="A800" s="44" t="str">
        <f t="shared" si="61"/>
        <v>US Power Physical</v>
      </c>
      <c r="B800" s="44" t="str">
        <f t="shared" si="62"/>
        <v>US</v>
      </c>
      <c r="C800" s="44" t="str">
        <f t="shared" si="63"/>
        <v>Power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18">
        <f t="shared" si="65"/>
        <v>50</v>
      </c>
      <c r="G800" s="207">
        <v>1264036</v>
      </c>
      <c r="H800" s="203">
        <v>37029.312060185184</v>
      </c>
      <c r="I800" t="s">
        <v>2652</v>
      </c>
      <c r="M800" t="s">
        <v>3301</v>
      </c>
      <c r="N800" t="s">
        <v>2631</v>
      </c>
      <c r="O800" t="s">
        <v>1643</v>
      </c>
      <c r="P800" s="204">
        <v>50</v>
      </c>
      <c r="S800" t="s">
        <v>2475</v>
      </c>
      <c r="T800" t="s">
        <v>3899</v>
      </c>
      <c r="U800" s="206">
        <v>17.75</v>
      </c>
      <c r="V800" t="s">
        <v>2693</v>
      </c>
      <c r="W800" t="s">
        <v>2656</v>
      </c>
      <c r="X800" t="s">
        <v>2657</v>
      </c>
      <c r="Y800" t="s">
        <v>4166</v>
      </c>
      <c r="Z800" t="s">
        <v>3527</v>
      </c>
      <c r="AA800">
        <v>615013.1</v>
      </c>
      <c r="AB800" s="203">
        <v>37032.875</v>
      </c>
      <c r="AC800" s="203">
        <v>37032.875</v>
      </c>
    </row>
    <row r="801" spans="1:29" x14ac:dyDescent="0.25">
      <c r="A801" s="44" t="str">
        <f t="shared" si="61"/>
        <v>US Natural Gas Financial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Financial</v>
      </c>
      <c r="E801" s="44">
        <f>IF(VLOOKUP(S801,'DD-Lookup'!$J$6:$L$50,3,FALSE)="Monthly",(YEAR(AC801)-YEAR(AB801))*12+MONTH(AC801)-MONTH(AB801)+1,(AC801-AB801+1))</f>
        <v>30</v>
      </c>
      <c r="F801" s="218">
        <f t="shared" si="65"/>
        <v>450000</v>
      </c>
      <c r="G801" s="207">
        <v>1264037</v>
      </c>
      <c r="H801" s="203">
        <v>37029.312071759261</v>
      </c>
      <c r="I801" t="s">
        <v>2710</v>
      </c>
      <c r="M801" t="s">
        <v>2476</v>
      </c>
      <c r="N801" t="s">
        <v>2711</v>
      </c>
      <c r="O801" t="s">
        <v>2712</v>
      </c>
      <c r="Q801" s="204">
        <v>15000</v>
      </c>
      <c r="S801" t="s">
        <v>2477</v>
      </c>
      <c r="T801" t="s">
        <v>3899</v>
      </c>
      <c r="U801" s="206">
        <v>4.22</v>
      </c>
      <c r="V801" t="s">
        <v>3135</v>
      </c>
      <c r="W801" t="s">
        <v>3390</v>
      </c>
      <c r="X801" t="s">
        <v>2713</v>
      </c>
      <c r="Y801" t="s">
        <v>3964</v>
      </c>
      <c r="Z801" t="s">
        <v>3532</v>
      </c>
      <c r="AA801" t="s">
        <v>1724</v>
      </c>
      <c r="AB801" s="203">
        <v>37043.875</v>
      </c>
      <c r="AC801" s="203">
        <v>37072.875</v>
      </c>
    </row>
    <row r="802" spans="1:29" x14ac:dyDescent="0.25">
      <c r="A802" s="44" t="str">
        <f t="shared" si="61"/>
        <v>US Power Physical</v>
      </c>
      <c r="B802" s="44" t="str">
        <f t="shared" si="62"/>
        <v>US</v>
      </c>
      <c r="C802" s="44" t="str">
        <f t="shared" si="63"/>
        <v>Power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30</v>
      </c>
      <c r="F802" s="218">
        <f t="shared" si="65"/>
        <v>1500</v>
      </c>
      <c r="G802" s="207">
        <v>1264039</v>
      </c>
      <c r="H802" s="203">
        <v>37029.312222222223</v>
      </c>
      <c r="I802" t="s">
        <v>3871</v>
      </c>
      <c r="M802" t="s">
        <v>3301</v>
      </c>
      <c r="N802" t="s">
        <v>2631</v>
      </c>
      <c r="O802" t="s">
        <v>3123</v>
      </c>
      <c r="Q802" s="204">
        <v>50</v>
      </c>
      <c r="S802" t="s">
        <v>2475</v>
      </c>
      <c r="T802" t="s">
        <v>3899</v>
      </c>
      <c r="U802" s="206">
        <v>59.25</v>
      </c>
      <c r="V802" t="s">
        <v>2655</v>
      </c>
      <c r="W802" t="s">
        <v>2656</v>
      </c>
      <c r="X802" t="s">
        <v>2681</v>
      </c>
      <c r="Y802" t="s">
        <v>4166</v>
      </c>
      <c r="Z802" t="s">
        <v>3527</v>
      </c>
      <c r="AA802">
        <v>615014.1</v>
      </c>
      <c r="AB802" s="203">
        <v>37043.591666666667</v>
      </c>
      <c r="AC802" s="203">
        <v>37072.591666666667</v>
      </c>
    </row>
    <row r="803" spans="1:29" x14ac:dyDescent="0.25">
      <c r="A803" s="44" t="str">
        <f t="shared" si="61"/>
        <v xml:space="preserve"> Metals Financial</v>
      </c>
      <c r="B803" s="44" t="str">
        <f t="shared" si="62"/>
        <v/>
      </c>
      <c r="C803" s="44" t="str">
        <f t="shared" si="63"/>
        <v>Metals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</v>
      </c>
      <c r="F803" s="218">
        <f t="shared" si="65"/>
        <v>1</v>
      </c>
      <c r="G803" s="207">
        <v>1264040</v>
      </c>
      <c r="H803" s="203">
        <v>37029.312511574077</v>
      </c>
      <c r="I803" t="s">
        <v>3966</v>
      </c>
      <c r="M803" t="s">
        <v>2482</v>
      </c>
      <c r="N803" t="s">
        <v>3951</v>
      </c>
      <c r="O803" t="s">
        <v>3952</v>
      </c>
      <c r="Q803" s="204">
        <v>1</v>
      </c>
      <c r="S803" t="s">
        <v>3898</v>
      </c>
      <c r="T803" t="s">
        <v>3899</v>
      </c>
      <c r="U803" s="206">
        <v>1537</v>
      </c>
      <c r="V803" t="s">
        <v>4025</v>
      </c>
      <c r="W803" t="s">
        <v>3922</v>
      </c>
      <c r="X803" t="s">
        <v>3902</v>
      </c>
      <c r="Y803" t="s">
        <v>3903</v>
      </c>
      <c r="Z803" t="s">
        <v>3904</v>
      </c>
      <c r="AA803">
        <v>2138124</v>
      </c>
    </row>
    <row r="804" spans="1:29" x14ac:dyDescent="0.25">
      <c r="A804" s="44" t="str">
        <f t="shared" si="61"/>
        <v>US Power Physical</v>
      </c>
      <c r="B804" s="44" t="str">
        <f t="shared" si="62"/>
        <v>US</v>
      </c>
      <c r="C804" s="44" t="str">
        <f t="shared" si="63"/>
        <v>Power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30</v>
      </c>
      <c r="F804" s="218">
        <f t="shared" si="65"/>
        <v>1500</v>
      </c>
      <c r="G804" s="207">
        <v>1264042</v>
      </c>
      <c r="H804" s="203">
        <v>37029.312534722223</v>
      </c>
      <c r="I804" t="s">
        <v>3240</v>
      </c>
      <c r="M804" t="s">
        <v>3301</v>
      </c>
      <c r="N804" t="s">
        <v>2631</v>
      </c>
      <c r="O804" t="s">
        <v>2671</v>
      </c>
      <c r="Q804" s="204">
        <v>50</v>
      </c>
      <c r="S804" t="s">
        <v>2475</v>
      </c>
      <c r="T804" t="s">
        <v>3899</v>
      </c>
      <c r="U804" s="206">
        <v>38.299999999999997</v>
      </c>
      <c r="V804" t="s">
        <v>2702</v>
      </c>
      <c r="W804" t="s">
        <v>2660</v>
      </c>
      <c r="X804" t="s">
        <v>2639</v>
      </c>
      <c r="Y804" t="s">
        <v>4166</v>
      </c>
      <c r="Z804" t="s">
        <v>3527</v>
      </c>
      <c r="AA804">
        <v>615016.1</v>
      </c>
      <c r="AB804" s="203">
        <v>37135.71597222222</v>
      </c>
      <c r="AC804" s="203">
        <v>37164.71597222222</v>
      </c>
    </row>
    <row r="805" spans="1:29" x14ac:dyDescent="0.25">
      <c r="A805" s="44" t="str">
        <f t="shared" si="61"/>
        <v>US Natural Gas Financial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Financial</v>
      </c>
      <c r="E805" s="44">
        <f>IF(VLOOKUP(S805,'DD-Lookup'!$J$6:$L$50,3,FALSE)="Monthly",(YEAR(AC805)-YEAR(AB805))*12+MONTH(AC805)-MONTH(AB805)+1,(AC805-AB805+1))</f>
        <v>13</v>
      </c>
      <c r="F805" s="218">
        <f t="shared" si="65"/>
        <v>260000</v>
      </c>
      <c r="G805" s="207">
        <v>1264046</v>
      </c>
      <c r="H805" s="203">
        <v>37029.313009259262</v>
      </c>
      <c r="I805" t="s">
        <v>3639</v>
      </c>
      <c r="M805" t="s">
        <v>2476</v>
      </c>
      <c r="N805" t="s">
        <v>2711</v>
      </c>
      <c r="O805" t="s">
        <v>2588</v>
      </c>
      <c r="Q805" s="204">
        <v>20000</v>
      </c>
      <c r="S805" t="s">
        <v>2477</v>
      </c>
      <c r="T805" t="s">
        <v>3899</v>
      </c>
      <c r="U805" s="206">
        <v>4.165</v>
      </c>
      <c r="V805" t="s">
        <v>3180</v>
      </c>
      <c r="W805" t="s">
        <v>3181</v>
      </c>
      <c r="X805" t="s">
        <v>2306</v>
      </c>
      <c r="Y805" t="s">
        <v>3964</v>
      </c>
      <c r="Z805" t="s">
        <v>3532</v>
      </c>
      <c r="AA805" t="s">
        <v>1725</v>
      </c>
      <c r="AB805" s="203">
        <v>37030.875</v>
      </c>
      <c r="AC805" s="203">
        <v>37042.875</v>
      </c>
    </row>
    <row r="806" spans="1:29" x14ac:dyDescent="0.25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8">
        <f t="shared" si="65"/>
        <v>20</v>
      </c>
      <c r="G806" s="207">
        <v>1264047</v>
      </c>
      <c r="H806" s="203">
        <v>37029.313402777778</v>
      </c>
      <c r="I806" t="s">
        <v>4013</v>
      </c>
      <c r="M806" t="s">
        <v>2482</v>
      </c>
      <c r="N806" t="s">
        <v>3896</v>
      </c>
      <c r="O806" t="s">
        <v>3897</v>
      </c>
      <c r="Q806" s="204">
        <v>20</v>
      </c>
      <c r="S806" t="s">
        <v>3898</v>
      </c>
      <c r="T806" t="s">
        <v>3899</v>
      </c>
      <c r="U806" s="206">
        <v>1704</v>
      </c>
      <c r="V806" t="s">
        <v>4014</v>
      </c>
      <c r="W806" t="s">
        <v>3922</v>
      </c>
      <c r="X806" t="s">
        <v>3902</v>
      </c>
      <c r="Y806" t="s">
        <v>3903</v>
      </c>
      <c r="Z806" t="s">
        <v>3904</v>
      </c>
      <c r="AA806">
        <v>2138134</v>
      </c>
    </row>
    <row r="807" spans="1:29" x14ac:dyDescent="0.25">
      <c r="A807" s="44" t="str">
        <f t="shared" si="61"/>
        <v>US Natural Gas Financial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Financial</v>
      </c>
      <c r="E807" s="44">
        <f>IF(VLOOKUP(S807,'DD-Lookup'!$J$6:$L$50,3,FALSE)="Monthly",(YEAR(AC807)-YEAR(AB807))*12+MONTH(AC807)-MONTH(AB807)+1,(AC807-AB807+1))</f>
        <v>30</v>
      </c>
      <c r="F807" s="218">
        <f t="shared" si="65"/>
        <v>300000</v>
      </c>
      <c r="G807" s="207">
        <v>1264048</v>
      </c>
      <c r="H807" s="203">
        <v>37029.313993055555</v>
      </c>
      <c r="I807" t="s">
        <v>3240</v>
      </c>
      <c r="M807" t="s">
        <v>2476</v>
      </c>
      <c r="N807" t="s">
        <v>2711</v>
      </c>
      <c r="O807" t="s">
        <v>2712</v>
      </c>
      <c r="Q807" s="204">
        <v>10000</v>
      </c>
      <c r="S807" t="s">
        <v>2477</v>
      </c>
      <c r="T807" t="s">
        <v>3899</v>
      </c>
      <c r="U807" s="206">
        <v>4.2249999999999996</v>
      </c>
      <c r="V807" t="s">
        <v>1726</v>
      </c>
      <c r="W807" t="s">
        <v>3390</v>
      </c>
      <c r="X807" t="s">
        <v>2713</v>
      </c>
      <c r="Y807" t="s">
        <v>3964</v>
      </c>
      <c r="Z807" t="s">
        <v>3532</v>
      </c>
      <c r="AA807" t="s">
        <v>1727</v>
      </c>
      <c r="AB807" s="203">
        <v>37043.875</v>
      </c>
      <c r="AC807" s="203">
        <v>37072.875</v>
      </c>
    </row>
    <row r="808" spans="1:29" x14ac:dyDescent="0.25">
      <c r="A808" s="44" t="str">
        <f t="shared" si="61"/>
        <v xml:space="preserve"> Natural Gas Physical</v>
      </c>
      <c r="B808" s="44" t="str">
        <f t="shared" si="62"/>
        <v/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3</v>
      </c>
      <c r="F808" s="218">
        <f t="shared" si="65"/>
        <v>30000</v>
      </c>
      <c r="G808" s="207">
        <v>1264050</v>
      </c>
      <c r="H808" s="203">
        <v>37029.314120370371</v>
      </c>
      <c r="I808" t="s">
        <v>2833</v>
      </c>
      <c r="M808" t="s">
        <v>2476</v>
      </c>
      <c r="N808" t="s">
        <v>3150</v>
      </c>
      <c r="O808" t="s">
        <v>1728</v>
      </c>
      <c r="Q808" s="204">
        <v>10000</v>
      </c>
      <c r="S808" t="s">
        <v>2477</v>
      </c>
      <c r="T808" t="s">
        <v>3899</v>
      </c>
      <c r="U808" s="206">
        <v>4.41</v>
      </c>
      <c r="V808" t="s">
        <v>2834</v>
      </c>
      <c r="W808" t="s">
        <v>3152</v>
      </c>
      <c r="X808" t="s">
        <v>3153</v>
      </c>
      <c r="Y808" t="s">
        <v>3114</v>
      </c>
      <c r="Z808" t="s">
        <v>3532</v>
      </c>
      <c r="AA808">
        <v>796415</v>
      </c>
      <c r="AB808" s="203">
        <v>37030.875</v>
      </c>
      <c r="AC808" s="203">
        <v>37032.875</v>
      </c>
    </row>
    <row r="809" spans="1:29" x14ac:dyDescent="0.25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3</v>
      </c>
      <c r="F809" s="218">
        <f t="shared" si="65"/>
        <v>30000</v>
      </c>
      <c r="G809" s="207">
        <v>1264051</v>
      </c>
      <c r="H809" s="203">
        <v>37029.314120370371</v>
      </c>
      <c r="I809" t="s">
        <v>2723</v>
      </c>
      <c r="M809" t="s">
        <v>2476</v>
      </c>
      <c r="N809" t="s">
        <v>3110</v>
      </c>
      <c r="O809" t="s">
        <v>2606</v>
      </c>
      <c r="P809" s="204">
        <v>10000</v>
      </c>
      <c r="S809" t="s">
        <v>2477</v>
      </c>
      <c r="T809" t="s">
        <v>3899</v>
      </c>
      <c r="U809" s="206">
        <v>4.17</v>
      </c>
      <c r="V809" t="s">
        <v>2837</v>
      </c>
      <c r="W809" t="s">
        <v>2319</v>
      </c>
      <c r="X809" t="s">
        <v>2320</v>
      </c>
      <c r="Y809" t="s">
        <v>3114</v>
      </c>
      <c r="Z809" t="s">
        <v>3532</v>
      </c>
      <c r="AA809">
        <v>796414</v>
      </c>
      <c r="AB809" s="203">
        <v>37030.875</v>
      </c>
      <c r="AC809" s="203">
        <v>37032.875</v>
      </c>
    </row>
    <row r="810" spans="1:29" x14ac:dyDescent="0.25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3</v>
      </c>
      <c r="F810" s="218">
        <f t="shared" si="65"/>
        <v>30000</v>
      </c>
      <c r="G810" s="207">
        <v>1264052</v>
      </c>
      <c r="H810" s="203">
        <v>37029.314351851855</v>
      </c>
      <c r="I810" t="s">
        <v>3639</v>
      </c>
      <c r="M810" t="s">
        <v>2476</v>
      </c>
      <c r="N810" t="s">
        <v>3110</v>
      </c>
      <c r="O810" t="s">
        <v>2606</v>
      </c>
      <c r="Q810" s="204">
        <v>10000</v>
      </c>
      <c r="S810" t="s">
        <v>2477</v>
      </c>
      <c r="T810" t="s">
        <v>3899</v>
      </c>
      <c r="U810" s="206">
        <v>4.18</v>
      </c>
      <c r="V810" t="s">
        <v>2467</v>
      </c>
      <c r="W810" t="s">
        <v>2319</v>
      </c>
      <c r="X810" t="s">
        <v>2320</v>
      </c>
      <c r="Y810" t="s">
        <v>3114</v>
      </c>
      <c r="Z810" t="s">
        <v>3532</v>
      </c>
      <c r="AA810">
        <v>796416</v>
      </c>
      <c r="AB810" s="203">
        <v>37030.875</v>
      </c>
      <c r="AC810" s="203">
        <v>37032.875</v>
      </c>
    </row>
    <row r="811" spans="1:29" x14ac:dyDescent="0.25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30</v>
      </c>
      <c r="F811" s="218">
        <f t="shared" si="65"/>
        <v>150000</v>
      </c>
      <c r="G811" s="207">
        <v>1264053</v>
      </c>
      <c r="H811" s="203">
        <v>37029.31449074074</v>
      </c>
      <c r="I811" t="s">
        <v>2754</v>
      </c>
      <c r="M811" t="s">
        <v>2476</v>
      </c>
      <c r="N811" t="s">
        <v>2711</v>
      </c>
      <c r="O811" t="s">
        <v>2712</v>
      </c>
      <c r="Q811" s="204">
        <v>5000</v>
      </c>
      <c r="S811" t="s">
        <v>2477</v>
      </c>
      <c r="T811" t="s">
        <v>3899</v>
      </c>
      <c r="U811" s="206">
        <v>4.2249999999999996</v>
      </c>
      <c r="V811" t="s">
        <v>3182</v>
      </c>
      <c r="W811" t="s">
        <v>3390</v>
      </c>
      <c r="X811" t="s">
        <v>2713</v>
      </c>
      <c r="Y811" t="s">
        <v>3964</v>
      </c>
      <c r="Z811" t="s">
        <v>3532</v>
      </c>
      <c r="AA811" t="s">
        <v>1729</v>
      </c>
      <c r="AB811" s="203">
        <v>37043.875</v>
      </c>
      <c r="AC811" s="203">
        <v>37072.875</v>
      </c>
    </row>
    <row r="812" spans="1:29" x14ac:dyDescent="0.25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3</v>
      </c>
      <c r="F812" s="218">
        <f t="shared" si="65"/>
        <v>30000</v>
      </c>
      <c r="G812" s="207">
        <v>1264054</v>
      </c>
      <c r="H812" s="203">
        <v>37029.314641203702</v>
      </c>
      <c r="I812" t="s">
        <v>3871</v>
      </c>
      <c r="M812" t="s">
        <v>2476</v>
      </c>
      <c r="N812" t="s">
        <v>3110</v>
      </c>
      <c r="O812" t="s">
        <v>2606</v>
      </c>
      <c r="Q812" s="204">
        <v>10000</v>
      </c>
      <c r="S812" t="s">
        <v>2477</v>
      </c>
      <c r="T812" t="s">
        <v>3899</v>
      </c>
      <c r="U812" s="206">
        <v>4.18</v>
      </c>
      <c r="V812" t="s">
        <v>2343</v>
      </c>
      <c r="W812" t="s">
        <v>2319</v>
      </c>
      <c r="X812" t="s">
        <v>2320</v>
      </c>
      <c r="Y812" t="s">
        <v>3114</v>
      </c>
      <c r="Z812" t="s">
        <v>3532</v>
      </c>
      <c r="AA812">
        <v>796417</v>
      </c>
      <c r="AB812" s="203">
        <v>37030.875</v>
      </c>
      <c r="AC812" s="203">
        <v>37032.875</v>
      </c>
    </row>
    <row r="813" spans="1:29" x14ac:dyDescent="0.25">
      <c r="A813" s="44" t="str">
        <f t="shared" si="61"/>
        <v>US Natural Gas Financial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151</v>
      </c>
      <c r="F813" s="218">
        <f t="shared" si="65"/>
        <v>755000</v>
      </c>
      <c r="G813" s="207">
        <v>1264055</v>
      </c>
      <c r="H813" s="203">
        <v>37029.314803240741</v>
      </c>
      <c r="I813" t="s">
        <v>2710</v>
      </c>
      <c r="M813" t="s">
        <v>2476</v>
      </c>
      <c r="N813" t="s">
        <v>2711</v>
      </c>
      <c r="O813" t="s">
        <v>3148</v>
      </c>
      <c r="Q813" s="204">
        <v>5000</v>
      </c>
      <c r="S813" t="s">
        <v>2477</v>
      </c>
      <c r="T813" t="s">
        <v>3899</v>
      </c>
      <c r="U813" s="206">
        <v>4.72</v>
      </c>
      <c r="V813" t="s">
        <v>3135</v>
      </c>
      <c r="W813" t="s">
        <v>3390</v>
      </c>
      <c r="X813" t="s">
        <v>2713</v>
      </c>
      <c r="Y813" t="s">
        <v>3964</v>
      </c>
      <c r="Z813" t="s">
        <v>3532</v>
      </c>
      <c r="AA813" t="s">
        <v>1730</v>
      </c>
      <c r="AB813" s="203">
        <v>37196</v>
      </c>
      <c r="AC813" s="203">
        <v>37346</v>
      </c>
    </row>
    <row r="814" spans="1:29" x14ac:dyDescent="0.25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3</v>
      </c>
      <c r="F814" s="218">
        <f t="shared" si="65"/>
        <v>30000</v>
      </c>
      <c r="G814" s="207">
        <v>1264056</v>
      </c>
      <c r="H814" s="203">
        <v>37029.314826388887</v>
      </c>
      <c r="I814" t="s">
        <v>3240</v>
      </c>
      <c r="M814" t="s">
        <v>2476</v>
      </c>
      <c r="N814" t="s">
        <v>3110</v>
      </c>
      <c r="O814" t="s">
        <v>2606</v>
      </c>
      <c r="P814" s="204">
        <v>10000</v>
      </c>
      <c r="S814" t="s">
        <v>2477</v>
      </c>
      <c r="T814" t="s">
        <v>3899</v>
      </c>
      <c r="U814" s="206">
        <v>4.18</v>
      </c>
      <c r="V814" t="s">
        <v>2318</v>
      </c>
      <c r="W814" t="s">
        <v>2319</v>
      </c>
      <c r="X814" t="s">
        <v>2320</v>
      </c>
      <c r="Y814" t="s">
        <v>3114</v>
      </c>
      <c r="Z814" t="s">
        <v>3532</v>
      </c>
      <c r="AA814">
        <v>796418</v>
      </c>
      <c r="AB814" s="203">
        <v>37030.875</v>
      </c>
      <c r="AC814" s="203">
        <v>37032.875</v>
      </c>
    </row>
    <row r="815" spans="1:29" x14ac:dyDescent="0.25">
      <c r="A815" s="44" t="str">
        <f t="shared" si="61"/>
        <v xml:space="preserve"> Metals Financial</v>
      </c>
      <c r="B815" s="44" t="str">
        <f t="shared" si="62"/>
        <v/>
      </c>
      <c r="C815" s="44" t="str">
        <f t="shared" si="63"/>
        <v>Metals</v>
      </c>
      <c r="D815" s="44" t="str">
        <f t="shared" si="64"/>
        <v>Financial</v>
      </c>
      <c r="E815" s="44">
        <f>IF(VLOOKUP(S815,'DD-Lookup'!$J$6:$L$50,3,FALSE)="Monthly",(YEAR(AC815)-YEAR(AB815))*12+MONTH(AC815)-MONTH(AB815)+1,(AC815-AB815+1))</f>
        <v>1</v>
      </c>
      <c r="F815" s="218">
        <f t="shared" si="65"/>
        <v>20</v>
      </c>
      <c r="G815" s="207">
        <v>1264057</v>
      </c>
      <c r="H815" s="203">
        <v>37029.315243055556</v>
      </c>
      <c r="I815" t="s">
        <v>4013</v>
      </c>
      <c r="M815" t="s">
        <v>2482</v>
      </c>
      <c r="N815" t="s">
        <v>3896</v>
      </c>
      <c r="O815" t="s">
        <v>3897</v>
      </c>
      <c r="Q815" s="204">
        <v>20</v>
      </c>
      <c r="S815" t="s">
        <v>3898</v>
      </c>
      <c r="T815" t="s">
        <v>3899</v>
      </c>
      <c r="U815" s="206">
        <v>1705</v>
      </c>
      <c r="V815" t="s">
        <v>2580</v>
      </c>
      <c r="W815" t="s">
        <v>3922</v>
      </c>
      <c r="X815" t="s">
        <v>3902</v>
      </c>
      <c r="Y815" t="s">
        <v>3903</v>
      </c>
      <c r="Z815" t="s">
        <v>3904</v>
      </c>
      <c r="AA815">
        <v>2138151</v>
      </c>
    </row>
    <row r="816" spans="1:29" x14ac:dyDescent="0.25">
      <c r="A816" s="44" t="str">
        <f t="shared" si="61"/>
        <v>US Power Physical</v>
      </c>
      <c r="B816" s="44" t="str">
        <f t="shared" si="62"/>
        <v>US</v>
      </c>
      <c r="C816" s="44" t="str">
        <f t="shared" si="63"/>
        <v>Power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8">
        <f t="shared" si="65"/>
        <v>50</v>
      </c>
      <c r="G816" s="207">
        <v>1264058</v>
      </c>
      <c r="H816" s="203">
        <v>37029.315613425926</v>
      </c>
      <c r="I816" t="s">
        <v>2674</v>
      </c>
      <c r="M816" t="s">
        <v>3301</v>
      </c>
      <c r="N816" t="s">
        <v>2631</v>
      </c>
      <c r="O816" t="s">
        <v>1627</v>
      </c>
      <c r="Q816" s="204">
        <v>50</v>
      </c>
      <c r="S816" t="s">
        <v>2475</v>
      </c>
      <c r="T816" t="s">
        <v>3899</v>
      </c>
      <c r="U816" s="206">
        <v>36.25</v>
      </c>
      <c r="V816" t="s">
        <v>1731</v>
      </c>
      <c r="W816" t="s">
        <v>2656</v>
      </c>
      <c r="X816" t="s">
        <v>2657</v>
      </c>
      <c r="Y816" t="s">
        <v>4166</v>
      </c>
      <c r="Z816" t="s">
        <v>3527</v>
      </c>
      <c r="AA816">
        <v>615024.1</v>
      </c>
      <c r="AB816" s="203">
        <v>37032.875</v>
      </c>
      <c r="AC816" s="203">
        <v>37032.875</v>
      </c>
    </row>
    <row r="817" spans="1:29" x14ac:dyDescent="0.25">
      <c r="A817" s="44" t="str">
        <f t="shared" si="61"/>
        <v>US Natural Gas Financial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153</v>
      </c>
      <c r="F817" s="218">
        <f t="shared" si="65"/>
        <v>1530000</v>
      </c>
      <c r="G817" s="207">
        <v>1264060</v>
      </c>
      <c r="H817" s="203">
        <v>37029.315787037034</v>
      </c>
      <c r="I817" t="s">
        <v>3001</v>
      </c>
      <c r="M817" t="s">
        <v>2476</v>
      </c>
      <c r="N817" t="s">
        <v>3125</v>
      </c>
      <c r="O817" t="s">
        <v>1732</v>
      </c>
      <c r="Q817" s="204">
        <v>10000</v>
      </c>
      <c r="S817" t="s">
        <v>2477</v>
      </c>
      <c r="T817" t="s">
        <v>3899</v>
      </c>
      <c r="U817" s="206">
        <v>8.5000000000000006E-2</v>
      </c>
      <c r="V817" t="s">
        <v>1176</v>
      </c>
      <c r="W817" t="s">
        <v>2384</v>
      </c>
      <c r="X817" t="s">
        <v>2385</v>
      </c>
      <c r="Y817" t="s">
        <v>3964</v>
      </c>
      <c r="Z817" t="s">
        <v>3532</v>
      </c>
      <c r="AA817" t="s">
        <v>1733</v>
      </c>
      <c r="AB817" s="203">
        <v>37043</v>
      </c>
      <c r="AC817" s="203">
        <v>37195</v>
      </c>
    </row>
    <row r="818" spans="1:29" x14ac:dyDescent="0.25">
      <c r="A818" s="44" t="str">
        <f t="shared" si="61"/>
        <v>US Power Physical</v>
      </c>
      <c r="B818" s="44" t="str">
        <f t="shared" si="62"/>
        <v>US</v>
      </c>
      <c r="C818" s="44" t="str">
        <f t="shared" si="63"/>
        <v>Power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8">
        <f t="shared" si="65"/>
        <v>50</v>
      </c>
      <c r="G818" s="207">
        <v>1264061</v>
      </c>
      <c r="H818" s="203">
        <v>37029.315879629627</v>
      </c>
      <c r="I818" t="s">
        <v>2666</v>
      </c>
      <c r="M818" t="s">
        <v>3301</v>
      </c>
      <c r="N818" t="s">
        <v>2631</v>
      </c>
      <c r="O818" t="s">
        <v>1630</v>
      </c>
      <c r="P818" s="204">
        <v>50</v>
      </c>
      <c r="S818" t="s">
        <v>2475</v>
      </c>
      <c r="T818" t="s">
        <v>3899</v>
      </c>
      <c r="U818" s="206">
        <v>27.75</v>
      </c>
      <c r="V818" t="s">
        <v>2322</v>
      </c>
      <c r="W818" t="s">
        <v>2638</v>
      </c>
      <c r="X818" t="s">
        <v>2639</v>
      </c>
      <c r="Y818" t="s">
        <v>4166</v>
      </c>
      <c r="Z818" t="s">
        <v>3527</v>
      </c>
      <c r="AA818">
        <v>615025.1</v>
      </c>
      <c r="AB818" s="203">
        <v>37032.875</v>
      </c>
      <c r="AC818" s="203">
        <v>37032.875</v>
      </c>
    </row>
    <row r="819" spans="1:29" x14ac:dyDescent="0.25">
      <c r="A819" s="44" t="str">
        <f t="shared" si="61"/>
        <v>US LPG Financial</v>
      </c>
      <c r="B819" s="44" t="str">
        <f t="shared" si="62"/>
        <v>US</v>
      </c>
      <c r="C819" s="44" t="str">
        <f t="shared" si="63"/>
        <v>LPG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1</v>
      </c>
      <c r="F819" s="218">
        <f t="shared" si="65"/>
        <v>25000</v>
      </c>
      <c r="G819" s="207">
        <v>1264062</v>
      </c>
      <c r="H819" s="203">
        <v>37029.316111111111</v>
      </c>
      <c r="I819" t="s">
        <v>1734</v>
      </c>
      <c r="M819" t="s">
        <v>2481</v>
      </c>
      <c r="N819" t="s">
        <v>2758</v>
      </c>
      <c r="O819" t="s">
        <v>2759</v>
      </c>
      <c r="P819" s="204">
        <v>25000</v>
      </c>
      <c r="S819" t="s">
        <v>3235</v>
      </c>
      <c r="T819" t="s">
        <v>3899</v>
      </c>
      <c r="U819" s="206">
        <v>51.75</v>
      </c>
      <c r="V819" t="s">
        <v>1735</v>
      </c>
      <c r="W819" t="s">
        <v>2760</v>
      </c>
      <c r="X819" t="s">
        <v>2761</v>
      </c>
      <c r="Y819" t="s">
        <v>3964</v>
      </c>
      <c r="Z819" t="s">
        <v>3532</v>
      </c>
      <c r="AA819" t="s">
        <v>1736</v>
      </c>
      <c r="AB819" s="203">
        <v>37043.875</v>
      </c>
      <c r="AC819" s="203">
        <v>37072.875</v>
      </c>
    </row>
    <row r="820" spans="1:29" x14ac:dyDescent="0.25">
      <c r="A820" s="44" t="str">
        <f t="shared" si="61"/>
        <v xml:space="preserve"> Natural Gas Physical</v>
      </c>
      <c r="B820" s="44" t="str">
        <f t="shared" si="62"/>
        <v/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3</v>
      </c>
      <c r="F820" s="218">
        <f t="shared" si="65"/>
        <v>30000</v>
      </c>
      <c r="G820" s="207">
        <v>1264063</v>
      </c>
      <c r="H820" s="203">
        <v>37029.316319444442</v>
      </c>
      <c r="I820" t="s">
        <v>3128</v>
      </c>
      <c r="M820" t="s">
        <v>2476</v>
      </c>
      <c r="N820" t="s">
        <v>3150</v>
      </c>
      <c r="O820" t="s">
        <v>1728</v>
      </c>
      <c r="P820" s="204">
        <v>10000</v>
      </c>
      <c r="S820" t="s">
        <v>2477</v>
      </c>
      <c r="T820" t="s">
        <v>3899</v>
      </c>
      <c r="U820" s="206">
        <v>4.4050000000000002</v>
      </c>
      <c r="V820" t="s">
        <v>3151</v>
      </c>
      <c r="W820" t="s">
        <v>3152</v>
      </c>
      <c r="X820" t="s">
        <v>3153</v>
      </c>
      <c r="Y820" t="s">
        <v>3114</v>
      </c>
      <c r="Z820" t="s">
        <v>3532</v>
      </c>
      <c r="AA820">
        <v>796420</v>
      </c>
      <c r="AB820" s="203">
        <v>37030.875</v>
      </c>
      <c r="AC820" s="203">
        <v>37032.875</v>
      </c>
    </row>
    <row r="821" spans="1:29" x14ac:dyDescent="0.25">
      <c r="A821" s="44" t="str">
        <f t="shared" si="61"/>
        <v xml:space="preserve"> Power Physical</v>
      </c>
      <c r="B821" s="44" t="str">
        <f t="shared" si="62"/>
        <v/>
      </c>
      <c r="C821" s="44" t="str">
        <f t="shared" si="63"/>
        <v>Power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31</v>
      </c>
      <c r="F821" s="218">
        <f t="shared" si="65"/>
        <v>775</v>
      </c>
      <c r="G821" s="207">
        <v>1264065</v>
      </c>
      <c r="H821" s="203">
        <v>37029.316574074073</v>
      </c>
      <c r="I821" t="s">
        <v>1223</v>
      </c>
      <c r="M821" t="s">
        <v>3301</v>
      </c>
      <c r="N821" t="s">
        <v>3905</v>
      </c>
      <c r="O821" t="s">
        <v>1609</v>
      </c>
      <c r="P821" s="204">
        <v>25</v>
      </c>
      <c r="S821" t="s">
        <v>2475</v>
      </c>
      <c r="T821" t="s">
        <v>3906</v>
      </c>
      <c r="U821" s="206">
        <v>19.2</v>
      </c>
      <c r="V821" t="s">
        <v>2360</v>
      </c>
      <c r="W821" t="s">
        <v>3907</v>
      </c>
      <c r="X821" t="s">
        <v>3908</v>
      </c>
      <c r="Y821" t="s">
        <v>3909</v>
      </c>
      <c r="Z821" t="s">
        <v>3910</v>
      </c>
      <c r="AA821">
        <v>104112.1</v>
      </c>
      <c r="AB821" s="203">
        <v>37073</v>
      </c>
      <c r="AC821" s="203">
        <v>37103</v>
      </c>
    </row>
    <row r="822" spans="1:29" x14ac:dyDescent="0.25">
      <c r="A822" s="44" t="str">
        <f t="shared" si="61"/>
        <v>US Natural Gas Financial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30</v>
      </c>
      <c r="F822" s="218">
        <f t="shared" si="65"/>
        <v>450000</v>
      </c>
      <c r="G822" s="207">
        <v>1264068</v>
      </c>
      <c r="H822" s="203">
        <v>37029.316608796296</v>
      </c>
      <c r="I822" t="s">
        <v>2710</v>
      </c>
      <c r="M822" t="s">
        <v>2476</v>
      </c>
      <c r="N822" t="s">
        <v>2711</v>
      </c>
      <c r="O822" t="s">
        <v>2712</v>
      </c>
      <c r="P822" s="204">
        <v>15000</v>
      </c>
      <c r="S822" t="s">
        <v>2477</v>
      </c>
      <c r="T822" t="s">
        <v>3899</v>
      </c>
      <c r="U822" s="206">
        <v>4.2149999999999999</v>
      </c>
      <c r="V822" t="s">
        <v>3837</v>
      </c>
      <c r="W822" t="s">
        <v>3390</v>
      </c>
      <c r="X822" t="s">
        <v>2713</v>
      </c>
      <c r="Y822" t="s">
        <v>3964</v>
      </c>
      <c r="Z822" t="s">
        <v>3532</v>
      </c>
      <c r="AA822" t="s">
        <v>1737</v>
      </c>
      <c r="AB822" s="203">
        <v>37043.875</v>
      </c>
      <c r="AC822" s="203">
        <v>37072.875</v>
      </c>
    </row>
    <row r="823" spans="1:29" x14ac:dyDescent="0.25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3</v>
      </c>
      <c r="F823" s="218">
        <f t="shared" si="65"/>
        <v>15000</v>
      </c>
      <c r="G823" s="207">
        <v>1264067</v>
      </c>
      <c r="H823" s="203">
        <v>37029.316608796296</v>
      </c>
      <c r="I823" t="s">
        <v>3240</v>
      </c>
      <c r="M823" t="s">
        <v>2476</v>
      </c>
      <c r="N823" t="s">
        <v>3110</v>
      </c>
      <c r="O823" t="s">
        <v>2612</v>
      </c>
      <c r="P823" s="204">
        <v>5000</v>
      </c>
      <c r="S823" t="s">
        <v>2477</v>
      </c>
      <c r="T823" t="s">
        <v>3899</v>
      </c>
      <c r="U823" s="206">
        <v>4.1050000000000004</v>
      </c>
      <c r="V823" t="s">
        <v>3756</v>
      </c>
      <c r="W823" t="s">
        <v>2326</v>
      </c>
      <c r="X823" t="s">
        <v>2378</v>
      </c>
      <c r="Y823" t="s">
        <v>3114</v>
      </c>
      <c r="Z823" t="s">
        <v>3532</v>
      </c>
      <c r="AA823">
        <v>796421</v>
      </c>
      <c r="AB823" s="203">
        <v>37030.875</v>
      </c>
      <c r="AC823" s="203">
        <v>37032.875</v>
      </c>
    </row>
    <row r="824" spans="1:29" x14ac:dyDescent="0.25">
      <c r="A824" s="44" t="str">
        <f t="shared" si="61"/>
        <v>US Natural Gas Financial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13</v>
      </c>
      <c r="F824" s="218">
        <f t="shared" si="65"/>
        <v>65000</v>
      </c>
      <c r="G824" s="207">
        <v>1264066</v>
      </c>
      <c r="H824" s="203">
        <v>37029.316608796296</v>
      </c>
      <c r="I824" t="s">
        <v>3240</v>
      </c>
      <c r="M824" t="s">
        <v>2476</v>
      </c>
      <c r="N824" t="s">
        <v>2711</v>
      </c>
      <c r="O824" t="s">
        <v>2588</v>
      </c>
      <c r="Q824" s="204">
        <v>5000</v>
      </c>
      <c r="S824" t="s">
        <v>2477</v>
      </c>
      <c r="T824" t="s">
        <v>3899</v>
      </c>
      <c r="U824" s="206">
        <v>4.17</v>
      </c>
      <c r="V824" t="s">
        <v>2318</v>
      </c>
      <c r="W824" t="s">
        <v>3181</v>
      </c>
      <c r="X824" t="s">
        <v>2306</v>
      </c>
      <c r="Y824" t="s">
        <v>3964</v>
      </c>
      <c r="Z824" t="s">
        <v>3532</v>
      </c>
      <c r="AA824" t="s">
        <v>1738</v>
      </c>
      <c r="AB824" s="203">
        <v>37030.875</v>
      </c>
      <c r="AC824" s="203">
        <v>37042.875</v>
      </c>
    </row>
    <row r="825" spans="1:29" x14ac:dyDescent="0.25">
      <c r="A825" s="44" t="str">
        <f t="shared" si="61"/>
        <v>US Natural Gas Financial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13</v>
      </c>
      <c r="F825" s="218">
        <f t="shared" si="65"/>
        <v>325000</v>
      </c>
      <c r="G825" s="207">
        <v>1264069</v>
      </c>
      <c r="H825" s="203">
        <v>37029.316643518519</v>
      </c>
      <c r="I825" t="s">
        <v>3118</v>
      </c>
      <c r="M825" t="s">
        <v>2476</v>
      </c>
      <c r="N825" t="s">
        <v>2711</v>
      </c>
      <c r="O825" t="s">
        <v>2611</v>
      </c>
      <c r="P825" s="204">
        <v>25000</v>
      </c>
      <c r="S825" t="s">
        <v>2477</v>
      </c>
      <c r="T825" t="s">
        <v>3899</v>
      </c>
      <c r="U825" s="206">
        <v>4.0750000000000002</v>
      </c>
      <c r="V825" t="s">
        <v>3810</v>
      </c>
      <c r="W825" t="s">
        <v>2831</v>
      </c>
      <c r="X825" t="s">
        <v>2832</v>
      </c>
      <c r="Y825" t="s">
        <v>3964</v>
      </c>
      <c r="Z825" t="s">
        <v>3532</v>
      </c>
      <c r="AA825" t="s">
        <v>1739</v>
      </c>
      <c r="AB825" s="203">
        <v>37030.875</v>
      </c>
      <c r="AC825" s="203">
        <v>37042.875</v>
      </c>
    </row>
    <row r="826" spans="1:29" x14ac:dyDescent="0.25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8">
        <f t="shared" si="65"/>
        <v>20</v>
      </c>
      <c r="G826" s="207">
        <v>1264070</v>
      </c>
      <c r="H826" s="203">
        <v>37029.316712962966</v>
      </c>
      <c r="I826" t="s">
        <v>3869</v>
      </c>
      <c r="M826" t="s">
        <v>2482</v>
      </c>
      <c r="N826" t="s">
        <v>4026</v>
      </c>
      <c r="O826" t="s">
        <v>4027</v>
      </c>
      <c r="Q826" s="204">
        <v>20</v>
      </c>
      <c r="S826" t="s">
        <v>3898</v>
      </c>
      <c r="T826" t="s">
        <v>3899</v>
      </c>
      <c r="U826" s="206">
        <v>968</v>
      </c>
      <c r="V826" t="s">
        <v>3957</v>
      </c>
      <c r="W826" t="s">
        <v>3976</v>
      </c>
      <c r="X826" t="s">
        <v>3902</v>
      </c>
      <c r="Y826" t="s">
        <v>3903</v>
      </c>
      <c r="Z826" t="s">
        <v>3904</v>
      </c>
      <c r="AA826">
        <v>2138168</v>
      </c>
    </row>
    <row r="827" spans="1:29" x14ac:dyDescent="0.25">
      <c r="A827" s="44" t="str">
        <f t="shared" si="61"/>
        <v xml:space="preserve"> Natural Gas Physical</v>
      </c>
      <c r="B827" s="44" t="str">
        <f t="shared" si="62"/>
        <v/>
      </c>
      <c r="C827" s="44" t="str">
        <f t="shared" si="63"/>
        <v>Natural Gas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3</v>
      </c>
      <c r="F827" s="218">
        <f t="shared" si="65"/>
        <v>30000</v>
      </c>
      <c r="G827" s="207">
        <v>1264071</v>
      </c>
      <c r="H827" s="203">
        <v>37029.317141203705</v>
      </c>
      <c r="I827" t="s">
        <v>3128</v>
      </c>
      <c r="M827" t="s">
        <v>2476</v>
      </c>
      <c r="N827" t="s">
        <v>3150</v>
      </c>
      <c r="O827" t="s">
        <v>1728</v>
      </c>
      <c r="P827" s="204">
        <v>10000</v>
      </c>
      <c r="S827" t="s">
        <v>2477</v>
      </c>
      <c r="T827" t="s">
        <v>3899</v>
      </c>
      <c r="U827" s="206">
        <v>4.3949999999999996</v>
      </c>
      <c r="V827" t="s">
        <v>3151</v>
      </c>
      <c r="W827" t="s">
        <v>3152</v>
      </c>
      <c r="X827" t="s">
        <v>3153</v>
      </c>
      <c r="Y827" t="s">
        <v>3114</v>
      </c>
      <c r="Z827" t="s">
        <v>3532</v>
      </c>
      <c r="AA827">
        <v>796422</v>
      </c>
      <c r="AB827" s="203">
        <v>37030.875</v>
      </c>
      <c r="AC827" s="203">
        <v>37032.875</v>
      </c>
    </row>
    <row r="828" spans="1:29" x14ac:dyDescent="0.25">
      <c r="A828" s="44" t="str">
        <f t="shared" si="61"/>
        <v>US Crude Financial</v>
      </c>
      <c r="B828" s="44" t="str">
        <f t="shared" si="62"/>
        <v>US</v>
      </c>
      <c r="C828" s="44" t="str">
        <f t="shared" si="63"/>
        <v>Crude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1</v>
      </c>
      <c r="F828" s="218">
        <f t="shared" si="65"/>
        <v>25000</v>
      </c>
      <c r="G828" s="207">
        <v>1264072</v>
      </c>
      <c r="H828" s="203">
        <v>37029.317453703705</v>
      </c>
      <c r="I828" t="s">
        <v>2710</v>
      </c>
      <c r="M828" t="s">
        <v>3626</v>
      </c>
      <c r="N828" t="s">
        <v>4150</v>
      </c>
      <c r="O828" t="s">
        <v>4151</v>
      </c>
      <c r="P828" s="204">
        <v>25000</v>
      </c>
      <c r="S828" t="s">
        <v>2483</v>
      </c>
      <c r="T828" t="s">
        <v>3899</v>
      </c>
      <c r="U828" s="206">
        <v>29.12</v>
      </c>
      <c r="V828" t="s">
        <v>2997</v>
      </c>
      <c r="W828" t="s">
        <v>4153</v>
      </c>
      <c r="X828" t="s">
        <v>4154</v>
      </c>
      <c r="Y828" t="s">
        <v>3964</v>
      </c>
      <c r="Z828" t="s">
        <v>3532</v>
      </c>
      <c r="AA828" t="s">
        <v>1740</v>
      </c>
      <c r="AB828" s="203">
        <v>37043</v>
      </c>
      <c r="AC828" s="203">
        <v>37072</v>
      </c>
    </row>
    <row r="829" spans="1:29" x14ac:dyDescent="0.25">
      <c r="A829" s="44" t="str">
        <f t="shared" si="61"/>
        <v>US Natural Gas Financial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30</v>
      </c>
      <c r="F829" s="218">
        <f t="shared" si="65"/>
        <v>225000</v>
      </c>
      <c r="G829" s="207">
        <v>1264073</v>
      </c>
      <c r="H829" s="203">
        <v>37029.317604166667</v>
      </c>
      <c r="I829" t="s">
        <v>2710</v>
      </c>
      <c r="M829" t="s">
        <v>2476</v>
      </c>
      <c r="N829" t="s">
        <v>2711</v>
      </c>
      <c r="O829" t="s">
        <v>2712</v>
      </c>
      <c r="Q829" s="204">
        <v>7500</v>
      </c>
      <c r="S829" t="s">
        <v>2477</v>
      </c>
      <c r="T829" t="s">
        <v>3899</v>
      </c>
      <c r="U829" s="206">
        <v>4.22</v>
      </c>
      <c r="V829" t="s">
        <v>2962</v>
      </c>
      <c r="W829" t="s">
        <v>3390</v>
      </c>
      <c r="X829" t="s">
        <v>2713</v>
      </c>
      <c r="Y829" t="s">
        <v>3964</v>
      </c>
      <c r="Z829" t="s">
        <v>3532</v>
      </c>
      <c r="AA829" t="s">
        <v>1741</v>
      </c>
      <c r="AB829" s="203">
        <v>37043.875</v>
      </c>
      <c r="AC829" s="203">
        <v>37072.875</v>
      </c>
    </row>
    <row r="830" spans="1:29" x14ac:dyDescent="0.25">
      <c r="A830" s="44" t="str">
        <f t="shared" si="61"/>
        <v>US Natural Gas Financial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Financial</v>
      </c>
      <c r="E830" s="44">
        <f>IF(VLOOKUP(S830,'DD-Lookup'!$J$6:$L$50,3,FALSE)="Monthly",(YEAR(AC830)-YEAR(AB830))*12+MONTH(AC830)-MONTH(AB830)+1,(AC830-AB830+1))</f>
        <v>13</v>
      </c>
      <c r="F830" s="218">
        <f t="shared" si="65"/>
        <v>130000</v>
      </c>
      <c r="G830" s="207">
        <v>1264074</v>
      </c>
      <c r="H830" s="203">
        <v>37029.31763888889</v>
      </c>
      <c r="I830" t="s">
        <v>2876</v>
      </c>
      <c r="M830" t="s">
        <v>2476</v>
      </c>
      <c r="N830" t="s">
        <v>2711</v>
      </c>
      <c r="O830" t="s">
        <v>2588</v>
      </c>
      <c r="Q830" s="204">
        <v>10000</v>
      </c>
      <c r="S830" t="s">
        <v>2477</v>
      </c>
      <c r="T830" t="s">
        <v>3899</v>
      </c>
      <c r="U830" s="206">
        <v>4.17</v>
      </c>
      <c r="V830" t="s">
        <v>3754</v>
      </c>
      <c r="W830" t="s">
        <v>3181</v>
      </c>
      <c r="X830" t="s">
        <v>2306</v>
      </c>
      <c r="Y830" t="s">
        <v>3964</v>
      </c>
      <c r="Z830" t="s">
        <v>3532</v>
      </c>
      <c r="AA830" t="s">
        <v>1742</v>
      </c>
      <c r="AB830" s="203">
        <v>37030.875</v>
      </c>
      <c r="AC830" s="203">
        <v>37042.875</v>
      </c>
    </row>
    <row r="831" spans="1:29" x14ac:dyDescent="0.25">
      <c r="A831" s="44" t="str">
        <f t="shared" si="61"/>
        <v>US Natural Gas Financial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Financial</v>
      </c>
      <c r="E831" s="44">
        <f>IF(VLOOKUP(S831,'DD-Lookup'!$J$6:$L$50,3,FALSE)="Monthly",(YEAR(AC831)-YEAR(AB831))*12+MONTH(AC831)-MONTH(AB831)+1,(AC831-AB831+1))</f>
        <v>30</v>
      </c>
      <c r="F831" s="218">
        <f t="shared" si="65"/>
        <v>225000</v>
      </c>
      <c r="G831" s="207">
        <v>1264075</v>
      </c>
      <c r="H831" s="203">
        <v>37029.317754629628</v>
      </c>
      <c r="I831" t="s">
        <v>2719</v>
      </c>
      <c r="M831" t="s">
        <v>2476</v>
      </c>
      <c r="N831" t="s">
        <v>2711</v>
      </c>
      <c r="O831" t="s">
        <v>2712</v>
      </c>
      <c r="Q831" s="204">
        <v>7500</v>
      </c>
      <c r="S831" t="s">
        <v>2477</v>
      </c>
      <c r="T831" t="s">
        <v>3899</v>
      </c>
      <c r="U831" s="206">
        <v>4.22</v>
      </c>
      <c r="V831" t="s">
        <v>2720</v>
      </c>
      <c r="W831" t="s">
        <v>3390</v>
      </c>
      <c r="X831" t="s">
        <v>2713</v>
      </c>
      <c r="Y831" t="s">
        <v>3964</v>
      </c>
      <c r="Z831" t="s">
        <v>3532</v>
      </c>
      <c r="AA831" t="s">
        <v>1743</v>
      </c>
      <c r="AB831" s="203">
        <v>37043.875</v>
      </c>
      <c r="AC831" s="203">
        <v>37072.875</v>
      </c>
    </row>
    <row r="832" spans="1:29" x14ac:dyDescent="0.25">
      <c r="A832" s="44" t="str">
        <f t="shared" si="61"/>
        <v>US Natural Gas Financial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Financial</v>
      </c>
      <c r="E832" s="44">
        <f>IF(VLOOKUP(S832,'DD-Lookup'!$J$6:$L$50,3,FALSE)="Monthly",(YEAR(AC832)-YEAR(AB832))*12+MONTH(AC832)-MONTH(AB832)+1,(AC832-AB832+1))</f>
        <v>151</v>
      </c>
      <c r="F832" s="218">
        <f t="shared" si="65"/>
        <v>755000</v>
      </c>
      <c r="G832" s="207">
        <v>1264076</v>
      </c>
      <c r="H832" s="203">
        <v>37029.317858796298</v>
      </c>
      <c r="I832" t="s">
        <v>2672</v>
      </c>
      <c r="M832" t="s">
        <v>2476</v>
      </c>
      <c r="N832" t="s">
        <v>2711</v>
      </c>
      <c r="O832" t="s">
        <v>3148</v>
      </c>
      <c r="Q832" s="204">
        <v>5000</v>
      </c>
      <c r="S832" t="s">
        <v>2477</v>
      </c>
      <c r="T832" t="s">
        <v>3899</v>
      </c>
      <c r="U832" s="206">
        <v>4.72</v>
      </c>
      <c r="V832" t="s">
        <v>3154</v>
      </c>
      <c r="W832" t="s">
        <v>3390</v>
      </c>
      <c r="X832" t="s">
        <v>2713</v>
      </c>
      <c r="Y832" t="s">
        <v>3964</v>
      </c>
      <c r="Z832" t="s">
        <v>3532</v>
      </c>
      <c r="AA832" t="s">
        <v>1744</v>
      </c>
      <c r="AB832" s="203">
        <v>37196</v>
      </c>
      <c r="AC832" s="203">
        <v>37346</v>
      </c>
    </row>
    <row r="833" spans="1:29" x14ac:dyDescent="0.25">
      <c r="A833" s="44" t="str">
        <f t="shared" si="61"/>
        <v>US Natural Gas Financial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30</v>
      </c>
      <c r="F833" s="218">
        <f t="shared" si="65"/>
        <v>450000</v>
      </c>
      <c r="G833" s="207">
        <v>1264077</v>
      </c>
      <c r="H833" s="203">
        <v>37029.31790509259</v>
      </c>
      <c r="I833" t="s">
        <v>2719</v>
      </c>
      <c r="M833" t="s">
        <v>2476</v>
      </c>
      <c r="N833" t="s">
        <v>2711</v>
      </c>
      <c r="O833" t="s">
        <v>2712</v>
      </c>
      <c r="Q833" s="204">
        <v>15000</v>
      </c>
      <c r="S833" t="s">
        <v>2477</v>
      </c>
      <c r="T833" t="s">
        <v>3899</v>
      </c>
      <c r="U833" s="206">
        <v>4.2249999999999996</v>
      </c>
      <c r="V833" t="s">
        <v>2720</v>
      </c>
      <c r="W833" t="s">
        <v>3390</v>
      </c>
      <c r="X833" t="s">
        <v>2713</v>
      </c>
      <c r="Y833" t="s">
        <v>3964</v>
      </c>
      <c r="Z833" t="s">
        <v>3532</v>
      </c>
      <c r="AA833" t="s">
        <v>1745</v>
      </c>
      <c r="AB833" s="203">
        <v>37043.875</v>
      </c>
      <c r="AC833" s="203">
        <v>37072.875</v>
      </c>
    </row>
    <row r="834" spans="1:29" x14ac:dyDescent="0.25">
      <c r="A834" s="44" t="str">
        <f t="shared" si="61"/>
        <v xml:space="preserve"> Natural Gas Physical</v>
      </c>
      <c r="B834" s="44" t="str">
        <f t="shared" si="62"/>
        <v/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3</v>
      </c>
      <c r="F834" s="218">
        <f t="shared" si="65"/>
        <v>30000</v>
      </c>
      <c r="G834" s="207">
        <v>1264078</v>
      </c>
      <c r="H834" s="203">
        <v>37029.318124999998</v>
      </c>
      <c r="I834" t="s">
        <v>2307</v>
      </c>
      <c r="M834" t="s">
        <v>2476</v>
      </c>
      <c r="N834" t="s">
        <v>3150</v>
      </c>
      <c r="O834" t="s">
        <v>1728</v>
      </c>
      <c r="Q834" s="204">
        <v>10000</v>
      </c>
      <c r="S834" t="s">
        <v>2477</v>
      </c>
      <c r="T834" t="s">
        <v>3899</v>
      </c>
      <c r="U834" s="206">
        <v>4.3949999999999996</v>
      </c>
      <c r="V834" t="s">
        <v>2308</v>
      </c>
      <c r="W834" t="s">
        <v>3152</v>
      </c>
      <c r="X834" t="s">
        <v>3153</v>
      </c>
      <c r="Y834" t="s">
        <v>3114</v>
      </c>
      <c r="Z834" t="s">
        <v>3532</v>
      </c>
      <c r="AA834">
        <v>796423</v>
      </c>
      <c r="AB834" s="203">
        <v>37030.875</v>
      </c>
      <c r="AC834" s="203">
        <v>37032.875</v>
      </c>
    </row>
    <row r="835" spans="1:29" x14ac:dyDescent="0.25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153</v>
      </c>
      <c r="F835" s="218">
        <f t="shared" si="65"/>
        <v>765000</v>
      </c>
      <c r="G835" s="207">
        <v>1264079</v>
      </c>
      <c r="H835" s="203">
        <v>37029.318344907406</v>
      </c>
      <c r="I835" t="s">
        <v>2719</v>
      </c>
      <c r="M835" t="s">
        <v>2476</v>
      </c>
      <c r="N835" t="s">
        <v>2711</v>
      </c>
      <c r="O835" t="s">
        <v>2310</v>
      </c>
      <c r="Q835" s="204">
        <v>5000</v>
      </c>
      <c r="S835" t="s">
        <v>2477</v>
      </c>
      <c r="T835" t="s">
        <v>3899</v>
      </c>
      <c r="U835" s="206">
        <v>4.3600000000000003</v>
      </c>
      <c r="V835" t="s">
        <v>2720</v>
      </c>
      <c r="W835" t="s">
        <v>3390</v>
      </c>
      <c r="X835" t="s">
        <v>2713</v>
      </c>
      <c r="Y835" t="s">
        <v>3964</v>
      </c>
      <c r="Z835" t="s">
        <v>3532</v>
      </c>
      <c r="AA835" t="s">
        <v>1746</v>
      </c>
      <c r="AB835" s="203">
        <v>37043</v>
      </c>
      <c r="AC835" s="203">
        <v>37195</v>
      </c>
    </row>
    <row r="836" spans="1:29" x14ac:dyDescent="0.25">
      <c r="A836" s="44" t="str">
        <f t="shared" si="61"/>
        <v>US Natural Gas Financial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13</v>
      </c>
      <c r="F836" s="218">
        <f t="shared" si="65"/>
        <v>130000</v>
      </c>
      <c r="G836" s="207">
        <v>1264080</v>
      </c>
      <c r="H836" s="203">
        <v>37029.318541666667</v>
      </c>
      <c r="I836" t="s">
        <v>3118</v>
      </c>
      <c r="M836" t="s">
        <v>2476</v>
      </c>
      <c r="N836" t="s">
        <v>2711</v>
      </c>
      <c r="O836" t="s">
        <v>2603</v>
      </c>
      <c r="P836" s="204">
        <v>10000</v>
      </c>
      <c r="S836" t="s">
        <v>2477</v>
      </c>
      <c r="T836" t="s">
        <v>3899</v>
      </c>
      <c r="U836" s="206">
        <v>3.98</v>
      </c>
      <c r="V836" t="s">
        <v>2861</v>
      </c>
      <c r="W836" t="s">
        <v>2386</v>
      </c>
      <c r="X836" t="s">
        <v>2726</v>
      </c>
      <c r="Y836" t="s">
        <v>3964</v>
      </c>
      <c r="Z836" t="s">
        <v>3532</v>
      </c>
      <c r="AA836" t="s">
        <v>1747</v>
      </c>
      <c r="AB836" s="203">
        <v>37030.875</v>
      </c>
      <c r="AC836" s="203">
        <v>37042.875</v>
      </c>
    </row>
    <row r="837" spans="1:29" x14ac:dyDescent="0.25">
      <c r="A837" s="44" t="str">
        <f t="shared" si="61"/>
        <v xml:space="preserve"> Natural Gas Physical</v>
      </c>
      <c r="B837" s="44" t="str">
        <f t="shared" si="62"/>
        <v/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3</v>
      </c>
      <c r="F837" s="218">
        <f t="shared" si="65"/>
        <v>30000</v>
      </c>
      <c r="G837" s="207">
        <v>1264082</v>
      </c>
      <c r="H837" s="203">
        <v>37029.319016203706</v>
      </c>
      <c r="I837" t="s">
        <v>2307</v>
      </c>
      <c r="M837" t="s">
        <v>2476</v>
      </c>
      <c r="N837" t="s">
        <v>3150</v>
      </c>
      <c r="O837" t="s">
        <v>1728</v>
      </c>
      <c r="Q837" s="204">
        <v>10000</v>
      </c>
      <c r="S837" t="s">
        <v>2477</v>
      </c>
      <c r="T837" t="s">
        <v>3899</v>
      </c>
      <c r="U837" s="206">
        <v>4.4000000000000004</v>
      </c>
      <c r="V837" t="s">
        <v>2308</v>
      </c>
      <c r="W837" t="s">
        <v>3152</v>
      </c>
      <c r="X837" t="s">
        <v>3153</v>
      </c>
      <c r="Y837" t="s">
        <v>3114</v>
      </c>
      <c r="Z837" t="s">
        <v>3532</v>
      </c>
      <c r="AA837">
        <v>796424</v>
      </c>
      <c r="AB837" s="203">
        <v>37030.875</v>
      </c>
      <c r="AC837" s="203">
        <v>37032.875</v>
      </c>
    </row>
    <row r="838" spans="1:29" x14ac:dyDescent="0.25">
      <c r="A838" s="44" t="str">
        <f t="shared" si="61"/>
        <v>US Natural Gas Financial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Financial</v>
      </c>
      <c r="E838" s="44">
        <f>IF(VLOOKUP(S838,'DD-Lookup'!$J$6:$L$50,3,FALSE)="Monthly",(YEAR(AC838)-YEAR(AB838))*12+MONTH(AC838)-MONTH(AB838)+1,(AC838-AB838+1))</f>
        <v>30</v>
      </c>
      <c r="F838" s="218">
        <f t="shared" si="65"/>
        <v>450000</v>
      </c>
      <c r="G838" s="207">
        <v>1264083</v>
      </c>
      <c r="H838" s="203">
        <v>37029.319039351853</v>
      </c>
      <c r="I838" t="s">
        <v>3118</v>
      </c>
      <c r="M838" t="s">
        <v>2476</v>
      </c>
      <c r="N838" t="s">
        <v>2711</v>
      </c>
      <c r="O838" t="s">
        <v>2712</v>
      </c>
      <c r="P838" s="204">
        <v>15000</v>
      </c>
      <c r="S838" t="s">
        <v>2477</v>
      </c>
      <c r="T838" t="s">
        <v>3899</v>
      </c>
      <c r="U838" s="206">
        <v>4.22</v>
      </c>
      <c r="V838" t="s">
        <v>2861</v>
      </c>
      <c r="W838" t="s">
        <v>3390</v>
      </c>
      <c r="X838" t="s">
        <v>2713</v>
      </c>
      <c r="Y838" t="s">
        <v>3964</v>
      </c>
      <c r="Z838" t="s">
        <v>3532</v>
      </c>
      <c r="AA838" t="s">
        <v>1748</v>
      </c>
      <c r="AB838" s="203">
        <v>37043.875</v>
      </c>
      <c r="AC838" s="203">
        <v>37072.875</v>
      </c>
    </row>
    <row r="839" spans="1:29" x14ac:dyDescent="0.25">
      <c r="A839" s="44" t="str">
        <f t="shared" si="61"/>
        <v>US Natural Gas Financial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13</v>
      </c>
      <c r="F839" s="218">
        <f t="shared" si="65"/>
        <v>325000</v>
      </c>
      <c r="G839" s="207">
        <v>1264084</v>
      </c>
      <c r="H839" s="203">
        <v>37029.319189814814</v>
      </c>
      <c r="I839" t="s">
        <v>3118</v>
      </c>
      <c r="M839" t="s">
        <v>2476</v>
      </c>
      <c r="N839" t="s">
        <v>2711</v>
      </c>
      <c r="O839" t="s">
        <v>2611</v>
      </c>
      <c r="P839" s="204">
        <v>25000</v>
      </c>
      <c r="S839" t="s">
        <v>2477</v>
      </c>
      <c r="T839" t="s">
        <v>3899</v>
      </c>
      <c r="U839" s="206">
        <v>4.07</v>
      </c>
      <c r="V839" t="s">
        <v>3810</v>
      </c>
      <c r="W839" t="s">
        <v>2831</v>
      </c>
      <c r="X839" t="s">
        <v>2832</v>
      </c>
      <c r="Y839" t="s">
        <v>3964</v>
      </c>
      <c r="Z839" t="s">
        <v>3532</v>
      </c>
      <c r="AA839" t="s">
        <v>1749</v>
      </c>
      <c r="AB839" s="203">
        <v>37030.875</v>
      </c>
      <c r="AC839" s="203">
        <v>37042.875</v>
      </c>
    </row>
    <row r="840" spans="1:29" x14ac:dyDescent="0.25">
      <c r="A840" s="44" t="str">
        <f t="shared" si="61"/>
        <v>US Power Physical</v>
      </c>
      <c r="B840" s="44" t="str">
        <f t="shared" si="62"/>
        <v>US</v>
      </c>
      <c r="C840" s="44" t="str">
        <f t="shared" si="63"/>
        <v>Power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8">
        <f t="shared" si="65"/>
        <v>50</v>
      </c>
      <c r="G840" s="207">
        <v>1264085</v>
      </c>
      <c r="H840" s="203">
        <v>37029.319560185184</v>
      </c>
      <c r="I840" t="s">
        <v>4174</v>
      </c>
      <c r="M840" t="s">
        <v>3301</v>
      </c>
      <c r="N840" t="s">
        <v>2631</v>
      </c>
      <c r="O840" t="s">
        <v>1718</v>
      </c>
      <c r="Q840" s="204">
        <v>50</v>
      </c>
      <c r="S840" t="s">
        <v>2475</v>
      </c>
      <c r="T840" t="s">
        <v>3899</v>
      </c>
      <c r="U840" s="206">
        <v>14</v>
      </c>
      <c r="V840" t="s">
        <v>3096</v>
      </c>
      <c r="W840" t="s">
        <v>2649</v>
      </c>
      <c r="X840" t="s">
        <v>2650</v>
      </c>
      <c r="Y840" t="s">
        <v>4166</v>
      </c>
      <c r="Z840" t="s">
        <v>3527</v>
      </c>
      <c r="AA840">
        <v>615027.1</v>
      </c>
      <c r="AB840" s="203">
        <v>37032.875</v>
      </c>
      <c r="AC840" s="203">
        <v>37032.875</v>
      </c>
    </row>
    <row r="841" spans="1:29" x14ac:dyDescent="0.25">
      <c r="A841" s="44" t="str">
        <f t="shared" si="61"/>
        <v>US Natural Gas Financial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Financial</v>
      </c>
      <c r="E841" s="44">
        <f>IF(VLOOKUP(S841,'DD-Lookup'!$J$6:$L$50,3,FALSE)="Monthly",(YEAR(AC841)-YEAR(AB841))*12+MONTH(AC841)-MONTH(AB841)+1,(AC841-AB841+1))</f>
        <v>31</v>
      </c>
      <c r="F841" s="218">
        <f t="shared" si="65"/>
        <v>77500</v>
      </c>
      <c r="G841" s="207">
        <v>1264088</v>
      </c>
      <c r="H841" s="203">
        <v>37029.320057870369</v>
      </c>
      <c r="I841" t="s">
        <v>3769</v>
      </c>
      <c r="M841" t="s">
        <v>2476</v>
      </c>
      <c r="N841" t="s">
        <v>2711</v>
      </c>
      <c r="O841" t="s">
        <v>2724</v>
      </c>
      <c r="P841" s="204">
        <v>2500</v>
      </c>
      <c r="S841" t="s">
        <v>2477</v>
      </c>
      <c r="T841" t="s">
        <v>3899</v>
      </c>
      <c r="U841" s="206">
        <v>4.3724999999999996</v>
      </c>
      <c r="V841" t="s">
        <v>3866</v>
      </c>
      <c r="W841" t="s">
        <v>3390</v>
      </c>
      <c r="X841" t="s">
        <v>2713</v>
      </c>
      <c r="Y841" t="s">
        <v>3964</v>
      </c>
      <c r="Z841" t="s">
        <v>3532</v>
      </c>
      <c r="AA841" t="s">
        <v>1750</v>
      </c>
      <c r="AB841" s="203">
        <v>37104.875</v>
      </c>
      <c r="AC841" s="203">
        <v>37134.875</v>
      </c>
    </row>
    <row r="842" spans="1:29" x14ac:dyDescent="0.25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3</v>
      </c>
      <c r="F842" s="218">
        <f t="shared" si="65"/>
        <v>15000</v>
      </c>
      <c r="G842" s="207">
        <v>1264091</v>
      </c>
      <c r="H842" s="203">
        <v>37029.320231481484</v>
      </c>
      <c r="I842" t="s">
        <v>3240</v>
      </c>
      <c r="M842" t="s">
        <v>2476</v>
      </c>
      <c r="N842" t="s">
        <v>3110</v>
      </c>
      <c r="O842" t="s">
        <v>2612</v>
      </c>
      <c r="P842" s="204">
        <v>5000</v>
      </c>
      <c r="S842" t="s">
        <v>2477</v>
      </c>
      <c r="T842" t="s">
        <v>3899</v>
      </c>
      <c r="U842" s="206">
        <v>4.0949999999999998</v>
      </c>
      <c r="V842" t="s">
        <v>3756</v>
      </c>
      <c r="W842" t="s">
        <v>2326</v>
      </c>
      <c r="X842" t="s">
        <v>2378</v>
      </c>
      <c r="Y842" t="s">
        <v>3114</v>
      </c>
      <c r="Z842" t="s">
        <v>3532</v>
      </c>
      <c r="AA842">
        <v>796425</v>
      </c>
      <c r="AB842" s="203">
        <v>37030.875</v>
      </c>
      <c r="AC842" s="203">
        <v>37032.875</v>
      </c>
    </row>
    <row r="843" spans="1:29" x14ac:dyDescent="0.25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153</v>
      </c>
      <c r="F843" s="218">
        <f t="shared" ref="F843:F906" si="70">E843*SUM(P843:Q843)</f>
        <v>765000</v>
      </c>
      <c r="G843" s="207">
        <v>1264092</v>
      </c>
      <c r="H843" s="203">
        <v>37029.320370370369</v>
      </c>
      <c r="I843" t="s">
        <v>3863</v>
      </c>
      <c r="M843" t="s">
        <v>2476</v>
      </c>
      <c r="N843" t="s">
        <v>2711</v>
      </c>
      <c r="O843" t="s">
        <v>2310</v>
      </c>
      <c r="P843" s="204">
        <v>5000</v>
      </c>
      <c r="S843" t="s">
        <v>2477</v>
      </c>
      <c r="T843" t="s">
        <v>3899</v>
      </c>
      <c r="U843" s="206">
        <v>4.3499999999999996</v>
      </c>
      <c r="V843" t="s">
        <v>2613</v>
      </c>
      <c r="W843" t="s">
        <v>3390</v>
      </c>
      <c r="X843" t="s">
        <v>2713</v>
      </c>
      <c r="Y843" t="s">
        <v>3964</v>
      </c>
      <c r="Z843" t="s">
        <v>3532</v>
      </c>
      <c r="AA843" t="s">
        <v>1751</v>
      </c>
      <c r="AB843" s="203">
        <v>37043</v>
      </c>
      <c r="AC843" s="203">
        <v>37195</v>
      </c>
    </row>
    <row r="844" spans="1:29" x14ac:dyDescent="0.25">
      <c r="A844" s="44" t="str">
        <f t="shared" si="66"/>
        <v>US Natural Gas Financial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13</v>
      </c>
      <c r="F844" s="218">
        <f t="shared" si="70"/>
        <v>130000</v>
      </c>
      <c r="G844" s="207">
        <v>1264093</v>
      </c>
      <c r="H844" s="203">
        <v>37029.320509259262</v>
      </c>
      <c r="I844" t="s">
        <v>3118</v>
      </c>
      <c r="M844" t="s">
        <v>2476</v>
      </c>
      <c r="N844" t="s">
        <v>2711</v>
      </c>
      <c r="O844" t="s">
        <v>2603</v>
      </c>
      <c r="P844" s="204">
        <v>10000</v>
      </c>
      <c r="S844" t="s">
        <v>2477</v>
      </c>
      <c r="T844" t="s">
        <v>3899</v>
      </c>
      <c r="U844" s="206">
        <v>3.96</v>
      </c>
      <c r="V844" t="s">
        <v>2861</v>
      </c>
      <c r="W844" t="s">
        <v>2386</v>
      </c>
      <c r="X844" t="s">
        <v>2726</v>
      </c>
      <c r="Y844" t="s">
        <v>3964</v>
      </c>
      <c r="Z844" t="s">
        <v>3532</v>
      </c>
      <c r="AA844" t="s">
        <v>1752</v>
      </c>
      <c r="AB844" s="203">
        <v>37030.875</v>
      </c>
      <c r="AC844" s="203">
        <v>37042.875</v>
      </c>
    </row>
    <row r="845" spans="1:29" x14ac:dyDescent="0.25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3</v>
      </c>
      <c r="F845" s="218">
        <f t="shared" si="70"/>
        <v>60000</v>
      </c>
      <c r="G845" s="207">
        <v>1264096</v>
      </c>
      <c r="H845" s="203">
        <v>37029.320925925924</v>
      </c>
      <c r="I845" t="s">
        <v>2669</v>
      </c>
      <c r="M845" t="s">
        <v>2476</v>
      </c>
      <c r="N845" t="s">
        <v>3110</v>
      </c>
      <c r="O845" t="s">
        <v>2628</v>
      </c>
      <c r="P845" s="204">
        <v>20000</v>
      </c>
      <c r="S845" t="s">
        <v>2477</v>
      </c>
      <c r="T845" t="s">
        <v>3899</v>
      </c>
      <c r="U845" s="206">
        <v>4.37</v>
      </c>
      <c r="V845" t="s">
        <v>3106</v>
      </c>
      <c r="W845" t="s">
        <v>2337</v>
      </c>
      <c r="X845" t="s">
        <v>2338</v>
      </c>
      <c r="Y845" t="s">
        <v>3114</v>
      </c>
      <c r="Z845" t="s">
        <v>3532</v>
      </c>
      <c r="AA845">
        <v>796426</v>
      </c>
      <c r="AB845" s="203">
        <v>37030.875</v>
      </c>
      <c r="AC845" s="203">
        <v>37032.875</v>
      </c>
    </row>
    <row r="846" spans="1:29" x14ac:dyDescent="0.25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</v>
      </c>
      <c r="F846" s="218">
        <f t="shared" si="70"/>
        <v>30000</v>
      </c>
      <c r="G846" s="207">
        <v>1264097</v>
      </c>
      <c r="H846" s="203">
        <v>37029.320983796293</v>
      </c>
      <c r="I846" t="s">
        <v>2365</v>
      </c>
      <c r="M846" t="s">
        <v>2476</v>
      </c>
      <c r="N846" t="s">
        <v>3110</v>
      </c>
      <c r="O846" t="s">
        <v>2606</v>
      </c>
      <c r="P846" s="204">
        <v>10000</v>
      </c>
      <c r="S846" t="s">
        <v>2477</v>
      </c>
      <c r="T846" t="s">
        <v>3899</v>
      </c>
      <c r="U846" s="206">
        <v>4.1749999999999998</v>
      </c>
      <c r="V846" t="s">
        <v>2366</v>
      </c>
      <c r="W846" t="s">
        <v>2319</v>
      </c>
      <c r="X846" t="s">
        <v>2320</v>
      </c>
      <c r="Y846" t="s">
        <v>3114</v>
      </c>
      <c r="Z846" t="s">
        <v>3532</v>
      </c>
      <c r="AA846">
        <v>796427</v>
      </c>
      <c r="AB846" s="203">
        <v>37030.875</v>
      </c>
      <c r="AC846" s="203">
        <v>37032.875</v>
      </c>
    </row>
    <row r="847" spans="1:29" x14ac:dyDescent="0.25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3</v>
      </c>
      <c r="F847" s="218">
        <f t="shared" si="70"/>
        <v>30000</v>
      </c>
      <c r="G847" s="207">
        <v>1264098</v>
      </c>
      <c r="H847" s="203">
        <v>37029.321226851855</v>
      </c>
      <c r="I847" t="s">
        <v>2669</v>
      </c>
      <c r="M847" t="s">
        <v>2476</v>
      </c>
      <c r="N847" t="s">
        <v>3110</v>
      </c>
      <c r="O847" t="s">
        <v>1753</v>
      </c>
      <c r="P847" s="204">
        <v>10000</v>
      </c>
      <c r="S847" t="s">
        <v>2477</v>
      </c>
      <c r="T847" t="s">
        <v>3899</v>
      </c>
      <c r="U847" s="206">
        <v>4.2649999999999997</v>
      </c>
      <c r="V847" t="s">
        <v>3111</v>
      </c>
      <c r="W847" t="s">
        <v>3112</v>
      </c>
      <c r="X847" t="s">
        <v>3113</v>
      </c>
      <c r="Y847" t="s">
        <v>3114</v>
      </c>
      <c r="Z847" t="s">
        <v>3532</v>
      </c>
      <c r="AA847">
        <v>796428</v>
      </c>
      <c r="AB847" s="203">
        <v>37030.875</v>
      </c>
      <c r="AC847" s="203">
        <v>37032.875</v>
      </c>
    </row>
    <row r="848" spans="1:29" x14ac:dyDescent="0.25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3</v>
      </c>
      <c r="F848" s="218">
        <f t="shared" si="70"/>
        <v>30000</v>
      </c>
      <c r="G848" s="207">
        <v>1264099</v>
      </c>
      <c r="H848" s="203">
        <v>37029.32135416667</v>
      </c>
      <c r="I848" t="s">
        <v>3115</v>
      </c>
      <c r="M848" t="s">
        <v>2476</v>
      </c>
      <c r="N848" t="s">
        <v>3110</v>
      </c>
      <c r="O848" t="s">
        <v>1753</v>
      </c>
      <c r="P848" s="204">
        <v>10000</v>
      </c>
      <c r="S848" t="s">
        <v>2477</v>
      </c>
      <c r="T848" t="s">
        <v>3899</v>
      </c>
      <c r="U848" s="206">
        <v>4.2587999999999999</v>
      </c>
      <c r="V848" t="s">
        <v>3156</v>
      </c>
      <c r="W848" t="s">
        <v>3112</v>
      </c>
      <c r="X848" t="s">
        <v>3113</v>
      </c>
      <c r="Y848" t="s">
        <v>3114</v>
      </c>
      <c r="Z848" t="s">
        <v>3532</v>
      </c>
      <c r="AA848">
        <v>796429</v>
      </c>
      <c r="AB848" s="203">
        <v>37030.875</v>
      </c>
      <c r="AC848" s="203">
        <v>37032.875</v>
      </c>
    </row>
    <row r="849" spans="1:29" x14ac:dyDescent="0.25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3</v>
      </c>
      <c r="F849" s="218">
        <f t="shared" si="70"/>
        <v>30000</v>
      </c>
      <c r="G849" s="207">
        <v>1264100</v>
      </c>
      <c r="H849" s="203">
        <v>37029.321377314816</v>
      </c>
      <c r="I849" t="s">
        <v>2669</v>
      </c>
      <c r="M849" t="s">
        <v>2476</v>
      </c>
      <c r="N849" t="s">
        <v>3110</v>
      </c>
      <c r="O849" t="s">
        <v>1753</v>
      </c>
      <c r="P849" s="204">
        <v>10000</v>
      </c>
      <c r="S849" t="s">
        <v>2477</v>
      </c>
      <c r="T849" t="s">
        <v>3899</v>
      </c>
      <c r="U849" s="206">
        <v>4.2575000000000003</v>
      </c>
      <c r="V849" t="s">
        <v>3111</v>
      </c>
      <c r="W849" t="s">
        <v>3112</v>
      </c>
      <c r="X849" t="s">
        <v>3113</v>
      </c>
      <c r="Y849" t="s">
        <v>3114</v>
      </c>
      <c r="Z849" t="s">
        <v>3532</v>
      </c>
      <c r="AA849">
        <v>796430</v>
      </c>
      <c r="AB849" s="203">
        <v>37030.875</v>
      </c>
      <c r="AC849" s="203">
        <v>37032.875</v>
      </c>
    </row>
    <row r="850" spans="1:29" x14ac:dyDescent="0.25">
      <c r="A850" s="44" t="str">
        <f t="shared" si="66"/>
        <v>US Natural Gas Financial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153</v>
      </c>
      <c r="F850" s="218">
        <f t="shared" si="70"/>
        <v>765000</v>
      </c>
      <c r="G850" s="207">
        <v>1264101</v>
      </c>
      <c r="H850" s="203">
        <v>37029.321412037039</v>
      </c>
      <c r="I850" t="s">
        <v>2630</v>
      </c>
      <c r="M850" t="s">
        <v>2476</v>
      </c>
      <c r="N850" t="s">
        <v>2711</v>
      </c>
      <c r="O850" t="s">
        <v>2310</v>
      </c>
      <c r="P850" s="204">
        <v>5000</v>
      </c>
      <c r="S850" t="s">
        <v>2477</v>
      </c>
      <c r="T850" t="s">
        <v>3899</v>
      </c>
      <c r="U850" s="206">
        <v>4.3499999999999996</v>
      </c>
      <c r="V850" t="s">
        <v>2355</v>
      </c>
      <c r="W850" t="s">
        <v>3390</v>
      </c>
      <c r="X850" t="s">
        <v>2713</v>
      </c>
      <c r="Y850" t="s">
        <v>3964</v>
      </c>
      <c r="Z850" t="s">
        <v>3532</v>
      </c>
      <c r="AA850" t="s">
        <v>1754</v>
      </c>
      <c r="AB850" s="203">
        <v>37043</v>
      </c>
      <c r="AC850" s="203">
        <v>37195</v>
      </c>
    </row>
    <row r="851" spans="1:29" x14ac:dyDescent="0.25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3</v>
      </c>
      <c r="F851" s="218">
        <f t="shared" si="70"/>
        <v>30000</v>
      </c>
      <c r="G851" s="207">
        <v>1264102</v>
      </c>
      <c r="H851" s="203">
        <v>37029.321435185186</v>
      </c>
      <c r="I851" t="s">
        <v>3240</v>
      </c>
      <c r="M851" t="s">
        <v>2476</v>
      </c>
      <c r="N851" t="s">
        <v>3110</v>
      </c>
      <c r="O851" t="s">
        <v>1177</v>
      </c>
      <c r="P851" s="204">
        <v>10000</v>
      </c>
      <c r="S851" t="s">
        <v>2477</v>
      </c>
      <c r="T851" t="s">
        <v>3899</v>
      </c>
      <c r="U851" s="206">
        <v>4.165</v>
      </c>
      <c r="V851" t="s">
        <v>3176</v>
      </c>
      <c r="W851" t="s">
        <v>2319</v>
      </c>
      <c r="X851" t="s">
        <v>2915</v>
      </c>
      <c r="Y851" t="s">
        <v>3114</v>
      </c>
      <c r="Z851" t="s">
        <v>3532</v>
      </c>
      <c r="AA851">
        <v>796431</v>
      </c>
      <c r="AB851" s="203">
        <v>37030.875</v>
      </c>
      <c r="AC851" s="203">
        <v>37032.875</v>
      </c>
    </row>
    <row r="852" spans="1:29" x14ac:dyDescent="0.25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3</v>
      </c>
      <c r="F852" s="218">
        <f t="shared" si="70"/>
        <v>30000</v>
      </c>
      <c r="G852" s="207">
        <v>1264103</v>
      </c>
      <c r="H852" s="203">
        <v>37029.321458333332</v>
      </c>
      <c r="I852" t="s">
        <v>2669</v>
      </c>
      <c r="M852" t="s">
        <v>2476</v>
      </c>
      <c r="N852" t="s">
        <v>3110</v>
      </c>
      <c r="O852" t="s">
        <v>1753</v>
      </c>
      <c r="P852" s="204">
        <v>10000</v>
      </c>
      <c r="S852" t="s">
        <v>2477</v>
      </c>
      <c r="T852" t="s">
        <v>3899</v>
      </c>
      <c r="U852" s="206">
        <v>4.2512999999999996</v>
      </c>
      <c r="V852" t="s">
        <v>3111</v>
      </c>
      <c r="W852" t="s">
        <v>3112</v>
      </c>
      <c r="X852" t="s">
        <v>3113</v>
      </c>
      <c r="Y852" t="s">
        <v>3114</v>
      </c>
      <c r="Z852" t="s">
        <v>3532</v>
      </c>
      <c r="AA852">
        <v>796432</v>
      </c>
      <c r="AB852" s="203">
        <v>37030.875</v>
      </c>
      <c r="AC852" s="203">
        <v>37032.875</v>
      </c>
    </row>
    <row r="853" spans="1:29" x14ac:dyDescent="0.25">
      <c r="A853" s="44" t="str">
        <f t="shared" si="66"/>
        <v>US Power Physical</v>
      </c>
      <c r="B853" s="44" t="str">
        <f t="shared" si="67"/>
        <v>US</v>
      </c>
      <c r="C853" s="44" t="str">
        <f t="shared" si="68"/>
        <v>Power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8">
        <f t="shared" si="70"/>
        <v>50</v>
      </c>
      <c r="G853" s="207">
        <v>1264104</v>
      </c>
      <c r="H853" s="203">
        <v>37029.321886574071</v>
      </c>
      <c r="I853" t="s">
        <v>2678</v>
      </c>
      <c r="M853" t="s">
        <v>3301</v>
      </c>
      <c r="N853" t="s">
        <v>2631</v>
      </c>
      <c r="O853" t="s">
        <v>1643</v>
      </c>
      <c r="P853" s="204">
        <v>50</v>
      </c>
      <c r="S853" t="s">
        <v>2475</v>
      </c>
      <c r="T853" t="s">
        <v>3899</v>
      </c>
      <c r="U853" s="206">
        <v>17.5</v>
      </c>
      <c r="V853" t="s">
        <v>4131</v>
      </c>
      <c r="W853" t="s">
        <v>2656</v>
      </c>
      <c r="X853" t="s">
        <v>2657</v>
      </c>
      <c r="Y853" t="s">
        <v>4166</v>
      </c>
      <c r="Z853" t="s">
        <v>3527</v>
      </c>
      <c r="AA853">
        <v>615036.1</v>
      </c>
      <c r="AB853" s="203">
        <v>37032.875</v>
      </c>
      <c r="AC853" s="203">
        <v>37032.875</v>
      </c>
    </row>
    <row r="854" spans="1:29" x14ac:dyDescent="0.25">
      <c r="A854" s="44" t="str">
        <f t="shared" si="66"/>
        <v>US Power Physical</v>
      </c>
      <c r="B854" s="44" t="str">
        <f t="shared" si="67"/>
        <v>US</v>
      </c>
      <c r="C854" s="44" t="str">
        <f t="shared" si="68"/>
        <v>Power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8">
        <f t="shared" si="70"/>
        <v>50</v>
      </c>
      <c r="G854" s="207">
        <v>1264106</v>
      </c>
      <c r="H854" s="203">
        <v>37029.322210648148</v>
      </c>
      <c r="I854" t="s">
        <v>2678</v>
      </c>
      <c r="M854" t="s">
        <v>3301</v>
      </c>
      <c r="N854" t="s">
        <v>2631</v>
      </c>
      <c r="O854" t="s">
        <v>1643</v>
      </c>
      <c r="P854" s="204">
        <v>50</v>
      </c>
      <c r="S854" t="s">
        <v>2475</v>
      </c>
      <c r="T854" t="s">
        <v>3899</v>
      </c>
      <c r="U854" s="206">
        <v>17.25</v>
      </c>
      <c r="V854" t="s">
        <v>4131</v>
      </c>
      <c r="W854" t="s">
        <v>2656</v>
      </c>
      <c r="X854" t="s">
        <v>2657</v>
      </c>
      <c r="Y854" t="s">
        <v>4166</v>
      </c>
      <c r="Z854" t="s">
        <v>3527</v>
      </c>
      <c r="AA854">
        <v>615037.1</v>
      </c>
      <c r="AB854" s="203">
        <v>37032.875</v>
      </c>
      <c r="AC854" s="203">
        <v>37032.875</v>
      </c>
    </row>
    <row r="855" spans="1:29" x14ac:dyDescent="0.25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3</v>
      </c>
      <c r="F855" s="218">
        <f t="shared" si="70"/>
        <v>15000</v>
      </c>
      <c r="G855" s="207">
        <v>1264105</v>
      </c>
      <c r="H855" s="203">
        <v>37029.322210648148</v>
      </c>
      <c r="I855" t="s">
        <v>3240</v>
      </c>
      <c r="M855" t="s">
        <v>2476</v>
      </c>
      <c r="N855" t="s">
        <v>3110</v>
      </c>
      <c r="O855" t="s">
        <v>1755</v>
      </c>
      <c r="P855" s="204">
        <v>5000</v>
      </c>
      <c r="S855" t="s">
        <v>2477</v>
      </c>
      <c r="T855" t="s">
        <v>3899</v>
      </c>
      <c r="U855" s="206">
        <v>4.5199999999999996</v>
      </c>
      <c r="V855" t="s">
        <v>2318</v>
      </c>
      <c r="W855" t="s">
        <v>2358</v>
      </c>
      <c r="X855" t="s">
        <v>2359</v>
      </c>
      <c r="Y855" t="s">
        <v>3114</v>
      </c>
      <c r="Z855" t="s">
        <v>3532</v>
      </c>
      <c r="AA855">
        <v>796433</v>
      </c>
      <c r="AB855" s="203">
        <v>37030.875</v>
      </c>
      <c r="AC855" s="203">
        <v>37032.875</v>
      </c>
    </row>
    <row r="856" spans="1:29" x14ac:dyDescent="0.25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3</v>
      </c>
      <c r="F856" s="218">
        <f t="shared" si="70"/>
        <v>15000</v>
      </c>
      <c r="G856" s="207">
        <v>1264107</v>
      </c>
      <c r="H856" s="203">
        <v>37029.322256944448</v>
      </c>
      <c r="I856" t="s">
        <v>3240</v>
      </c>
      <c r="M856" t="s">
        <v>2476</v>
      </c>
      <c r="N856" t="s">
        <v>3110</v>
      </c>
      <c r="O856" t="s">
        <v>1755</v>
      </c>
      <c r="P856" s="204">
        <v>5000</v>
      </c>
      <c r="S856" t="s">
        <v>2477</v>
      </c>
      <c r="T856" t="s">
        <v>3899</v>
      </c>
      <c r="U856" s="206">
        <v>4.5149999999999997</v>
      </c>
      <c r="V856" t="s">
        <v>2318</v>
      </c>
      <c r="W856" t="s">
        <v>2358</v>
      </c>
      <c r="X856" t="s">
        <v>2359</v>
      </c>
      <c r="Y856" t="s">
        <v>3114</v>
      </c>
      <c r="Z856" t="s">
        <v>3532</v>
      </c>
      <c r="AA856">
        <v>796434</v>
      </c>
      <c r="AB856" s="203">
        <v>37030.875</v>
      </c>
      <c r="AC856" s="203">
        <v>37032.875</v>
      </c>
    </row>
    <row r="857" spans="1:29" x14ac:dyDescent="0.25">
      <c r="A857" s="44" t="str">
        <f t="shared" si="66"/>
        <v>US Power Physical</v>
      </c>
      <c r="B857" s="44" t="str">
        <f t="shared" si="67"/>
        <v>US</v>
      </c>
      <c r="C857" s="44" t="str">
        <f t="shared" si="68"/>
        <v>Power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1</v>
      </c>
      <c r="F857" s="218">
        <f t="shared" si="70"/>
        <v>50</v>
      </c>
      <c r="G857" s="207">
        <v>1264108</v>
      </c>
      <c r="H857" s="203">
        <v>37029.32234953704</v>
      </c>
      <c r="I857" t="s">
        <v>2678</v>
      </c>
      <c r="M857" t="s">
        <v>3301</v>
      </c>
      <c r="N857" t="s">
        <v>2631</v>
      </c>
      <c r="O857" t="s">
        <v>1643</v>
      </c>
      <c r="P857" s="204">
        <v>50</v>
      </c>
      <c r="S857" t="s">
        <v>2475</v>
      </c>
      <c r="T857" t="s">
        <v>3899</v>
      </c>
      <c r="U857" s="206">
        <v>17</v>
      </c>
      <c r="V857" t="s">
        <v>4131</v>
      </c>
      <c r="W857" t="s">
        <v>2656</v>
      </c>
      <c r="X857" t="s">
        <v>2657</v>
      </c>
      <c r="Y857" t="s">
        <v>4166</v>
      </c>
      <c r="Z857" t="s">
        <v>3527</v>
      </c>
      <c r="AA857">
        <v>615038.1</v>
      </c>
      <c r="AB857" s="203">
        <v>37032.875</v>
      </c>
      <c r="AC857" s="203">
        <v>37032.875</v>
      </c>
    </row>
    <row r="858" spans="1:29" x14ac:dyDescent="0.25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3</v>
      </c>
      <c r="F858" s="218">
        <f t="shared" si="70"/>
        <v>30000</v>
      </c>
      <c r="G858" s="207">
        <v>1264109</v>
      </c>
      <c r="H858" s="203">
        <v>37029.322418981479</v>
      </c>
      <c r="I858" t="s">
        <v>2721</v>
      </c>
      <c r="M858" t="s">
        <v>2476</v>
      </c>
      <c r="N858" t="s">
        <v>3110</v>
      </c>
      <c r="O858" t="s">
        <v>1177</v>
      </c>
      <c r="Q858" s="204">
        <v>10000</v>
      </c>
      <c r="S858" t="s">
        <v>2477</v>
      </c>
      <c r="T858" t="s">
        <v>3899</v>
      </c>
      <c r="U858" s="206">
        <v>4.18</v>
      </c>
      <c r="V858" t="s">
        <v>3824</v>
      </c>
      <c r="W858" t="s">
        <v>2319</v>
      </c>
      <c r="X858" t="s">
        <v>2915</v>
      </c>
      <c r="Y858" t="s">
        <v>3114</v>
      </c>
      <c r="Z858" t="s">
        <v>3532</v>
      </c>
      <c r="AA858">
        <v>796435</v>
      </c>
      <c r="AB858" s="203">
        <v>37030.875</v>
      </c>
      <c r="AC858" s="203">
        <v>37032.875</v>
      </c>
    </row>
    <row r="859" spans="1:29" x14ac:dyDescent="0.25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3</v>
      </c>
      <c r="F859" s="218">
        <f t="shared" si="70"/>
        <v>30000</v>
      </c>
      <c r="G859" s="207">
        <v>1264110</v>
      </c>
      <c r="H859" s="203">
        <v>37029.32267361111</v>
      </c>
      <c r="I859" t="s">
        <v>3639</v>
      </c>
      <c r="M859" t="s">
        <v>2476</v>
      </c>
      <c r="N859" t="s">
        <v>3110</v>
      </c>
      <c r="O859" t="s">
        <v>1756</v>
      </c>
      <c r="P859" s="204">
        <v>10000</v>
      </c>
      <c r="S859" t="s">
        <v>2477</v>
      </c>
      <c r="T859" t="s">
        <v>3899</v>
      </c>
      <c r="U859" s="206">
        <v>4.1050000000000004</v>
      </c>
      <c r="V859" t="s">
        <v>2454</v>
      </c>
      <c r="W859" t="s">
        <v>3157</v>
      </c>
      <c r="X859" t="s">
        <v>3158</v>
      </c>
      <c r="Y859" t="s">
        <v>3114</v>
      </c>
      <c r="Z859" t="s">
        <v>3532</v>
      </c>
      <c r="AA859">
        <v>796436</v>
      </c>
      <c r="AB859" s="203">
        <v>37030.875</v>
      </c>
      <c r="AC859" s="203">
        <v>37032.875</v>
      </c>
    </row>
    <row r="860" spans="1:29" x14ac:dyDescent="0.25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3</v>
      </c>
      <c r="F860" s="218">
        <f t="shared" si="70"/>
        <v>30000</v>
      </c>
      <c r="G860" s="207">
        <v>1264112</v>
      </c>
      <c r="H860" s="203">
        <v>37029.322731481479</v>
      </c>
      <c r="I860" t="s">
        <v>3639</v>
      </c>
      <c r="M860" t="s">
        <v>2476</v>
      </c>
      <c r="N860" t="s">
        <v>3110</v>
      </c>
      <c r="O860" t="s">
        <v>1756</v>
      </c>
      <c r="Q860" s="204">
        <v>10000</v>
      </c>
      <c r="S860" t="s">
        <v>2477</v>
      </c>
      <c r="T860" t="s">
        <v>3899</v>
      </c>
      <c r="U860" s="206">
        <v>4.1100000000000003</v>
      </c>
      <c r="V860" t="s">
        <v>2454</v>
      </c>
      <c r="W860" t="s">
        <v>3157</v>
      </c>
      <c r="X860" t="s">
        <v>3158</v>
      </c>
      <c r="Y860" t="s">
        <v>3114</v>
      </c>
      <c r="Z860" t="s">
        <v>3532</v>
      </c>
      <c r="AA860">
        <v>796438</v>
      </c>
      <c r="AB860" s="203">
        <v>37030.875</v>
      </c>
      <c r="AC860" s="203">
        <v>37032.875</v>
      </c>
    </row>
    <row r="861" spans="1:29" x14ac:dyDescent="0.25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3</v>
      </c>
      <c r="F861" s="218">
        <f t="shared" si="70"/>
        <v>30000</v>
      </c>
      <c r="G861" s="207">
        <v>1264113</v>
      </c>
      <c r="H861" s="203">
        <v>37029.322789351849</v>
      </c>
      <c r="I861" t="s">
        <v>3639</v>
      </c>
      <c r="M861" t="s">
        <v>2476</v>
      </c>
      <c r="N861" t="s">
        <v>3110</v>
      </c>
      <c r="O861" t="s">
        <v>1756</v>
      </c>
      <c r="Q861" s="204">
        <v>10000</v>
      </c>
      <c r="S861" t="s">
        <v>2477</v>
      </c>
      <c r="T861" t="s">
        <v>3899</v>
      </c>
      <c r="U861" s="206">
        <v>4.1150000000000002</v>
      </c>
      <c r="V861" t="s">
        <v>2454</v>
      </c>
      <c r="W861" t="s">
        <v>3157</v>
      </c>
      <c r="X861" t="s">
        <v>3158</v>
      </c>
      <c r="Y861" t="s">
        <v>3114</v>
      </c>
      <c r="Z861" t="s">
        <v>3532</v>
      </c>
      <c r="AA861">
        <v>796439</v>
      </c>
      <c r="AB861" s="203">
        <v>37030.875</v>
      </c>
      <c r="AC861" s="203">
        <v>37032.875</v>
      </c>
    </row>
    <row r="862" spans="1:29" x14ac:dyDescent="0.25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3</v>
      </c>
      <c r="F862" s="218">
        <f t="shared" si="70"/>
        <v>30000</v>
      </c>
      <c r="G862" s="207">
        <v>1264114</v>
      </c>
      <c r="H862" s="203">
        <v>37029.322881944441</v>
      </c>
      <c r="I862" t="s">
        <v>3639</v>
      </c>
      <c r="M862" t="s">
        <v>2476</v>
      </c>
      <c r="N862" t="s">
        <v>3110</v>
      </c>
      <c r="O862" t="s">
        <v>2606</v>
      </c>
      <c r="Q862" s="204">
        <v>10000</v>
      </c>
      <c r="S862" t="s">
        <v>2477</v>
      </c>
      <c r="T862" t="s">
        <v>3899</v>
      </c>
      <c r="U862" s="206">
        <v>4.1749999999999998</v>
      </c>
      <c r="V862" t="s">
        <v>2467</v>
      </c>
      <c r="W862" t="s">
        <v>2319</v>
      </c>
      <c r="X862" t="s">
        <v>2320</v>
      </c>
      <c r="Y862" t="s">
        <v>3114</v>
      </c>
      <c r="Z862" t="s">
        <v>3532</v>
      </c>
      <c r="AA862">
        <v>796440</v>
      </c>
      <c r="AB862" s="203">
        <v>37030.875</v>
      </c>
      <c r="AC862" s="203">
        <v>37032.875</v>
      </c>
    </row>
    <row r="863" spans="1:29" x14ac:dyDescent="0.25">
      <c r="A863" s="44" t="str">
        <f t="shared" si="66"/>
        <v xml:space="preserve"> Metals Financial</v>
      </c>
      <c r="B863" s="44" t="str">
        <f t="shared" si="67"/>
        <v/>
      </c>
      <c r="C863" s="44" t="str">
        <f t="shared" si="68"/>
        <v>Metals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1</v>
      </c>
      <c r="F863" s="218">
        <f t="shared" si="70"/>
        <v>20</v>
      </c>
      <c r="G863" s="207">
        <v>1264115</v>
      </c>
      <c r="H863" s="203">
        <v>37029.32298611111</v>
      </c>
      <c r="I863" t="s">
        <v>3958</v>
      </c>
      <c r="M863" t="s">
        <v>2482</v>
      </c>
      <c r="N863" t="s">
        <v>3951</v>
      </c>
      <c r="O863" t="s">
        <v>3952</v>
      </c>
      <c r="P863" s="204">
        <v>20</v>
      </c>
      <c r="S863" t="s">
        <v>3898</v>
      </c>
      <c r="T863" t="s">
        <v>3899</v>
      </c>
      <c r="U863" s="206">
        <v>1536</v>
      </c>
      <c r="V863" t="s">
        <v>4167</v>
      </c>
      <c r="W863" t="s">
        <v>3922</v>
      </c>
      <c r="X863" t="s">
        <v>3902</v>
      </c>
      <c r="Y863" t="s">
        <v>3903</v>
      </c>
      <c r="Z863" t="s">
        <v>3904</v>
      </c>
      <c r="AA863">
        <v>2138207</v>
      </c>
    </row>
    <row r="864" spans="1:29" x14ac:dyDescent="0.25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3</v>
      </c>
      <c r="F864" s="218">
        <f t="shared" si="70"/>
        <v>30000</v>
      </c>
      <c r="G864" s="207">
        <v>1264116</v>
      </c>
      <c r="H864" s="203">
        <v>37029.323055555556</v>
      </c>
      <c r="I864" t="s">
        <v>2365</v>
      </c>
      <c r="M864" t="s">
        <v>2476</v>
      </c>
      <c r="N864" t="s">
        <v>3110</v>
      </c>
      <c r="O864" t="s">
        <v>2606</v>
      </c>
      <c r="P864" s="204">
        <v>10000</v>
      </c>
      <c r="S864" t="s">
        <v>2477</v>
      </c>
      <c r="T864" t="s">
        <v>3899</v>
      </c>
      <c r="U864" s="206">
        <v>4.1749999999999998</v>
      </c>
      <c r="V864" t="s">
        <v>2366</v>
      </c>
      <c r="W864" t="s">
        <v>2319</v>
      </c>
      <c r="X864" t="s">
        <v>2320</v>
      </c>
      <c r="Y864" t="s">
        <v>3114</v>
      </c>
      <c r="Z864" t="s">
        <v>3532</v>
      </c>
      <c r="AA864">
        <v>796441</v>
      </c>
      <c r="AB864" s="203">
        <v>37030.875</v>
      </c>
      <c r="AC864" s="203">
        <v>37032.875</v>
      </c>
    </row>
    <row r="865" spans="1:29" x14ac:dyDescent="0.25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3</v>
      </c>
      <c r="F865" s="218">
        <f t="shared" si="70"/>
        <v>30000</v>
      </c>
      <c r="G865" s="207">
        <v>1264117</v>
      </c>
      <c r="H865" s="203">
        <v>37029.323067129626</v>
      </c>
      <c r="I865" t="s">
        <v>3115</v>
      </c>
      <c r="M865" t="s">
        <v>2476</v>
      </c>
      <c r="N865" t="s">
        <v>3110</v>
      </c>
      <c r="O865" t="s">
        <v>1753</v>
      </c>
      <c r="Q865" s="204">
        <v>10000</v>
      </c>
      <c r="S865" t="s">
        <v>2477</v>
      </c>
      <c r="T865" t="s">
        <v>3899</v>
      </c>
      <c r="U865" s="206">
        <v>4.25</v>
      </c>
      <c r="V865" t="s">
        <v>3156</v>
      </c>
      <c r="W865" t="s">
        <v>3112</v>
      </c>
      <c r="X865" t="s">
        <v>3113</v>
      </c>
      <c r="Y865" t="s">
        <v>3114</v>
      </c>
      <c r="Z865" t="s">
        <v>3532</v>
      </c>
      <c r="AA865">
        <v>796442</v>
      </c>
      <c r="AB865" s="203">
        <v>37030.875</v>
      </c>
      <c r="AC865" s="203">
        <v>37032.875</v>
      </c>
    </row>
    <row r="866" spans="1:29" x14ac:dyDescent="0.25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3</v>
      </c>
      <c r="F866" s="218">
        <f t="shared" si="70"/>
        <v>30000</v>
      </c>
      <c r="G866" s="207">
        <v>1264118</v>
      </c>
      <c r="H866" s="203">
        <v>37029.323078703703</v>
      </c>
      <c r="I866" t="s">
        <v>3142</v>
      </c>
      <c r="M866" t="s">
        <v>2476</v>
      </c>
      <c r="N866" t="s">
        <v>3110</v>
      </c>
      <c r="O866" t="s">
        <v>1753</v>
      </c>
      <c r="P866" s="204">
        <v>10000</v>
      </c>
      <c r="S866" t="s">
        <v>2477</v>
      </c>
      <c r="T866" t="s">
        <v>3899</v>
      </c>
      <c r="U866" s="206">
        <v>4.2488000000000001</v>
      </c>
      <c r="V866" t="s">
        <v>4135</v>
      </c>
      <c r="W866" t="s">
        <v>3112</v>
      </c>
      <c r="X866" t="s">
        <v>3113</v>
      </c>
      <c r="Y866" t="s">
        <v>3114</v>
      </c>
      <c r="Z866" t="s">
        <v>3532</v>
      </c>
      <c r="AA866">
        <v>796443</v>
      </c>
      <c r="AB866" s="203">
        <v>37030.875</v>
      </c>
      <c r="AC866" s="203">
        <v>37032.875</v>
      </c>
    </row>
    <row r="867" spans="1:29" x14ac:dyDescent="0.25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3</v>
      </c>
      <c r="F867" s="218">
        <f t="shared" si="70"/>
        <v>30000</v>
      </c>
      <c r="G867" s="207">
        <v>1264119</v>
      </c>
      <c r="H867" s="203">
        <v>37029.323136574072</v>
      </c>
      <c r="I867" t="s">
        <v>3142</v>
      </c>
      <c r="M867" t="s">
        <v>2476</v>
      </c>
      <c r="N867" t="s">
        <v>3110</v>
      </c>
      <c r="O867" t="s">
        <v>1753</v>
      </c>
      <c r="P867" s="204">
        <v>10000</v>
      </c>
      <c r="S867" t="s">
        <v>2477</v>
      </c>
      <c r="T867" t="s">
        <v>3899</v>
      </c>
      <c r="U867" s="206">
        <v>4.2474999999999996</v>
      </c>
      <c r="V867" t="s">
        <v>4135</v>
      </c>
      <c r="W867" t="s">
        <v>3112</v>
      </c>
      <c r="X867" t="s">
        <v>3113</v>
      </c>
      <c r="Y867" t="s">
        <v>3114</v>
      </c>
      <c r="Z867" t="s">
        <v>3532</v>
      </c>
      <c r="AA867">
        <v>796444</v>
      </c>
      <c r="AB867" s="203">
        <v>37030.875</v>
      </c>
      <c r="AC867" s="203">
        <v>37032.875</v>
      </c>
    </row>
    <row r="868" spans="1:29" x14ac:dyDescent="0.25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3</v>
      </c>
      <c r="F868" s="218">
        <f t="shared" si="70"/>
        <v>30000</v>
      </c>
      <c r="G868" s="207">
        <v>1264120</v>
      </c>
      <c r="H868" s="203">
        <v>37029.323194444441</v>
      </c>
      <c r="I868" t="s">
        <v>3142</v>
      </c>
      <c r="M868" t="s">
        <v>2476</v>
      </c>
      <c r="N868" t="s">
        <v>3110</v>
      </c>
      <c r="O868" t="s">
        <v>1753</v>
      </c>
      <c r="P868" s="204">
        <v>10000</v>
      </c>
      <c r="S868" t="s">
        <v>2477</v>
      </c>
      <c r="T868" t="s">
        <v>3899</v>
      </c>
      <c r="U868" s="206">
        <v>4.2462999999999997</v>
      </c>
      <c r="V868" t="s">
        <v>4135</v>
      </c>
      <c r="W868" t="s">
        <v>3112</v>
      </c>
      <c r="X868" t="s">
        <v>3113</v>
      </c>
      <c r="Y868" t="s">
        <v>3114</v>
      </c>
      <c r="Z868" t="s">
        <v>3532</v>
      </c>
      <c r="AA868">
        <v>796445</v>
      </c>
      <c r="AB868" s="203">
        <v>37030.875</v>
      </c>
      <c r="AC868" s="203">
        <v>37032.875</v>
      </c>
    </row>
    <row r="869" spans="1:29" x14ac:dyDescent="0.25">
      <c r="A869" s="44" t="str">
        <f t="shared" si="66"/>
        <v>US Natural Gas Financial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13</v>
      </c>
      <c r="F869" s="218">
        <f t="shared" si="70"/>
        <v>65000</v>
      </c>
      <c r="G869" s="207">
        <v>1264121</v>
      </c>
      <c r="H869" s="203">
        <v>37029.323229166665</v>
      </c>
      <c r="I869" t="s">
        <v>3136</v>
      </c>
      <c r="M869" t="s">
        <v>2476</v>
      </c>
      <c r="N869" t="s">
        <v>2711</v>
      </c>
      <c r="O869" t="s">
        <v>2588</v>
      </c>
      <c r="Q869" s="204">
        <v>5000</v>
      </c>
      <c r="S869" t="s">
        <v>2477</v>
      </c>
      <c r="T869" t="s">
        <v>3899</v>
      </c>
      <c r="U869" s="206">
        <v>4.165</v>
      </c>
      <c r="V869" t="s">
        <v>2363</v>
      </c>
      <c r="W869" t="s">
        <v>3181</v>
      </c>
      <c r="X869" t="s">
        <v>2306</v>
      </c>
      <c r="Y869" t="s">
        <v>3964</v>
      </c>
      <c r="Z869" t="s">
        <v>3532</v>
      </c>
      <c r="AA869" t="s">
        <v>1757</v>
      </c>
      <c r="AB869" s="203">
        <v>37030.875</v>
      </c>
      <c r="AC869" s="203">
        <v>37042.875</v>
      </c>
    </row>
    <row r="870" spans="1:29" x14ac:dyDescent="0.25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3</v>
      </c>
      <c r="F870" s="218">
        <f t="shared" si="70"/>
        <v>15000</v>
      </c>
      <c r="G870" s="207">
        <v>1264122</v>
      </c>
      <c r="H870" s="203">
        <v>37029.323240740741</v>
      </c>
      <c r="I870" t="s">
        <v>3240</v>
      </c>
      <c r="M870" t="s">
        <v>2476</v>
      </c>
      <c r="N870" t="s">
        <v>3110</v>
      </c>
      <c r="O870" t="s">
        <v>1758</v>
      </c>
      <c r="P870" s="204">
        <v>5000</v>
      </c>
      <c r="S870" t="s">
        <v>2477</v>
      </c>
      <c r="T870" t="s">
        <v>3899</v>
      </c>
      <c r="U870" s="206">
        <v>4.07</v>
      </c>
      <c r="V870" t="s">
        <v>3756</v>
      </c>
      <c r="W870" t="s">
        <v>2326</v>
      </c>
      <c r="X870" t="s">
        <v>2378</v>
      </c>
      <c r="Y870" t="s">
        <v>3114</v>
      </c>
      <c r="Z870" t="s">
        <v>3532</v>
      </c>
      <c r="AA870">
        <v>796446</v>
      </c>
      <c r="AB870" s="203">
        <v>37030.875</v>
      </c>
      <c r="AC870" s="203">
        <v>37032.875</v>
      </c>
    </row>
    <row r="871" spans="1:29" x14ac:dyDescent="0.25">
      <c r="A871" s="44" t="str">
        <f t="shared" si="66"/>
        <v>US Natural Gas Financial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Financial</v>
      </c>
      <c r="E871" s="44">
        <f>IF(VLOOKUP(S871,'DD-Lookup'!$J$6:$L$50,3,FALSE)="Monthly",(YEAR(AC871)-YEAR(AB871))*12+MONTH(AC871)-MONTH(AB871)+1,(AC871-AB871+1))</f>
        <v>31</v>
      </c>
      <c r="F871" s="218">
        <f t="shared" si="70"/>
        <v>465000</v>
      </c>
      <c r="G871" s="207">
        <v>1264123</v>
      </c>
      <c r="H871" s="203">
        <v>37029.323252314818</v>
      </c>
      <c r="I871" t="s">
        <v>3863</v>
      </c>
      <c r="M871" t="s">
        <v>2476</v>
      </c>
      <c r="N871" t="s">
        <v>2711</v>
      </c>
      <c r="O871" t="s">
        <v>2724</v>
      </c>
      <c r="P871" s="204">
        <v>15000</v>
      </c>
      <c r="S871" t="s">
        <v>2477</v>
      </c>
      <c r="T871" t="s">
        <v>3899</v>
      </c>
      <c r="U871" s="206">
        <v>4.3724999999999996</v>
      </c>
      <c r="V871" t="s">
        <v>2613</v>
      </c>
      <c r="W871" t="s">
        <v>3390</v>
      </c>
      <c r="X871" t="s">
        <v>2713</v>
      </c>
      <c r="Y871" t="s">
        <v>3964</v>
      </c>
      <c r="Z871" t="s">
        <v>3532</v>
      </c>
      <c r="AA871" t="s">
        <v>1759</v>
      </c>
      <c r="AB871" s="203">
        <v>37104.875</v>
      </c>
      <c r="AC871" s="203">
        <v>37134.875</v>
      </c>
    </row>
    <row r="872" spans="1:29" x14ac:dyDescent="0.25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3</v>
      </c>
      <c r="F872" s="218">
        <f t="shared" si="70"/>
        <v>30000</v>
      </c>
      <c r="G872" s="207">
        <v>1264126</v>
      </c>
      <c r="H872" s="203">
        <v>37029.323321759257</v>
      </c>
      <c r="I872" t="s">
        <v>2704</v>
      </c>
      <c r="M872" t="s">
        <v>2476</v>
      </c>
      <c r="N872" t="s">
        <v>3110</v>
      </c>
      <c r="O872" t="s">
        <v>1753</v>
      </c>
      <c r="Q872" s="204">
        <v>10000</v>
      </c>
      <c r="S872" t="s">
        <v>2477</v>
      </c>
      <c r="T872" t="s">
        <v>3899</v>
      </c>
      <c r="U872" s="206">
        <v>4.2474999999999996</v>
      </c>
      <c r="V872" t="s">
        <v>3145</v>
      </c>
      <c r="W872" t="s">
        <v>3112</v>
      </c>
      <c r="X872" t="s">
        <v>3113</v>
      </c>
      <c r="Y872" t="s">
        <v>3114</v>
      </c>
      <c r="Z872" t="s">
        <v>3532</v>
      </c>
      <c r="AA872">
        <v>796447</v>
      </c>
      <c r="AB872" s="203">
        <v>37030.875</v>
      </c>
      <c r="AC872" s="203">
        <v>37032.875</v>
      </c>
    </row>
    <row r="873" spans="1:29" x14ac:dyDescent="0.25">
      <c r="A873" s="44" t="str">
        <f t="shared" si="66"/>
        <v>US Natural Gas Financial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Financial</v>
      </c>
      <c r="E873" s="44">
        <f>IF(VLOOKUP(S873,'DD-Lookup'!$J$6:$L$50,3,FALSE)="Monthly",(YEAR(AC873)-YEAR(AB873))*12+MONTH(AC873)-MONTH(AB873)+1,(AC873-AB873+1))</f>
        <v>151</v>
      </c>
      <c r="F873" s="218">
        <f t="shared" si="70"/>
        <v>755000</v>
      </c>
      <c r="G873" s="207">
        <v>1264127</v>
      </c>
      <c r="H873" s="203">
        <v>37029.323738425926</v>
      </c>
      <c r="I873" t="s">
        <v>2710</v>
      </c>
      <c r="M873" t="s">
        <v>2476</v>
      </c>
      <c r="N873" t="s">
        <v>2711</v>
      </c>
      <c r="O873" t="s">
        <v>3148</v>
      </c>
      <c r="P873" s="204">
        <v>5000</v>
      </c>
      <c r="S873" t="s">
        <v>2477</v>
      </c>
      <c r="T873" t="s">
        <v>3899</v>
      </c>
      <c r="U873" s="206">
        <v>4.71</v>
      </c>
      <c r="V873" t="s">
        <v>2962</v>
      </c>
      <c r="W873" t="s">
        <v>3390</v>
      </c>
      <c r="X873" t="s">
        <v>2713</v>
      </c>
      <c r="Y873" t="s">
        <v>3964</v>
      </c>
      <c r="Z873" t="s">
        <v>3532</v>
      </c>
      <c r="AA873" t="s">
        <v>1760</v>
      </c>
      <c r="AB873" s="203">
        <v>37196</v>
      </c>
      <c r="AC873" s="203">
        <v>37346</v>
      </c>
    </row>
    <row r="874" spans="1:29" x14ac:dyDescent="0.25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3</v>
      </c>
      <c r="F874" s="218">
        <f t="shared" si="70"/>
        <v>15000</v>
      </c>
      <c r="G874" s="207">
        <v>1264128</v>
      </c>
      <c r="H874" s="203">
        <v>37029.323831018519</v>
      </c>
      <c r="I874" t="s">
        <v>3240</v>
      </c>
      <c r="M874" t="s">
        <v>2476</v>
      </c>
      <c r="N874" t="s">
        <v>3110</v>
      </c>
      <c r="O874" t="s">
        <v>1755</v>
      </c>
      <c r="P874" s="204">
        <v>5000</v>
      </c>
      <c r="S874" t="s">
        <v>2477</v>
      </c>
      <c r="T874" t="s">
        <v>3899</v>
      </c>
      <c r="U874" s="206">
        <v>4.51</v>
      </c>
      <c r="V874" t="s">
        <v>2318</v>
      </c>
      <c r="W874" t="s">
        <v>2358</v>
      </c>
      <c r="X874" t="s">
        <v>2359</v>
      </c>
      <c r="Y874" t="s">
        <v>3114</v>
      </c>
      <c r="Z874" t="s">
        <v>3532</v>
      </c>
      <c r="AA874">
        <v>796448</v>
      </c>
      <c r="AB874" s="203">
        <v>37030.875</v>
      </c>
      <c r="AC874" s="203">
        <v>37032.875</v>
      </c>
    </row>
    <row r="875" spans="1:29" x14ac:dyDescent="0.25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3</v>
      </c>
      <c r="F875" s="218">
        <f t="shared" si="70"/>
        <v>15000</v>
      </c>
      <c r="G875" s="207">
        <v>1264129</v>
      </c>
      <c r="H875" s="203">
        <v>37029.323877314811</v>
      </c>
      <c r="I875" t="s">
        <v>3240</v>
      </c>
      <c r="M875" t="s">
        <v>2476</v>
      </c>
      <c r="N875" t="s">
        <v>3110</v>
      </c>
      <c r="O875" t="s">
        <v>1761</v>
      </c>
      <c r="P875" s="204">
        <v>5000</v>
      </c>
      <c r="S875" t="s">
        <v>2477</v>
      </c>
      <c r="T875" t="s">
        <v>3899</v>
      </c>
      <c r="U875" s="206">
        <v>4.5199999999999996</v>
      </c>
      <c r="V875" t="s">
        <v>2318</v>
      </c>
      <c r="W875" t="s">
        <v>2358</v>
      </c>
      <c r="X875" t="s">
        <v>2359</v>
      </c>
      <c r="Y875" t="s">
        <v>3114</v>
      </c>
      <c r="Z875" t="s">
        <v>3532</v>
      </c>
      <c r="AA875">
        <v>796449</v>
      </c>
      <c r="AB875" s="203">
        <v>37030.875</v>
      </c>
      <c r="AC875" s="203">
        <v>37032.875</v>
      </c>
    </row>
    <row r="876" spans="1:29" x14ac:dyDescent="0.25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3</v>
      </c>
      <c r="F876" s="218">
        <f t="shared" si="70"/>
        <v>30000</v>
      </c>
      <c r="G876" s="207">
        <v>1264130</v>
      </c>
      <c r="H876" s="203">
        <v>37029.324212962965</v>
      </c>
      <c r="I876" t="s">
        <v>2669</v>
      </c>
      <c r="M876" t="s">
        <v>2476</v>
      </c>
      <c r="N876" t="s">
        <v>3110</v>
      </c>
      <c r="O876" t="s">
        <v>1753</v>
      </c>
      <c r="P876" s="204">
        <v>10000</v>
      </c>
      <c r="S876" t="s">
        <v>2477</v>
      </c>
      <c r="T876" t="s">
        <v>3899</v>
      </c>
      <c r="U876" s="206">
        <v>4.2462999999999997</v>
      </c>
      <c r="V876" t="s">
        <v>3146</v>
      </c>
      <c r="W876" t="s">
        <v>3112</v>
      </c>
      <c r="X876" t="s">
        <v>3113</v>
      </c>
      <c r="Y876" t="s">
        <v>3114</v>
      </c>
      <c r="Z876" t="s">
        <v>3532</v>
      </c>
      <c r="AA876">
        <v>796451</v>
      </c>
      <c r="AB876" s="203">
        <v>37030.875</v>
      </c>
      <c r="AC876" s="203">
        <v>37032.875</v>
      </c>
    </row>
    <row r="877" spans="1:29" x14ac:dyDescent="0.25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3</v>
      </c>
      <c r="F877" s="218">
        <f t="shared" si="70"/>
        <v>30000</v>
      </c>
      <c r="G877" s="207">
        <v>1264131</v>
      </c>
      <c r="H877" s="203">
        <v>37029.32440972222</v>
      </c>
      <c r="I877" t="s">
        <v>2669</v>
      </c>
      <c r="M877" t="s">
        <v>2476</v>
      </c>
      <c r="N877" t="s">
        <v>3110</v>
      </c>
      <c r="O877" t="s">
        <v>1753</v>
      </c>
      <c r="P877" s="204">
        <v>10000</v>
      </c>
      <c r="S877" t="s">
        <v>2477</v>
      </c>
      <c r="T877" t="s">
        <v>3899</v>
      </c>
      <c r="U877" s="206">
        <v>4.2450000000000001</v>
      </c>
      <c r="V877" t="s">
        <v>3146</v>
      </c>
      <c r="W877" t="s">
        <v>3112</v>
      </c>
      <c r="X877" t="s">
        <v>3113</v>
      </c>
      <c r="Y877" t="s">
        <v>3114</v>
      </c>
      <c r="Z877" t="s">
        <v>3532</v>
      </c>
      <c r="AA877">
        <v>796452</v>
      </c>
      <c r="AB877" s="203">
        <v>37030.875</v>
      </c>
      <c r="AC877" s="203">
        <v>37032.875</v>
      </c>
    </row>
    <row r="878" spans="1:29" x14ac:dyDescent="0.25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3</v>
      </c>
      <c r="F878" s="218">
        <f t="shared" si="70"/>
        <v>30000</v>
      </c>
      <c r="G878" s="207">
        <v>1264132</v>
      </c>
      <c r="H878" s="203">
        <v>37029.324456018519</v>
      </c>
      <c r="I878" t="s">
        <v>3639</v>
      </c>
      <c r="M878" t="s">
        <v>2476</v>
      </c>
      <c r="N878" t="s">
        <v>3110</v>
      </c>
      <c r="O878" t="s">
        <v>1756</v>
      </c>
      <c r="Q878" s="204">
        <v>10000</v>
      </c>
      <c r="S878" t="s">
        <v>2477</v>
      </c>
      <c r="T878" t="s">
        <v>3899</v>
      </c>
      <c r="U878" s="206">
        <v>4.12</v>
      </c>
      <c r="V878" t="s">
        <v>2454</v>
      </c>
      <c r="W878" t="s">
        <v>3157</v>
      </c>
      <c r="X878" t="s">
        <v>3158</v>
      </c>
      <c r="Y878" t="s">
        <v>3114</v>
      </c>
      <c r="Z878" t="s">
        <v>3532</v>
      </c>
      <c r="AA878">
        <v>796453</v>
      </c>
      <c r="AB878" s="203">
        <v>37030.875</v>
      </c>
      <c r="AC878" s="203">
        <v>37032.875</v>
      </c>
    </row>
    <row r="879" spans="1:29" x14ac:dyDescent="0.25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3</v>
      </c>
      <c r="F879" s="218">
        <f t="shared" si="70"/>
        <v>30000</v>
      </c>
      <c r="G879" s="207">
        <v>1264133</v>
      </c>
      <c r="H879" s="203">
        <v>37029.324652777781</v>
      </c>
      <c r="I879" t="s">
        <v>2669</v>
      </c>
      <c r="M879" t="s">
        <v>2476</v>
      </c>
      <c r="N879" t="s">
        <v>3110</v>
      </c>
      <c r="O879" t="s">
        <v>1753</v>
      </c>
      <c r="P879" s="204">
        <v>10000</v>
      </c>
      <c r="S879" t="s">
        <v>2477</v>
      </c>
      <c r="T879" t="s">
        <v>3899</v>
      </c>
      <c r="U879" s="206">
        <v>4.2436999999999996</v>
      </c>
      <c r="V879" t="s">
        <v>3111</v>
      </c>
      <c r="W879" t="s">
        <v>3112</v>
      </c>
      <c r="X879" t="s">
        <v>3113</v>
      </c>
      <c r="Y879" t="s">
        <v>3114</v>
      </c>
      <c r="Z879" t="s">
        <v>3532</v>
      </c>
      <c r="AA879">
        <v>796454</v>
      </c>
      <c r="AB879" s="203">
        <v>37030.875</v>
      </c>
      <c r="AC879" s="203">
        <v>37032.875</v>
      </c>
    </row>
    <row r="880" spans="1:29" x14ac:dyDescent="0.25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</v>
      </c>
      <c r="F880" s="218">
        <f t="shared" si="70"/>
        <v>30000</v>
      </c>
      <c r="G880" s="207">
        <v>1264134</v>
      </c>
      <c r="H880" s="203">
        <v>37029.324756944443</v>
      </c>
      <c r="I880" t="s">
        <v>3142</v>
      </c>
      <c r="M880" t="s">
        <v>2476</v>
      </c>
      <c r="N880" t="s">
        <v>3110</v>
      </c>
      <c r="O880" t="s">
        <v>1762</v>
      </c>
      <c r="P880" s="204">
        <v>10000</v>
      </c>
      <c r="S880" t="s">
        <v>2477</v>
      </c>
      <c r="T880" t="s">
        <v>3899</v>
      </c>
      <c r="U880" s="206">
        <v>4.1150000000000002</v>
      </c>
      <c r="V880" t="s">
        <v>4135</v>
      </c>
      <c r="W880" t="s">
        <v>3157</v>
      </c>
      <c r="X880" t="s">
        <v>3158</v>
      </c>
      <c r="Y880" t="s">
        <v>3114</v>
      </c>
      <c r="Z880" t="s">
        <v>3532</v>
      </c>
      <c r="AA880">
        <v>796455</v>
      </c>
      <c r="AB880" s="203">
        <v>37030.875</v>
      </c>
      <c r="AC880" s="203">
        <v>37032.875</v>
      </c>
    </row>
    <row r="881" spans="1:29" x14ac:dyDescent="0.25">
      <c r="A881" s="44" t="str">
        <f t="shared" si="66"/>
        <v xml:space="preserve"> Metals Financial</v>
      </c>
      <c r="B881" s="44" t="str">
        <f t="shared" si="67"/>
        <v/>
      </c>
      <c r="C881" s="44" t="str">
        <f t="shared" si="68"/>
        <v>Metals</v>
      </c>
      <c r="D881" s="44" t="str">
        <f t="shared" si="69"/>
        <v>Financial</v>
      </c>
      <c r="E881" s="44">
        <f>IF(VLOOKUP(S881,'DD-Lookup'!$J$6:$L$50,3,FALSE)="Monthly",(YEAR(AC881)-YEAR(AB881))*12+MONTH(AC881)-MONTH(AB881)+1,(AC881-AB881+1))</f>
        <v>1</v>
      </c>
      <c r="F881" s="218">
        <f t="shared" si="70"/>
        <v>10</v>
      </c>
      <c r="G881" s="207">
        <v>1264135</v>
      </c>
      <c r="H881" s="203">
        <v>37029.325023148151</v>
      </c>
      <c r="I881" t="s">
        <v>1220</v>
      </c>
      <c r="M881" t="s">
        <v>2482</v>
      </c>
      <c r="N881" t="s">
        <v>3896</v>
      </c>
      <c r="O881" t="s">
        <v>3897</v>
      </c>
      <c r="P881" s="204">
        <v>10</v>
      </c>
      <c r="S881" t="s">
        <v>3898</v>
      </c>
      <c r="T881" t="s">
        <v>3899</v>
      </c>
      <c r="U881" s="206">
        <v>1703</v>
      </c>
      <c r="V881" t="s">
        <v>1221</v>
      </c>
      <c r="W881" t="s">
        <v>3922</v>
      </c>
      <c r="X881" t="s">
        <v>3902</v>
      </c>
      <c r="Y881" t="s">
        <v>3903</v>
      </c>
      <c r="Z881" t="s">
        <v>3904</v>
      </c>
      <c r="AA881">
        <v>2138225</v>
      </c>
    </row>
    <row r="882" spans="1:29" x14ac:dyDescent="0.25">
      <c r="A882" s="44" t="str">
        <f t="shared" si="66"/>
        <v xml:space="preserve"> Metals Financial</v>
      </c>
      <c r="B882" s="44" t="str">
        <f t="shared" si="67"/>
        <v/>
      </c>
      <c r="C882" s="44" t="str">
        <f t="shared" si="68"/>
        <v>Metals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</v>
      </c>
      <c r="F882" s="218">
        <f t="shared" si="70"/>
        <v>10</v>
      </c>
      <c r="G882" s="207">
        <v>1264137</v>
      </c>
      <c r="H882" s="203">
        <v>37029.325266203705</v>
      </c>
      <c r="I882" t="s">
        <v>3958</v>
      </c>
      <c r="M882" t="s">
        <v>2482</v>
      </c>
      <c r="N882" t="s">
        <v>3896</v>
      </c>
      <c r="O882" t="s">
        <v>3897</v>
      </c>
      <c r="P882" s="204">
        <v>10</v>
      </c>
      <c r="S882" t="s">
        <v>3898</v>
      </c>
      <c r="T882" t="s">
        <v>3899</v>
      </c>
      <c r="U882" s="206">
        <v>1703</v>
      </c>
      <c r="V882" t="s">
        <v>4099</v>
      </c>
      <c r="W882" t="s">
        <v>3922</v>
      </c>
      <c r="X882" t="s">
        <v>3902</v>
      </c>
      <c r="Y882" t="s">
        <v>3903</v>
      </c>
      <c r="Z882" t="s">
        <v>3904</v>
      </c>
      <c r="AA882">
        <v>2138229</v>
      </c>
    </row>
    <row r="883" spans="1:29" x14ac:dyDescent="0.25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3</v>
      </c>
      <c r="F883" s="218">
        <f t="shared" si="70"/>
        <v>30000</v>
      </c>
      <c r="G883" s="207">
        <v>1264138</v>
      </c>
      <c r="H883" s="203">
        <v>37029.325416666667</v>
      </c>
      <c r="I883" t="s">
        <v>2669</v>
      </c>
      <c r="M883" t="s">
        <v>2476</v>
      </c>
      <c r="N883" t="s">
        <v>3110</v>
      </c>
      <c r="O883" t="s">
        <v>1756</v>
      </c>
      <c r="Q883" s="204">
        <v>10000</v>
      </c>
      <c r="S883" t="s">
        <v>2477</v>
      </c>
      <c r="T883" t="s">
        <v>3899</v>
      </c>
      <c r="U883" s="206">
        <v>4.125</v>
      </c>
      <c r="V883" t="s">
        <v>3111</v>
      </c>
      <c r="W883" t="s">
        <v>3157</v>
      </c>
      <c r="X883" t="s">
        <v>3158</v>
      </c>
      <c r="Y883" t="s">
        <v>3114</v>
      </c>
      <c r="Z883" t="s">
        <v>3532</v>
      </c>
      <c r="AA883">
        <v>796456</v>
      </c>
      <c r="AB883" s="203">
        <v>37030.875</v>
      </c>
      <c r="AC883" s="203">
        <v>37032.875</v>
      </c>
    </row>
    <row r="884" spans="1:29" x14ac:dyDescent="0.25">
      <c r="A884" s="44" t="str">
        <f t="shared" si="66"/>
        <v>US Natural Gas Financial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Financial</v>
      </c>
      <c r="E884" s="44">
        <f>IF(VLOOKUP(S884,'DD-Lookup'!$J$6:$L$50,3,FALSE)="Monthly",(YEAR(AC884)-YEAR(AB884))*12+MONTH(AC884)-MONTH(AB884)+1,(AC884-AB884+1))</f>
        <v>30</v>
      </c>
      <c r="F884" s="218">
        <f t="shared" si="70"/>
        <v>750000</v>
      </c>
      <c r="G884" s="207">
        <v>1264140</v>
      </c>
      <c r="H884" s="203">
        <v>37029.325520833336</v>
      </c>
      <c r="I884" t="s">
        <v>3165</v>
      </c>
      <c r="M884" t="s">
        <v>2476</v>
      </c>
      <c r="N884" t="s">
        <v>3125</v>
      </c>
      <c r="O884" t="s">
        <v>2497</v>
      </c>
      <c r="P884" s="204">
        <v>25000</v>
      </c>
      <c r="S884" t="s">
        <v>2477</v>
      </c>
      <c r="T884" t="s">
        <v>3899</v>
      </c>
      <c r="U884" s="206">
        <v>-8.2500000000000004E-2</v>
      </c>
      <c r="V884" t="s">
        <v>2849</v>
      </c>
      <c r="W884" t="s">
        <v>2426</v>
      </c>
      <c r="X884" t="s">
        <v>2427</v>
      </c>
      <c r="Y884" t="s">
        <v>3964</v>
      </c>
      <c r="Z884" t="s">
        <v>3532</v>
      </c>
      <c r="AA884" t="s">
        <v>1763</v>
      </c>
      <c r="AB884" s="203">
        <v>37043.875</v>
      </c>
      <c r="AC884" s="203">
        <v>37072.875</v>
      </c>
    </row>
    <row r="885" spans="1:29" x14ac:dyDescent="0.25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3</v>
      </c>
      <c r="F885" s="218">
        <f t="shared" si="70"/>
        <v>30000</v>
      </c>
      <c r="G885" s="207">
        <v>1264141</v>
      </c>
      <c r="H885" s="203">
        <v>37029.325543981482</v>
      </c>
      <c r="I885" t="s">
        <v>2365</v>
      </c>
      <c r="M885" t="s">
        <v>2476</v>
      </c>
      <c r="N885" t="s">
        <v>3110</v>
      </c>
      <c r="O885" t="s">
        <v>2606</v>
      </c>
      <c r="P885" s="204">
        <v>10000</v>
      </c>
      <c r="S885" t="s">
        <v>2477</v>
      </c>
      <c r="T885" t="s">
        <v>3899</v>
      </c>
      <c r="U885" s="206">
        <v>4.17</v>
      </c>
      <c r="V885" t="s">
        <v>2366</v>
      </c>
      <c r="W885" t="s">
        <v>2319</v>
      </c>
      <c r="X885" t="s">
        <v>2320</v>
      </c>
      <c r="Y885" t="s">
        <v>3114</v>
      </c>
      <c r="Z885" t="s">
        <v>3532</v>
      </c>
      <c r="AA885">
        <v>796457</v>
      </c>
      <c r="AB885" s="203">
        <v>37030.875</v>
      </c>
      <c r="AC885" s="203">
        <v>37032.875</v>
      </c>
    </row>
    <row r="886" spans="1:29" x14ac:dyDescent="0.25">
      <c r="A886" s="44" t="str">
        <f t="shared" si="66"/>
        <v>US Natural Gas Financial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Financial</v>
      </c>
      <c r="E886" s="44">
        <f>IF(VLOOKUP(S886,'DD-Lookup'!$J$6:$L$50,3,FALSE)="Monthly",(YEAR(AC886)-YEAR(AB886))*12+MONTH(AC886)-MONTH(AB886)+1,(AC886-AB886+1))</f>
        <v>30</v>
      </c>
      <c r="F886" s="218">
        <f t="shared" si="70"/>
        <v>150000</v>
      </c>
      <c r="G886" s="207">
        <v>1264142</v>
      </c>
      <c r="H886" s="203">
        <v>37029.325590277775</v>
      </c>
      <c r="I886" t="s">
        <v>3865</v>
      </c>
      <c r="M886" t="s">
        <v>2476</v>
      </c>
      <c r="N886" t="s">
        <v>2711</v>
      </c>
      <c r="O886" t="s">
        <v>2712</v>
      </c>
      <c r="P886" s="204">
        <v>5000</v>
      </c>
      <c r="S886" t="s">
        <v>2477</v>
      </c>
      <c r="T886" t="s">
        <v>3899</v>
      </c>
      <c r="U886" s="206">
        <v>4.21</v>
      </c>
      <c r="V886" t="s">
        <v>1764</v>
      </c>
      <c r="W886" t="s">
        <v>3390</v>
      </c>
      <c r="X886" t="s">
        <v>2713</v>
      </c>
      <c r="Y886" t="s">
        <v>3964</v>
      </c>
      <c r="Z886" t="s">
        <v>3532</v>
      </c>
      <c r="AA886" t="s">
        <v>1765</v>
      </c>
      <c r="AB886" s="203">
        <v>37043.875</v>
      </c>
      <c r="AC886" s="203">
        <v>37072.875</v>
      </c>
    </row>
    <row r="887" spans="1:29" x14ac:dyDescent="0.25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13</v>
      </c>
      <c r="F887" s="218">
        <f t="shared" si="70"/>
        <v>195000</v>
      </c>
      <c r="G887" s="207">
        <v>1264143</v>
      </c>
      <c r="H887" s="203">
        <v>37029.325983796298</v>
      </c>
      <c r="I887" t="s">
        <v>3639</v>
      </c>
      <c r="M887" t="s">
        <v>2476</v>
      </c>
      <c r="N887" t="s">
        <v>2711</v>
      </c>
      <c r="O887" t="s">
        <v>2588</v>
      </c>
      <c r="P887" s="204">
        <v>15000</v>
      </c>
      <c r="S887" t="s">
        <v>2477</v>
      </c>
      <c r="T887" t="s">
        <v>3899</v>
      </c>
      <c r="U887" s="206">
        <v>4.16</v>
      </c>
      <c r="V887" t="s">
        <v>3180</v>
      </c>
      <c r="W887" t="s">
        <v>3181</v>
      </c>
      <c r="X887" t="s">
        <v>2306</v>
      </c>
      <c r="Y887" t="s">
        <v>3964</v>
      </c>
      <c r="Z887" t="s">
        <v>3532</v>
      </c>
      <c r="AA887" t="s">
        <v>1766</v>
      </c>
      <c r="AB887" s="203">
        <v>37030.875</v>
      </c>
      <c r="AC887" s="203">
        <v>37042.875</v>
      </c>
    </row>
    <row r="888" spans="1:29" x14ac:dyDescent="0.25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3</v>
      </c>
      <c r="F888" s="218">
        <f t="shared" si="70"/>
        <v>15000</v>
      </c>
      <c r="G888" s="207">
        <v>1264144</v>
      </c>
      <c r="H888" s="203">
        <v>37029.32607638889</v>
      </c>
      <c r="I888" t="s">
        <v>3240</v>
      </c>
      <c r="M888" t="s">
        <v>2476</v>
      </c>
      <c r="N888" t="s">
        <v>3110</v>
      </c>
      <c r="O888" t="s">
        <v>2609</v>
      </c>
      <c r="P888" s="204">
        <v>5000</v>
      </c>
      <c r="S888" t="s">
        <v>2477</v>
      </c>
      <c r="T888" t="s">
        <v>3899</v>
      </c>
      <c r="U888" s="206">
        <v>4.04</v>
      </c>
      <c r="V888" t="s">
        <v>3756</v>
      </c>
      <c r="W888" t="s">
        <v>2326</v>
      </c>
      <c r="X888" t="s">
        <v>2378</v>
      </c>
      <c r="Y888" t="s">
        <v>3114</v>
      </c>
      <c r="Z888" t="s">
        <v>3532</v>
      </c>
      <c r="AA888">
        <v>796458</v>
      </c>
      <c r="AB888" s="203">
        <v>37030.875</v>
      </c>
      <c r="AC888" s="203">
        <v>37032.875</v>
      </c>
    </row>
    <row r="889" spans="1:29" x14ac:dyDescent="0.25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3</v>
      </c>
      <c r="F889" s="218">
        <f t="shared" si="70"/>
        <v>15000</v>
      </c>
      <c r="G889" s="207">
        <v>1264145</v>
      </c>
      <c r="H889" s="203">
        <v>37029.32613425926</v>
      </c>
      <c r="I889" t="s">
        <v>3240</v>
      </c>
      <c r="M889" t="s">
        <v>2476</v>
      </c>
      <c r="N889" t="s">
        <v>3110</v>
      </c>
      <c r="O889" t="s">
        <v>2609</v>
      </c>
      <c r="P889" s="204">
        <v>5000</v>
      </c>
      <c r="S889" t="s">
        <v>2477</v>
      </c>
      <c r="T889" t="s">
        <v>3899</v>
      </c>
      <c r="U889" s="206">
        <v>4.03</v>
      </c>
      <c r="V889" t="s">
        <v>3756</v>
      </c>
      <c r="W889" t="s">
        <v>2326</v>
      </c>
      <c r="X889" t="s">
        <v>2378</v>
      </c>
      <c r="Y889" t="s">
        <v>3114</v>
      </c>
      <c r="Z889" t="s">
        <v>3532</v>
      </c>
      <c r="AA889">
        <v>796459</v>
      </c>
      <c r="AB889" s="203">
        <v>37030.875</v>
      </c>
      <c r="AC889" s="203">
        <v>37032.875</v>
      </c>
    </row>
    <row r="890" spans="1:29" x14ac:dyDescent="0.25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3</v>
      </c>
      <c r="F890" s="218">
        <f t="shared" si="70"/>
        <v>15000</v>
      </c>
      <c r="G890" s="207">
        <v>1264146</v>
      </c>
      <c r="H890" s="203">
        <v>37029.326215277775</v>
      </c>
      <c r="I890" t="s">
        <v>2420</v>
      </c>
      <c r="M890" t="s">
        <v>2476</v>
      </c>
      <c r="N890" t="s">
        <v>3110</v>
      </c>
      <c r="O890" t="s">
        <v>2624</v>
      </c>
      <c r="Q890" s="204">
        <v>5000</v>
      </c>
      <c r="S890" t="s">
        <v>2477</v>
      </c>
      <c r="T890" t="s">
        <v>3899</v>
      </c>
      <c r="U890" s="206">
        <v>4.09</v>
      </c>
      <c r="V890" t="s">
        <v>2457</v>
      </c>
      <c r="W890" t="s">
        <v>4133</v>
      </c>
      <c r="X890" t="s">
        <v>2378</v>
      </c>
      <c r="Y890" t="s">
        <v>3114</v>
      </c>
      <c r="Z890" t="s">
        <v>3532</v>
      </c>
      <c r="AA890">
        <v>796460</v>
      </c>
      <c r="AB890" s="203">
        <v>37030.875</v>
      </c>
      <c r="AC890" s="203">
        <v>37032.875</v>
      </c>
    </row>
    <row r="891" spans="1:29" x14ac:dyDescent="0.25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3</v>
      </c>
      <c r="F891" s="218">
        <f t="shared" si="70"/>
        <v>15000</v>
      </c>
      <c r="G891" s="207">
        <v>1264147</v>
      </c>
      <c r="H891" s="203">
        <v>37029.326354166667</v>
      </c>
      <c r="I891" t="s">
        <v>2420</v>
      </c>
      <c r="M891" t="s">
        <v>2476</v>
      </c>
      <c r="N891" t="s">
        <v>3110</v>
      </c>
      <c r="O891" t="s">
        <v>2625</v>
      </c>
      <c r="Q891" s="204">
        <v>5000</v>
      </c>
      <c r="S891" t="s">
        <v>2477</v>
      </c>
      <c r="T891" t="s">
        <v>3899</v>
      </c>
      <c r="U891" s="206">
        <v>4.09</v>
      </c>
      <c r="V891" t="s">
        <v>2457</v>
      </c>
      <c r="W891" t="s">
        <v>4133</v>
      </c>
      <c r="X891" t="s">
        <v>2378</v>
      </c>
      <c r="Y891" t="s">
        <v>3114</v>
      </c>
      <c r="Z891" t="s">
        <v>3532</v>
      </c>
      <c r="AA891">
        <v>796461</v>
      </c>
      <c r="AB891" s="203">
        <v>37030.875</v>
      </c>
      <c r="AC891" s="203">
        <v>37032.875</v>
      </c>
    </row>
    <row r="892" spans="1:29" x14ac:dyDescent="0.25">
      <c r="A892" s="44" t="str">
        <f t="shared" si="66"/>
        <v>US Power Physical</v>
      </c>
      <c r="B892" s="44" t="str">
        <f t="shared" si="67"/>
        <v>US</v>
      </c>
      <c r="C892" s="44" t="str">
        <f t="shared" si="68"/>
        <v>Power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30</v>
      </c>
      <c r="F892" s="218">
        <f t="shared" si="70"/>
        <v>1500</v>
      </c>
      <c r="G892" s="207">
        <v>1264148</v>
      </c>
      <c r="H892" s="203">
        <v>37029.326412037037</v>
      </c>
      <c r="I892" t="s">
        <v>4174</v>
      </c>
      <c r="M892" t="s">
        <v>3301</v>
      </c>
      <c r="N892" t="s">
        <v>2631</v>
      </c>
      <c r="O892" t="s">
        <v>2663</v>
      </c>
      <c r="Q892" s="204">
        <v>50</v>
      </c>
      <c r="S892" t="s">
        <v>2475</v>
      </c>
      <c r="T892" t="s">
        <v>3899</v>
      </c>
      <c r="U892" s="206">
        <v>62.5</v>
      </c>
      <c r="V892" t="s">
        <v>4175</v>
      </c>
      <c r="W892" t="s">
        <v>2642</v>
      </c>
      <c r="X892" t="s">
        <v>2664</v>
      </c>
      <c r="Y892" t="s">
        <v>4166</v>
      </c>
      <c r="Z892" t="s">
        <v>3527</v>
      </c>
      <c r="AA892">
        <v>615040.1</v>
      </c>
      <c r="AB892" s="203">
        <v>37043.71597222222</v>
      </c>
      <c r="AC892" s="203">
        <v>37072.71597222222</v>
      </c>
    </row>
    <row r="893" spans="1:29" x14ac:dyDescent="0.25">
      <c r="A893" s="44" t="str">
        <f t="shared" si="66"/>
        <v xml:space="preserve"> Metals Financial</v>
      </c>
      <c r="B893" s="44" t="str">
        <f t="shared" si="67"/>
        <v/>
      </c>
      <c r="C893" s="44" t="str">
        <f t="shared" si="68"/>
        <v>Metals</v>
      </c>
      <c r="D893" s="44" t="str">
        <f t="shared" si="69"/>
        <v>Financial</v>
      </c>
      <c r="E893" s="44">
        <f>IF(VLOOKUP(S893,'DD-Lookup'!$J$6:$L$50,3,FALSE)="Monthly",(YEAR(AC893)-YEAR(AB893))*12+MONTH(AC893)-MONTH(AB893)+1,(AC893-AB893+1))</f>
        <v>1</v>
      </c>
      <c r="F893" s="218">
        <f t="shared" si="70"/>
        <v>19</v>
      </c>
      <c r="G893" s="207">
        <v>1264149</v>
      </c>
      <c r="H893" s="203">
        <v>37029.326516203706</v>
      </c>
      <c r="I893" t="s">
        <v>4013</v>
      </c>
      <c r="M893" t="s">
        <v>2482</v>
      </c>
      <c r="N893" t="s">
        <v>3896</v>
      </c>
      <c r="O893" t="s">
        <v>3897</v>
      </c>
      <c r="Q893" s="204">
        <v>19</v>
      </c>
      <c r="S893" t="s">
        <v>3898</v>
      </c>
      <c r="T893" t="s">
        <v>3899</v>
      </c>
      <c r="U893" s="206">
        <v>1703</v>
      </c>
      <c r="V893" t="s">
        <v>4014</v>
      </c>
      <c r="W893" t="s">
        <v>3922</v>
      </c>
      <c r="X893" t="s">
        <v>3902</v>
      </c>
      <c r="Y893" t="s">
        <v>3903</v>
      </c>
      <c r="Z893" t="s">
        <v>3904</v>
      </c>
      <c r="AA893">
        <v>2138240</v>
      </c>
    </row>
    <row r="894" spans="1:29" x14ac:dyDescent="0.25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3</v>
      </c>
      <c r="F894" s="218">
        <f t="shared" si="70"/>
        <v>30000</v>
      </c>
      <c r="G894" s="207">
        <v>1264150</v>
      </c>
      <c r="H894" s="203">
        <v>37029.326539351852</v>
      </c>
      <c r="I894" t="s">
        <v>3871</v>
      </c>
      <c r="M894" t="s">
        <v>2476</v>
      </c>
      <c r="N894" t="s">
        <v>3110</v>
      </c>
      <c r="O894" t="s">
        <v>1753</v>
      </c>
      <c r="P894" s="204">
        <v>10000</v>
      </c>
      <c r="S894" t="s">
        <v>2477</v>
      </c>
      <c r="T894" t="s">
        <v>3899</v>
      </c>
      <c r="U894" s="206">
        <v>4.2424999999999997</v>
      </c>
      <c r="V894" t="s">
        <v>3778</v>
      </c>
      <c r="W894" t="s">
        <v>3112</v>
      </c>
      <c r="X894" t="s">
        <v>3113</v>
      </c>
      <c r="Y894" t="s">
        <v>3114</v>
      </c>
      <c r="Z894" t="s">
        <v>3532</v>
      </c>
      <c r="AA894">
        <v>796464</v>
      </c>
      <c r="AB894" s="203">
        <v>37030.875</v>
      </c>
      <c r="AC894" s="203">
        <v>37032.875</v>
      </c>
    </row>
    <row r="895" spans="1:29" x14ac:dyDescent="0.25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3</v>
      </c>
      <c r="F895" s="218">
        <f t="shared" si="70"/>
        <v>30000</v>
      </c>
      <c r="G895" s="207">
        <v>1264151</v>
      </c>
      <c r="H895" s="203">
        <v>37029.326817129629</v>
      </c>
      <c r="I895" t="s">
        <v>3142</v>
      </c>
      <c r="M895" t="s">
        <v>2476</v>
      </c>
      <c r="N895" t="s">
        <v>3110</v>
      </c>
      <c r="O895" t="s">
        <v>1756</v>
      </c>
      <c r="P895" s="204">
        <v>10000</v>
      </c>
      <c r="S895" t="s">
        <v>2477</v>
      </c>
      <c r="T895" t="s">
        <v>3899</v>
      </c>
      <c r="U895" s="206">
        <v>4.12</v>
      </c>
      <c r="V895" t="s">
        <v>4135</v>
      </c>
      <c r="W895" t="s">
        <v>3157</v>
      </c>
      <c r="X895" t="s">
        <v>3158</v>
      </c>
      <c r="Y895" t="s">
        <v>3114</v>
      </c>
      <c r="Z895" t="s">
        <v>3532</v>
      </c>
      <c r="AA895">
        <v>796465</v>
      </c>
      <c r="AB895" s="203">
        <v>37030.875</v>
      </c>
      <c r="AC895" s="203">
        <v>37032.875</v>
      </c>
    </row>
    <row r="896" spans="1:29" x14ac:dyDescent="0.25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3</v>
      </c>
      <c r="F896" s="218">
        <f t="shared" si="70"/>
        <v>30000</v>
      </c>
      <c r="G896" s="207">
        <v>1264152</v>
      </c>
      <c r="H896" s="203">
        <v>37029.326886574076</v>
      </c>
      <c r="I896" t="s">
        <v>2704</v>
      </c>
      <c r="M896" t="s">
        <v>2476</v>
      </c>
      <c r="N896" t="s">
        <v>3110</v>
      </c>
      <c r="O896" t="s">
        <v>1753</v>
      </c>
      <c r="P896" s="204">
        <v>10000</v>
      </c>
      <c r="S896" t="s">
        <v>2477</v>
      </c>
      <c r="T896" t="s">
        <v>3899</v>
      </c>
      <c r="U896" s="206">
        <v>4.2386999999999997</v>
      </c>
      <c r="V896" t="s">
        <v>3145</v>
      </c>
      <c r="W896" t="s">
        <v>3112</v>
      </c>
      <c r="X896" t="s">
        <v>3113</v>
      </c>
      <c r="Y896" t="s">
        <v>3114</v>
      </c>
      <c r="Z896" t="s">
        <v>3532</v>
      </c>
      <c r="AA896">
        <v>796466</v>
      </c>
      <c r="AB896" s="203">
        <v>37030.875</v>
      </c>
      <c r="AC896" s="203">
        <v>37032.875</v>
      </c>
    </row>
    <row r="897" spans="1:29" x14ac:dyDescent="0.25">
      <c r="A897" s="44" t="str">
        <f t="shared" si="66"/>
        <v>US Natural Gas Financial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30</v>
      </c>
      <c r="F897" s="218">
        <f t="shared" si="70"/>
        <v>150000</v>
      </c>
      <c r="G897" s="207">
        <v>1264153</v>
      </c>
      <c r="H897" s="203">
        <v>37029.326898148145</v>
      </c>
      <c r="I897" t="s">
        <v>3118</v>
      </c>
      <c r="M897" t="s">
        <v>2476</v>
      </c>
      <c r="N897" t="s">
        <v>3125</v>
      </c>
      <c r="O897" t="s">
        <v>3712</v>
      </c>
      <c r="Q897" s="204">
        <v>5000</v>
      </c>
      <c r="S897" t="s">
        <v>2477</v>
      </c>
      <c r="T897" t="s">
        <v>3899</v>
      </c>
      <c r="U897" s="206">
        <v>8.5000000000000006E-2</v>
      </c>
      <c r="V897" t="s">
        <v>2425</v>
      </c>
      <c r="W897" t="s">
        <v>2384</v>
      </c>
      <c r="X897" t="s">
        <v>2385</v>
      </c>
      <c r="Y897" t="s">
        <v>3964</v>
      </c>
      <c r="Z897" t="s">
        <v>3532</v>
      </c>
      <c r="AA897" t="s">
        <v>1767</v>
      </c>
      <c r="AB897" s="203">
        <v>37043.875</v>
      </c>
      <c r="AC897" s="203">
        <v>37072.875</v>
      </c>
    </row>
    <row r="898" spans="1:29" x14ac:dyDescent="0.25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3</v>
      </c>
      <c r="F898" s="218">
        <f t="shared" si="70"/>
        <v>30000</v>
      </c>
      <c r="G898" s="207">
        <v>1264154</v>
      </c>
      <c r="H898" s="203">
        <v>37029.326898148145</v>
      </c>
      <c r="I898" t="s">
        <v>2965</v>
      </c>
      <c r="M898" t="s">
        <v>2476</v>
      </c>
      <c r="N898" t="s">
        <v>3110</v>
      </c>
      <c r="O898" t="s">
        <v>1762</v>
      </c>
      <c r="Q898" s="204">
        <v>10000</v>
      </c>
      <c r="S898" t="s">
        <v>2477</v>
      </c>
      <c r="T898" t="s">
        <v>3899</v>
      </c>
      <c r="U898" s="206">
        <v>4.1150000000000002</v>
      </c>
      <c r="V898" t="s">
        <v>3757</v>
      </c>
      <c r="W898" t="s">
        <v>3157</v>
      </c>
      <c r="X898" t="s">
        <v>3158</v>
      </c>
      <c r="Y898" t="s">
        <v>3114</v>
      </c>
      <c r="Z898" t="s">
        <v>3532</v>
      </c>
      <c r="AA898">
        <v>796467</v>
      </c>
      <c r="AB898" s="203">
        <v>37030.875</v>
      </c>
      <c r="AC898" s="203">
        <v>37032.875</v>
      </c>
    </row>
    <row r="899" spans="1:29" x14ac:dyDescent="0.25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3</v>
      </c>
      <c r="F899" s="218">
        <f t="shared" si="70"/>
        <v>15000</v>
      </c>
      <c r="G899" s="207">
        <v>1264155</v>
      </c>
      <c r="H899" s="203">
        <v>37029.326990740738</v>
      </c>
      <c r="I899" t="s">
        <v>3115</v>
      </c>
      <c r="M899" t="s">
        <v>2476</v>
      </c>
      <c r="N899" t="s">
        <v>3110</v>
      </c>
      <c r="O899" t="s">
        <v>1768</v>
      </c>
      <c r="P899" s="204">
        <v>5000</v>
      </c>
      <c r="S899" t="s">
        <v>2477</v>
      </c>
      <c r="T899" t="s">
        <v>3899</v>
      </c>
      <c r="U899" s="206">
        <v>4.0650000000000004</v>
      </c>
      <c r="V899" t="s">
        <v>3156</v>
      </c>
      <c r="W899" t="s">
        <v>3174</v>
      </c>
      <c r="X899" t="s">
        <v>3138</v>
      </c>
      <c r="Y899" t="s">
        <v>3114</v>
      </c>
      <c r="Z899" t="s">
        <v>3532</v>
      </c>
      <c r="AA899">
        <v>796468</v>
      </c>
      <c r="AB899" s="203">
        <v>37030.875</v>
      </c>
      <c r="AC899" s="203">
        <v>37032.875</v>
      </c>
    </row>
    <row r="900" spans="1:29" x14ac:dyDescent="0.25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3</v>
      </c>
      <c r="F900" s="218">
        <f t="shared" si="70"/>
        <v>15000</v>
      </c>
      <c r="G900" s="207">
        <v>1264156</v>
      </c>
      <c r="H900" s="203">
        <v>37029.327060185184</v>
      </c>
      <c r="I900" t="s">
        <v>3115</v>
      </c>
      <c r="M900" t="s">
        <v>2476</v>
      </c>
      <c r="N900" t="s">
        <v>3110</v>
      </c>
      <c r="O900" t="s">
        <v>1768</v>
      </c>
      <c r="P900" s="204">
        <v>5000</v>
      </c>
      <c r="S900" t="s">
        <v>2477</v>
      </c>
      <c r="T900" t="s">
        <v>3899</v>
      </c>
      <c r="U900" s="206">
        <v>4.0599999999999996</v>
      </c>
      <c r="V900" t="s">
        <v>3156</v>
      </c>
      <c r="W900" t="s">
        <v>3174</v>
      </c>
      <c r="X900" t="s">
        <v>3138</v>
      </c>
      <c r="Y900" t="s">
        <v>3114</v>
      </c>
      <c r="Z900" t="s">
        <v>3532</v>
      </c>
      <c r="AA900">
        <v>796469</v>
      </c>
      <c r="AB900" s="203">
        <v>37030.875</v>
      </c>
      <c r="AC900" s="203">
        <v>37032.875</v>
      </c>
    </row>
    <row r="901" spans="1:29" x14ac:dyDescent="0.25">
      <c r="A901" s="44" t="str">
        <f t="shared" si="66"/>
        <v>US Power Physical</v>
      </c>
      <c r="B901" s="44" t="str">
        <f t="shared" si="67"/>
        <v>US</v>
      </c>
      <c r="C901" s="44" t="str">
        <f t="shared" si="68"/>
        <v>Power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30</v>
      </c>
      <c r="F901" s="218">
        <f t="shared" si="70"/>
        <v>1500</v>
      </c>
      <c r="G901" s="207">
        <v>1264158</v>
      </c>
      <c r="H901" s="203">
        <v>37029.327256944445</v>
      </c>
      <c r="I901" t="s">
        <v>2662</v>
      </c>
      <c r="M901" t="s">
        <v>3301</v>
      </c>
      <c r="N901" t="s">
        <v>2631</v>
      </c>
      <c r="O901" t="s">
        <v>2663</v>
      </c>
      <c r="P901" s="204">
        <v>50</v>
      </c>
      <c r="S901" t="s">
        <v>2475</v>
      </c>
      <c r="T901" t="s">
        <v>3899</v>
      </c>
      <c r="U901" s="206">
        <v>62.5</v>
      </c>
      <c r="V901" t="s">
        <v>3853</v>
      </c>
      <c r="W901" t="s">
        <v>2642</v>
      </c>
      <c r="X901" t="s">
        <v>2664</v>
      </c>
      <c r="Y901" t="s">
        <v>4166</v>
      </c>
      <c r="Z901" t="s">
        <v>3527</v>
      </c>
      <c r="AA901">
        <v>615041.1</v>
      </c>
      <c r="AB901" s="203">
        <v>37043.71597222222</v>
      </c>
      <c r="AC901" s="203">
        <v>37072.71597222222</v>
      </c>
    </row>
    <row r="902" spans="1:29" x14ac:dyDescent="0.25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3</v>
      </c>
      <c r="F902" s="218">
        <f t="shared" si="70"/>
        <v>15000</v>
      </c>
      <c r="G902" s="207">
        <v>1264157</v>
      </c>
      <c r="H902" s="203">
        <v>37029.327256944445</v>
      </c>
      <c r="I902" t="s">
        <v>3115</v>
      </c>
      <c r="M902" t="s">
        <v>2476</v>
      </c>
      <c r="N902" t="s">
        <v>3110</v>
      </c>
      <c r="O902" t="s">
        <v>1769</v>
      </c>
      <c r="P902" s="204">
        <v>5000</v>
      </c>
      <c r="S902" t="s">
        <v>2477</v>
      </c>
      <c r="T902" t="s">
        <v>3899</v>
      </c>
      <c r="U902" s="206">
        <v>4.0549999999999997</v>
      </c>
      <c r="V902" t="s">
        <v>3162</v>
      </c>
      <c r="W902" t="s">
        <v>3174</v>
      </c>
      <c r="X902" t="s">
        <v>3138</v>
      </c>
      <c r="Y902" t="s">
        <v>3114</v>
      </c>
      <c r="Z902" t="s">
        <v>3532</v>
      </c>
      <c r="AA902">
        <v>796470</v>
      </c>
      <c r="AB902" s="203">
        <v>37030.875</v>
      </c>
      <c r="AC902" s="203">
        <v>37032.875</v>
      </c>
    </row>
    <row r="903" spans="1:29" x14ac:dyDescent="0.25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3</v>
      </c>
      <c r="F903" s="218">
        <f t="shared" si="70"/>
        <v>30000</v>
      </c>
      <c r="G903" s="207">
        <v>1264159</v>
      </c>
      <c r="H903" s="203">
        <v>37029.327546296299</v>
      </c>
      <c r="I903" t="s">
        <v>3115</v>
      </c>
      <c r="M903" t="s">
        <v>2476</v>
      </c>
      <c r="N903" t="s">
        <v>3110</v>
      </c>
      <c r="O903" t="s">
        <v>1753</v>
      </c>
      <c r="Q903" s="204">
        <v>10000</v>
      </c>
      <c r="S903" t="s">
        <v>2477</v>
      </c>
      <c r="T903" t="s">
        <v>3899</v>
      </c>
      <c r="U903" s="206">
        <v>4.2374999999999998</v>
      </c>
      <c r="V903" t="s">
        <v>3156</v>
      </c>
      <c r="W903" t="s">
        <v>3112</v>
      </c>
      <c r="X903" t="s">
        <v>3113</v>
      </c>
      <c r="Y903" t="s">
        <v>3114</v>
      </c>
      <c r="Z903" t="s">
        <v>3532</v>
      </c>
      <c r="AA903">
        <v>796484</v>
      </c>
      <c r="AB903" s="203">
        <v>37030.875</v>
      </c>
      <c r="AC903" s="203">
        <v>37032.875</v>
      </c>
    </row>
    <row r="904" spans="1:29" x14ac:dyDescent="0.25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3</v>
      </c>
      <c r="F904" s="218">
        <f t="shared" si="70"/>
        <v>15000</v>
      </c>
      <c r="G904" s="207">
        <v>1264161</v>
      </c>
      <c r="H904" s="203">
        <v>37029.327650462961</v>
      </c>
      <c r="I904" t="s">
        <v>3143</v>
      </c>
      <c r="M904" t="s">
        <v>2476</v>
      </c>
      <c r="N904" t="s">
        <v>3110</v>
      </c>
      <c r="O904" t="s">
        <v>1770</v>
      </c>
      <c r="P904" s="204">
        <v>5000</v>
      </c>
      <c r="S904" t="s">
        <v>2477</v>
      </c>
      <c r="T904" t="s">
        <v>3899</v>
      </c>
      <c r="U904" s="206">
        <v>4.0650000000000004</v>
      </c>
      <c r="V904" t="s">
        <v>2342</v>
      </c>
      <c r="W904" t="s">
        <v>3174</v>
      </c>
      <c r="X904" t="s">
        <v>3138</v>
      </c>
      <c r="Y904" t="s">
        <v>3114</v>
      </c>
      <c r="Z904" t="s">
        <v>3532</v>
      </c>
      <c r="AA904">
        <v>796485</v>
      </c>
      <c r="AB904" s="203">
        <v>37030.875</v>
      </c>
      <c r="AC904" s="203">
        <v>37032.875</v>
      </c>
    </row>
    <row r="905" spans="1:29" x14ac:dyDescent="0.25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3</v>
      </c>
      <c r="F905" s="218">
        <f t="shared" si="70"/>
        <v>15000</v>
      </c>
      <c r="G905" s="207">
        <v>1264162</v>
      </c>
      <c r="H905" s="203">
        <v>37029.327743055554</v>
      </c>
      <c r="I905" t="s">
        <v>2397</v>
      </c>
      <c r="M905" t="s">
        <v>2476</v>
      </c>
      <c r="N905" t="s">
        <v>3110</v>
      </c>
      <c r="O905" t="s">
        <v>1768</v>
      </c>
      <c r="P905" s="204">
        <v>5000</v>
      </c>
      <c r="S905" t="s">
        <v>2477</v>
      </c>
      <c r="T905" t="s">
        <v>3899</v>
      </c>
      <c r="U905" s="206">
        <v>4.0549999999999997</v>
      </c>
      <c r="V905" t="s">
        <v>2398</v>
      </c>
      <c r="W905" t="s">
        <v>3174</v>
      </c>
      <c r="X905" t="s">
        <v>3138</v>
      </c>
      <c r="Y905" t="s">
        <v>3114</v>
      </c>
      <c r="Z905" t="s">
        <v>3532</v>
      </c>
      <c r="AA905">
        <v>796486</v>
      </c>
      <c r="AB905" s="203">
        <v>37030.875</v>
      </c>
      <c r="AC905" s="203">
        <v>37032.875</v>
      </c>
    </row>
    <row r="906" spans="1:29" x14ac:dyDescent="0.25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3</v>
      </c>
      <c r="F906" s="218">
        <f t="shared" si="70"/>
        <v>15000</v>
      </c>
      <c r="G906" s="207">
        <v>1264163</v>
      </c>
      <c r="H906" s="203">
        <v>37029.327847222223</v>
      </c>
      <c r="I906" t="s">
        <v>2313</v>
      </c>
      <c r="M906" t="s">
        <v>2476</v>
      </c>
      <c r="N906" t="s">
        <v>3110</v>
      </c>
      <c r="O906" t="s">
        <v>1770</v>
      </c>
      <c r="P906" s="204">
        <v>5000</v>
      </c>
      <c r="S906" t="s">
        <v>2477</v>
      </c>
      <c r="T906" t="s">
        <v>3899</v>
      </c>
      <c r="U906" s="206">
        <v>4.0599999999999996</v>
      </c>
      <c r="V906" t="s">
        <v>2348</v>
      </c>
      <c r="W906" t="s">
        <v>3174</v>
      </c>
      <c r="X906" t="s">
        <v>3138</v>
      </c>
      <c r="Y906" t="s">
        <v>3114</v>
      </c>
      <c r="Z906" t="s">
        <v>3532</v>
      </c>
      <c r="AA906">
        <v>796487</v>
      </c>
      <c r="AB906" s="203">
        <v>37030.875</v>
      </c>
      <c r="AC906" s="203">
        <v>37032.875</v>
      </c>
    </row>
    <row r="907" spans="1:29" x14ac:dyDescent="0.25">
      <c r="A907" s="44" t="str">
        <f t="shared" ref="A907:A970" si="71">B907&amp;" "&amp;C907&amp;" "&amp;D907</f>
        <v xml:space="preserve"> Metals Financial</v>
      </c>
      <c r="B907" s="44" t="str">
        <f t="shared" ref="B907:B970" si="72">IF((LEFT(N907,2)="US"),"US","")</f>
        <v/>
      </c>
      <c r="C907" s="44" t="str">
        <f t="shared" ref="C907:C970" si="73">M907</f>
        <v>Metals</v>
      </c>
      <c r="D907" s="44" t="str">
        <f t="shared" ref="D907:D970" si="74">IF(ISNUMBER(FIND("Phy",N907))=TRUE,"Physical","Financial")</f>
        <v>Financial</v>
      </c>
      <c r="E907" s="44">
        <f>IF(VLOOKUP(S907,'DD-Lookup'!$J$6:$L$50,3,FALSE)="Monthly",(YEAR(AC907)-YEAR(AB907))*12+MONTH(AC907)-MONTH(AB907)+1,(AC907-AB907+1))</f>
        <v>1</v>
      </c>
      <c r="F907" s="218">
        <f t="shared" ref="F907:F970" si="75">E907*SUM(P907:Q907)</f>
        <v>5</v>
      </c>
      <c r="G907" s="207">
        <v>1264164</v>
      </c>
      <c r="H907" s="203">
        <v>37029.327928240738</v>
      </c>
      <c r="I907" t="s">
        <v>3958</v>
      </c>
      <c r="M907" t="s">
        <v>2482</v>
      </c>
      <c r="N907" t="s">
        <v>3972</v>
      </c>
      <c r="O907" t="s">
        <v>3973</v>
      </c>
      <c r="P907" s="204">
        <v>5</v>
      </c>
      <c r="S907" t="s">
        <v>3974</v>
      </c>
      <c r="T907" t="s">
        <v>3899</v>
      </c>
      <c r="U907" s="206">
        <v>7290</v>
      </c>
      <c r="V907" t="s">
        <v>4167</v>
      </c>
      <c r="W907" t="s">
        <v>3976</v>
      </c>
      <c r="X907" t="s">
        <v>3902</v>
      </c>
      <c r="Y907" t="s">
        <v>3903</v>
      </c>
      <c r="Z907" t="s">
        <v>3904</v>
      </c>
      <c r="AA907">
        <v>2138249</v>
      </c>
    </row>
    <row r="908" spans="1:29" x14ac:dyDescent="0.25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3</v>
      </c>
      <c r="F908" s="218">
        <f t="shared" si="75"/>
        <v>15000</v>
      </c>
      <c r="G908" s="207">
        <v>1264165</v>
      </c>
      <c r="H908" s="203">
        <v>37029.327951388892</v>
      </c>
      <c r="I908" t="s">
        <v>2863</v>
      </c>
      <c r="M908" t="s">
        <v>2476</v>
      </c>
      <c r="N908" t="s">
        <v>3110</v>
      </c>
      <c r="O908" t="s">
        <v>1761</v>
      </c>
      <c r="P908" s="204">
        <v>5000</v>
      </c>
      <c r="S908" t="s">
        <v>2477</v>
      </c>
      <c r="T908" t="s">
        <v>3899</v>
      </c>
      <c r="U908" s="206">
        <v>4.5149999999999997</v>
      </c>
      <c r="V908" t="s">
        <v>2901</v>
      </c>
      <c r="W908" t="s">
        <v>2358</v>
      </c>
      <c r="X908" t="s">
        <v>2359</v>
      </c>
      <c r="Y908" t="s">
        <v>3114</v>
      </c>
      <c r="Z908" t="s">
        <v>3532</v>
      </c>
      <c r="AA908">
        <v>796488</v>
      </c>
      <c r="AB908" s="203">
        <v>37030.875</v>
      </c>
      <c r="AC908" s="203">
        <v>37032.875</v>
      </c>
    </row>
    <row r="909" spans="1:29" x14ac:dyDescent="0.25">
      <c r="A909" s="44" t="str">
        <f t="shared" si="71"/>
        <v xml:space="preserve"> Metals Financial</v>
      </c>
      <c r="B909" s="44" t="str">
        <f t="shared" si="72"/>
        <v/>
      </c>
      <c r="C909" s="44" t="str">
        <f t="shared" si="73"/>
        <v>Metals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1</v>
      </c>
      <c r="F909" s="218">
        <f t="shared" si="75"/>
        <v>1</v>
      </c>
      <c r="G909" s="207">
        <v>1264166</v>
      </c>
      <c r="H909" s="203">
        <v>37029.327962962961</v>
      </c>
      <c r="I909" t="s">
        <v>3958</v>
      </c>
      <c r="M909" t="s">
        <v>2482</v>
      </c>
      <c r="N909" t="s">
        <v>3896</v>
      </c>
      <c r="O909" t="s">
        <v>3897</v>
      </c>
      <c r="Q909" s="204">
        <v>1</v>
      </c>
      <c r="S909" t="s">
        <v>3898</v>
      </c>
      <c r="T909" t="s">
        <v>3899</v>
      </c>
      <c r="U909" s="206">
        <v>1703</v>
      </c>
      <c r="V909" t="s">
        <v>3819</v>
      </c>
      <c r="W909" t="s">
        <v>3922</v>
      </c>
      <c r="X909" t="s">
        <v>3902</v>
      </c>
      <c r="Y909" t="s">
        <v>3903</v>
      </c>
      <c r="Z909" t="s">
        <v>3904</v>
      </c>
      <c r="AA909">
        <v>2138251</v>
      </c>
    </row>
    <row r="910" spans="1:29" x14ac:dyDescent="0.25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3</v>
      </c>
      <c r="F910" s="218">
        <f t="shared" si="75"/>
        <v>30000</v>
      </c>
      <c r="G910" s="207">
        <v>1264167</v>
      </c>
      <c r="H910" s="203">
        <v>37029.327986111108</v>
      </c>
      <c r="I910" t="s">
        <v>3136</v>
      </c>
      <c r="M910" t="s">
        <v>2476</v>
      </c>
      <c r="N910" t="s">
        <v>3110</v>
      </c>
      <c r="O910" t="s">
        <v>1756</v>
      </c>
      <c r="P910" s="204">
        <v>10000</v>
      </c>
      <c r="S910" t="s">
        <v>2477</v>
      </c>
      <c r="T910" t="s">
        <v>3899</v>
      </c>
      <c r="U910" s="206">
        <v>4.1150000000000002</v>
      </c>
      <c r="V910" t="s">
        <v>3820</v>
      </c>
      <c r="W910" t="s">
        <v>3157</v>
      </c>
      <c r="X910" t="s">
        <v>3158</v>
      </c>
      <c r="Y910" t="s">
        <v>3114</v>
      </c>
      <c r="Z910" t="s">
        <v>3532</v>
      </c>
      <c r="AA910">
        <v>796489</v>
      </c>
      <c r="AB910" s="203">
        <v>37030.875</v>
      </c>
      <c r="AC910" s="203">
        <v>37032.875</v>
      </c>
    </row>
    <row r="911" spans="1:29" x14ac:dyDescent="0.25">
      <c r="A911" s="44" t="str">
        <f t="shared" si="71"/>
        <v xml:space="preserve"> Metals Financial</v>
      </c>
      <c r="B911" s="44" t="str">
        <f t="shared" si="72"/>
        <v/>
      </c>
      <c r="C911" s="44" t="str">
        <f t="shared" si="73"/>
        <v>Metals</v>
      </c>
      <c r="D911" s="44" t="str">
        <f t="shared" si="74"/>
        <v>Financial</v>
      </c>
      <c r="E911" s="44">
        <f>IF(VLOOKUP(S911,'DD-Lookup'!$J$6:$L$50,3,FALSE)="Monthly",(YEAR(AC911)-YEAR(AB911))*12+MONTH(AC911)-MONTH(AB911)+1,(AC911-AB911+1))</f>
        <v>1</v>
      </c>
      <c r="F911" s="218">
        <f t="shared" si="75"/>
        <v>20</v>
      </c>
      <c r="G911" s="207">
        <v>1264168</v>
      </c>
      <c r="H911" s="203">
        <v>37029.328032407408</v>
      </c>
      <c r="I911" t="s">
        <v>3958</v>
      </c>
      <c r="M911" t="s">
        <v>2482</v>
      </c>
      <c r="N911" t="s">
        <v>3896</v>
      </c>
      <c r="O911" t="s">
        <v>3897</v>
      </c>
      <c r="P911" s="204">
        <v>20</v>
      </c>
      <c r="S911" t="s">
        <v>3898</v>
      </c>
      <c r="T911" t="s">
        <v>3899</v>
      </c>
      <c r="U911" s="206">
        <v>1702</v>
      </c>
      <c r="V911" t="s">
        <v>3819</v>
      </c>
      <c r="W911" t="s">
        <v>3922</v>
      </c>
      <c r="X911" t="s">
        <v>3902</v>
      </c>
      <c r="Y911" t="s">
        <v>3903</v>
      </c>
      <c r="Z911" t="s">
        <v>3904</v>
      </c>
      <c r="AA911">
        <v>2138253</v>
      </c>
    </row>
    <row r="912" spans="1:29" x14ac:dyDescent="0.25">
      <c r="A912" s="44" t="str">
        <f t="shared" si="71"/>
        <v>US Natural Gas Financial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Financial</v>
      </c>
      <c r="E912" s="44">
        <f>IF(VLOOKUP(S912,'DD-Lookup'!$J$6:$L$50,3,FALSE)="Monthly",(YEAR(AC912)-YEAR(AB912))*12+MONTH(AC912)-MONTH(AB912)+1,(AC912-AB912+1))</f>
        <v>30</v>
      </c>
      <c r="F912" s="218">
        <f t="shared" si="75"/>
        <v>300000</v>
      </c>
      <c r="G912" s="207">
        <v>1264170</v>
      </c>
      <c r="H912" s="203">
        <v>37029.328043981484</v>
      </c>
      <c r="I912" t="s">
        <v>2672</v>
      </c>
      <c r="M912" t="s">
        <v>2476</v>
      </c>
      <c r="N912" t="s">
        <v>2711</v>
      </c>
      <c r="O912" t="s">
        <v>2712</v>
      </c>
      <c r="P912" s="204">
        <v>10000</v>
      </c>
      <c r="S912" t="s">
        <v>2477</v>
      </c>
      <c r="T912" t="s">
        <v>3899</v>
      </c>
      <c r="U912" s="206">
        <v>4.21</v>
      </c>
      <c r="V912" t="s">
        <v>1771</v>
      </c>
      <c r="W912" t="s">
        <v>3390</v>
      </c>
      <c r="X912" t="s">
        <v>2713</v>
      </c>
      <c r="Y912" t="s">
        <v>3964</v>
      </c>
      <c r="Z912" t="s">
        <v>3532</v>
      </c>
      <c r="AA912" t="s">
        <v>1772</v>
      </c>
      <c r="AB912" s="203">
        <v>37043.875</v>
      </c>
      <c r="AC912" s="203">
        <v>37072.875</v>
      </c>
    </row>
    <row r="913" spans="1:29" x14ac:dyDescent="0.25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3</v>
      </c>
      <c r="F913" s="218">
        <f t="shared" si="75"/>
        <v>7500</v>
      </c>
      <c r="G913" s="207">
        <v>1264169</v>
      </c>
      <c r="H913" s="203">
        <v>37029.328043981484</v>
      </c>
      <c r="I913" t="s">
        <v>2330</v>
      </c>
      <c r="M913" t="s">
        <v>2476</v>
      </c>
      <c r="N913" t="s">
        <v>3110</v>
      </c>
      <c r="O913" t="s">
        <v>1768</v>
      </c>
      <c r="P913" s="204">
        <v>2500</v>
      </c>
      <c r="S913" t="s">
        <v>2477</v>
      </c>
      <c r="T913" t="s">
        <v>3899</v>
      </c>
      <c r="U913" s="206">
        <v>4.05</v>
      </c>
      <c r="V913" t="s">
        <v>2331</v>
      </c>
      <c r="W913" t="s">
        <v>3174</v>
      </c>
      <c r="X913" t="s">
        <v>3138</v>
      </c>
      <c r="Y913" t="s">
        <v>3114</v>
      </c>
      <c r="Z913" t="s">
        <v>3532</v>
      </c>
      <c r="AA913">
        <v>796490</v>
      </c>
      <c r="AB913" s="203">
        <v>37030.875</v>
      </c>
      <c r="AC913" s="203">
        <v>37032.875</v>
      </c>
    </row>
    <row r="914" spans="1:29" x14ac:dyDescent="0.25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3</v>
      </c>
      <c r="F914" s="218">
        <f t="shared" si="75"/>
        <v>750</v>
      </c>
      <c r="G914" s="207">
        <v>1264171</v>
      </c>
      <c r="H914" s="203">
        <v>37029.328067129631</v>
      </c>
      <c r="I914" t="s">
        <v>4174</v>
      </c>
      <c r="M914" t="s">
        <v>2476</v>
      </c>
      <c r="N914" t="s">
        <v>3110</v>
      </c>
      <c r="O914" t="s">
        <v>1178</v>
      </c>
      <c r="Q914" s="204">
        <v>250</v>
      </c>
      <c r="S914" t="s">
        <v>2477</v>
      </c>
      <c r="T914" t="s">
        <v>3899</v>
      </c>
      <c r="U914" s="206">
        <v>4.07</v>
      </c>
      <c r="V914" t="s">
        <v>4130</v>
      </c>
      <c r="W914" t="s">
        <v>4133</v>
      </c>
      <c r="X914" t="s">
        <v>2378</v>
      </c>
      <c r="Y914" t="s">
        <v>3114</v>
      </c>
      <c r="Z914" t="s">
        <v>3532</v>
      </c>
      <c r="AA914">
        <v>796491</v>
      </c>
      <c r="AB914" s="203">
        <v>37030.875</v>
      </c>
      <c r="AC914" s="203">
        <v>37032.875</v>
      </c>
    </row>
    <row r="915" spans="1:29" x14ac:dyDescent="0.25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3</v>
      </c>
      <c r="F915" s="218">
        <f t="shared" si="75"/>
        <v>30000</v>
      </c>
      <c r="G915" s="207">
        <v>1264172</v>
      </c>
      <c r="H915" s="203">
        <v>37029.328101851854</v>
      </c>
      <c r="I915" t="s">
        <v>3136</v>
      </c>
      <c r="M915" t="s">
        <v>2476</v>
      </c>
      <c r="N915" t="s">
        <v>3110</v>
      </c>
      <c r="O915" t="s">
        <v>1756</v>
      </c>
      <c r="P915" s="204">
        <v>10000</v>
      </c>
      <c r="S915" t="s">
        <v>2477</v>
      </c>
      <c r="T915" t="s">
        <v>3899</v>
      </c>
      <c r="U915" s="206">
        <v>4.1100000000000003</v>
      </c>
      <c r="V915" t="s">
        <v>3820</v>
      </c>
      <c r="W915" t="s">
        <v>3157</v>
      </c>
      <c r="X915" t="s">
        <v>3158</v>
      </c>
      <c r="Y915" t="s">
        <v>3114</v>
      </c>
      <c r="Z915" t="s">
        <v>3532</v>
      </c>
      <c r="AA915">
        <v>796492</v>
      </c>
      <c r="AB915" s="203">
        <v>37030.875</v>
      </c>
      <c r="AC915" s="203">
        <v>37032.875</v>
      </c>
    </row>
    <row r="916" spans="1:29" x14ac:dyDescent="0.25">
      <c r="A916" s="44" t="str">
        <f t="shared" si="71"/>
        <v>US Natural Gas Financial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Financial</v>
      </c>
      <c r="E916" s="44">
        <f>IF(VLOOKUP(S916,'DD-Lookup'!$J$6:$L$50,3,FALSE)="Monthly",(YEAR(AC916)-YEAR(AB916))*12+MONTH(AC916)-MONTH(AB916)+1,(AC916-AB916+1))</f>
        <v>151</v>
      </c>
      <c r="F916" s="218">
        <f t="shared" si="75"/>
        <v>755000</v>
      </c>
      <c r="G916" s="207">
        <v>1264173</v>
      </c>
      <c r="H916" s="203">
        <v>37029.328287037039</v>
      </c>
      <c r="I916" t="s">
        <v>3147</v>
      </c>
      <c r="M916" t="s">
        <v>2476</v>
      </c>
      <c r="N916" t="s">
        <v>2711</v>
      </c>
      <c r="O916" t="s">
        <v>3148</v>
      </c>
      <c r="P916" s="204">
        <v>5000</v>
      </c>
      <c r="S916" t="s">
        <v>2477</v>
      </c>
      <c r="T916" t="s">
        <v>3899</v>
      </c>
      <c r="U916" s="206">
        <v>4.7050000000000001</v>
      </c>
      <c r="V916" t="s">
        <v>1773</v>
      </c>
      <c r="W916" t="s">
        <v>3390</v>
      </c>
      <c r="X916" t="s">
        <v>2713</v>
      </c>
      <c r="Y916" t="s">
        <v>3964</v>
      </c>
      <c r="Z916" t="s">
        <v>3532</v>
      </c>
      <c r="AA916" t="s">
        <v>1774</v>
      </c>
      <c r="AB916" s="203">
        <v>37196</v>
      </c>
      <c r="AC916" s="203">
        <v>37346</v>
      </c>
    </row>
    <row r="917" spans="1:29" x14ac:dyDescent="0.25">
      <c r="A917" s="44" t="str">
        <f t="shared" si="71"/>
        <v>US Power Physical</v>
      </c>
      <c r="B917" s="44" t="str">
        <f t="shared" si="72"/>
        <v>US</v>
      </c>
      <c r="C917" s="44" t="str">
        <f t="shared" si="73"/>
        <v>Power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8">
        <f t="shared" si="75"/>
        <v>50</v>
      </c>
      <c r="G917" s="207">
        <v>1264174</v>
      </c>
      <c r="H917" s="203">
        <v>37029.328310185185</v>
      </c>
      <c r="I917" t="s">
        <v>2683</v>
      </c>
      <c r="M917" t="s">
        <v>3301</v>
      </c>
      <c r="N917" t="s">
        <v>2631</v>
      </c>
      <c r="O917" t="s">
        <v>1627</v>
      </c>
      <c r="Q917" s="204">
        <v>50</v>
      </c>
      <c r="S917" t="s">
        <v>2475</v>
      </c>
      <c r="T917" t="s">
        <v>3899</v>
      </c>
      <c r="U917" s="206">
        <v>35.950000000000003</v>
      </c>
      <c r="V917" t="s">
        <v>2684</v>
      </c>
      <c r="W917" t="s">
        <v>2656</v>
      </c>
      <c r="X917" t="s">
        <v>2657</v>
      </c>
      <c r="Y917" t="s">
        <v>4166</v>
      </c>
      <c r="Z917" t="s">
        <v>3527</v>
      </c>
      <c r="AA917">
        <v>615044.1</v>
      </c>
      <c r="AB917" s="203">
        <v>37032.875</v>
      </c>
      <c r="AC917" s="203">
        <v>37032.875</v>
      </c>
    </row>
    <row r="918" spans="1:29" x14ac:dyDescent="0.25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3</v>
      </c>
      <c r="F918" s="218">
        <f t="shared" si="75"/>
        <v>30000</v>
      </c>
      <c r="G918" s="207">
        <v>1264175</v>
      </c>
      <c r="H918" s="203">
        <v>37029.328344907408</v>
      </c>
      <c r="I918" t="s">
        <v>3639</v>
      </c>
      <c r="M918" t="s">
        <v>2476</v>
      </c>
      <c r="N918" t="s">
        <v>3110</v>
      </c>
      <c r="O918" t="s">
        <v>1762</v>
      </c>
      <c r="P918" s="204">
        <v>10000</v>
      </c>
      <c r="S918" t="s">
        <v>2477</v>
      </c>
      <c r="T918" t="s">
        <v>3899</v>
      </c>
      <c r="U918" s="206">
        <v>4.1150000000000002</v>
      </c>
      <c r="V918" t="s">
        <v>2454</v>
      </c>
      <c r="W918" t="s">
        <v>3157</v>
      </c>
      <c r="X918" t="s">
        <v>3158</v>
      </c>
      <c r="Y918" t="s">
        <v>3114</v>
      </c>
      <c r="Z918" t="s">
        <v>3532</v>
      </c>
      <c r="AA918">
        <v>796493</v>
      </c>
      <c r="AB918" s="203">
        <v>37030.875</v>
      </c>
      <c r="AC918" s="203">
        <v>37032.875</v>
      </c>
    </row>
    <row r="919" spans="1:29" x14ac:dyDescent="0.25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3</v>
      </c>
      <c r="F919" s="218">
        <f t="shared" si="75"/>
        <v>30000</v>
      </c>
      <c r="G919" s="207">
        <v>1264177</v>
      </c>
      <c r="H919" s="203">
        <v>37029.32849537037</v>
      </c>
      <c r="I919" t="s">
        <v>3639</v>
      </c>
      <c r="M919" t="s">
        <v>2476</v>
      </c>
      <c r="N919" t="s">
        <v>3110</v>
      </c>
      <c r="O919" t="s">
        <v>1762</v>
      </c>
      <c r="P919" s="204">
        <v>10000</v>
      </c>
      <c r="S919" t="s">
        <v>2477</v>
      </c>
      <c r="T919" t="s">
        <v>3899</v>
      </c>
      <c r="U919" s="206">
        <v>4.1100000000000003</v>
      </c>
      <c r="V919" t="s">
        <v>2454</v>
      </c>
      <c r="W919" t="s">
        <v>3157</v>
      </c>
      <c r="X919" t="s">
        <v>3158</v>
      </c>
      <c r="Y919" t="s">
        <v>3114</v>
      </c>
      <c r="Z919" t="s">
        <v>3532</v>
      </c>
      <c r="AA919">
        <v>796494</v>
      </c>
      <c r="AB919" s="203">
        <v>37030.875</v>
      </c>
      <c r="AC919" s="203">
        <v>37032.875</v>
      </c>
    </row>
    <row r="920" spans="1:29" x14ac:dyDescent="0.25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3</v>
      </c>
      <c r="F920" s="218">
        <f t="shared" si="75"/>
        <v>1500</v>
      </c>
      <c r="G920" s="207">
        <v>1264178</v>
      </c>
      <c r="H920" s="203">
        <v>37029.328518518516</v>
      </c>
      <c r="I920" t="s">
        <v>4174</v>
      </c>
      <c r="M920" t="s">
        <v>2476</v>
      </c>
      <c r="N920" t="s">
        <v>3110</v>
      </c>
      <c r="O920" t="s">
        <v>2624</v>
      </c>
      <c r="Q920" s="204">
        <v>500</v>
      </c>
      <c r="S920" t="s">
        <v>2477</v>
      </c>
      <c r="T920" t="s">
        <v>3899</v>
      </c>
      <c r="U920" s="206">
        <v>4.0999999999999996</v>
      </c>
      <c r="V920" t="s">
        <v>4130</v>
      </c>
      <c r="W920" t="s">
        <v>4133</v>
      </c>
      <c r="X920" t="s">
        <v>2378</v>
      </c>
      <c r="Y920" t="s">
        <v>3114</v>
      </c>
      <c r="Z920" t="s">
        <v>3532</v>
      </c>
      <c r="AA920">
        <v>796495</v>
      </c>
      <c r="AB920" s="203">
        <v>37030.875</v>
      </c>
      <c r="AC920" s="203">
        <v>37032.875</v>
      </c>
    </row>
    <row r="921" spans="1:29" x14ac:dyDescent="0.25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3</v>
      </c>
      <c r="F921" s="218">
        <f t="shared" si="75"/>
        <v>15000</v>
      </c>
      <c r="G921" s="207">
        <v>1264179</v>
      </c>
      <c r="H921" s="203">
        <v>37029.328576388885</v>
      </c>
      <c r="I921" t="s">
        <v>3240</v>
      </c>
      <c r="M921" t="s">
        <v>2476</v>
      </c>
      <c r="N921" t="s">
        <v>3110</v>
      </c>
      <c r="O921" t="s">
        <v>2610</v>
      </c>
      <c r="P921" s="204">
        <v>5000</v>
      </c>
      <c r="S921" t="s">
        <v>2477</v>
      </c>
      <c r="T921" t="s">
        <v>3899</v>
      </c>
      <c r="U921" s="206">
        <v>4.4225000000000003</v>
      </c>
      <c r="V921" t="s">
        <v>2350</v>
      </c>
      <c r="W921" t="s">
        <v>2351</v>
      </c>
      <c r="X921" t="s">
        <v>2352</v>
      </c>
      <c r="Y921" t="s">
        <v>3114</v>
      </c>
      <c r="Z921" t="s">
        <v>3532</v>
      </c>
      <c r="AA921">
        <v>796496</v>
      </c>
      <c r="AB921" s="203">
        <v>37030.875</v>
      </c>
      <c r="AC921" s="203">
        <v>37032.875</v>
      </c>
    </row>
    <row r="922" spans="1:29" x14ac:dyDescent="0.25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3</v>
      </c>
      <c r="F922" s="218">
        <f t="shared" si="75"/>
        <v>15000</v>
      </c>
      <c r="G922" s="207">
        <v>1264180</v>
      </c>
      <c r="H922" s="203">
        <v>37029.328599537039</v>
      </c>
      <c r="I922" t="s">
        <v>3136</v>
      </c>
      <c r="M922" t="s">
        <v>2476</v>
      </c>
      <c r="N922" t="s">
        <v>3110</v>
      </c>
      <c r="O922" t="s">
        <v>1775</v>
      </c>
      <c r="Q922" s="204">
        <v>5000</v>
      </c>
      <c r="S922" t="s">
        <v>2477</v>
      </c>
      <c r="T922" t="s">
        <v>3899</v>
      </c>
      <c r="U922" s="206">
        <v>4.0650000000000004</v>
      </c>
      <c r="V922" t="s">
        <v>3820</v>
      </c>
      <c r="W922" t="s">
        <v>3157</v>
      </c>
      <c r="X922" t="s">
        <v>3158</v>
      </c>
      <c r="Y922" t="s">
        <v>3114</v>
      </c>
      <c r="Z922" t="s">
        <v>3532</v>
      </c>
      <c r="AA922">
        <v>796497</v>
      </c>
      <c r="AB922" s="203">
        <v>37030.875</v>
      </c>
      <c r="AC922" s="203">
        <v>37032.875</v>
      </c>
    </row>
    <row r="923" spans="1:29" x14ac:dyDescent="0.25">
      <c r="A923" s="44" t="str">
        <f t="shared" si="71"/>
        <v xml:space="preserve"> Metals Financial</v>
      </c>
      <c r="B923" s="44" t="str">
        <f t="shared" si="72"/>
        <v/>
      </c>
      <c r="C923" s="44" t="str">
        <f t="shared" si="73"/>
        <v>Metals</v>
      </c>
      <c r="D923" s="44" t="str">
        <f t="shared" si="74"/>
        <v>Financial</v>
      </c>
      <c r="E923" s="44">
        <f>IF(VLOOKUP(S923,'DD-Lookup'!$J$6:$L$50,3,FALSE)="Monthly",(YEAR(AC923)-YEAR(AB923))*12+MONTH(AC923)-MONTH(AB923)+1,(AC923-AB923+1))</f>
        <v>1</v>
      </c>
      <c r="F923" s="218">
        <f t="shared" si="75"/>
        <v>3</v>
      </c>
      <c r="G923" s="207">
        <v>1264181</v>
      </c>
      <c r="H923" s="203">
        <v>37029.328622685185</v>
      </c>
      <c r="I923" t="s">
        <v>4157</v>
      </c>
      <c r="M923" t="s">
        <v>2482</v>
      </c>
      <c r="N923" t="s">
        <v>3978</v>
      </c>
      <c r="O923" t="s">
        <v>3979</v>
      </c>
      <c r="Q923" s="204">
        <v>3</v>
      </c>
      <c r="S923" t="s">
        <v>3898</v>
      </c>
      <c r="T923" t="s">
        <v>3899</v>
      </c>
      <c r="U923" s="206">
        <v>487</v>
      </c>
      <c r="V923" t="s">
        <v>3832</v>
      </c>
      <c r="W923" t="s">
        <v>3962</v>
      </c>
      <c r="X923" t="s">
        <v>3902</v>
      </c>
      <c r="Y923" t="s">
        <v>3903</v>
      </c>
      <c r="Z923" t="s">
        <v>3904</v>
      </c>
      <c r="AA923">
        <v>2138257</v>
      </c>
    </row>
    <row r="924" spans="1:29" x14ac:dyDescent="0.25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3</v>
      </c>
      <c r="F924" s="218">
        <f t="shared" si="75"/>
        <v>7500</v>
      </c>
      <c r="G924" s="207">
        <v>1264182</v>
      </c>
      <c r="H924" s="203">
        <v>37029.328645833331</v>
      </c>
      <c r="I924" t="s">
        <v>3136</v>
      </c>
      <c r="M924" t="s">
        <v>2476</v>
      </c>
      <c r="N924" t="s">
        <v>3110</v>
      </c>
      <c r="O924" t="s">
        <v>1768</v>
      </c>
      <c r="P924" s="204">
        <v>2500</v>
      </c>
      <c r="S924" t="s">
        <v>2477</v>
      </c>
      <c r="T924" t="s">
        <v>3899</v>
      </c>
      <c r="U924" s="206">
        <v>4.05</v>
      </c>
      <c r="V924" t="s">
        <v>3820</v>
      </c>
      <c r="W924" t="s">
        <v>3174</v>
      </c>
      <c r="X924" t="s">
        <v>3138</v>
      </c>
      <c r="Y924" t="s">
        <v>3114</v>
      </c>
      <c r="Z924" t="s">
        <v>3532</v>
      </c>
      <c r="AA924">
        <v>796498</v>
      </c>
      <c r="AB924" s="203">
        <v>37030.875</v>
      </c>
      <c r="AC924" s="203">
        <v>37032.875</v>
      </c>
    </row>
    <row r="925" spans="1:29" x14ac:dyDescent="0.25">
      <c r="A925" s="44" t="str">
        <f t="shared" si="71"/>
        <v xml:space="preserve"> Metals Financial</v>
      </c>
      <c r="B925" s="44" t="str">
        <f t="shared" si="72"/>
        <v/>
      </c>
      <c r="C925" s="44" t="str">
        <f t="shared" si="73"/>
        <v>Metals</v>
      </c>
      <c r="D925" s="44" t="str">
        <f t="shared" si="74"/>
        <v>Financial</v>
      </c>
      <c r="E925" s="44">
        <f>IF(VLOOKUP(S925,'DD-Lookup'!$J$6:$L$50,3,FALSE)="Monthly",(YEAR(AC925)-YEAR(AB925))*12+MONTH(AC925)-MONTH(AB925)+1,(AC925-AB925+1))</f>
        <v>1</v>
      </c>
      <c r="F925" s="218">
        <f t="shared" si="75"/>
        <v>20</v>
      </c>
      <c r="G925" s="207">
        <v>1264183</v>
      </c>
      <c r="H925" s="203">
        <v>37029.328680555554</v>
      </c>
      <c r="I925" t="s">
        <v>4157</v>
      </c>
      <c r="M925" t="s">
        <v>2482</v>
      </c>
      <c r="N925" t="s">
        <v>3978</v>
      </c>
      <c r="O925" t="s">
        <v>3979</v>
      </c>
      <c r="P925" s="204">
        <v>20</v>
      </c>
      <c r="S925" t="s">
        <v>3898</v>
      </c>
      <c r="T925" t="s">
        <v>3899</v>
      </c>
      <c r="U925" s="206">
        <v>486</v>
      </c>
      <c r="V925" t="s">
        <v>3075</v>
      </c>
      <c r="W925" t="s">
        <v>3962</v>
      </c>
      <c r="X925" t="s">
        <v>3902</v>
      </c>
      <c r="Y925" t="s">
        <v>3903</v>
      </c>
      <c r="Z925" t="s">
        <v>3904</v>
      </c>
      <c r="AA925">
        <v>2138259</v>
      </c>
    </row>
    <row r="926" spans="1:29" x14ac:dyDescent="0.25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3</v>
      </c>
      <c r="F926" s="218">
        <f t="shared" si="75"/>
        <v>15000</v>
      </c>
      <c r="G926" s="207">
        <v>1264184</v>
      </c>
      <c r="H926" s="203">
        <v>37029.328680555554</v>
      </c>
      <c r="I926" t="s">
        <v>3240</v>
      </c>
      <c r="M926" t="s">
        <v>2476</v>
      </c>
      <c r="N926" t="s">
        <v>3110</v>
      </c>
      <c r="O926" t="s">
        <v>2610</v>
      </c>
      <c r="P926" s="204">
        <v>5000</v>
      </c>
      <c r="S926" t="s">
        <v>2477</v>
      </c>
      <c r="T926" t="s">
        <v>3899</v>
      </c>
      <c r="U926" s="206">
        <v>4.42</v>
      </c>
      <c r="V926" t="s">
        <v>2350</v>
      </c>
      <c r="W926" t="s">
        <v>2351</v>
      </c>
      <c r="X926" t="s">
        <v>2352</v>
      </c>
      <c r="Y926" t="s">
        <v>3114</v>
      </c>
      <c r="Z926" t="s">
        <v>3532</v>
      </c>
      <c r="AA926">
        <v>796499</v>
      </c>
      <c r="AB926" s="203">
        <v>37030.875</v>
      </c>
      <c r="AC926" s="203">
        <v>37032.875</v>
      </c>
    </row>
    <row r="927" spans="1:29" x14ac:dyDescent="0.25">
      <c r="A927" s="44" t="str">
        <f t="shared" si="71"/>
        <v>US Natural Gas Financial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Financial</v>
      </c>
      <c r="E927" s="44">
        <f>IF(VLOOKUP(S927,'DD-Lookup'!$J$6:$L$50,3,FALSE)="Monthly",(YEAR(AC927)-YEAR(AB927))*12+MONTH(AC927)-MONTH(AB927)+1,(AC927-AB927+1))</f>
        <v>153</v>
      </c>
      <c r="F927" s="218">
        <f t="shared" si="75"/>
        <v>765000</v>
      </c>
      <c r="G927" s="207">
        <v>1264185</v>
      </c>
      <c r="H927" s="203">
        <v>37029.328715277778</v>
      </c>
      <c r="I927" t="s">
        <v>2719</v>
      </c>
      <c r="M927" t="s">
        <v>2476</v>
      </c>
      <c r="N927" t="s">
        <v>2711</v>
      </c>
      <c r="O927" t="s">
        <v>2310</v>
      </c>
      <c r="Q927" s="204">
        <v>5000</v>
      </c>
      <c r="S927" t="s">
        <v>2477</v>
      </c>
      <c r="T927" t="s">
        <v>3899</v>
      </c>
      <c r="U927" s="206">
        <v>4.3449999999999998</v>
      </c>
      <c r="V927" t="s">
        <v>2720</v>
      </c>
      <c r="W927" t="s">
        <v>3390</v>
      </c>
      <c r="X927" t="s">
        <v>2713</v>
      </c>
      <c r="Y927" t="s">
        <v>3964</v>
      </c>
      <c r="Z927" t="s">
        <v>3532</v>
      </c>
      <c r="AA927" t="s">
        <v>1776</v>
      </c>
      <c r="AB927" s="203">
        <v>37043</v>
      </c>
      <c r="AC927" s="203">
        <v>37195</v>
      </c>
    </row>
    <row r="928" spans="1:29" x14ac:dyDescent="0.25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3</v>
      </c>
      <c r="F928" s="218">
        <f t="shared" si="75"/>
        <v>30000</v>
      </c>
      <c r="G928" s="207">
        <v>1264187</v>
      </c>
      <c r="H928" s="203">
        <v>37029.328773148147</v>
      </c>
      <c r="I928" t="s">
        <v>3136</v>
      </c>
      <c r="M928" t="s">
        <v>2476</v>
      </c>
      <c r="N928" t="s">
        <v>3110</v>
      </c>
      <c r="O928" t="s">
        <v>1756</v>
      </c>
      <c r="Q928" s="204">
        <v>10000</v>
      </c>
      <c r="S928" t="s">
        <v>2477</v>
      </c>
      <c r="T928" t="s">
        <v>3899</v>
      </c>
      <c r="U928" s="206">
        <v>4.1100000000000003</v>
      </c>
      <c r="V928" t="s">
        <v>3140</v>
      </c>
      <c r="W928" t="s">
        <v>3157</v>
      </c>
      <c r="X928" t="s">
        <v>3158</v>
      </c>
      <c r="Y928" t="s">
        <v>3114</v>
      </c>
      <c r="Z928" t="s">
        <v>3532</v>
      </c>
      <c r="AA928">
        <v>796502</v>
      </c>
      <c r="AB928" s="203">
        <v>37030.875</v>
      </c>
      <c r="AC928" s="203">
        <v>37032.875</v>
      </c>
    </row>
    <row r="929" spans="1:29" x14ac:dyDescent="0.25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3</v>
      </c>
      <c r="F929" s="218">
        <f t="shared" si="75"/>
        <v>1500</v>
      </c>
      <c r="G929" s="207">
        <v>1264186</v>
      </c>
      <c r="H929" s="203">
        <v>37029.328773148147</v>
      </c>
      <c r="I929" t="s">
        <v>4174</v>
      </c>
      <c r="M929" t="s">
        <v>2476</v>
      </c>
      <c r="N929" t="s">
        <v>3110</v>
      </c>
      <c r="O929" t="s">
        <v>2625</v>
      </c>
      <c r="Q929" s="204">
        <v>500</v>
      </c>
      <c r="S929" t="s">
        <v>2477</v>
      </c>
      <c r="T929" t="s">
        <v>3899</v>
      </c>
      <c r="U929" s="206">
        <v>4.0999999999999996</v>
      </c>
      <c r="V929" t="s">
        <v>4130</v>
      </c>
      <c r="W929" t="s">
        <v>4133</v>
      </c>
      <c r="X929" t="s">
        <v>2378</v>
      </c>
      <c r="Y929" t="s">
        <v>3114</v>
      </c>
      <c r="Z929" t="s">
        <v>3532</v>
      </c>
      <c r="AA929">
        <v>796501</v>
      </c>
      <c r="AB929" s="203">
        <v>37030.875</v>
      </c>
      <c r="AC929" s="203">
        <v>37032.875</v>
      </c>
    </row>
    <row r="930" spans="1:29" x14ac:dyDescent="0.25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3</v>
      </c>
      <c r="F930" s="218">
        <f t="shared" si="75"/>
        <v>15000</v>
      </c>
      <c r="G930" s="207">
        <v>1264188</v>
      </c>
      <c r="H930" s="203">
        <v>37029.328819444447</v>
      </c>
      <c r="I930" t="s">
        <v>3240</v>
      </c>
      <c r="M930" t="s">
        <v>2476</v>
      </c>
      <c r="N930" t="s">
        <v>3110</v>
      </c>
      <c r="O930" t="s">
        <v>2610</v>
      </c>
      <c r="P930" s="204">
        <v>5000</v>
      </c>
      <c r="S930" t="s">
        <v>2477</v>
      </c>
      <c r="T930" t="s">
        <v>3899</v>
      </c>
      <c r="U930" s="206">
        <v>4.4175000000000004</v>
      </c>
      <c r="V930" t="s">
        <v>2350</v>
      </c>
      <c r="W930" t="s">
        <v>2351</v>
      </c>
      <c r="X930" t="s">
        <v>2352</v>
      </c>
      <c r="Y930" t="s">
        <v>3114</v>
      </c>
      <c r="Z930" t="s">
        <v>3532</v>
      </c>
      <c r="AA930">
        <v>796503</v>
      </c>
      <c r="AB930" s="203">
        <v>37030.875</v>
      </c>
      <c r="AC930" s="203">
        <v>37032.875</v>
      </c>
    </row>
    <row r="931" spans="1:29" x14ac:dyDescent="0.25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3</v>
      </c>
      <c r="F931" s="218">
        <f t="shared" si="75"/>
        <v>30000</v>
      </c>
      <c r="G931" s="207">
        <v>1264189</v>
      </c>
      <c r="H931" s="203">
        <v>37029.328888888886</v>
      </c>
      <c r="I931" t="s">
        <v>2699</v>
      </c>
      <c r="M931" t="s">
        <v>2476</v>
      </c>
      <c r="N931" t="s">
        <v>3110</v>
      </c>
      <c r="O931" t="s">
        <v>2606</v>
      </c>
      <c r="P931" s="204">
        <v>10000</v>
      </c>
      <c r="S931" t="s">
        <v>2477</v>
      </c>
      <c r="T931" t="s">
        <v>3899</v>
      </c>
      <c r="U931" s="206">
        <v>4.16</v>
      </c>
      <c r="V931" t="s">
        <v>1777</v>
      </c>
      <c r="W931" t="s">
        <v>2319</v>
      </c>
      <c r="X931" t="s">
        <v>2320</v>
      </c>
      <c r="Y931" t="s">
        <v>3114</v>
      </c>
      <c r="Z931" t="s">
        <v>3532</v>
      </c>
      <c r="AA931">
        <v>796504</v>
      </c>
      <c r="AB931" s="203">
        <v>37030.875</v>
      </c>
      <c r="AC931" s="203">
        <v>37032.875</v>
      </c>
    </row>
    <row r="932" spans="1:29" x14ac:dyDescent="0.25">
      <c r="A932" s="44" t="str">
        <f t="shared" si="71"/>
        <v xml:space="preserve"> Metals Financial</v>
      </c>
      <c r="B932" s="44" t="str">
        <f t="shared" si="72"/>
        <v/>
      </c>
      <c r="C932" s="44" t="str">
        <f t="shared" si="73"/>
        <v>Metals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1</v>
      </c>
      <c r="F932" s="218">
        <f t="shared" si="75"/>
        <v>5</v>
      </c>
      <c r="G932" s="207">
        <v>1264190</v>
      </c>
      <c r="H932" s="203">
        <v>37029.328923611109</v>
      </c>
      <c r="I932" t="s">
        <v>3966</v>
      </c>
      <c r="M932" t="s">
        <v>2482</v>
      </c>
      <c r="N932" t="s">
        <v>3978</v>
      </c>
      <c r="O932" t="s">
        <v>3979</v>
      </c>
      <c r="P932" s="204">
        <v>5</v>
      </c>
      <c r="S932" t="s">
        <v>3898</v>
      </c>
      <c r="T932" t="s">
        <v>3899</v>
      </c>
      <c r="U932" s="206">
        <v>485</v>
      </c>
      <c r="V932" t="s">
        <v>4178</v>
      </c>
      <c r="W932" t="s">
        <v>3962</v>
      </c>
      <c r="X932" t="s">
        <v>3902</v>
      </c>
      <c r="Y932" t="s">
        <v>3903</v>
      </c>
      <c r="Z932" t="s">
        <v>3904</v>
      </c>
      <c r="AA932">
        <v>2138263</v>
      </c>
    </row>
    <row r="933" spans="1:29" x14ac:dyDescent="0.25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3</v>
      </c>
      <c r="F933" s="218">
        <f t="shared" si="75"/>
        <v>30000</v>
      </c>
      <c r="G933" s="207">
        <v>1264192</v>
      </c>
      <c r="H933" s="203">
        <v>37029.329039351855</v>
      </c>
      <c r="I933" t="s">
        <v>3136</v>
      </c>
      <c r="M933" t="s">
        <v>2476</v>
      </c>
      <c r="N933" t="s">
        <v>3110</v>
      </c>
      <c r="O933" t="s">
        <v>1756</v>
      </c>
      <c r="Q933" s="204">
        <v>10000</v>
      </c>
      <c r="S933" t="s">
        <v>2477</v>
      </c>
      <c r="T933" t="s">
        <v>3899</v>
      </c>
      <c r="U933" s="206">
        <v>4.1150000000000002</v>
      </c>
      <c r="V933" t="s">
        <v>3820</v>
      </c>
      <c r="W933" t="s">
        <v>3157</v>
      </c>
      <c r="X933" t="s">
        <v>3158</v>
      </c>
      <c r="Y933" t="s">
        <v>3114</v>
      </c>
      <c r="Z933" t="s">
        <v>3532</v>
      </c>
      <c r="AA933">
        <v>796506</v>
      </c>
      <c r="AB933" s="203">
        <v>37030.875</v>
      </c>
      <c r="AC933" s="203">
        <v>37032.875</v>
      </c>
    </row>
    <row r="934" spans="1:29" x14ac:dyDescent="0.25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3</v>
      </c>
      <c r="F934" s="218">
        <f t="shared" si="75"/>
        <v>30000</v>
      </c>
      <c r="G934" s="207">
        <v>1264191</v>
      </c>
      <c r="H934" s="203">
        <v>37029.329039351855</v>
      </c>
      <c r="I934" t="s">
        <v>4174</v>
      </c>
      <c r="M934" t="s">
        <v>2476</v>
      </c>
      <c r="N934" t="s">
        <v>3110</v>
      </c>
      <c r="O934" t="s">
        <v>2623</v>
      </c>
      <c r="Q934" s="204">
        <v>10000</v>
      </c>
      <c r="S934" t="s">
        <v>2477</v>
      </c>
      <c r="T934" t="s">
        <v>3899</v>
      </c>
      <c r="U934" s="206">
        <v>4.13</v>
      </c>
      <c r="V934" t="s">
        <v>2952</v>
      </c>
      <c r="W934" t="s">
        <v>2326</v>
      </c>
      <c r="X934" t="s">
        <v>2327</v>
      </c>
      <c r="Y934" t="s">
        <v>3114</v>
      </c>
      <c r="Z934" t="s">
        <v>3532</v>
      </c>
      <c r="AA934">
        <v>796505</v>
      </c>
      <c r="AB934" s="203">
        <v>37030.875</v>
      </c>
      <c r="AC934" s="203">
        <v>37032.875</v>
      </c>
    </row>
    <row r="935" spans="1:29" x14ac:dyDescent="0.25">
      <c r="A935" s="44" t="str">
        <f t="shared" si="71"/>
        <v xml:space="preserve"> Natural Gas Physical</v>
      </c>
      <c r="B935" s="44" t="str">
        <f t="shared" si="72"/>
        <v/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3</v>
      </c>
      <c r="F935" s="218">
        <f t="shared" si="75"/>
        <v>30000</v>
      </c>
      <c r="G935" s="207">
        <v>1264193</v>
      </c>
      <c r="H935" s="203">
        <v>37029.329074074078</v>
      </c>
      <c r="I935" t="s">
        <v>3128</v>
      </c>
      <c r="M935" t="s">
        <v>2476</v>
      </c>
      <c r="N935" t="s">
        <v>3150</v>
      </c>
      <c r="O935" t="s">
        <v>1728</v>
      </c>
      <c r="P935" s="204">
        <v>10000</v>
      </c>
      <c r="S935" t="s">
        <v>2477</v>
      </c>
      <c r="T935" t="s">
        <v>3899</v>
      </c>
      <c r="U935" s="206">
        <v>4.3899999999999997</v>
      </c>
      <c r="V935" t="s">
        <v>3151</v>
      </c>
      <c r="W935" t="s">
        <v>3152</v>
      </c>
      <c r="X935" t="s">
        <v>3153</v>
      </c>
      <c r="Y935" t="s">
        <v>3114</v>
      </c>
      <c r="Z935" t="s">
        <v>3532</v>
      </c>
      <c r="AA935">
        <v>796507</v>
      </c>
      <c r="AB935" s="203">
        <v>37030.875</v>
      </c>
      <c r="AC935" s="203">
        <v>37032.875</v>
      </c>
    </row>
    <row r="936" spans="1:29" x14ac:dyDescent="0.25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3</v>
      </c>
      <c r="F936" s="218">
        <f t="shared" si="75"/>
        <v>30000</v>
      </c>
      <c r="G936" s="207">
        <v>1264194</v>
      </c>
      <c r="H936" s="203">
        <v>37029.329108796293</v>
      </c>
      <c r="I936" t="s">
        <v>3639</v>
      </c>
      <c r="M936" t="s">
        <v>2476</v>
      </c>
      <c r="N936" t="s">
        <v>3110</v>
      </c>
      <c r="O936" t="s">
        <v>2606</v>
      </c>
      <c r="Q936" s="204">
        <v>10000</v>
      </c>
      <c r="S936" t="s">
        <v>2477</v>
      </c>
      <c r="T936" t="s">
        <v>3899</v>
      </c>
      <c r="U936" s="206">
        <v>4.165</v>
      </c>
      <c r="V936" t="s">
        <v>2467</v>
      </c>
      <c r="W936" t="s">
        <v>2319</v>
      </c>
      <c r="X936" t="s">
        <v>2320</v>
      </c>
      <c r="Y936" t="s">
        <v>3114</v>
      </c>
      <c r="Z936" t="s">
        <v>3532</v>
      </c>
      <c r="AA936">
        <v>796508</v>
      </c>
      <c r="AB936" s="203">
        <v>37030.875</v>
      </c>
      <c r="AC936" s="203">
        <v>37032.875</v>
      </c>
    </row>
    <row r="937" spans="1:29" x14ac:dyDescent="0.25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3</v>
      </c>
      <c r="F937" s="218">
        <f t="shared" si="75"/>
        <v>15000</v>
      </c>
      <c r="G937" s="207">
        <v>1264195</v>
      </c>
      <c r="H937" s="203">
        <v>37029.329143518517</v>
      </c>
      <c r="I937" t="s">
        <v>3240</v>
      </c>
      <c r="M937" t="s">
        <v>2476</v>
      </c>
      <c r="N937" t="s">
        <v>3110</v>
      </c>
      <c r="O937" t="s">
        <v>2610</v>
      </c>
      <c r="P937" s="204">
        <v>5000</v>
      </c>
      <c r="S937" t="s">
        <v>2477</v>
      </c>
      <c r="T937" t="s">
        <v>3899</v>
      </c>
      <c r="U937" s="206">
        <v>4.415</v>
      </c>
      <c r="V937" t="s">
        <v>2350</v>
      </c>
      <c r="W937" t="s">
        <v>2351</v>
      </c>
      <c r="X937" t="s">
        <v>2352</v>
      </c>
      <c r="Y937" t="s">
        <v>3114</v>
      </c>
      <c r="Z937" t="s">
        <v>3532</v>
      </c>
      <c r="AA937">
        <v>796509</v>
      </c>
      <c r="AB937" s="203">
        <v>37030.875</v>
      </c>
      <c r="AC937" s="203">
        <v>37032.875</v>
      </c>
    </row>
    <row r="938" spans="1:29" x14ac:dyDescent="0.25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30</v>
      </c>
      <c r="F938" s="218">
        <f t="shared" si="75"/>
        <v>1500</v>
      </c>
      <c r="G938" s="207">
        <v>1264196</v>
      </c>
      <c r="H938" s="203">
        <v>37029.329201388886</v>
      </c>
      <c r="I938" t="s">
        <v>2662</v>
      </c>
      <c r="M938" t="s">
        <v>3301</v>
      </c>
      <c r="N938" t="s">
        <v>2631</v>
      </c>
      <c r="O938" t="s">
        <v>2663</v>
      </c>
      <c r="Q938" s="204">
        <v>50</v>
      </c>
      <c r="S938" t="s">
        <v>2475</v>
      </c>
      <c r="T938" t="s">
        <v>3899</v>
      </c>
      <c r="U938" s="206">
        <v>62.5</v>
      </c>
      <c r="V938" t="s">
        <v>3853</v>
      </c>
      <c r="W938" t="s">
        <v>2642</v>
      </c>
      <c r="X938" t="s">
        <v>2664</v>
      </c>
      <c r="Y938" t="s">
        <v>4166</v>
      </c>
      <c r="Z938" t="s">
        <v>3527</v>
      </c>
      <c r="AA938">
        <v>615046.1</v>
      </c>
      <c r="AB938" s="203">
        <v>37043.71597222222</v>
      </c>
      <c r="AC938" s="203">
        <v>37072.71597222222</v>
      </c>
    </row>
    <row r="939" spans="1:29" x14ac:dyDescent="0.25">
      <c r="A939" s="44" t="str">
        <f t="shared" si="71"/>
        <v xml:space="preserve"> Metals Financial</v>
      </c>
      <c r="B939" s="44" t="str">
        <f t="shared" si="72"/>
        <v/>
      </c>
      <c r="C939" s="44" t="str">
        <f t="shared" si="73"/>
        <v>Metals</v>
      </c>
      <c r="D939" s="44" t="str">
        <f t="shared" si="74"/>
        <v>Financial</v>
      </c>
      <c r="E939" s="44">
        <f>IF(VLOOKUP(S939,'DD-Lookup'!$J$6:$L$50,3,FALSE)="Monthly",(YEAR(AC939)-YEAR(AB939))*12+MONTH(AC939)-MONTH(AB939)+1,(AC939-AB939+1))</f>
        <v>1</v>
      </c>
      <c r="F939" s="218">
        <f t="shared" si="75"/>
        <v>20</v>
      </c>
      <c r="G939" s="207">
        <v>1264197</v>
      </c>
      <c r="H939" s="203">
        <v>37029.329212962963</v>
      </c>
      <c r="I939" t="s">
        <v>3958</v>
      </c>
      <c r="M939" t="s">
        <v>2482</v>
      </c>
      <c r="N939" t="s">
        <v>3951</v>
      </c>
      <c r="O939" t="s">
        <v>3952</v>
      </c>
      <c r="P939" s="204">
        <v>20</v>
      </c>
      <c r="S939" t="s">
        <v>3898</v>
      </c>
      <c r="T939" t="s">
        <v>3899</v>
      </c>
      <c r="U939" s="206">
        <v>1535</v>
      </c>
      <c r="V939" t="s">
        <v>4167</v>
      </c>
      <c r="W939" t="s">
        <v>3922</v>
      </c>
      <c r="X939" t="s">
        <v>3902</v>
      </c>
      <c r="Y939" t="s">
        <v>3903</v>
      </c>
      <c r="Z939" t="s">
        <v>3904</v>
      </c>
      <c r="AA939">
        <v>2138265</v>
      </c>
    </row>
    <row r="940" spans="1:29" x14ac:dyDescent="0.25">
      <c r="A940" s="44" t="str">
        <f t="shared" si="71"/>
        <v>US Natural Gas Financial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30</v>
      </c>
      <c r="F940" s="218">
        <f t="shared" si="75"/>
        <v>450000</v>
      </c>
      <c r="G940" s="207">
        <v>1264198</v>
      </c>
      <c r="H940" s="203">
        <v>37029.329259259262</v>
      </c>
      <c r="I940" t="s">
        <v>3869</v>
      </c>
      <c r="M940" t="s">
        <v>2476</v>
      </c>
      <c r="N940" t="s">
        <v>2711</v>
      </c>
      <c r="O940" t="s">
        <v>2712</v>
      </c>
      <c r="Q940" s="204">
        <v>15000</v>
      </c>
      <c r="S940" t="s">
        <v>2477</v>
      </c>
      <c r="T940" t="s">
        <v>3899</v>
      </c>
      <c r="U940" s="206">
        <v>4.2149999999999999</v>
      </c>
      <c r="V940" t="s">
        <v>2859</v>
      </c>
      <c r="W940" t="s">
        <v>3390</v>
      </c>
      <c r="X940" t="s">
        <v>2713</v>
      </c>
      <c r="Y940" t="s">
        <v>3964</v>
      </c>
      <c r="Z940" t="s">
        <v>3532</v>
      </c>
      <c r="AA940" t="s">
        <v>1778</v>
      </c>
      <c r="AB940" s="203">
        <v>37043.875</v>
      </c>
      <c r="AC940" s="203">
        <v>37072.875</v>
      </c>
    </row>
    <row r="941" spans="1:29" x14ac:dyDescent="0.25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3</v>
      </c>
      <c r="F941" s="218">
        <f t="shared" si="75"/>
        <v>15000</v>
      </c>
      <c r="G941" s="207">
        <v>1264199</v>
      </c>
      <c r="H941" s="203">
        <v>37029.329282407409</v>
      </c>
      <c r="I941" t="s">
        <v>2669</v>
      </c>
      <c r="M941" t="s">
        <v>2476</v>
      </c>
      <c r="N941" t="s">
        <v>3110</v>
      </c>
      <c r="O941" t="s">
        <v>1779</v>
      </c>
      <c r="P941" s="204">
        <v>5000</v>
      </c>
      <c r="S941" t="s">
        <v>2477</v>
      </c>
      <c r="T941" t="s">
        <v>3899</v>
      </c>
      <c r="U941" s="206">
        <v>4.37</v>
      </c>
      <c r="V941" t="s">
        <v>3146</v>
      </c>
      <c r="W941" t="s">
        <v>3174</v>
      </c>
      <c r="X941" t="s">
        <v>3175</v>
      </c>
      <c r="Y941" t="s">
        <v>3114</v>
      </c>
      <c r="Z941" t="s">
        <v>3532</v>
      </c>
      <c r="AA941">
        <v>796510</v>
      </c>
      <c r="AB941" s="203">
        <v>37030.875</v>
      </c>
      <c r="AC941" s="203">
        <v>37032.875</v>
      </c>
    </row>
    <row r="942" spans="1:29" x14ac:dyDescent="0.25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3</v>
      </c>
      <c r="F942" s="218">
        <f t="shared" si="75"/>
        <v>30000</v>
      </c>
      <c r="G942" s="207">
        <v>1264200</v>
      </c>
      <c r="H942" s="203">
        <v>37029.329386574071</v>
      </c>
      <c r="I942" t="s">
        <v>2704</v>
      </c>
      <c r="M942" t="s">
        <v>2476</v>
      </c>
      <c r="N942" t="s">
        <v>3110</v>
      </c>
      <c r="O942" t="s">
        <v>1753</v>
      </c>
      <c r="P942" s="204">
        <v>10000</v>
      </c>
      <c r="S942" t="s">
        <v>2477</v>
      </c>
      <c r="T942" t="s">
        <v>3899</v>
      </c>
      <c r="U942" s="206">
        <v>4.2337999999999996</v>
      </c>
      <c r="V942" t="s">
        <v>3145</v>
      </c>
      <c r="W942" t="s">
        <v>3112</v>
      </c>
      <c r="X942" t="s">
        <v>3113</v>
      </c>
      <c r="Y942" t="s">
        <v>3114</v>
      </c>
      <c r="Z942" t="s">
        <v>3532</v>
      </c>
      <c r="AA942">
        <v>796511</v>
      </c>
      <c r="AB942" s="203">
        <v>37030.875</v>
      </c>
      <c r="AC942" s="203">
        <v>37032.875</v>
      </c>
    </row>
    <row r="943" spans="1:29" x14ac:dyDescent="0.25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3</v>
      </c>
      <c r="F943" s="218">
        <f t="shared" si="75"/>
        <v>15000</v>
      </c>
      <c r="G943" s="207">
        <v>1264201</v>
      </c>
      <c r="H943" s="203">
        <v>37029.329467592594</v>
      </c>
      <c r="I943" t="s">
        <v>3115</v>
      </c>
      <c r="M943" t="s">
        <v>2476</v>
      </c>
      <c r="N943" t="s">
        <v>3110</v>
      </c>
      <c r="O943" t="s">
        <v>1762</v>
      </c>
      <c r="Q943" s="204">
        <v>5000</v>
      </c>
      <c r="S943" t="s">
        <v>2477</v>
      </c>
      <c r="T943" t="s">
        <v>3899</v>
      </c>
      <c r="U943" s="206">
        <v>4.1050000000000004</v>
      </c>
      <c r="V943" t="s">
        <v>3116</v>
      </c>
      <c r="W943" t="s">
        <v>3157</v>
      </c>
      <c r="X943" t="s">
        <v>3158</v>
      </c>
      <c r="Y943" t="s">
        <v>3114</v>
      </c>
      <c r="Z943" t="s">
        <v>3532</v>
      </c>
      <c r="AA943">
        <v>796512</v>
      </c>
      <c r="AB943" s="203">
        <v>37030.875</v>
      </c>
      <c r="AC943" s="203">
        <v>37032.875</v>
      </c>
    </row>
    <row r="944" spans="1:29" x14ac:dyDescent="0.25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3</v>
      </c>
      <c r="F944" s="218">
        <f t="shared" si="75"/>
        <v>15000</v>
      </c>
      <c r="G944" s="207">
        <v>1264202</v>
      </c>
      <c r="H944" s="203">
        <v>37029.329502314817</v>
      </c>
      <c r="I944" t="s">
        <v>2824</v>
      </c>
      <c r="M944" t="s">
        <v>2476</v>
      </c>
      <c r="N944" t="s">
        <v>3110</v>
      </c>
      <c r="O944" t="s">
        <v>1780</v>
      </c>
      <c r="Q944" s="204">
        <v>5000</v>
      </c>
      <c r="S944" t="s">
        <v>2477</v>
      </c>
      <c r="T944" t="s">
        <v>3899</v>
      </c>
      <c r="U944" s="206">
        <v>4.0449999999999999</v>
      </c>
      <c r="V944" t="s">
        <v>2825</v>
      </c>
      <c r="W944" t="s">
        <v>3157</v>
      </c>
      <c r="X944" t="s">
        <v>3158</v>
      </c>
      <c r="Y944" t="s">
        <v>3114</v>
      </c>
      <c r="Z944" t="s">
        <v>3532</v>
      </c>
      <c r="AA944">
        <v>796513</v>
      </c>
      <c r="AB944" s="203">
        <v>37030.875</v>
      </c>
      <c r="AC944" s="203">
        <v>37032.875</v>
      </c>
    </row>
    <row r="945" spans="1:29" x14ac:dyDescent="0.25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3</v>
      </c>
      <c r="F945" s="218">
        <f t="shared" si="75"/>
        <v>15000</v>
      </c>
      <c r="G945" s="207">
        <v>1264203</v>
      </c>
      <c r="H945" s="203">
        <v>37029.329548611109</v>
      </c>
      <c r="I945" t="s">
        <v>2704</v>
      </c>
      <c r="M945" t="s">
        <v>2476</v>
      </c>
      <c r="N945" t="s">
        <v>3110</v>
      </c>
      <c r="O945" t="s">
        <v>1755</v>
      </c>
      <c r="Q945" s="204">
        <v>5000</v>
      </c>
      <c r="S945" t="s">
        <v>2477</v>
      </c>
      <c r="T945" t="s">
        <v>3899</v>
      </c>
      <c r="U945" s="206">
        <v>4.5149999999999997</v>
      </c>
      <c r="V945" t="s">
        <v>2369</v>
      </c>
      <c r="W945" t="s">
        <v>2358</v>
      </c>
      <c r="X945" t="s">
        <v>2359</v>
      </c>
      <c r="Y945" t="s">
        <v>3114</v>
      </c>
      <c r="Z945" t="s">
        <v>3532</v>
      </c>
      <c r="AA945">
        <v>796514</v>
      </c>
      <c r="AB945" s="203">
        <v>37030.875</v>
      </c>
      <c r="AC945" s="203">
        <v>37032.875</v>
      </c>
    </row>
    <row r="946" spans="1:29" x14ac:dyDescent="0.25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3</v>
      </c>
      <c r="F946" s="218">
        <f t="shared" si="75"/>
        <v>15000</v>
      </c>
      <c r="G946" s="207">
        <v>1264206</v>
      </c>
      <c r="H946" s="203">
        <v>37029.329861111109</v>
      </c>
      <c r="I946" t="s">
        <v>2313</v>
      </c>
      <c r="M946" t="s">
        <v>2476</v>
      </c>
      <c r="N946" t="s">
        <v>3110</v>
      </c>
      <c r="O946" t="s">
        <v>1779</v>
      </c>
      <c r="P946" s="204">
        <v>5000</v>
      </c>
      <c r="S946" t="s">
        <v>2477</v>
      </c>
      <c r="T946" t="s">
        <v>3899</v>
      </c>
      <c r="U946" s="206">
        <v>4.3650000000000002</v>
      </c>
      <c r="V946" t="s">
        <v>2348</v>
      </c>
      <c r="W946" t="s">
        <v>3174</v>
      </c>
      <c r="X946" t="s">
        <v>3175</v>
      </c>
      <c r="Y946" t="s">
        <v>3114</v>
      </c>
      <c r="Z946" t="s">
        <v>3532</v>
      </c>
      <c r="AA946">
        <v>796515</v>
      </c>
      <c r="AB946" s="203">
        <v>37030.875</v>
      </c>
      <c r="AC946" s="203">
        <v>37032.875</v>
      </c>
    </row>
    <row r="947" spans="1:29" x14ac:dyDescent="0.25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3</v>
      </c>
      <c r="F947" s="218">
        <f t="shared" si="75"/>
        <v>30000</v>
      </c>
      <c r="G947" s="207">
        <v>1264207</v>
      </c>
      <c r="H947" s="203">
        <v>37029.329895833333</v>
      </c>
      <c r="I947" t="s">
        <v>2313</v>
      </c>
      <c r="M947" t="s">
        <v>2476</v>
      </c>
      <c r="N947" t="s">
        <v>3110</v>
      </c>
      <c r="O947" t="s">
        <v>1781</v>
      </c>
      <c r="Q947" s="204">
        <v>10000</v>
      </c>
      <c r="S947" t="s">
        <v>2477</v>
      </c>
      <c r="T947" t="s">
        <v>3899</v>
      </c>
      <c r="U947" s="206">
        <v>4.2275</v>
      </c>
      <c r="V947" t="s">
        <v>2314</v>
      </c>
      <c r="W947" t="s">
        <v>3112</v>
      </c>
      <c r="X947" t="s">
        <v>3113</v>
      </c>
      <c r="Y947" t="s">
        <v>3114</v>
      </c>
      <c r="Z947" t="s">
        <v>3532</v>
      </c>
      <c r="AA947">
        <v>796516</v>
      </c>
      <c r="AB947" s="203">
        <v>37030.875</v>
      </c>
      <c r="AC947" s="203">
        <v>37032.875</v>
      </c>
    </row>
    <row r="948" spans="1:29" x14ac:dyDescent="0.25">
      <c r="A948" s="44" t="str">
        <f t="shared" si="71"/>
        <v>US Natural Gas Physical</v>
      </c>
      <c r="B948" s="44" t="str">
        <f t="shared" si="72"/>
        <v>US</v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3</v>
      </c>
      <c r="F948" s="218">
        <f t="shared" si="75"/>
        <v>15000</v>
      </c>
      <c r="G948" s="207">
        <v>1264209</v>
      </c>
      <c r="H948" s="203">
        <v>37029.330011574071</v>
      </c>
      <c r="I948" t="s">
        <v>2429</v>
      </c>
      <c r="M948" t="s">
        <v>2476</v>
      </c>
      <c r="N948" t="s">
        <v>3110</v>
      </c>
      <c r="O948" t="s">
        <v>1761</v>
      </c>
      <c r="Q948" s="204">
        <v>5000</v>
      </c>
      <c r="S948" t="s">
        <v>2477</v>
      </c>
      <c r="T948" t="s">
        <v>3899</v>
      </c>
      <c r="U948" s="206">
        <v>4.5175000000000001</v>
      </c>
      <c r="V948" t="s">
        <v>2894</v>
      </c>
      <c r="W948" t="s">
        <v>2358</v>
      </c>
      <c r="X948" t="s">
        <v>2359</v>
      </c>
      <c r="Y948" t="s">
        <v>3114</v>
      </c>
      <c r="Z948" t="s">
        <v>3532</v>
      </c>
      <c r="AA948">
        <v>796518</v>
      </c>
      <c r="AB948" s="203">
        <v>37030.875</v>
      </c>
      <c r="AC948" s="203">
        <v>37032.875</v>
      </c>
    </row>
    <row r="949" spans="1:29" x14ac:dyDescent="0.25">
      <c r="A949" s="44" t="str">
        <f t="shared" si="71"/>
        <v xml:space="preserve"> Metals Financial</v>
      </c>
      <c r="B949" s="44" t="str">
        <f t="shared" si="72"/>
        <v/>
      </c>
      <c r="C949" s="44" t="str">
        <f t="shared" si="73"/>
        <v>Metals</v>
      </c>
      <c r="D949" s="44" t="str">
        <f t="shared" si="74"/>
        <v>Financial</v>
      </c>
      <c r="E949" s="44">
        <f>IF(VLOOKUP(S949,'DD-Lookup'!$J$6:$L$50,3,FALSE)="Monthly",(YEAR(AC949)-YEAR(AB949))*12+MONTH(AC949)-MONTH(AB949)+1,(AC949-AB949+1))</f>
        <v>1</v>
      </c>
      <c r="F949" s="218">
        <f t="shared" si="75"/>
        <v>10</v>
      </c>
      <c r="G949" s="207">
        <v>1264210</v>
      </c>
      <c r="H949" s="203">
        <v>37029.330057870371</v>
      </c>
      <c r="I949" t="s">
        <v>4010</v>
      </c>
      <c r="M949" t="s">
        <v>2482</v>
      </c>
      <c r="N949" t="s">
        <v>3951</v>
      </c>
      <c r="O949" t="s">
        <v>3952</v>
      </c>
      <c r="Q949" s="204">
        <v>10</v>
      </c>
      <c r="S949" t="s">
        <v>3898</v>
      </c>
      <c r="T949" t="s">
        <v>3899</v>
      </c>
      <c r="U949" s="206">
        <v>1535</v>
      </c>
      <c r="V949" t="s">
        <v>1604</v>
      </c>
      <c r="W949" t="s">
        <v>3922</v>
      </c>
      <c r="X949" t="s">
        <v>3902</v>
      </c>
      <c r="Y949" t="s">
        <v>3903</v>
      </c>
      <c r="Z949" t="s">
        <v>3904</v>
      </c>
      <c r="AA949">
        <v>2138279</v>
      </c>
    </row>
    <row r="950" spans="1:29" x14ac:dyDescent="0.25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3</v>
      </c>
      <c r="F950" s="218">
        <f t="shared" si="75"/>
        <v>6000</v>
      </c>
      <c r="G950" s="207">
        <v>1264211</v>
      </c>
      <c r="H950" s="203">
        <v>37029.330069444448</v>
      </c>
      <c r="I950" t="s">
        <v>1782</v>
      </c>
      <c r="M950" t="s">
        <v>2476</v>
      </c>
      <c r="N950" t="s">
        <v>3110</v>
      </c>
      <c r="O950" t="s">
        <v>1769</v>
      </c>
      <c r="Q950" s="204">
        <v>2000</v>
      </c>
      <c r="S950" t="s">
        <v>2477</v>
      </c>
      <c r="T950" t="s">
        <v>3899</v>
      </c>
      <c r="U950" s="206">
        <v>4.0549999999999997</v>
      </c>
      <c r="V950" t="s">
        <v>1783</v>
      </c>
      <c r="W950" t="s">
        <v>3174</v>
      </c>
      <c r="X950" t="s">
        <v>3138</v>
      </c>
      <c r="Y950" t="s">
        <v>3114</v>
      </c>
      <c r="Z950" t="s">
        <v>3532</v>
      </c>
      <c r="AA950">
        <v>796519</v>
      </c>
      <c r="AB950" s="203">
        <v>37030.875</v>
      </c>
      <c r="AC950" s="203">
        <v>37032.875</v>
      </c>
    </row>
    <row r="951" spans="1:29" x14ac:dyDescent="0.25">
      <c r="A951" s="44" t="str">
        <f t="shared" si="71"/>
        <v>US Natural Gas Financial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Financial</v>
      </c>
      <c r="E951" s="44">
        <f>IF(VLOOKUP(S951,'DD-Lookup'!$J$6:$L$50,3,FALSE)="Monthly",(YEAR(AC951)-YEAR(AB951))*12+MONTH(AC951)-MONTH(AB951)+1,(AC951-AB951+1))</f>
        <v>30</v>
      </c>
      <c r="F951" s="218">
        <f t="shared" si="75"/>
        <v>150000</v>
      </c>
      <c r="G951" s="207">
        <v>1264212</v>
      </c>
      <c r="H951" s="203">
        <v>37029.330127314817</v>
      </c>
      <c r="I951" t="s">
        <v>3639</v>
      </c>
      <c r="M951" t="s">
        <v>2476</v>
      </c>
      <c r="N951" t="s">
        <v>2711</v>
      </c>
      <c r="O951" t="s">
        <v>2712</v>
      </c>
      <c r="Q951" s="204">
        <v>5000</v>
      </c>
      <c r="S951" t="s">
        <v>2477</v>
      </c>
      <c r="T951" t="s">
        <v>3899</v>
      </c>
      <c r="U951" s="206">
        <v>4.2149999999999999</v>
      </c>
      <c r="V951" t="s">
        <v>3830</v>
      </c>
      <c r="W951" t="s">
        <v>3390</v>
      </c>
      <c r="X951" t="s">
        <v>2713</v>
      </c>
      <c r="Y951" t="s">
        <v>3964</v>
      </c>
      <c r="Z951" t="s">
        <v>3532</v>
      </c>
      <c r="AA951" t="s">
        <v>1784</v>
      </c>
      <c r="AB951" s="203">
        <v>37043.875</v>
      </c>
      <c r="AC951" s="203">
        <v>37072.875</v>
      </c>
    </row>
    <row r="952" spans="1:29" x14ac:dyDescent="0.25">
      <c r="A952" s="44" t="str">
        <f t="shared" si="71"/>
        <v xml:space="preserve"> Metals Financial</v>
      </c>
      <c r="B952" s="44" t="str">
        <f t="shared" si="72"/>
        <v/>
      </c>
      <c r="C952" s="44" t="str">
        <f t="shared" si="73"/>
        <v>Metals</v>
      </c>
      <c r="D952" s="44" t="str">
        <f t="shared" si="74"/>
        <v>Financial</v>
      </c>
      <c r="E952" s="44">
        <f>IF(VLOOKUP(S952,'DD-Lookup'!$J$6:$L$50,3,FALSE)="Monthly",(YEAR(AC952)-YEAR(AB952))*12+MONTH(AC952)-MONTH(AB952)+1,(AC952-AB952+1))</f>
        <v>1</v>
      </c>
      <c r="F952" s="218">
        <f t="shared" si="75"/>
        <v>20</v>
      </c>
      <c r="G952" s="207">
        <v>1264213</v>
      </c>
      <c r="H952" s="203">
        <v>37029.330208333333</v>
      </c>
      <c r="I952" t="s">
        <v>3958</v>
      </c>
      <c r="M952" t="s">
        <v>2482</v>
      </c>
      <c r="N952" t="s">
        <v>3896</v>
      </c>
      <c r="O952" t="s">
        <v>3897</v>
      </c>
      <c r="P952" s="204">
        <v>20</v>
      </c>
      <c r="S952" t="s">
        <v>3898</v>
      </c>
      <c r="T952" t="s">
        <v>3899</v>
      </c>
      <c r="U952" s="206">
        <v>1701</v>
      </c>
      <c r="V952" t="s">
        <v>3819</v>
      </c>
      <c r="W952" t="s">
        <v>3922</v>
      </c>
      <c r="X952" t="s">
        <v>3902</v>
      </c>
      <c r="Y952" t="s">
        <v>3903</v>
      </c>
      <c r="Z952" t="s">
        <v>3904</v>
      </c>
      <c r="AA952">
        <v>2138281</v>
      </c>
    </row>
    <row r="953" spans="1:29" x14ac:dyDescent="0.25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3</v>
      </c>
      <c r="F953" s="218">
        <f t="shared" si="75"/>
        <v>9612</v>
      </c>
      <c r="G953" s="207">
        <v>1264214</v>
      </c>
      <c r="H953" s="203">
        <v>37029.33021990741</v>
      </c>
      <c r="I953" t="s">
        <v>3142</v>
      </c>
      <c r="M953" t="s">
        <v>2476</v>
      </c>
      <c r="N953" t="s">
        <v>3110</v>
      </c>
      <c r="O953" t="s">
        <v>1762</v>
      </c>
      <c r="Q953" s="204">
        <v>3204</v>
      </c>
      <c r="S953" t="s">
        <v>2477</v>
      </c>
      <c r="T953" t="s">
        <v>3899</v>
      </c>
      <c r="U953" s="206">
        <v>4.1050000000000004</v>
      </c>
      <c r="V953" t="s">
        <v>4135</v>
      </c>
      <c r="W953" t="s">
        <v>3157</v>
      </c>
      <c r="X953" t="s">
        <v>3158</v>
      </c>
      <c r="Y953" t="s">
        <v>3114</v>
      </c>
      <c r="Z953" t="s">
        <v>3532</v>
      </c>
      <c r="AA953">
        <v>796520</v>
      </c>
      <c r="AB953" s="203">
        <v>37030.875</v>
      </c>
      <c r="AC953" s="203">
        <v>37032.875</v>
      </c>
    </row>
    <row r="954" spans="1:29" x14ac:dyDescent="0.25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3</v>
      </c>
      <c r="F954" s="218">
        <f t="shared" si="75"/>
        <v>15000</v>
      </c>
      <c r="G954" s="207">
        <v>1264215</v>
      </c>
      <c r="H954" s="203">
        <v>37029.330300925925</v>
      </c>
      <c r="I954" t="s">
        <v>2863</v>
      </c>
      <c r="M954" t="s">
        <v>2476</v>
      </c>
      <c r="N954" t="s">
        <v>3110</v>
      </c>
      <c r="O954" t="s">
        <v>1761</v>
      </c>
      <c r="P954" s="204">
        <v>5000</v>
      </c>
      <c r="S954" t="s">
        <v>2477</v>
      </c>
      <c r="T954" t="s">
        <v>3899</v>
      </c>
      <c r="U954" s="206">
        <v>4.5125000000000002</v>
      </c>
      <c r="V954" t="s">
        <v>2901</v>
      </c>
      <c r="W954" t="s">
        <v>2358</v>
      </c>
      <c r="X954" t="s">
        <v>2359</v>
      </c>
      <c r="Y954" t="s">
        <v>3114</v>
      </c>
      <c r="Z954" t="s">
        <v>3532</v>
      </c>
      <c r="AA954">
        <v>796521</v>
      </c>
      <c r="AB954" s="203">
        <v>37030.875</v>
      </c>
      <c r="AC954" s="203">
        <v>37032.875</v>
      </c>
    </row>
    <row r="955" spans="1:29" x14ac:dyDescent="0.25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3</v>
      </c>
      <c r="F955" s="218">
        <f t="shared" si="75"/>
        <v>15000</v>
      </c>
      <c r="G955" s="207">
        <v>1264216</v>
      </c>
      <c r="H955" s="203">
        <v>37029.330381944441</v>
      </c>
      <c r="I955" t="s">
        <v>2863</v>
      </c>
      <c r="M955" t="s">
        <v>2476</v>
      </c>
      <c r="N955" t="s">
        <v>3110</v>
      </c>
      <c r="O955" t="s">
        <v>2610</v>
      </c>
      <c r="Q955" s="204">
        <v>5000</v>
      </c>
      <c r="S955" t="s">
        <v>2477</v>
      </c>
      <c r="T955" t="s">
        <v>3899</v>
      </c>
      <c r="U955" s="206">
        <v>4.4175000000000004</v>
      </c>
      <c r="V955" t="s">
        <v>2901</v>
      </c>
      <c r="W955" t="s">
        <v>2351</v>
      </c>
      <c r="X955" t="s">
        <v>2352</v>
      </c>
      <c r="Y955" t="s">
        <v>3114</v>
      </c>
      <c r="Z955" t="s">
        <v>3532</v>
      </c>
      <c r="AA955">
        <v>796522</v>
      </c>
      <c r="AB955" s="203">
        <v>37030.875</v>
      </c>
      <c r="AC955" s="203">
        <v>37032.875</v>
      </c>
    </row>
    <row r="956" spans="1:29" x14ac:dyDescent="0.25">
      <c r="A956" s="44" t="str">
        <f t="shared" si="71"/>
        <v>US Power Physical</v>
      </c>
      <c r="B956" s="44" t="str">
        <f t="shared" si="72"/>
        <v>US</v>
      </c>
      <c r="C956" s="44" t="str">
        <f t="shared" si="73"/>
        <v>Power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8">
        <f t="shared" si="75"/>
        <v>50</v>
      </c>
      <c r="G956" s="207">
        <v>1264217</v>
      </c>
      <c r="H956" s="203">
        <v>37029.330474537041</v>
      </c>
      <c r="I956" t="s">
        <v>2636</v>
      </c>
      <c r="M956" t="s">
        <v>3301</v>
      </c>
      <c r="N956" t="s">
        <v>2631</v>
      </c>
      <c r="O956" t="s">
        <v>1627</v>
      </c>
      <c r="Q956" s="204">
        <v>50</v>
      </c>
      <c r="S956" t="s">
        <v>2475</v>
      </c>
      <c r="T956" t="s">
        <v>3899</v>
      </c>
      <c r="U956" s="206">
        <v>36.049999999999997</v>
      </c>
      <c r="V956" t="s">
        <v>1679</v>
      </c>
      <c r="W956" t="s">
        <v>2656</v>
      </c>
      <c r="X956" t="s">
        <v>2657</v>
      </c>
      <c r="Y956" t="s">
        <v>4166</v>
      </c>
      <c r="Z956" t="s">
        <v>3527</v>
      </c>
      <c r="AA956">
        <v>615050.1</v>
      </c>
      <c r="AB956" s="203">
        <v>37032.875</v>
      </c>
      <c r="AC956" s="203">
        <v>37032.875</v>
      </c>
    </row>
    <row r="957" spans="1:29" x14ac:dyDescent="0.25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3</v>
      </c>
      <c r="F957" s="218">
        <f t="shared" si="75"/>
        <v>15000</v>
      </c>
      <c r="G957" s="207">
        <v>1264218</v>
      </c>
      <c r="H957" s="203">
        <v>37029.330636574072</v>
      </c>
      <c r="I957" t="s">
        <v>2669</v>
      </c>
      <c r="M957" t="s">
        <v>2476</v>
      </c>
      <c r="N957" t="s">
        <v>3110</v>
      </c>
      <c r="O957" t="s">
        <v>2624</v>
      </c>
      <c r="P957" s="204">
        <v>5000</v>
      </c>
      <c r="S957" t="s">
        <v>2477</v>
      </c>
      <c r="T957" t="s">
        <v>3899</v>
      </c>
      <c r="U957" s="206">
        <v>4.0999999999999996</v>
      </c>
      <c r="V957" t="s">
        <v>2850</v>
      </c>
      <c r="W957" t="s">
        <v>4133</v>
      </c>
      <c r="X957" t="s">
        <v>2378</v>
      </c>
      <c r="Y957" t="s">
        <v>3114</v>
      </c>
      <c r="Z957" t="s">
        <v>3532</v>
      </c>
      <c r="AA957">
        <v>796525</v>
      </c>
      <c r="AB957" s="203">
        <v>37030.875</v>
      </c>
      <c r="AC957" s="203">
        <v>37032.875</v>
      </c>
    </row>
    <row r="958" spans="1:29" x14ac:dyDescent="0.25">
      <c r="A958" s="44" t="str">
        <f t="shared" si="71"/>
        <v>US Natural Gas Financial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30</v>
      </c>
      <c r="F958" s="218">
        <f t="shared" si="75"/>
        <v>300000</v>
      </c>
      <c r="G958" s="207">
        <v>1264219</v>
      </c>
      <c r="H958" s="203">
        <v>37029.330740740741</v>
      </c>
      <c r="I958" t="s">
        <v>4149</v>
      </c>
      <c r="M958" t="s">
        <v>2476</v>
      </c>
      <c r="N958" t="s">
        <v>2711</v>
      </c>
      <c r="O958" t="s">
        <v>2712</v>
      </c>
      <c r="P958" s="204">
        <v>10000</v>
      </c>
      <c r="S958" t="s">
        <v>2477</v>
      </c>
      <c r="T958" t="s">
        <v>3899</v>
      </c>
      <c r="U958" s="206">
        <v>4.21</v>
      </c>
      <c r="V958" t="s">
        <v>1785</v>
      </c>
      <c r="W958" t="s">
        <v>3390</v>
      </c>
      <c r="X958" t="s">
        <v>2713</v>
      </c>
      <c r="Y958" t="s">
        <v>3964</v>
      </c>
      <c r="Z958" t="s">
        <v>3532</v>
      </c>
      <c r="AA958" t="s">
        <v>1786</v>
      </c>
      <c r="AB958" s="203">
        <v>37043.875</v>
      </c>
      <c r="AC958" s="203">
        <v>37072.875</v>
      </c>
    </row>
    <row r="959" spans="1:29" x14ac:dyDescent="0.25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3</v>
      </c>
      <c r="F959" s="218">
        <f t="shared" si="75"/>
        <v>15000</v>
      </c>
      <c r="G959" s="207">
        <v>1264220</v>
      </c>
      <c r="H959" s="203">
        <v>37029.330787037034</v>
      </c>
      <c r="I959" t="s">
        <v>2669</v>
      </c>
      <c r="M959" t="s">
        <v>2476</v>
      </c>
      <c r="N959" t="s">
        <v>3110</v>
      </c>
      <c r="O959" t="s">
        <v>2625</v>
      </c>
      <c r="P959" s="204">
        <v>5000</v>
      </c>
      <c r="S959" t="s">
        <v>2477</v>
      </c>
      <c r="T959" t="s">
        <v>3899</v>
      </c>
      <c r="U959" s="206">
        <v>4.0999999999999996</v>
      </c>
      <c r="V959" t="s">
        <v>3106</v>
      </c>
      <c r="W959" t="s">
        <v>4133</v>
      </c>
      <c r="X959" t="s">
        <v>2378</v>
      </c>
      <c r="Y959" t="s">
        <v>3114</v>
      </c>
      <c r="Z959" t="s">
        <v>3532</v>
      </c>
      <c r="AA959">
        <v>796526</v>
      </c>
      <c r="AB959" s="203">
        <v>37030.875</v>
      </c>
      <c r="AC959" s="203">
        <v>37032.875</v>
      </c>
    </row>
    <row r="960" spans="1:29" x14ac:dyDescent="0.25">
      <c r="A960" s="44" t="str">
        <f t="shared" si="71"/>
        <v>US Power Physical</v>
      </c>
      <c r="B960" s="44" t="str">
        <f t="shared" si="72"/>
        <v>US</v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30</v>
      </c>
      <c r="F960" s="218">
        <f t="shared" si="75"/>
        <v>1500</v>
      </c>
      <c r="G960" s="207">
        <v>1264221</v>
      </c>
      <c r="H960" s="203">
        <v>37029.330972222226</v>
      </c>
      <c r="I960" t="s">
        <v>2662</v>
      </c>
      <c r="M960" t="s">
        <v>3301</v>
      </c>
      <c r="N960" t="s">
        <v>2631</v>
      </c>
      <c r="O960" t="s">
        <v>2663</v>
      </c>
      <c r="Q960" s="204">
        <v>50</v>
      </c>
      <c r="S960" t="s">
        <v>2475</v>
      </c>
      <c r="T960" t="s">
        <v>3899</v>
      </c>
      <c r="U960" s="206">
        <v>62.6</v>
      </c>
      <c r="V960" t="s">
        <v>3853</v>
      </c>
      <c r="W960" t="s">
        <v>2642</v>
      </c>
      <c r="X960" t="s">
        <v>2664</v>
      </c>
      <c r="Y960" t="s">
        <v>4166</v>
      </c>
      <c r="Z960" t="s">
        <v>3527</v>
      </c>
      <c r="AA960">
        <v>615051.1</v>
      </c>
      <c r="AB960" s="203">
        <v>37043.71597222222</v>
      </c>
      <c r="AC960" s="203">
        <v>37072.71597222222</v>
      </c>
    </row>
    <row r="961" spans="1:29" x14ac:dyDescent="0.25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3</v>
      </c>
      <c r="F961" s="218">
        <f t="shared" si="75"/>
        <v>15000</v>
      </c>
      <c r="G961" s="207">
        <v>1264222</v>
      </c>
      <c r="H961" s="203">
        <v>37029.331076388888</v>
      </c>
      <c r="I961" t="s">
        <v>2863</v>
      </c>
      <c r="M961" t="s">
        <v>2476</v>
      </c>
      <c r="N961" t="s">
        <v>3110</v>
      </c>
      <c r="O961" t="s">
        <v>1761</v>
      </c>
      <c r="P961" s="204">
        <v>5000</v>
      </c>
      <c r="S961" t="s">
        <v>2477</v>
      </c>
      <c r="T961" t="s">
        <v>3899</v>
      </c>
      <c r="U961" s="206">
        <v>4.5075000000000003</v>
      </c>
      <c r="V961" t="s">
        <v>2901</v>
      </c>
      <c r="W961" t="s">
        <v>2358</v>
      </c>
      <c r="X961" t="s">
        <v>2359</v>
      </c>
      <c r="Y961" t="s">
        <v>3114</v>
      </c>
      <c r="Z961" t="s">
        <v>3532</v>
      </c>
      <c r="AA961">
        <v>796527</v>
      </c>
      <c r="AB961" s="203">
        <v>37030.875</v>
      </c>
      <c r="AC961" s="203">
        <v>37032.875</v>
      </c>
    </row>
    <row r="962" spans="1:29" x14ac:dyDescent="0.25">
      <c r="A962" s="44" t="str">
        <f t="shared" si="71"/>
        <v>US Power Physical</v>
      </c>
      <c r="B962" s="44" t="str">
        <f t="shared" si="72"/>
        <v>US</v>
      </c>
      <c r="C962" s="44" t="str">
        <f t="shared" si="73"/>
        <v>Power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8">
        <f t="shared" si="75"/>
        <v>50</v>
      </c>
      <c r="G962" s="207">
        <v>1264223</v>
      </c>
      <c r="H962" s="203">
        <v>37029.331087962964</v>
      </c>
      <c r="I962" t="s">
        <v>2674</v>
      </c>
      <c r="M962" t="s">
        <v>3301</v>
      </c>
      <c r="N962" t="s">
        <v>2631</v>
      </c>
      <c r="O962" t="s">
        <v>1628</v>
      </c>
      <c r="Q962" s="204">
        <v>50</v>
      </c>
      <c r="S962" t="s">
        <v>2475</v>
      </c>
      <c r="T962" t="s">
        <v>3899</v>
      </c>
      <c r="U962" s="206">
        <v>52.75</v>
      </c>
      <c r="V962" t="s">
        <v>1787</v>
      </c>
      <c r="W962" t="s">
        <v>2642</v>
      </c>
      <c r="X962" t="s">
        <v>2643</v>
      </c>
      <c r="Y962" t="s">
        <v>4166</v>
      </c>
      <c r="Z962" t="s">
        <v>3527</v>
      </c>
      <c r="AA962">
        <v>615052.1</v>
      </c>
      <c r="AB962" s="203">
        <v>37032.875</v>
      </c>
      <c r="AC962" s="203">
        <v>37032.875</v>
      </c>
    </row>
    <row r="963" spans="1:29" x14ac:dyDescent="0.25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3</v>
      </c>
      <c r="F963" s="218">
        <f t="shared" si="75"/>
        <v>15000</v>
      </c>
      <c r="G963" s="207">
        <v>1264224</v>
      </c>
      <c r="H963" s="203">
        <v>37029.331122685187</v>
      </c>
      <c r="I963" t="s">
        <v>2863</v>
      </c>
      <c r="M963" t="s">
        <v>2476</v>
      </c>
      <c r="N963" t="s">
        <v>3110</v>
      </c>
      <c r="O963" t="s">
        <v>2610</v>
      </c>
      <c r="Q963" s="204">
        <v>5000</v>
      </c>
      <c r="S963" t="s">
        <v>2477</v>
      </c>
      <c r="T963" t="s">
        <v>3899</v>
      </c>
      <c r="U963" s="206">
        <v>4.4175000000000004</v>
      </c>
      <c r="V963" t="s">
        <v>2901</v>
      </c>
      <c r="W963" t="s">
        <v>2351</v>
      </c>
      <c r="X963" t="s">
        <v>2352</v>
      </c>
      <c r="Y963" t="s">
        <v>3114</v>
      </c>
      <c r="Z963" t="s">
        <v>3532</v>
      </c>
      <c r="AA963">
        <v>796528</v>
      </c>
      <c r="AB963" s="203">
        <v>37030.875</v>
      </c>
      <c r="AC963" s="203">
        <v>37032.875</v>
      </c>
    </row>
    <row r="964" spans="1:29" x14ac:dyDescent="0.25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3</v>
      </c>
      <c r="F964" s="218">
        <f t="shared" si="75"/>
        <v>15000</v>
      </c>
      <c r="G964" s="207">
        <v>1264225</v>
      </c>
      <c r="H964" s="203">
        <v>37029.331180555557</v>
      </c>
      <c r="I964" t="s">
        <v>2669</v>
      </c>
      <c r="M964" t="s">
        <v>2476</v>
      </c>
      <c r="N964" t="s">
        <v>3110</v>
      </c>
      <c r="O964" t="s">
        <v>2625</v>
      </c>
      <c r="P964" s="204">
        <v>5000</v>
      </c>
      <c r="S964" t="s">
        <v>2477</v>
      </c>
      <c r="T964" t="s">
        <v>3899</v>
      </c>
      <c r="U964" s="206">
        <v>4.0999999999999996</v>
      </c>
      <c r="V964" t="s">
        <v>2850</v>
      </c>
      <c r="W964" t="s">
        <v>4133</v>
      </c>
      <c r="X964" t="s">
        <v>2378</v>
      </c>
      <c r="Y964" t="s">
        <v>3114</v>
      </c>
      <c r="Z964" t="s">
        <v>3532</v>
      </c>
      <c r="AA964">
        <v>796529</v>
      </c>
      <c r="AB964" s="203">
        <v>37030.875</v>
      </c>
      <c r="AC964" s="203">
        <v>37032.875</v>
      </c>
    </row>
    <row r="965" spans="1:29" x14ac:dyDescent="0.25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3</v>
      </c>
      <c r="F965" s="218">
        <f t="shared" si="75"/>
        <v>15000</v>
      </c>
      <c r="G965" s="207">
        <v>1264226</v>
      </c>
      <c r="H965" s="203">
        <v>37029.331203703703</v>
      </c>
      <c r="I965" t="s">
        <v>2721</v>
      </c>
      <c r="M965" t="s">
        <v>2476</v>
      </c>
      <c r="N965" t="s">
        <v>3110</v>
      </c>
      <c r="O965" t="s">
        <v>1755</v>
      </c>
      <c r="P965" s="204">
        <v>5000</v>
      </c>
      <c r="S965" t="s">
        <v>2477</v>
      </c>
      <c r="T965" t="s">
        <v>3899</v>
      </c>
      <c r="U965" s="206">
        <v>4.51</v>
      </c>
      <c r="V965" t="s">
        <v>3683</v>
      </c>
      <c r="W965" t="s">
        <v>2358</v>
      </c>
      <c r="X965" t="s">
        <v>2359</v>
      </c>
      <c r="Y965" t="s">
        <v>3114</v>
      </c>
      <c r="Z965" t="s">
        <v>3532</v>
      </c>
      <c r="AA965">
        <v>796530</v>
      </c>
      <c r="AB965" s="203">
        <v>37030.875</v>
      </c>
      <c r="AC965" s="203">
        <v>37032.875</v>
      </c>
    </row>
    <row r="966" spans="1:29" x14ac:dyDescent="0.25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3</v>
      </c>
      <c r="F966" s="218">
        <f t="shared" si="75"/>
        <v>15000</v>
      </c>
      <c r="G966" s="207">
        <v>1264227</v>
      </c>
      <c r="H966" s="203">
        <v>37029.331307870372</v>
      </c>
      <c r="I966" t="s">
        <v>2704</v>
      </c>
      <c r="M966" t="s">
        <v>2476</v>
      </c>
      <c r="N966" t="s">
        <v>3110</v>
      </c>
      <c r="O966" t="s">
        <v>1755</v>
      </c>
      <c r="Q966" s="204">
        <v>5000</v>
      </c>
      <c r="S966" t="s">
        <v>2477</v>
      </c>
      <c r="T966" t="s">
        <v>3899</v>
      </c>
      <c r="U966" s="206">
        <v>4.5149999999999997</v>
      </c>
      <c r="V966" t="s">
        <v>2369</v>
      </c>
      <c r="W966" t="s">
        <v>2358</v>
      </c>
      <c r="X966" t="s">
        <v>2359</v>
      </c>
      <c r="Y966" t="s">
        <v>3114</v>
      </c>
      <c r="Z966" t="s">
        <v>3532</v>
      </c>
      <c r="AA966">
        <v>796531</v>
      </c>
      <c r="AB966" s="203">
        <v>37030.875</v>
      </c>
      <c r="AC966" s="203">
        <v>37032.875</v>
      </c>
    </row>
    <row r="967" spans="1:29" x14ac:dyDescent="0.25">
      <c r="A967" s="44" t="str">
        <f t="shared" si="71"/>
        <v>US Natural Gas Financial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Financial</v>
      </c>
      <c r="E967" s="44">
        <f>IF(VLOOKUP(S967,'DD-Lookup'!$J$6:$L$50,3,FALSE)="Monthly",(YEAR(AC967)-YEAR(AB967))*12+MONTH(AC967)-MONTH(AB967)+1,(AC967-AB967+1))</f>
        <v>31</v>
      </c>
      <c r="F967" s="218">
        <f t="shared" si="75"/>
        <v>310000</v>
      </c>
      <c r="G967" s="207">
        <v>1264228</v>
      </c>
      <c r="H967" s="203">
        <v>37029.331377314818</v>
      </c>
      <c r="I967" t="s">
        <v>3136</v>
      </c>
      <c r="M967" t="s">
        <v>2476</v>
      </c>
      <c r="N967" t="s">
        <v>2711</v>
      </c>
      <c r="O967" t="s">
        <v>2724</v>
      </c>
      <c r="P967" s="204">
        <v>10000</v>
      </c>
      <c r="S967" t="s">
        <v>2477</v>
      </c>
      <c r="T967" t="s">
        <v>3899</v>
      </c>
      <c r="U967" s="206">
        <v>4.3674999999999997</v>
      </c>
      <c r="V967" t="s">
        <v>2981</v>
      </c>
      <c r="W967" t="s">
        <v>3390</v>
      </c>
      <c r="X967" t="s">
        <v>2713</v>
      </c>
      <c r="Y967" t="s">
        <v>3964</v>
      </c>
      <c r="Z967" t="s">
        <v>3532</v>
      </c>
      <c r="AA967" t="s">
        <v>1788</v>
      </c>
      <c r="AB967" s="203">
        <v>37104.875</v>
      </c>
      <c r="AC967" s="203">
        <v>37134.875</v>
      </c>
    </row>
    <row r="968" spans="1:29" x14ac:dyDescent="0.25">
      <c r="A968" s="44" t="str">
        <f t="shared" si="71"/>
        <v>US Natural Gas Financial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Financial</v>
      </c>
      <c r="E968" s="44">
        <f>IF(VLOOKUP(S968,'DD-Lookup'!$J$6:$L$50,3,FALSE)="Monthly",(YEAR(AC968)-YEAR(AB968))*12+MONTH(AC968)-MONTH(AB968)+1,(AC968-AB968+1))</f>
        <v>31</v>
      </c>
      <c r="F968" s="218">
        <f t="shared" si="75"/>
        <v>310000</v>
      </c>
      <c r="G968" s="207">
        <v>1264231</v>
      </c>
      <c r="H968" s="203">
        <v>37029.331516203703</v>
      </c>
      <c r="I968" t="s">
        <v>3136</v>
      </c>
      <c r="M968" t="s">
        <v>2476</v>
      </c>
      <c r="N968" t="s">
        <v>2711</v>
      </c>
      <c r="O968" t="s">
        <v>3124</v>
      </c>
      <c r="Q968" s="204">
        <v>10000</v>
      </c>
      <c r="S968" t="s">
        <v>2477</v>
      </c>
      <c r="T968" t="s">
        <v>3899</v>
      </c>
      <c r="U968" s="206">
        <v>4.2949999999999999</v>
      </c>
      <c r="V968" t="s">
        <v>2981</v>
      </c>
      <c r="W968" t="s">
        <v>3390</v>
      </c>
      <c r="X968" t="s">
        <v>2713</v>
      </c>
      <c r="Y968" t="s">
        <v>3964</v>
      </c>
      <c r="Z968" t="s">
        <v>3532</v>
      </c>
      <c r="AA968" t="s">
        <v>1789</v>
      </c>
      <c r="AB968" s="203">
        <v>37073.875</v>
      </c>
      <c r="AC968" s="203">
        <v>37103.875</v>
      </c>
    </row>
    <row r="969" spans="1:29" x14ac:dyDescent="0.25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3</v>
      </c>
      <c r="F969" s="218">
        <f t="shared" si="75"/>
        <v>15000</v>
      </c>
      <c r="G969" s="207">
        <v>1264233</v>
      </c>
      <c r="H969" s="203">
        <v>37029.33153935185</v>
      </c>
      <c r="I969" t="s">
        <v>3136</v>
      </c>
      <c r="M969" t="s">
        <v>2476</v>
      </c>
      <c r="N969" t="s">
        <v>3110</v>
      </c>
      <c r="O969" t="s">
        <v>1755</v>
      </c>
      <c r="P969" s="204">
        <v>5000</v>
      </c>
      <c r="S969" t="s">
        <v>2477</v>
      </c>
      <c r="T969" t="s">
        <v>3899</v>
      </c>
      <c r="U969" s="206">
        <v>4.51</v>
      </c>
      <c r="V969" t="s">
        <v>2549</v>
      </c>
      <c r="W969" t="s">
        <v>2358</v>
      </c>
      <c r="X969" t="s">
        <v>2359</v>
      </c>
      <c r="Y969" t="s">
        <v>3114</v>
      </c>
      <c r="Z969" t="s">
        <v>3532</v>
      </c>
      <c r="AA969">
        <v>796532</v>
      </c>
      <c r="AB969" s="203">
        <v>37030.875</v>
      </c>
      <c r="AC969" s="203">
        <v>37032.875</v>
      </c>
    </row>
    <row r="970" spans="1:29" x14ac:dyDescent="0.25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3</v>
      </c>
      <c r="F970" s="218">
        <f t="shared" si="75"/>
        <v>30000</v>
      </c>
      <c r="G970" s="207">
        <v>1264234</v>
      </c>
      <c r="H970" s="203">
        <v>37029.331724537034</v>
      </c>
      <c r="I970" t="s">
        <v>2365</v>
      </c>
      <c r="M970" t="s">
        <v>2476</v>
      </c>
      <c r="N970" t="s">
        <v>3110</v>
      </c>
      <c r="O970" t="s">
        <v>2606</v>
      </c>
      <c r="P970" s="204">
        <v>10000</v>
      </c>
      <c r="S970" t="s">
        <v>2477</v>
      </c>
      <c r="T970" t="s">
        <v>3899</v>
      </c>
      <c r="U970" s="206">
        <v>4.16</v>
      </c>
      <c r="V970" t="s">
        <v>2366</v>
      </c>
      <c r="W970" t="s">
        <v>2319</v>
      </c>
      <c r="X970" t="s">
        <v>2320</v>
      </c>
      <c r="Y970" t="s">
        <v>3114</v>
      </c>
      <c r="Z970" t="s">
        <v>3532</v>
      </c>
      <c r="AA970">
        <v>796533</v>
      </c>
      <c r="AB970" s="203">
        <v>37030.875</v>
      </c>
      <c r="AC970" s="203">
        <v>37032.875</v>
      </c>
    </row>
    <row r="971" spans="1:29" x14ac:dyDescent="0.25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13</v>
      </c>
      <c r="F971" s="218">
        <f t="shared" ref="F971:F1034" si="80">E971*SUM(P971:Q971)</f>
        <v>3900</v>
      </c>
      <c r="G971" s="207">
        <v>1264235</v>
      </c>
      <c r="H971" s="203">
        <v>37029.332048611112</v>
      </c>
      <c r="I971" t="s">
        <v>3721</v>
      </c>
      <c r="M971" t="s">
        <v>2476</v>
      </c>
      <c r="N971" t="s">
        <v>3110</v>
      </c>
      <c r="O971" t="s">
        <v>1790</v>
      </c>
      <c r="Q971" s="204">
        <v>300</v>
      </c>
      <c r="S971" t="s">
        <v>2477</v>
      </c>
      <c r="T971" t="s">
        <v>3899</v>
      </c>
      <c r="U971" s="206">
        <v>4.1349999999999998</v>
      </c>
      <c r="V971" t="s">
        <v>2737</v>
      </c>
      <c r="W971" t="s">
        <v>2326</v>
      </c>
      <c r="X971" t="s">
        <v>2327</v>
      </c>
      <c r="Y971" t="s">
        <v>3114</v>
      </c>
      <c r="Z971" t="s">
        <v>3532</v>
      </c>
      <c r="AA971">
        <v>796534</v>
      </c>
      <c r="AB971" s="203">
        <v>37030.875</v>
      </c>
      <c r="AC971" s="203">
        <v>37042.875</v>
      </c>
    </row>
    <row r="972" spans="1:29" x14ac:dyDescent="0.25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3</v>
      </c>
      <c r="F972" s="218">
        <f t="shared" si="80"/>
        <v>3669</v>
      </c>
      <c r="G972" s="207">
        <v>1264237</v>
      </c>
      <c r="H972" s="203">
        <v>37029.33216435185</v>
      </c>
      <c r="I972" t="s">
        <v>2721</v>
      </c>
      <c r="M972" t="s">
        <v>2476</v>
      </c>
      <c r="N972" t="s">
        <v>3110</v>
      </c>
      <c r="O972" t="s">
        <v>1755</v>
      </c>
      <c r="P972" s="204">
        <v>1223</v>
      </c>
      <c r="S972" t="s">
        <v>2477</v>
      </c>
      <c r="T972" t="s">
        <v>3899</v>
      </c>
      <c r="U972" s="206">
        <v>4.5049999999999999</v>
      </c>
      <c r="V972" t="s">
        <v>3683</v>
      </c>
      <c r="W972" t="s">
        <v>2358</v>
      </c>
      <c r="X972" t="s">
        <v>2359</v>
      </c>
      <c r="Y972" t="s">
        <v>3114</v>
      </c>
      <c r="Z972" t="s">
        <v>3532</v>
      </c>
      <c r="AA972">
        <v>796535</v>
      </c>
      <c r="AB972" s="203">
        <v>37030.875</v>
      </c>
      <c r="AC972" s="203">
        <v>37032.875</v>
      </c>
    </row>
    <row r="973" spans="1:29" x14ac:dyDescent="0.25">
      <c r="A973" s="44" t="str">
        <f t="shared" si="76"/>
        <v>US Natural Gas Financial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Financial</v>
      </c>
      <c r="E973" s="44">
        <f>IF(VLOOKUP(S973,'DD-Lookup'!$J$6:$L$50,3,FALSE)="Monthly",(YEAR(AC973)-YEAR(AB973))*12+MONTH(AC973)-MONTH(AB973)+1,(AC973-AB973+1))</f>
        <v>13</v>
      </c>
      <c r="F973" s="218">
        <f t="shared" si="80"/>
        <v>65000</v>
      </c>
      <c r="G973" s="207">
        <v>1264238</v>
      </c>
      <c r="H973" s="203">
        <v>37029.332245370373</v>
      </c>
      <c r="I973" t="s">
        <v>3118</v>
      </c>
      <c r="M973" t="s">
        <v>2476</v>
      </c>
      <c r="N973" t="s">
        <v>2711</v>
      </c>
      <c r="O973" t="s">
        <v>1791</v>
      </c>
      <c r="P973" s="204">
        <v>5000</v>
      </c>
      <c r="S973" t="s">
        <v>2477</v>
      </c>
      <c r="T973" t="s">
        <v>3899</v>
      </c>
      <c r="U973" s="206">
        <v>4.53</v>
      </c>
      <c r="V973" t="s">
        <v>2425</v>
      </c>
      <c r="W973" t="s">
        <v>2358</v>
      </c>
      <c r="X973" t="s">
        <v>2453</v>
      </c>
      <c r="Y973" t="s">
        <v>3964</v>
      </c>
      <c r="Z973" t="s">
        <v>3532</v>
      </c>
      <c r="AA973" t="s">
        <v>1792</v>
      </c>
      <c r="AB973" s="203">
        <v>37030.875</v>
      </c>
      <c r="AC973" s="203">
        <v>37042.875</v>
      </c>
    </row>
    <row r="974" spans="1:29" x14ac:dyDescent="0.25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3</v>
      </c>
      <c r="F974" s="218">
        <f t="shared" si="80"/>
        <v>15000</v>
      </c>
      <c r="G974" s="207">
        <v>1264240</v>
      </c>
      <c r="H974" s="203">
        <v>37029.332361111112</v>
      </c>
      <c r="I974" t="s">
        <v>3136</v>
      </c>
      <c r="M974" t="s">
        <v>2476</v>
      </c>
      <c r="N974" t="s">
        <v>3110</v>
      </c>
      <c r="O974" t="s">
        <v>2610</v>
      </c>
      <c r="P974" s="204">
        <v>5000</v>
      </c>
      <c r="S974" t="s">
        <v>2477</v>
      </c>
      <c r="T974" t="s">
        <v>3899</v>
      </c>
      <c r="U974" s="206">
        <v>4.415</v>
      </c>
      <c r="V974" t="s">
        <v>2549</v>
      </c>
      <c r="W974" t="s">
        <v>2351</v>
      </c>
      <c r="X974" t="s">
        <v>2352</v>
      </c>
      <c r="Y974" t="s">
        <v>3114</v>
      </c>
      <c r="Z974" t="s">
        <v>3532</v>
      </c>
      <c r="AA974">
        <v>796537</v>
      </c>
      <c r="AB974" s="203">
        <v>37030.875</v>
      </c>
      <c r="AC974" s="203">
        <v>37032.875</v>
      </c>
    </row>
    <row r="975" spans="1:29" x14ac:dyDescent="0.25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3</v>
      </c>
      <c r="F975" s="218">
        <f t="shared" si="80"/>
        <v>15000</v>
      </c>
      <c r="G975" s="207">
        <v>1264241</v>
      </c>
      <c r="H975" s="203">
        <v>37029.332754629628</v>
      </c>
      <c r="I975" t="s">
        <v>2690</v>
      </c>
      <c r="M975" t="s">
        <v>2476</v>
      </c>
      <c r="N975" t="s">
        <v>3110</v>
      </c>
      <c r="O975" t="s">
        <v>1770</v>
      </c>
      <c r="P975" s="204">
        <v>5000</v>
      </c>
      <c r="S975" t="s">
        <v>2477</v>
      </c>
      <c r="T975" t="s">
        <v>3899</v>
      </c>
      <c r="U975" s="206">
        <v>4.0599999999999996</v>
      </c>
      <c r="V975" t="s">
        <v>3814</v>
      </c>
      <c r="W975" t="s">
        <v>3174</v>
      </c>
      <c r="X975" t="s">
        <v>3138</v>
      </c>
      <c r="Y975" t="s">
        <v>3114</v>
      </c>
      <c r="Z975" t="s">
        <v>3532</v>
      </c>
      <c r="AA975">
        <v>796538</v>
      </c>
      <c r="AB975" s="203">
        <v>37030.875</v>
      </c>
      <c r="AC975" s="203">
        <v>37032.875</v>
      </c>
    </row>
    <row r="976" spans="1:29" x14ac:dyDescent="0.25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3</v>
      </c>
      <c r="F976" s="218">
        <f t="shared" si="80"/>
        <v>15000</v>
      </c>
      <c r="G976" s="207">
        <v>1264242</v>
      </c>
      <c r="H976" s="203">
        <v>37029.332835648151</v>
      </c>
      <c r="I976" t="s">
        <v>2690</v>
      </c>
      <c r="M976" t="s">
        <v>2476</v>
      </c>
      <c r="N976" t="s">
        <v>3110</v>
      </c>
      <c r="O976" t="s">
        <v>1770</v>
      </c>
      <c r="P976" s="204">
        <v>5000</v>
      </c>
      <c r="S976" t="s">
        <v>2477</v>
      </c>
      <c r="T976" t="s">
        <v>3899</v>
      </c>
      <c r="U976" s="206">
        <v>4.0549999999999997</v>
      </c>
      <c r="V976" t="s">
        <v>3814</v>
      </c>
      <c r="W976" t="s">
        <v>3174</v>
      </c>
      <c r="X976" t="s">
        <v>3138</v>
      </c>
      <c r="Y976" t="s">
        <v>3114</v>
      </c>
      <c r="Z976" t="s">
        <v>3532</v>
      </c>
      <c r="AA976">
        <v>796539</v>
      </c>
      <c r="AB976" s="203">
        <v>37030.875</v>
      </c>
      <c r="AC976" s="203">
        <v>37032.875</v>
      </c>
    </row>
    <row r="977" spans="1:29" x14ac:dyDescent="0.25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3</v>
      </c>
      <c r="F977" s="218">
        <f t="shared" si="80"/>
        <v>15000</v>
      </c>
      <c r="G977" s="207">
        <v>1264243</v>
      </c>
      <c r="H977" s="203">
        <v>37029.332951388889</v>
      </c>
      <c r="I977" t="s">
        <v>2690</v>
      </c>
      <c r="M977" t="s">
        <v>2476</v>
      </c>
      <c r="N977" t="s">
        <v>3110</v>
      </c>
      <c r="O977" t="s">
        <v>1770</v>
      </c>
      <c r="P977" s="204">
        <v>5000</v>
      </c>
      <c r="S977" t="s">
        <v>2477</v>
      </c>
      <c r="T977" t="s">
        <v>3899</v>
      </c>
      <c r="U977" s="206">
        <v>4.05</v>
      </c>
      <c r="V977" t="s">
        <v>3814</v>
      </c>
      <c r="W977" t="s">
        <v>3174</v>
      </c>
      <c r="X977" t="s">
        <v>3138</v>
      </c>
      <c r="Y977" t="s">
        <v>3114</v>
      </c>
      <c r="Z977" t="s">
        <v>3532</v>
      </c>
      <c r="AA977">
        <v>796540</v>
      </c>
      <c r="AB977" s="203">
        <v>37030.875</v>
      </c>
      <c r="AC977" s="203">
        <v>37032.875</v>
      </c>
    </row>
    <row r="978" spans="1:29" x14ac:dyDescent="0.25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3</v>
      </c>
      <c r="F978" s="218">
        <f t="shared" si="80"/>
        <v>30000</v>
      </c>
      <c r="G978" s="207">
        <v>1264244</v>
      </c>
      <c r="H978" s="203">
        <v>37029.333124999997</v>
      </c>
      <c r="I978" t="s">
        <v>3639</v>
      </c>
      <c r="M978" t="s">
        <v>2476</v>
      </c>
      <c r="N978" t="s">
        <v>3110</v>
      </c>
      <c r="O978" t="s">
        <v>2623</v>
      </c>
      <c r="Q978" s="204">
        <v>10000</v>
      </c>
      <c r="S978" t="s">
        <v>2477</v>
      </c>
      <c r="T978" t="s">
        <v>3899</v>
      </c>
      <c r="U978" s="206">
        <v>4.13</v>
      </c>
      <c r="V978" t="s">
        <v>2467</v>
      </c>
      <c r="W978" t="s">
        <v>2326</v>
      </c>
      <c r="X978" t="s">
        <v>2327</v>
      </c>
      <c r="Y978" t="s">
        <v>3114</v>
      </c>
      <c r="Z978" t="s">
        <v>3532</v>
      </c>
      <c r="AA978">
        <v>796541</v>
      </c>
      <c r="AB978" s="203">
        <v>37030.875</v>
      </c>
      <c r="AC978" s="203">
        <v>37032.875</v>
      </c>
    </row>
    <row r="979" spans="1:29" x14ac:dyDescent="0.25">
      <c r="A979" s="44" t="str">
        <f t="shared" si="76"/>
        <v>US Natural Gas Financial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Financial</v>
      </c>
      <c r="E979" s="44">
        <f>IF(VLOOKUP(S979,'DD-Lookup'!$J$6:$L$50,3,FALSE)="Monthly",(YEAR(AC979)-YEAR(AB979))*12+MONTH(AC979)-MONTH(AB979)+1,(AC979-AB979+1))</f>
        <v>30</v>
      </c>
      <c r="F979" s="218">
        <f t="shared" si="80"/>
        <v>600000</v>
      </c>
      <c r="G979" s="207">
        <v>1264245</v>
      </c>
      <c r="H979" s="203">
        <v>37029.333229166667</v>
      </c>
      <c r="I979" t="s">
        <v>3118</v>
      </c>
      <c r="M979" t="s">
        <v>2476</v>
      </c>
      <c r="N979" t="s">
        <v>2711</v>
      </c>
      <c r="O979" t="s">
        <v>2712</v>
      </c>
      <c r="P979" s="204">
        <v>20000</v>
      </c>
      <c r="S979" t="s">
        <v>2477</v>
      </c>
      <c r="T979" t="s">
        <v>3899</v>
      </c>
      <c r="U979" s="206">
        <v>4.2050000000000001</v>
      </c>
      <c r="V979" t="s">
        <v>3810</v>
      </c>
      <c r="W979" t="s">
        <v>3390</v>
      </c>
      <c r="X979" t="s">
        <v>2713</v>
      </c>
      <c r="Y979" t="s">
        <v>3964</v>
      </c>
      <c r="Z979" t="s">
        <v>3532</v>
      </c>
      <c r="AA979" t="s">
        <v>1793</v>
      </c>
      <c r="AB979" s="203">
        <v>37043.875</v>
      </c>
      <c r="AC979" s="203">
        <v>37072.875</v>
      </c>
    </row>
    <row r="980" spans="1:29" x14ac:dyDescent="0.25">
      <c r="A980" s="44" t="str">
        <f t="shared" si="76"/>
        <v>US Power Physical</v>
      </c>
      <c r="B980" s="44" t="str">
        <f t="shared" si="77"/>
        <v>US</v>
      </c>
      <c r="C980" s="44" t="str">
        <f t="shared" si="78"/>
        <v>Power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8">
        <f t="shared" si="80"/>
        <v>50</v>
      </c>
      <c r="G980" s="207">
        <v>1264246</v>
      </c>
      <c r="H980" s="203">
        <v>37029.333287037036</v>
      </c>
      <c r="I980" t="s">
        <v>2662</v>
      </c>
      <c r="M980" t="s">
        <v>3301</v>
      </c>
      <c r="N980" t="s">
        <v>2631</v>
      </c>
      <c r="O980" t="s">
        <v>1627</v>
      </c>
      <c r="Q980" s="204">
        <v>50</v>
      </c>
      <c r="S980" t="s">
        <v>2475</v>
      </c>
      <c r="T980" t="s">
        <v>3899</v>
      </c>
      <c r="U980" s="206">
        <v>36.15</v>
      </c>
      <c r="V980" t="s">
        <v>2685</v>
      </c>
      <c r="W980" t="s">
        <v>2656</v>
      </c>
      <c r="X980" t="s">
        <v>2657</v>
      </c>
      <c r="Y980" t="s">
        <v>4166</v>
      </c>
      <c r="Z980" t="s">
        <v>3527</v>
      </c>
      <c r="AA980">
        <v>615053.1</v>
      </c>
      <c r="AB980" s="203">
        <v>37032.875</v>
      </c>
      <c r="AC980" s="203">
        <v>37032.875</v>
      </c>
    </row>
    <row r="981" spans="1:29" x14ac:dyDescent="0.25">
      <c r="A981" s="44" t="str">
        <f t="shared" si="76"/>
        <v xml:space="preserve"> Metals Financial</v>
      </c>
      <c r="B981" s="44" t="str">
        <f t="shared" si="77"/>
        <v/>
      </c>
      <c r="C981" s="44" t="str">
        <f t="shared" si="78"/>
        <v>Metals</v>
      </c>
      <c r="D981" s="44" t="str">
        <f t="shared" si="79"/>
        <v>Financial</v>
      </c>
      <c r="E981" s="44">
        <f>IF(VLOOKUP(S981,'DD-Lookup'!$J$6:$L$50,3,FALSE)="Monthly",(YEAR(AC981)-YEAR(AB981))*12+MONTH(AC981)-MONTH(AB981)+1,(AC981-AB981+1))</f>
        <v>1</v>
      </c>
      <c r="F981" s="218">
        <f t="shared" si="80"/>
        <v>10</v>
      </c>
      <c r="G981" s="207">
        <v>1264247</v>
      </c>
      <c r="H981" s="203">
        <v>37029.333344907405</v>
      </c>
      <c r="I981" t="s">
        <v>3869</v>
      </c>
      <c r="M981" t="s">
        <v>2482</v>
      </c>
      <c r="N981" t="s">
        <v>3951</v>
      </c>
      <c r="O981" t="s">
        <v>3952</v>
      </c>
      <c r="Q981" s="204">
        <v>10</v>
      </c>
      <c r="S981" t="s">
        <v>3898</v>
      </c>
      <c r="T981" t="s">
        <v>3899</v>
      </c>
      <c r="U981" s="206">
        <v>1535</v>
      </c>
      <c r="V981" t="s">
        <v>3957</v>
      </c>
      <c r="W981" t="s">
        <v>3922</v>
      </c>
      <c r="X981" t="s">
        <v>3902</v>
      </c>
      <c r="Y981" t="s">
        <v>3903</v>
      </c>
      <c r="Z981" t="s">
        <v>3904</v>
      </c>
      <c r="AA981">
        <v>2138296</v>
      </c>
    </row>
    <row r="982" spans="1:29" x14ac:dyDescent="0.25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3</v>
      </c>
      <c r="F982" s="218">
        <f t="shared" si="80"/>
        <v>15000</v>
      </c>
      <c r="G982" s="207">
        <v>1264248</v>
      </c>
      <c r="H982" s="203">
        <v>37029.333379629628</v>
      </c>
      <c r="I982" t="s">
        <v>3169</v>
      </c>
      <c r="M982" t="s">
        <v>2476</v>
      </c>
      <c r="N982" t="s">
        <v>3110</v>
      </c>
      <c r="O982" t="s">
        <v>1770</v>
      </c>
      <c r="Q982" s="204">
        <v>5000</v>
      </c>
      <c r="S982" t="s">
        <v>2477</v>
      </c>
      <c r="T982" t="s">
        <v>3899</v>
      </c>
      <c r="U982" s="206">
        <v>4.0549999999999997</v>
      </c>
      <c r="V982" t="s">
        <v>2315</v>
      </c>
      <c r="W982" t="s">
        <v>3174</v>
      </c>
      <c r="X982" t="s">
        <v>3138</v>
      </c>
      <c r="Y982" t="s">
        <v>3114</v>
      </c>
      <c r="Z982" t="s">
        <v>3532</v>
      </c>
      <c r="AA982">
        <v>796542</v>
      </c>
      <c r="AB982" s="203">
        <v>37030.875</v>
      </c>
      <c r="AC982" s="203">
        <v>37032.875</v>
      </c>
    </row>
    <row r="983" spans="1:29" x14ac:dyDescent="0.25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3</v>
      </c>
      <c r="F983" s="218">
        <f t="shared" si="80"/>
        <v>30000</v>
      </c>
      <c r="G983" s="207">
        <v>1264250</v>
      </c>
      <c r="H983" s="203">
        <v>37029.333506944444</v>
      </c>
      <c r="I983" t="s">
        <v>2863</v>
      </c>
      <c r="M983" t="s">
        <v>2476</v>
      </c>
      <c r="N983" t="s">
        <v>3110</v>
      </c>
      <c r="O983" t="s">
        <v>2606</v>
      </c>
      <c r="P983" s="204">
        <v>10000</v>
      </c>
      <c r="S983" t="s">
        <v>2477</v>
      </c>
      <c r="T983" t="s">
        <v>3899</v>
      </c>
      <c r="U983" s="206">
        <v>4.1550000000000002</v>
      </c>
      <c r="V983" t="s">
        <v>2980</v>
      </c>
      <c r="W983" t="s">
        <v>2319</v>
      </c>
      <c r="X983" t="s">
        <v>2320</v>
      </c>
      <c r="Y983" t="s">
        <v>3114</v>
      </c>
      <c r="Z983" t="s">
        <v>3532</v>
      </c>
      <c r="AA983">
        <v>796543</v>
      </c>
      <c r="AB983" s="203">
        <v>37030.875</v>
      </c>
      <c r="AC983" s="203">
        <v>37032.875</v>
      </c>
    </row>
    <row r="984" spans="1:29" x14ac:dyDescent="0.25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3</v>
      </c>
      <c r="F984" s="218">
        <f t="shared" si="80"/>
        <v>15000</v>
      </c>
      <c r="G984" s="207">
        <v>1264251</v>
      </c>
      <c r="H984" s="203">
        <v>37029.333541666667</v>
      </c>
      <c r="I984" t="s">
        <v>3136</v>
      </c>
      <c r="M984" t="s">
        <v>2476</v>
      </c>
      <c r="N984" t="s">
        <v>3110</v>
      </c>
      <c r="O984" t="s">
        <v>2610</v>
      </c>
      <c r="P984" s="204">
        <v>5000</v>
      </c>
      <c r="S984" t="s">
        <v>2477</v>
      </c>
      <c r="T984" t="s">
        <v>3899</v>
      </c>
      <c r="U984" s="206">
        <v>4.4124999999999996</v>
      </c>
      <c r="V984" t="s">
        <v>2549</v>
      </c>
      <c r="W984" t="s">
        <v>2351</v>
      </c>
      <c r="X984" t="s">
        <v>2352</v>
      </c>
      <c r="Y984" t="s">
        <v>3114</v>
      </c>
      <c r="Z984" t="s">
        <v>3532</v>
      </c>
      <c r="AA984">
        <v>796544</v>
      </c>
      <c r="AB984" s="203">
        <v>37030.875</v>
      </c>
      <c r="AC984" s="203">
        <v>37032.875</v>
      </c>
    </row>
    <row r="985" spans="1:29" x14ac:dyDescent="0.25">
      <c r="A985" s="44" t="str">
        <f t="shared" si="76"/>
        <v xml:space="preserve"> Power Physical</v>
      </c>
      <c r="B985" s="44" t="str">
        <f t="shared" si="77"/>
        <v/>
      </c>
      <c r="C985" s="44" t="str">
        <f t="shared" si="78"/>
        <v>Power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30</v>
      </c>
      <c r="F985" s="218">
        <f t="shared" si="80"/>
        <v>300</v>
      </c>
      <c r="G985" s="207">
        <v>1264252</v>
      </c>
      <c r="H985" s="203">
        <v>37029.333622685182</v>
      </c>
      <c r="I985" t="s">
        <v>1794</v>
      </c>
      <c r="M985" t="s">
        <v>3301</v>
      </c>
      <c r="N985" t="s">
        <v>3905</v>
      </c>
      <c r="O985" t="s">
        <v>1222</v>
      </c>
      <c r="Q985" s="204">
        <v>10</v>
      </c>
      <c r="S985" t="s">
        <v>2475</v>
      </c>
      <c r="T985" t="s">
        <v>3906</v>
      </c>
      <c r="U985" s="206">
        <v>19.3</v>
      </c>
      <c r="V985" t="s">
        <v>1795</v>
      </c>
      <c r="W985" t="s">
        <v>3907</v>
      </c>
      <c r="X985" t="s">
        <v>3908</v>
      </c>
      <c r="Y985" t="s">
        <v>3909</v>
      </c>
      <c r="Z985" t="s">
        <v>3910</v>
      </c>
      <c r="AA985">
        <v>104121.1</v>
      </c>
      <c r="AB985" s="203">
        <v>37043</v>
      </c>
      <c r="AC985" s="203">
        <v>37072</v>
      </c>
    </row>
    <row r="986" spans="1:29" x14ac:dyDescent="0.25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3</v>
      </c>
      <c r="F986" s="218">
        <f t="shared" si="80"/>
        <v>15000</v>
      </c>
      <c r="G986" s="207">
        <v>1264254</v>
      </c>
      <c r="H986" s="203">
        <v>37029.333634259259</v>
      </c>
      <c r="I986" t="s">
        <v>3115</v>
      </c>
      <c r="M986" t="s">
        <v>2476</v>
      </c>
      <c r="N986" t="s">
        <v>3110</v>
      </c>
      <c r="O986" t="s">
        <v>1770</v>
      </c>
      <c r="Q986" s="204">
        <v>5000</v>
      </c>
      <c r="S986" t="s">
        <v>2477</v>
      </c>
      <c r="T986" t="s">
        <v>3899</v>
      </c>
      <c r="U986" s="206">
        <v>4.0599999999999996</v>
      </c>
      <c r="V986" t="s">
        <v>3162</v>
      </c>
      <c r="W986" t="s">
        <v>3174</v>
      </c>
      <c r="X986" t="s">
        <v>3138</v>
      </c>
      <c r="Y986" t="s">
        <v>3114</v>
      </c>
      <c r="Z986" t="s">
        <v>3532</v>
      </c>
      <c r="AA986">
        <v>796546</v>
      </c>
      <c r="AB986" s="203">
        <v>37030.875</v>
      </c>
      <c r="AC986" s="203">
        <v>37032.875</v>
      </c>
    </row>
    <row r="987" spans="1:29" x14ac:dyDescent="0.25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3</v>
      </c>
      <c r="F987" s="218">
        <f t="shared" si="80"/>
        <v>15000</v>
      </c>
      <c r="G987" s="207">
        <v>1264253</v>
      </c>
      <c r="H987" s="203">
        <v>37029.333634259259</v>
      </c>
      <c r="I987" t="s">
        <v>3240</v>
      </c>
      <c r="M987" t="s">
        <v>2476</v>
      </c>
      <c r="N987" t="s">
        <v>3110</v>
      </c>
      <c r="O987" t="s">
        <v>2610</v>
      </c>
      <c r="P987" s="204">
        <v>5000</v>
      </c>
      <c r="S987" t="s">
        <v>2477</v>
      </c>
      <c r="T987" t="s">
        <v>3899</v>
      </c>
      <c r="U987" s="206">
        <v>4.41</v>
      </c>
      <c r="V987" t="s">
        <v>2350</v>
      </c>
      <c r="W987" t="s">
        <v>2351</v>
      </c>
      <c r="X987" t="s">
        <v>2352</v>
      </c>
      <c r="Y987" t="s">
        <v>3114</v>
      </c>
      <c r="Z987" t="s">
        <v>3532</v>
      </c>
      <c r="AA987">
        <v>796545</v>
      </c>
      <c r="AB987" s="203">
        <v>37030.875</v>
      </c>
      <c r="AC987" s="203">
        <v>37032.875</v>
      </c>
    </row>
    <row r="988" spans="1:29" x14ac:dyDescent="0.25">
      <c r="A988" s="44" t="str">
        <f t="shared" si="76"/>
        <v>US Natural Gas Financial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Financial</v>
      </c>
      <c r="E988" s="44">
        <f>IF(VLOOKUP(S988,'DD-Lookup'!$J$6:$L$50,3,FALSE)="Monthly",(YEAR(AC988)-YEAR(AB988))*12+MONTH(AC988)-MONTH(AB988)+1,(AC988-AB988+1))</f>
        <v>151</v>
      </c>
      <c r="F988" s="218">
        <f t="shared" si="80"/>
        <v>755000</v>
      </c>
      <c r="G988" s="207">
        <v>1264255</v>
      </c>
      <c r="H988" s="203">
        <v>37029.333993055552</v>
      </c>
      <c r="I988" t="s">
        <v>3869</v>
      </c>
      <c r="M988" t="s">
        <v>2476</v>
      </c>
      <c r="N988" t="s">
        <v>3125</v>
      </c>
      <c r="O988" t="s">
        <v>2762</v>
      </c>
      <c r="Q988" s="204">
        <v>5000</v>
      </c>
      <c r="S988" t="s">
        <v>2477</v>
      </c>
      <c r="T988" t="s">
        <v>3899</v>
      </c>
      <c r="U988" s="206">
        <v>-0.39500000000000002</v>
      </c>
      <c r="V988" t="s">
        <v>2880</v>
      </c>
      <c r="W988" t="s">
        <v>2404</v>
      </c>
      <c r="X988" t="s">
        <v>2405</v>
      </c>
      <c r="Y988" t="s">
        <v>3964</v>
      </c>
      <c r="Z988" t="s">
        <v>3532</v>
      </c>
      <c r="AA988" t="s">
        <v>1796</v>
      </c>
      <c r="AB988" s="203">
        <v>37196</v>
      </c>
      <c r="AC988" s="203">
        <v>37346</v>
      </c>
    </row>
    <row r="989" spans="1:29" x14ac:dyDescent="0.25">
      <c r="A989" s="44" t="str">
        <f t="shared" si="76"/>
        <v>US Natural Gas Financial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Financial</v>
      </c>
      <c r="E989" s="44">
        <f>IF(VLOOKUP(S989,'DD-Lookup'!$J$6:$L$50,3,FALSE)="Monthly",(YEAR(AC989)-YEAR(AB989))*12+MONTH(AC989)-MONTH(AB989)+1,(AC989-AB989+1))</f>
        <v>13</v>
      </c>
      <c r="F989" s="218">
        <f t="shared" si="80"/>
        <v>65000</v>
      </c>
      <c r="G989" s="207">
        <v>1264256</v>
      </c>
      <c r="H989" s="203">
        <v>37029.334236111114</v>
      </c>
      <c r="I989" t="s">
        <v>3118</v>
      </c>
      <c r="M989" t="s">
        <v>2476</v>
      </c>
      <c r="N989" t="s">
        <v>2711</v>
      </c>
      <c r="O989" t="s">
        <v>1791</v>
      </c>
      <c r="P989" s="204">
        <v>5000</v>
      </c>
      <c r="S989" t="s">
        <v>2477</v>
      </c>
      <c r="T989" t="s">
        <v>3899</v>
      </c>
      <c r="U989" s="206">
        <v>4.5250000000000004</v>
      </c>
      <c r="V989" t="s">
        <v>2425</v>
      </c>
      <c r="W989" t="s">
        <v>2358</v>
      </c>
      <c r="X989" t="s">
        <v>2453</v>
      </c>
      <c r="Y989" t="s">
        <v>3964</v>
      </c>
      <c r="Z989" t="s">
        <v>3532</v>
      </c>
      <c r="AA989" t="s">
        <v>1797</v>
      </c>
      <c r="AB989" s="203">
        <v>37030.875</v>
      </c>
      <c r="AC989" s="203">
        <v>37042.875</v>
      </c>
    </row>
    <row r="990" spans="1:29" x14ac:dyDescent="0.25">
      <c r="A990" s="44" t="str">
        <f t="shared" si="76"/>
        <v xml:space="preserve"> Metals Financial</v>
      </c>
      <c r="B990" s="44" t="str">
        <f t="shared" si="77"/>
        <v/>
      </c>
      <c r="C990" s="44" t="str">
        <f t="shared" si="78"/>
        <v>Metals</v>
      </c>
      <c r="D990" s="44" t="str">
        <f t="shared" si="79"/>
        <v>Financial</v>
      </c>
      <c r="E990" s="44">
        <f>IF(VLOOKUP(S990,'DD-Lookup'!$J$6:$L$50,3,FALSE)="Monthly",(YEAR(AC990)-YEAR(AB990))*12+MONTH(AC990)-MONTH(AB990)+1,(AC990-AB990+1))</f>
        <v>1</v>
      </c>
      <c r="F990" s="218">
        <f t="shared" si="80"/>
        <v>20</v>
      </c>
      <c r="G990" s="207">
        <v>1264258</v>
      </c>
      <c r="H990" s="203">
        <v>37029.334270833337</v>
      </c>
      <c r="I990" t="s">
        <v>4018</v>
      </c>
      <c r="M990" t="s">
        <v>2482</v>
      </c>
      <c r="N990" t="s">
        <v>3896</v>
      </c>
      <c r="O990" t="s">
        <v>3897</v>
      </c>
      <c r="Q990" s="204">
        <v>20</v>
      </c>
      <c r="S990" t="s">
        <v>3898</v>
      </c>
      <c r="T990" t="s">
        <v>3899</v>
      </c>
      <c r="U990" s="206">
        <v>1702</v>
      </c>
      <c r="V990" t="s">
        <v>4021</v>
      </c>
      <c r="W990" t="s">
        <v>3922</v>
      </c>
      <c r="X990" t="s">
        <v>3902</v>
      </c>
      <c r="Y990" t="s">
        <v>3903</v>
      </c>
      <c r="Z990" t="s">
        <v>3904</v>
      </c>
      <c r="AA990">
        <v>2138302</v>
      </c>
    </row>
    <row r="991" spans="1:29" x14ac:dyDescent="0.25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3</v>
      </c>
      <c r="F991" s="218">
        <f t="shared" si="80"/>
        <v>30000</v>
      </c>
      <c r="G991" s="207">
        <v>1264260</v>
      </c>
      <c r="H991" s="203">
        <v>37029.334444444445</v>
      </c>
      <c r="I991" t="s">
        <v>3143</v>
      </c>
      <c r="M991" t="s">
        <v>2476</v>
      </c>
      <c r="N991" t="s">
        <v>3110</v>
      </c>
      <c r="O991" t="s">
        <v>1781</v>
      </c>
      <c r="Q991" s="204">
        <v>10000</v>
      </c>
      <c r="S991" t="s">
        <v>2477</v>
      </c>
      <c r="T991" t="s">
        <v>3899</v>
      </c>
      <c r="U991" s="206">
        <v>4.2275</v>
      </c>
      <c r="V991" t="s">
        <v>1798</v>
      </c>
      <c r="W991" t="s">
        <v>3112</v>
      </c>
      <c r="X991" t="s">
        <v>3113</v>
      </c>
      <c r="Y991" t="s">
        <v>3114</v>
      </c>
      <c r="Z991" t="s">
        <v>3532</v>
      </c>
      <c r="AA991">
        <v>796547</v>
      </c>
      <c r="AB991" s="203">
        <v>37030.875</v>
      </c>
      <c r="AC991" s="203">
        <v>37032.875</v>
      </c>
    </row>
    <row r="992" spans="1:29" x14ac:dyDescent="0.25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3</v>
      </c>
      <c r="F992" s="218">
        <f t="shared" si="80"/>
        <v>15000</v>
      </c>
      <c r="G992" s="207">
        <v>1264263</v>
      </c>
      <c r="H992" s="203">
        <v>37029.334456018521</v>
      </c>
      <c r="I992" t="s">
        <v>2654</v>
      </c>
      <c r="M992" t="s">
        <v>2476</v>
      </c>
      <c r="N992" t="s">
        <v>3110</v>
      </c>
      <c r="O992" t="s">
        <v>1799</v>
      </c>
      <c r="P992" s="204">
        <v>5000</v>
      </c>
      <c r="S992" t="s">
        <v>2477</v>
      </c>
      <c r="T992" t="s">
        <v>3899</v>
      </c>
      <c r="U992" s="206">
        <v>4.4000000000000004</v>
      </c>
      <c r="V992" t="s">
        <v>1800</v>
      </c>
      <c r="W992" t="s">
        <v>2374</v>
      </c>
      <c r="X992" t="s">
        <v>2375</v>
      </c>
      <c r="Y992" t="s">
        <v>3114</v>
      </c>
      <c r="Z992" t="s">
        <v>3532</v>
      </c>
      <c r="AA992">
        <v>796548</v>
      </c>
      <c r="AB992" s="203">
        <v>37030.875</v>
      </c>
      <c r="AC992" s="203">
        <v>37032.875</v>
      </c>
    </row>
    <row r="993" spans="1:29" x14ac:dyDescent="0.25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3</v>
      </c>
      <c r="F993" s="218">
        <f t="shared" si="80"/>
        <v>15000</v>
      </c>
      <c r="G993" s="207">
        <v>1264265</v>
      </c>
      <c r="H993" s="203">
        <v>37029.334502314814</v>
      </c>
      <c r="I993" t="s">
        <v>2429</v>
      </c>
      <c r="M993" t="s">
        <v>2476</v>
      </c>
      <c r="N993" t="s">
        <v>3110</v>
      </c>
      <c r="O993" t="s">
        <v>1799</v>
      </c>
      <c r="P993" s="204">
        <v>5000</v>
      </c>
      <c r="S993" t="s">
        <v>2477</v>
      </c>
      <c r="T993" t="s">
        <v>3899</v>
      </c>
      <c r="U993" s="206">
        <v>4.3</v>
      </c>
      <c r="V993" t="s">
        <v>2430</v>
      </c>
      <c r="W993" t="s">
        <v>2374</v>
      </c>
      <c r="X993" t="s">
        <v>2375</v>
      </c>
      <c r="Y993" t="s">
        <v>3114</v>
      </c>
      <c r="Z993" t="s">
        <v>3532</v>
      </c>
      <c r="AA993">
        <v>796550</v>
      </c>
      <c r="AB993" s="203">
        <v>37030.875</v>
      </c>
      <c r="AC993" s="203">
        <v>37032.875</v>
      </c>
    </row>
    <row r="994" spans="1:29" x14ac:dyDescent="0.25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3</v>
      </c>
      <c r="F994" s="218">
        <f t="shared" si="80"/>
        <v>15000</v>
      </c>
      <c r="G994" s="207">
        <v>1264264</v>
      </c>
      <c r="H994" s="203">
        <v>37029.334502314814</v>
      </c>
      <c r="I994" t="s">
        <v>2328</v>
      </c>
      <c r="M994" t="s">
        <v>2476</v>
      </c>
      <c r="N994" t="s">
        <v>3110</v>
      </c>
      <c r="O994" t="s">
        <v>2624</v>
      </c>
      <c r="P994" s="204">
        <v>5000</v>
      </c>
      <c r="S994" t="s">
        <v>2477</v>
      </c>
      <c r="T994" t="s">
        <v>3899</v>
      </c>
      <c r="U994" s="206">
        <v>4.09</v>
      </c>
      <c r="V994" t="s">
        <v>2329</v>
      </c>
      <c r="W994" t="s">
        <v>4133</v>
      </c>
      <c r="X994" t="s">
        <v>2378</v>
      </c>
      <c r="Y994" t="s">
        <v>3114</v>
      </c>
      <c r="Z994" t="s">
        <v>3532</v>
      </c>
      <c r="AA994">
        <v>796549</v>
      </c>
      <c r="AB994" s="203">
        <v>37030.875</v>
      </c>
      <c r="AC994" s="203">
        <v>37032.875</v>
      </c>
    </row>
    <row r="995" spans="1:29" x14ac:dyDescent="0.25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3</v>
      </c>
      <c r="F995" s="218">
        <f t="shared" si="80"/>
        <v>15000</v>
      </c>
      <c r="G995" s="207">
        <v>1264266</v>
      </c>
      <c r="H995" s="203">
        <v>37029.334537037037</v>
      </c>
      <c r="I995" t="s">
        <v>2328</v>
      </c>
      <c r="M995" t="s">
        <v>2476</v>
      </c>
      <c r="N995" t="s">
        <v>3110</v>
      </c>
      <c r="O995" t="s">
        <v>2625</v>
      </c>
      <c r="P995" s="204">
        <v>5000</v>
      </c>
      <c r="S995" t="s">
        <v>2477</v>
      </c>
      <c r="T995" t="s">
        <v>3899</v>
      </c>
      <c r="U995" s="206">
        <v>4.09</v>
      </c>
      <c r="V995" t="s">
        <v>2329</v>
      </c>
      <c r="W995" t="s">
        <v>4133</v>
      </c>
      <c r="X995" t="s">
        <v>2378</v>
      </c>
      <c r="Y995" t="s">
        <v>3114</v>
      </c>
      <c r="Z995" t="s">
        <v>3532</v>
      </c>
      <c r="AA995">
        <v>796551</v>
      </c>
      <c r="AB995" s="203">
        <v>37030.875</v>
      </c>
      <c r="AC995" s="203">
        <v>37032.875</v>
      </c>
    </row>
    <row r="996" spans="1:29" x14ac:dyDescent="0.25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3</v>
      </c>
      <c r="F996" s="218">
        <f t="shared" si="80"/>
        <v>15000</v>
      </c>
      <c r="G996" s="207">
        <v>1264267</v>
      </c>
      <c r="H996" s="203">
        <v>37029.334583333337</v>
      </c>
      <c r="I996" t="s">
        <v>2972</v>
      </c>
      <c r="M996" t="s">
        <v>2476</v>
      </c>
      <c r="N996" t="s">
        <v>3110</v>
      </c>
      <c r="O996" t="s">
        <v>1799</v>
      </c>
      <c r="P996" s="204">
        <v>5000</v>
      </c>
      <c r="S996" t="s">
        <v>2477</v>
      </c>
      <c r="T996" t="s">
        <v>3899</v>
      </c>
      <c r="U996" s="206">
        <v>4.1500000000000004</v>
      </c>
      <c r="V996" t="s">
        <v>2973</v>
      </c>
      <c r="W996" t="s">
        <v>2374</v>
      </c>
      <c r="X996" t="s">
        <v>2375</v>
      </c>
      <c r="Y996" t="s">
        <v>3114</v>
      </c>
      <c r="Z996" t="s">
        <v>3532</v>
      </c>
      <c r="AA996">
        <v>796552</v>
      </c>
      <c r="AB996" s="203">
        <v>37030.875</v>
      </c>
      <c r="AC996" s="203">
        <v>37032.875</v>
      </c>
    </row>
    <row r="997" spans="1:29" x14ac:dyDescent="0.25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3</v>
      </c>
      <c r="F997" s="218">
        <f t="shared" si="80"/>
        <v>15000</v>
      </c>
      <c r="G997" s="207">
        <v>1264268</v>
      </c>
      <c r="H997" s="203">
        <v>37029.334687499999</v>
      </c>
      <c r="I997" t="s">
        <v>2401</v>
      </c>
      <c r="M997" t="s">
        <v>2476</v>
      </c>
      <c r="N997" t="s">
        <v>3110</v>
      </c>
      <c r="O997" t="s">
        <v>1758</v>
      </c>
      <c r="Q997" s="204">
        <v>5000</v>
      </c>
      <c r="S997" t="s">
        <v>2477</v>
      </c>
      <c r="T997" t="s">
        <v>3899</v>
      </c>
      <c r="U997" s="206">
        <v>4.0599999999999996</v>
      </c>
      <c r="V997" t="s">
        <v>3807</v>
      </c>
      <c r="W997" t="s">
        <v>2326</v>
      </c>
      <c r="X997" t="s">
        <v>2378</v>
      </c>
      <c r="Y997" t="s">
        <v>3114</v>
      </c>
      <c r="Z997" t="s">
        <v>3532</v>
      </c>
      <c r="AA997">
        <v>796553</v>
      </c>
      <c r="AB997" s="203">
        <v>37030.875</v>
      </c>
      <c r="AC997" s="203">
        <v>37032.875</v>
      </c>
    </row>
    <row r="998" spans="1:29" x14ac:dyDescent="0.25">
      <c r="A998" s="44" t="str">
        <f t="shared" si="76"/>
        <v>US Natural Gas Financial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Financial</v>
      </c>
      <c r="E998" s="44">
        <f>IF(VLOOKUP(S998,'DD-Lookup'!$J$6:$L$50,3,FALSE)="Monthly",(YEAR(AC998)-YEAR(AB998))*12+MONTH(AC998)-MONTH(AB998)+1,(AC998-AB998+1))</f>
        <v>13</v>
      </c>
      <c r="F998" s="218">
        <f t="shared" si="80"/>
        <v>260000</v>
      </c>
      <c r="G998" s="207">
        <v>1264269</v>
      </c>
      <c r="H998" s="203">
        <v>37029.334791666668</v>
      </c>
      <c r="I998" t="s">
        <v>2420</v>
      </c>
      <c r="M998" t="s">
        <v>2476</v>
      </c>
      <c r="N998" t="s">
        <v>2711</v>
      </c>
      <c r="O998" t="s">
        <v>2588</v>
      </c>
      <c r="Q998" s="204">
        <v>20000</v>
      </c>
      <c r="S998" t="s">
        <v>2477</v>
      </c>
      <c r="T998" t="s">
        <v>3899</v>
      </c>
      <c r="U998" s="206">
        <v>4.16</v>
      </c>
      <c r="V998" t="s">
        <v>2501</v>
      </c>
      <c r="W998" t="s">
        <v>3181</v>
      </c>
      <c r="X998" t="s">
        <v>2306</v>
      </c>
      <c r="Y998" t="s">
        <v>3964</v>
      </c>
      <c r="Z998" t="s">
        <v>3532</v>
      </c>
      <c r="AA998" t="s">
        <v>1801</v>
      </c>
      <c r="AB998" s="203">
        <v>37030.875</v>
      </c>
      <c r="AC998" s="203">
        <v>37042.875</v>
      </c>
    </row>
    <row r="999" spans="1:29" x14ac:dyDescent="0.25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3</v>
      </c>
      <c r="F999" s="218">
        <f t="shared" si="80"/>
        <v>15000</v>
      </c>
      <c r="G999" s="207">
        <v>1264270</v>
      </c>
      <c r="H999" s="203">
        <v>37029.334918981483</v>
      </c>
      <c r="I999" t="s">
        <v>3639</v>
      </c>
      <c r="M999" t="s">
        <v>2476</v>
      </c>
      <c r="N999" t="s">
        <v>3110</v>
      </c>
      <c r="O999" t="s">
        <v>1802</v>
      </c>
      <c r="P999" s="204">
        <v>5000</v>
      </c>
      <c r="S999" t="s">
        <v>2477</v>
      </c>
      <c r="T999" t="s">
        <v>3899</v>
      </c>
      <c r="U999" s="206">
        <v>4.0650000000000004</v>
      </c>
      <c r="V999" t="s">
        <v>2454</v>
      </c>
      <c r="W999" t="s">
        <v>3157</v>
      </c>
      <c r="X999" t="s">
        <v>3158</v>
      </c>
      <c r="Y999" t="s">
        <v>3114</v>
      </c>
      <c r="Z999" t="s">
        <v>3532</v>
      </c>
      <c r="AA999">
        <v>796554</v>
      </c>
      <c r="AB999" s="203">
        <v>37030.875</v>
      </c>
      <c r="AC999" s="203">
        <v>37032.875</v>
      </c>
    </row>
    <row r="1000" spans="1:29" x14ac:dyDescent="0.25">
      <c r="A1000" s="44" t="str">
        <f t="shared" si="76"/>
        <v>US Natural Gas Financial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Financial</v>
      </c>
      <c r="E1000" s="44">
        <f>IF(VLOOKUP(S1000,'DD-Lookup'!$J$6:$L$50,3,FALSE)="Monthly",(YEAR(AC1000)-YEAR(AB1000))*12+MONTH(AC1000)-MONTH(AB1000)+1,(AC1000-AB1000+1))</f>
        <v>151</v>
      </c>
      <c r="F1000" s="218">
        <f t="shared" si="80"/>
        <v>755000</v>
      </c>
      <c r="G1000" s="207">
        <v>1264271</v>
      </c>
      <c r="H1000" s="203">
        <v>37029.335081018522</v>
      </c>
      <c r="I1000" t="s">
        <v>3118</v>
      </c>
      <c r="M1000" t="s">
        <v>2476</v>
      </c>
      <c r="N1000" t="s">
        <v>2711</v>
      </c>
      <c r="O1000" t="s">
        <v>3148</v>
      </c>
      <c r="P1000" s="204">
        <v>5000</v>
      </c>
      <c r="S1000" t="s">
        <v>2477</v>
      </c>
      <c r="T1000" t="s">
        <v>3899</v>
      </c>
      <c r="U1000" s="206">
        <v>4.6950000000000003</v>
      </c>
      <c r="V1000" t="s">
        <v>2583</v>
      </c>
      <c r="W1000" t="s">
        <v>3390</v>
      </c>
      <c r="X1000" t="s">
        <v>2713</v>
      </c>
      <c r="Y1000" t="s">
        <v>3964</v>
      </c>
      <c r="Z1000" t="s">
        <v>3532</v>
      </c>
      <c r="AA1000" t="s">
        <v>1803</v>
      </c>
      <c r="AB1000" s="203">
        <v>37196</v>
      </c>
      <c r="AC1000" s="203">
        <v>37346</v>
      </c>
    </row>
    <row r="1001" spans="1:29" x14ac:dyDescent="0.25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3</v>
      </c>
      <c r="F1001" s="218">
        <f t="shared" si="80"/>
        <v>15000</v>
      </c>
      <c r="G1001" s="207">
        <v>1264273</v>
      </c>
      <c r="H1001" s="203">
        <v>37029.335231481484</v>
      </c>
      <c r="I1001" t="s">
        <v>2863</v>
      </c>
      <c r="M1001" t="s">
        <v>2476</v>
      </c>
      <c r="N1001" t="s">
        <v>3110</v>
      </c>
      <c r="O1001" t="s">
        <v>1755</v>
      </c>
      <c r="P1001" s="204">
        <v>5000</v>
      </c>
      <c r="S1001" t="s">
        <v>2477</v>
      </c>
      <c r="T1001" t="s">
        <v>3899</v>
      </c>
      <c r="U1001" s="206">
        <v>4.5025000000000004</v>
      </c>
      <c r="V1001" t="s">
        <v>2901</v>
      </c>
      <c r="W1001" t="s">
        <v>2358</v>
      </c>
      <c r="X1001" t="s">
        <v>2359</v>
      </c>
      <c r="Y1001" t="s">
        <v>3114</v>
      </c>
      <c r="Z1001" t="s">
        <v>3532</v>
      </c>
      <c r="AA1001">
        <v>796555</v>
      </c>
      <c r="AB1001" s="203">
        <v>37030.875</v>
      </c>
      <c r="AC1001" s="203">
        <v>37032.875</v>
      </c>
    </row>
    <row r="1002" spans="1:29" x14ac:dyDescent="0.25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3</v>
      </c>
      <c r="F1002" s="218">
        <f t="shared" si="80"/>
        <v>15000</v>
      </c>
      <c r="G1002" s="207">
        <v>1264274</v>
      </c>
      <c r="H1002" s="203">
        <v>37029.335277777776</v>
      </c>
      <c r="I1002" t="s">
        <v>3142</v>
      </c>
      <c r="M1002" t="s">
        <v>2476</v>
      </c>
      <c r="N1002" t="s">
        <v>3110</v>
      </c>
      <c r="O1002" t="s">
        <v>1762</v>
      </c>
      <c r="P1002" s="204">
        <v>5000</v>
      </c>
      <c r="S1002" t="s">
        <v>2477</v>
      </c>
      <c r="T1002" t="s">
        <v>3899</v>
      </c>
      <c r="U1002" s="206">
        <v>4.0949999999999998</v>
      </c>
      <c r="V1002" t="s">
        <v>4135</v>
      </c>
      <c r="W1002" t="s">
        <v>3157</v>
      </c>
      <c r="X1002" t="s">
        <v>3158</v>
      </c>
      <c r="Y1002" t="s">
        <v>3114</v>
      </c>
      <c r="Z1002" t="s">
        <v>3532</v>
      </c>
      <c r="AA1002">
        <v>796556</v>
      </c>
      <c r="AB1002" s="203">
        <v>37030.875</v>
      </c>
      <c r="AC1002" s="203">
        <v>37032.875</v>
      </c>
    </row>
    <row r="1003" spans="1:29" x14ac:dyDescent="0.25">
      <c r="A1003" s="44" t="str">
        <f t="shared" si="76"/>
        <v>US Natural Gas Financial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Financial</v>
      </c>
      <c r="E1003" s="44">
        <f>IF(VLOOKUP(S1003,'DD-Lookup'!$J$6:$L$50,3,FALSE)="Monthly",(YEAR(AC1003)-YEAR(AB1003))*12+MONTH(AC1003)-MONTH(AB1003)+1,(AC1003-AB1003+1))</f>
        <v>151</v>
      </c>
      <c r="F1003" s="218">
        <f t="shared" si="80"/>
        <v>755000</v>
      </c>
      <c r="G1003" s="207">
        <v>1264275</v>
      </c>
      <c r="H1003" s="203">
        <v>37029.335428240738</v>
      </c>
      <c r="I1003" t="s">
        <v>3240</v>
      </c>
      <c r="M1003" t="s">
        <v>2476</v>
      </c>
      <c r="N1003" t="s">
        <v>2711</v>
      </c>
      <c r="O1003" t="s">
        <v>3148</v>
      </c>
      <c r="Q1003" s="204">
        <v>5000</v>
      </c>
      <c r="S1003" t="s">
        <v>2477</v>
      </c>
      <c r="T1003" t="s">
        <v>3899</v>
      </c>
      <c r="U1003" s="206">
        <v>4.6950000000000003</v>
      </c>
      <c r="V1003" t="s">
        <v>2599</v>
      </c>
      <c r="W1003" t="s">
        <v>3390</v>
      </c>
      <c r="X1003" t="s">
        <v>2713</v>
      </c>
      <c r="Y1003" t="s">
        <v>3964</v>
      </c>
      <c r="Z1003" t="s">
        <v>3532</v>
      </c>
      <c r="AA1003" t="s">
        <v>1804</v>
      </c>
      <c r="AB1003" s="203">
        <v>37196</v>
      </c>
      <c r="AC1003" s="203">
        <v>37346</v>
      </c>
    </row>
    <row r="1004" spans="1:29" x14ac:dyDescent="0.25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8">
        <f t="shared" si="80"/>
        <v>50</v>
      </c>
      <c r="G1004" s="207">
        <v>1264276</v>
      </c>
      <c r="H1004" s="203">
        <v>37029.335439814815</v>
      </c>
      <c r="I1004" t="s">
        <v>2640</v>
      </c>
      <c r="M1004" t="s">
        <v>3301</v>
      </c>
      <c r="N1004" t="s">
        <v>2631</v>
      </c>
      <c r="O1004" t="s">
        <v>1627</v>
      </c>
      <c r="P1004" s="204">
        <v>50</v>
      </c>
      <c r="S1004" t="s">
        <v>2475</v>
      </c>
      <c r="T1004" t="s">
        <v>3899</v>
      </c>
      <c r="U1004" s="206">
        <v>36.049999999999997</v>
      </c>
      <c r="V1004" t="s">
        <v>2706</v>
      </c>
      <c r="W1004" t="s">
        <v>2656</v>
      </c>
      <c r="X1004" t="s">
        <v>2657</v>
      </c>
      <c r="Y1004" t="s">
        <v>4166</v>
      </c>
      <c r="Z1004" t="s">
        <v>3527</v>
      </c>
      <c r="AA1004">
        <v>615054.1</v>
      </c>
      <c r="AB1004" s="203">
        <v>37032.875</v>
      </c>
      <c r="AC1004" s="203">
        <v>37032.875</v>
      </c>
    </row>
    <row r="1005" spans="1:29" x14ac:dyDescent="0.25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3</v>
      </c>
      <c r="F1005" s="218">
        <f t="shared" si="80"/>
        <v>15000</v>
      </c>
      <c r="G1005" s="207">
        <v>1264277</v>
      </c>
      <c r="H1005" s="203">
        <v>37029.335555555554</v>
      </c>
      <c r="I1005" t="s">
        <v>2704</v>
      </c>
      <c r="M1005" t="s">
        <v>2476</v>
      </c>
      <c r="N1005" t="s">
        <v>3110</v>
      </c>
      <c r="O1005" t="s">
        <v>1755</v>
      </c>
      <c r="Q1005" s="204">
        <v>5000</v>
      </c>
      <c r="S1005" t="s">
        <v>2477</v>
      </c>
      <c r="T1005" t="s">
        <v>3899</v>
      </c>
      <c r="U1005" s="206">
        <v>4.5075000000000003</v>
      </c>
      <c r="V1005" t="s">
        <v>2369</v>
      </c>
      <c r="W1005" t="s">
        <v>2358</v>
      </c>
      <c r="X1005" t="s">
        <v>2359</v>
      </c>
      <c r="Y1005" t="s">
        <v>3114</v>
      </c>
      <c r="Z1005" t="s">
        <v>3532</v>
      </c>
      <c r="AA1005">
        <v>796557</v>
      </c>
      <c r="AB1005" s="203">
        <v>37030.875</v>
      </c>
      <c r="AC1005" s="203">
        <v>37032.875</v>
      </c>
    </row>
    <row r="1006" spans="1:29" x14ac:dyDescent="0.25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3</v>
      </c>
      <c r="F1006" s="218">
        <f t="shared" si="80"/>
        <v>30000</v>
      </c>
      <c r="G1006" s="207">
        <v>1264278</v>
      </c>
      <c r="H1006" s="203">
        <v>37029.335601851853</v>
      </c>
      <c r="I1006" t="s">
        <v>3639</v>
      </c>
      <c r="M1006" t="s">
        <v>2476</v>
      </c>
      <c r="N1006" t="s">
        <v>3110</v>
      </c>
      <c r="O1006" t="s">
        <v>1805</v>
      </c>
      <c r="P1006" s="204">
        <v>10000</v>
      </c>
      <c r="S1006" t="s">
        <v>2477</v>
      </c>
      <c r="T1006" t="s">
        <v>3899</v>
      </c>
      <c r="U1006" s="206">
        <v>3.9249999999999998</v>
      </c>
      <c r="V1006" t="s">
        <v>2449</v>
      </c>
      <c r="W1006" t="s">
        <v>2386</v>
      </c>
      <c r="X1006" t="s">
        <v>2375</v>
      </c>
      <c r="Y1006" t="s">
        <v>3114</v>
      </c>
      <c r="Z1006" t="s">
        <v>3532</v>
      </c>
      <c r="AA1006">
        <v>796558</v>
      </c>
      <c r="AB1006" s="203">
        <v>37030.875</v>
      </c>
      <c r="AC1006" s="203">
        <v>37032.875</v>
      </c>
    </row>
    <row r="1007" spans="1:29" x14ac:dyDescent="0.25">
      <c r="A1007" s="44" t="str">
        <f t="shared" si="76"/>
        <v>US Natural Gas Financial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Financial</v>
      </c>
      <c r="E1007" s="44">
        <f>IF(VLOOKUP(S1007,'DD-Lookup'!$J$6:$L$50,3,FALSE)="Monthly",(YEAR(AC1007)-YEAR(AB1007))*12+MONTH(AC1007)-MONTH(AB1007)+1,(AC1007-AB1007+1))</f>
        <v>30</v>
      </c>
      <c r="F1007" s="218">
        <f t="shared" si="80"/>
        <v>225000</v>
      </c>
      <c r="G1007" s="207">
        <v>1264279</v>
      </c>
      <c r="H1007" s="203">
        <v>37029.335729166669</v>
      </c>
      <c r="I1007" t="s">
        <v>4149</v>
      </c>
      <c r="M1007" t="s">
        <v>2476</v>
      </c>
      <c r="N1007" t="s">
        <v>2711</v>
      </c>
      <c r="O1007" t="s">
        <v>2712</v>
      </c>
      <c r="P1007" s="204">
        <v>7500</v>
      </c>
      <c r="S1007" t="s">
        <v>2477</v>
      </c>
      <c r="T1007" t="s">
        <v>3899</v>
      </c>
      <c r="U1007" s="206">
        <v>4.1950000000000003</v>
      </c>
      <c r="V1007" t="s">
        <v>1785</v>
      </c>
      <c r="W1007" t="s">
        <v>3390</v>
      </c>
      <c r="X1007" t="s">
        <v>2713</v>
      </c>
      <c r="Y1007" t="s">
        <v>3964</v>
      </c>
      <c r="Z1007" t="s">
        <v>3532</v>
      </c>
      <c r="AA1007" t="s">
        <v>1806</v>
      </c>
      <c r="AB1007" s="203">
        <v>37043.875</v>
      </c>
      <c r="AC1007" s="203">
        <v>37072.875</v>
      </c>
    </row>
    <row r="1008" spans="1:29" x14ac:dyDescent="0.25">
      <c r="A1008" s="44" t="str">
        <f t="shared" si="76"/>
        <v>US Power Physical</v>
      </c>
      <c r="B1008" s="44" t="str">
        <f t="shared" si="77"/>
        <v>US</v>
      </c>
      <c r="C1008" s="44" t="str">
        <f t="shared" si="78"/>
        <v>Power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8">
        <f t="shared" si="80"/>
        <v>25</v>
      </c>
      <c r="G1008" s="207">
        <v>1264281</v>
      </c>
      <c r="H1008" s="203">
        <v>37029.335821759261</v>
      </c>
      <c r="I1008" t="s">
        <v>1807</v>
      </c>
      <c r="M1008" t="s">
        <v>3301</v>
      </c>
      <c r="N1008" t="s">
        <v>2406</v>
      </c>
      <c r="O1008" t="s">
        <v>1808</v>
      </c>
      <c r="P1008" s="204">
        <v>25</v>
      </c>
      <c r="S1008" t="s">
        <v>2475</v>
      </c>
      <c r="T1008" t="s">
        <v>3899</v>
      </c>
      <c r="U1008" s="206">
        <v>325</v>
      </c>
      <c r="V1008" t="s">
        <v>1809</v>
      </c>
      <c r="W1008" t="s">
        <v>2450</v>
      </c>
      <c r="X1008" t="s">
        <v>2451</v>
      </c>
      <c r="Y1008" t="s">
        <v>4166</v>
      </c>
      <c r="Z1008" t="s">
        <v>3527</v>
      </c>
      <c r="AA1008">
        <v>615055.1</v>
      </c>
      <c r="AB1008" s="203">
        <v>37032.875</v>
      </c>
      <c r="AC1008" s="203">
        <v>37032.875</v>
      </c>
    </row>
    <row r="1009" spans="1:29" x14ac:dyDescent="0.25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3</v>
      </c>
      <c r="F1009" s="218">
        <f t="shared" si="80"/>
        <v>15000</v>
      </c>
      <c r="G1009" s="207">
        <v>1264280</v>
      </c>
      <c r="H1009" s="203">
        <v>37029.335821759261</v>
      </c>
      <c r="I1009" t="s">
        <v>3240</v>
      </c>
      <c r="M1009" t="s">
        <v>2476</v>
      </c>
      <c r="N1009" t="s">
        <v>3110</v>
      </c>
      <c r="O1009" t="s">
        <v>1755</v>
      </c>
      <c r="P1009" s="204">
        <v>5000</v>
      </c>
      <c r="S1009" t="s">
        <v>2477</v>
      </c>
      <c r="T1009" t="s">
        <v>3899</v>
      </c>
      <c r="U1009" s="206">
        <v>4.5025000000000004</v>
      </c>
      <c r="V1009" t="s">
        <v>2318</v>
      </c>
      <c r="W1009" t="s">
        <v>2358</v>
      </c>
      <c r="X1009" t="s">
        <v>2359</v>
      </c>
      <c r="Y1009" t="s">
        <v>3114</v>
      </c>
      <c r="Z1009" t="s">
        <v>3532</v>
      </c>
      <c r="AA1009">
        <v>796559</v>
      </c>
      <c r="AB1009" s="203">
        <v>37030.875</v>
      </c>
      <c r="AC1009" s="203">
        <v>37032.875</v>
      </c>
    </row>
    <row r="1010" spans="1:29" x14ac:dyDescent="0.25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3</v>
      </c>
      <c r="F1010" s="218">
        <f t="shared" si="80"/>
        <v>15000</v>
      </c>
      <c r="G1010" s="207">
        <v>1264282</v>
      </c>
      <c r="H1010" s="203">
        <v>37029.335902777777</v>
      </c>
      <c r="I1010" t="s">
        <v>2669</v>
      </c>
      <c r="M1010" t="s">
        <v>2476</v>
      </c>
      <c r="N1010" t="s">
        <v>3110</v>
      </c>
      <c r="O1010" t="s">
        <v>1810</v>
      </c>
      <c r="P1010" s="204">
        <v>5000</v>
      </c>
      <c r="S1010" t="s">
        <v>2477</v>
      </c>
      <c r="T1010" t="s">
        <v>3899</v>
      </c>
      <c r="U1010" s="206">
        <v>4</v>
      </c>
      <c r="V1010" t="s">
        <v>2396</v>
      </c>
      <c r="W1010" t="s">
        <v>2374</v>
      </c>
      <c r="X1010" t="s">
        <v>2375</v>
      </c>
      <c r="Y1010" t="s">
        <v>3114</v>
      </c>
      <c r="Z1010" t="s">
        <v>3532</v>
      </c>
      <c r="AA1010">
        <v>796560</v>
      </c>
      <c r="AB1010" s="203">
        <v>37030.875</v>
      </c>
      <c r="AC1010" s="203">
        <v>37032.875</v>
      </c>
    </row>
    <row r="1011" spans="1:29" x14ac:dyDescent="0.25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3</v>
      </c>
      <c r="F1011" s="218">
        <f t="shared" si="80"/>
        <v>15000</v>
      </c>
      <c r="G1011" s="207">
        <v>1264283</v>
      </c>
      <c r="H1011" s="203">
        <v>37029.335949074077</v>
      </c>
      <c r="I1011" t="s">
        <v>2328</v>
      </c>
      <c r="M1011" t="s">
        <v>2476</v>
      </c>
      <c r="N1011" t="s">
        <v>3110</v>
      </c>
      <c r="O1011" t="s">
        <v>2624</v>
      </c>
      <c r="P1011" s="204">
        <v>5000</v>
      </c>
      <c r="S1011" t="s">
        <v>2477</v>
      </c>
      <c r="T1011" t="s">
        <v>3899</v>
      </c>
      <c r="U1011" s="206">
        <v>4.09</v>
      </c>
      <c r="V1011" t="s">
        <v>2329</v>
      </c>
      <c r="W1011" t="s">
        <v>4133</v>
      </c>
      <c r="X1011" t="s">
        <v>2378</v>
      </c>
      <c r="Y1011" t="s">
        <v>3114</v>
      </c>
      <c r="Z1011" t="s">
        <v>3532</v>
      </c>
      <c r="AA1011">
        <v>796561</v>
      </c>
      <c r="AB1011" s="203">
        <v>37030.875</v>
      </c>
      <c r="AC1011" s="203">
        <v>37032.875</v>
      </c>
    </row>
    <row r="1012" spans="1:29" x14ac:dyDescent="0.25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3</v>
      </c>
      <c r="F1012" s="218">
        <f t="shared" si="80"/>
        <v>15000</v>
      </c>
      <c r="G1012" s="207">
        <v>1264284</v>
      </c>
      <c r="H1012" s="203">
        <v>37029.335995370369</v>
      </c>
      <c r="I1012" t="s">
        <v>2328</v>
      </c>
      <c r="M1012" t="s">
        <v>2476</v>
      </c>
      <c r="N1012" t="s">
        <v>3110</v>
      </c>
      <c r="O1012" t="s">
        <v>2625</v>
      </c>
      <c r="P1012" s="204">
        <v>5000</v>
      </c>
      <c r="S1012" t="s">
        <v>2477</v>
      </c>
      <c r="T1012" t="s">
        <v>3899</v>
      </c>
      <c r="U1012" s="206">
        <v>4.09</v>
      </c>
      <c r="V1012" t="s">
        <v>2329</v>
      </c>
      <c r="W1012" t="s">
        <v>4133</v>
      </c>
      <c r="X1012" t="s">
        <v>2378</v>
      </c>
      <c r="Y1012" t="s">
        <v>3114</v>
      </c>
      <c r="Z1012" t="s">
        <v>3532</v>
      </c>
      <c r="AA1012">
        <v>796562</v>
      </c>
      <c r="AB1012" s="203">
        <v>37030.875</v>
      </c>
      <c r="AC1012" s="203">
        <v>37032.875</v>
      </c>
    </row>
    <row r="1013" spans="1:29" x14ac:dyDescent="0.25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3</v>
      </c>
      <c r="F1013" s="218">
        <f t="shared" si="80"/>
        <v>15000</v>
      </c>
      <c r="G1013" s="207">
        <v>1264285</v>
      </c>
      <c r="H1013" s="203">
        <v>37029.336030092592</v>
      </c>
      <c r="I1013" t="s">
        <v>3136</v>
      </c>
      <c r="M1013" t="s">
        <v>2476</v>
      </c>
      <c r="N1013" t="s">
        <v>3110</v>
      </c>
      <c r="O1013" t="s">
        <v>2610</v>
      </c>
      <c r="P1013" s="204">
        <v>5000</v>
      </c>
      <c r="S1013" t="s">
        <v>2477</v>
      </c>
      <c r="T1013" t="s">
        <v>3899</v>
      </c>
      <c r="U1013" s="206">
        <v>4.4074999999999998</v>
      </c>
      <c r="V1013" t="s">
        <v>2549</v>
      </c>
      <c r="W1013" t="s">
        <v>2351</v>
      </c>
      <c r="X1013" t="s">
        <v>2352</v>
      </c>
      <c r="Y1013" t="s">
        <v>3114</v>
      </c>
      <c r="Z1013" t="s">
        <v>3532</v>
      </c>
      <c r="AA1013">
        <v>796564</v>
      </c>
      <c r="AB1013" s="203">
        <v>37030.875</v>
      </c>
      <c r="AC1013" s="203">
        <v>37032.875</v>
      </c>
    </row>
    <row r="1014" spans="1:29" x14ac:dyDescent="0.25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8">
        <f t="shared" si="80"/>
        <v>25</v>
      </c>
      <c r="G1014" s="207">
        <v>1264286</v>
      </c>
      <c r="H1014" s="203">
        <v>37029.336192129631</v>
      </c>
      <c r="I1014" t="s">
        <v>3109</v>
      </c>
      <c r="M1014" t="s">
        <v>3301</v>
      </c>
      <c r="N1014" t="s">
        <v>2409</v>
      </c>
      <c r="O1014" t="s">
        <v>1811</v>
      </c>
      <c r="Q1014" s="204">
        <v>25</v>
      </c>
      <c r="S1014" t="s">
        <v>2475</v>
      </c>
      <c r="T1014" t="s">
        <v>3899</v>
      </c>
      <c r="U1014" s="206">
        <v>338</v>
      </c>
      <c r="V1014" t="s">
        <v>2442</v>
      </c>
      <c r="W1014" t="s">
        <v>2486</v>
      </c>
      <c r="X1014" t="s">
        <v>2412</v>
      </c>
      <c r="Y1014" t="s">
        <v>4166</v>
      </c>
      <c r="Z1014" t="s">
        <v>3527</v>
      </c>
      <c r="AA1014">
        <v>615056.1</v>
      </c>
      <c r="AB1014" s="203">
        <v>37032.875</v>
      </c>
      <c r="AC1014" s="203">
        <v>37032.875</v>
      </c>
    </row>
    <row r="1015" spans="1:29" x14ac:dyDescent="0.25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3</v>
      </c>
      <c r="F1015" s="218">
        <f t="shared" si="80"/>
        <v>15000</v>
      </c>
      <c r="G1015" s="207">
        <v>1264287</v>
      </c>
      <c r="H1015" s="203">
        <v>37029.336273148147</v>
      </c>
      <c r="I1015" t="s">
        <v>2654</v>
      </c>
      <c r="M1015" t="s">
        <v>2476</v>
      </c>
      <c r="N1015" t="s">
        <v>3110</v>
      </c>
      <c r="O1015" t="s">
        <v>1812</v>
      </c>
      <c r="P1015" s="204">
        <v>5000</v>
      </c>
      <c r="S1015" t="s">
        <v>2477</v>
      </c>
      <c r="T1015" t="s">
        <v>3899</v>
      </c>
      <c r="U1015" s="206">
        <v>2.68</v>
      </c>
      <c r="V1015" t="s">
        <v>2399</v>
      </c>
      <c r="W1015" t="s">
        <v>2400</v>
      </c>
      <c r="X1015" t="s">
        <v>2375</v>
      </c>
      <c r="Y1015" t="s">
        <v>3114</v>
      </c>
      <c r="Z1015" t="s">
        <v>3532</v>
      </c>
      <c r="AA1015">
        <v>796565</v>
      </c>
      <c r="AB1015" s="203">
        <v>37030.875</v>
      </c>
      <c r="AC1015" s="203">
        <v>37032.875</v>
      </c>
    </row>
    <row r="1016" spans="1:29" x14ac:dyDescent="0.25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3</v>
      </c>
      <c r="F1016" s="218">
        <f t="shared" si="80"/>
        <v>15000</v>
      </c>
      <c r="G1016" s="207">
        <v>1264288</v>
      </c>
      <c r="H1016" s="203">
        <v>37029.336284722223</v>
      </c>
      <c r="I1016" t="s">
        <v>2669</v>
      </c>
      <c r="M1016" t="s">
        <v>2476</v>
      </c>
      <c r="N1016" t="s">
        <v>3110</v>
      </c>
      <c r="O1016" t="s">
        <v>1799</v>
      </c>
      <c r="Q1016" s="204">
        <v>5000</v>
      </c>
      <c r="S1016" t="s">
        <v>2477</v>
      </c>
      <c r="T1016" t="s">
        <v>3899</v>
      </c>
      <c r="U1016" s="206">
        <v>4.2</v>
      </c>
      <c r="V1016" t="s">
        <v>2396</v>
      </c>
      <c r="W1016" t="s">
        <v>2374</v>
      </c>
      <c r="X1016" t="s">
        <v>2375</v>
      </c>
      <c r="Y1016" t="s">
        <v>3114</v>
      </c>
      <c r="Z1016" t="s">
        <v>3532</v>
      </c>
      <c r="AA1016">
        <v>796566</v>
      </c>
      <c r="AB1016" s="203">
        <v>37030.875</v>
      </c>
      <c r="AC1016" s="203">
        <v>37032.875</v>
      </c>
    </row>
    <row r="1017" spans="1:29" x14ac:dyDescent="0.25">
      <c r="A1017" s="44" t="str">
        <f t="shared" si="76"/>
        <v>US Natural Gas Financial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Financial</v>
      </c>
      <c r="E1017" s="44">
        <f>IF(VLOOKUP(S1017,'DD-Lookup'!$J$6:$L$50,3,FALSE)="Monthly",(YEAR(AC1017)-YEAR(AB1017))*12+MONTH(AC1017)-MONTH(AB1017)+1,(AC1017-AB1017+1))</f>
        <v>153</v>
      </c>
      <c r="F1017" s="218">
        <f t="shared" si="80"/>
        <v>382500</v>
      </c>
      <c r="G1017" s="207">
        <v>1264289</v>
      </c>
      <c r="H1017" s="203">
        <v>37029.336296296293</v>
      </c>
      <c r="I1017" t="s">
        <v>2354</v>
      </c>
      <c r="M1017" t="s">
        <v>2476</v>
      </c>
      <c r="N1017" t="s">
        <v>2711</v>
      </c>
      <c r="O1017" t="s">
        <v>2310</v>
      </c>
      <c r="P1017" s="204">
        <v>2500</v>
      </c>
      <c r="S1017" t="s">
        <v>2477</v>
      </c>
      <c r="T1017" t="s">
        <v>3899</v>
      </c>
      <c r="U1017" s="206">
        <v>4.3250000000000002</v>
      </c>
      <c r="V1017" t="s">
        <v>3677</v>
      </c>
      <c r="W1017" t="s">
        <v>3390</v>
      </c>
      <c r="X1017" t="s">
        <v>2713</v>
      </c>
      <c r="Y1017" t="s">
        <v>3964</v>
      </c>
      <c r="Z1017" t="s">
        <v>3532</v>
      </c>
      <c r="AA1017" t="s">
        <v>1813</v>
      </c>
      <c r="AB1017" s="203">
        <v>37043</v>
      </c>
      <c r="AC1017" s="203">
        <v>37195</v>
      </c>
    </row>
    <row r="1018" spans="1:29" x14ac:dyDescent="0.25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3</v>
      </c>
      <c r="F1018" s="218">
        <f t="shared" si="80"/>
        <v>15000</v>
      </c>
      <c r="G1018" s="207">
        <v>1264290</v>
      </c>
      <c r="H1018" s="203">
        <v>37029.336354166669</v>
      </c>
      <c r="I1018" t="s">
        <v>2669</v>
      </c>
      <c r="M1018" t="s">
        <v>2476</v>
      </c>
      <c r="N1018" t="s">
        <v>3110</v>
      </c>
      <c r="O1018" t="s">
        <v>2610</v>
      </c>
      <c r="P1018" s="204">
        <v>5000</v>
      </c>
      <c r="S1018" t="s">
        <v>2477</v>
      </c>
      <c r="T1018" t="s">
        <v>3899</v>
      </c>
      <c r="U1018" s="206">
        <v>4.4050000000000002</v>
      </c>
      <c r="V1018" t="s">
        <v>2744</v>
      </c>
      <c r="W1018" t="s">
        <v>2351</v>
      </c>
      <c r="X1018" t="s">
        <v>2352</v>
      </c>
      <c r="Y1018" t="s">
        <v>3114</v>
      </c>
      <c r="Z1018" t="s">
        <v>3532</v>
      </c>
      <c r="AA1018">
        <v>796567</v>
      </c>
      <c r="AB1018" s="203">
        <v>37030.875</v>
      </c>
      <c r="AC1018" s="203">
        <v>37032.875</v>
      </c>
    </row>
    <row r="1019" spans="1:29" x14ac:dyDescent="0.25">
      <c r="A1019" s="44" t="str">
        <f t="shared" si="76"/>
        <v>US Natural Gas Financial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Financial</v>
      </c>
      <c r="E1019" s="44">
        <f>IF(VLOOKUP(S1019,'DD-Lookup'!$J$6:$L$50,3,FALSE)="Monthly",(YEAR(AC1019)-YEAR(AB1019))*12+MONTH(AC1019)-MONTH(AB1019)+1,(AC1019-AB1019+1))</f>
        <v>151</v>
      </c>
      <c r="F1019" s="218">
        <f t="shared" si="80"/>
        <v>755000</v>
      </c>
      <c r="G1019" s="207">
        <v>1264291</v>
      </c>
      <c r="H1019" s="203">
        <v>37029.336365740739</v>
      </c>
      <c r="I1019" t="s">
        <v>2877</v>
      </c>
      <c r="M1019" t="s">
        <v>2476</v>
      </c>
      <c r="N1019" t="s">
        <v>3125</v>
      </c>
      <c r="O1019" t="s">
        <v>3847</v>
      </c>
      <c r="P1019" s="204">
        <v>5000</v>
      </c>
      <c r="S1019" t="s">
        <v>2477</v>
      </c>
      <c r="T1019" t="s">
        <v>3899</v>
      </c>
      <c r="U1019" s="206">
        <v>-0.28499999999999998</v>
      </c>
      <c r="V1019" t="s">
        <v>2878</v>
      </c>
      <c r="W1019" t="s">
        <v>2931</v>
      </c>
      <c r="X1019" t="s">
        <v>2932</v>
      </c>
      <c r="Y1019" t="s">
        <v>3964</v>
      </c>
      <c r="Z1019" t="s">
        <v>3532</v>
      </c>
      <c r="AA1019" t="s">
        <v>1814</v>
      </c>
      <c r="AB1019" s="203">
        <v>37196</v>
      </c>
      <c r="AC1019" s="203">
        <v>37346</v>
      </c>
    </row>
    <row r="1020" spans="1:29" x14ac:dyDescent="0.25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4</v>
      </c>
      <c r="F1020" s="218">
        <f t="shared" si="80"/>
        <v>200</v>
      </c>
      <c r="G1020" s="207">
        <v>1264292</v>
      </c>
      <c r="H1020" s="203">
        <v>37029.336516203701</v>
      </c>
      <c r="I1020" t="s">
        <v>2674</v>
      </c>
      <c r="M1020" t="s">
        <v>3301</v>
      </c>
      <c r="N1020" t="s">
        <v>2631</v>
      </c>
      <c r="O1020" t="s">
        <v>1629</v>
      </c>
      <c r="P1020" s="204">
        <v>50</v>
      </c>
      <c r="S1020" t="s">
        <v>2475</v>
      </c>
      <c r="T1020" t="s">
        <v>3899</v>
      </c>
      <c r="U1020" s="206">
        <v>52.5</v>
      </c>
      <c r="V1020" t="s">
        <v>1815</v>
      </c>
      <c r="W1020" t="s">
        <v>2642</v>
      </c>
      <c r="X1020" t="s">
        <v>2643</v>
      </c>
      <c r="Y1020" t="s">
        <v>4166</v>
      </c>
      <c r="Z1020" t="s">
        <v>3527</v>
      </c>
      <c r="AA1020">
        <v>615057.1</v>
      </c>
      <c r="AB1020" s="203">
        <v>37033.875</v>
      </c>
      <c r="AC1020" s="203">
        <v>37036.875</v>
      </c>
    </row>
    <row r="1021" spans="1:29" x14ac:dyDescent="0.25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8">
        <f t="shared" si="80"/>
        <v>25</v>
      </c>
      <c r="G1021" s="207">
        <v>1264293</v>
      </c>
      <c r="H1021" s="203">
        <v>37029.336597222224</v>
      </c>
      <c r="I1021" t="s">
        <v>2721</v>
      </c>
      <c r="M1021" t="s">
        <v>3301</v>
      </c>
      <c r="N1021" t="s">
        <v>2409</v>
      </c>
      <c r="O1021" t="s">
        <v>1811</v>
      </c>
      <c r="Q1021" s="204">
        <v>25</v>
      </c>
      <c r="S1021" t="s">
        <v>2475</v>
      </c>
      <c r="T1021" t="s">
        <v>3899</v>
      </c>
      <c r="U1021" s="206">
        <v>350</v>
      </c>
      <c r="V1021" t="s">
        <v>2735</v>
      </c>
      <c r="W1021" t="s">
        <v>2486</v>
      </c>
      <c r="X1021" t="s">
        <v>2412</v>
      </c>
      <c r="Y1021" t="s">
        <v>4166</v>
      </c>
      <c r="Z1021" t="s">
        <v>3527</v>
      </c>
      <c r="AA1021">
        <v>615058.1</v>
      </c>
      <c r="AB1021" s="203">
        <v>37032.875</v>
      </c>
      <c r="AC1021" s="203">
        <v>37032.875</v>
      </c>
    </row>
    <row r="1022" spans="1:29" x14ac:dyDescent="0.25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8">
        <f t="shared" si="80"/>
        <v>25</v>
      </c>
      <c r="G1022" s="207">
        <v>1264294</v>
      </c>
      <c r="H1022" s="203">
        <v>37029.33666666667</v>
      </c>
      <c r="I1022" t="s">
        <v>2704</v>
      </c>
      <c r="M1022" t="s">
        <v>3301</v>
      </c>
      <c r="N1022" t="s">
        <v>2406</v>
      </c>
      <c r="O1022" t="s">
        <v>1816</v>
      </c>
      <c r="Q1022" s="204">
        <v>25</v>
      </c>
      <c r="S1022" t="s">
        <v>2475</v>
      </c>
      <c r="T1022" t="s">
        <v>3899</v>
      </c>
      <c r="U1022" s="206">
        <v>350</v>
      </c>
      <c r="V1022" t="s">
        <v>2485</v>
      </c>
      <c r="W1022" t="s">
        <v>2417</v>
      </c>
      <c r="X1022" t="s">
        <v>2451</v>
      </c>
      <c r="Y1022" t="s">
        <v>4166</v>
      </c>
      <c r="Z1022" t="s">
        <v>3527</v>
      </c>
      <c r="AA1022">
        <v>615059.1</v>
      </c>
      <c r="AB1022" s="203">
        <v>37032.875</v>
      </c>
      <c r="AC1022" s="203">
        <v>37032.875</v>
      </c>
    </row>
    <row r="1023" spans="1:29" x14ac:dyDescent="0.25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2</v>
      </c>
      <c r="F1023" s="218">
        <f t="shared" si="80"/>
        <v>50</v>
      </c>
      <c r="G1023" s="207">
        <v>1264296</v>
      </c>
      <c r="H1023" s="203">
        <v>37029.336851851855</v>
      </c>
      <c r="I1023" t="s">
        <v>2669</v>
      </c>
      <c r="M1023" t="s">
        <v>3301</v>
      </c>
      <c r="N1023" t="s">
        <v>2409</v>
      </c>
      <c r="O1023" t="s">
        <v>1817</v>
      </c>
      <c r="Q1023" s="204">
        <v>25</v>
      </c>
      <c r="S1023" t="s">
        <v>2475</v>
      </c>
      <c r="T1023" t="s">
        <v>3899</v>
      </c>
      <c r="U1023" s="206">
        <v>190</v>
      </c>
      <c r="V1023" t="s">
        <v>2410</v>
      </c>
      <c r="W1023" t="s">
        <v>2419</v>
      </c>
      <c r="X1023" t="s">
        <v>2412</v>
      </c>
      <c r="Y1023" t="s">
        <v>4166</v>
      </c>
      <c r="Z1023" t="s">
        <v>3527</v>
      </c>
      <c r="AA1023">
        <v>615060.1</v>
      </c>
      <c r="AB1023" s="203">
        <v>37031.875</v>
      </c>
      <c r="AC1023" s="203">
        <v>37032.875</v>
      </c>
    </row>
    <row r="1024" spans="1:29" x14ac:dyDescent="0.25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3</v>
      </c>
      <c r="F1024" s="218">
        <f t="shared" si="80"/>
        <v>15000</v>
      </c>
      <c r="G1024" s="207">
        <v>1264297</v>
      </c>
      <c r="H1024" s="203">
        <v>37029.336875000001</v>
      </c>
      <c r="I1024" t="s">
        <v>2863</v>
      </c>
      <c r="M1024" t="s">
        <v>2476</v>
      </c>
      <c r="N1024" t="s">
        <v>3110</v>
      </c>
      <c r="O1024" t="s">
        <v>1761</v>
      </c>
      <c r="P1024" s="204">
        <v>5000</v>
      </c>
      <c r="S1024" t="s">
        <v>2477</v>
      </c>
      <c r="T1024" t="s">
        <v>3899</v>
      </c>
      <c r="U1024" s="206">
        <v>4.5025000000000004</v>
      </c>
      <c r="V1024" t="s">
        <v>2901</v>
      </c>
      <c r="W1024" t="s">
        <v>2358</v>
      </c>
      <c r="X1024" t="s">
        <v>2359</v>
      </c>
      <c r="Y1024" t="s">
        <v>3114</v>
      </c>
      <c r="Z1024" t="s">
        <v>3532</v>
      </c>
      <c r="AA1024">
        <v>796568</v>
      </c>
      <c r="AB1024" s="203">
        <v>37030.875</v>
      </c>
      <c r="AC1024" s="203">
        <v>37032.875</v>
      </c>
    </row>
    <row r="1025" spans="1:29" x14ac:dyDescent="0.25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3</v>
      </c>
      <c r="F1025" s="218">
        <f t="shared" si="80"/>
        <v>15000</v>
      </c>
      <c r="G1025" s="207">
        <v>1264299</v>
      </c>
      <c r="H1025" s="203">
        <v>37029.336909722224</v>
      </c>
      <c r="I1025" t="s">
        <v>2654</v>
      </c>
      <c r="M1025" t="s">
        <v>2476</v>
      </c>
      <c r="N1025" t="s">
        <v>3110</v>
      </c>
      <c r="O1025" t="s">
        <v>1812</v>
      </c>
      <c r="P1025" s="204">
        <v>5000</v>
      </c>
      <c r="S1025" t="s">
        <v>2477</v>
      </c>
      <c r="T1025" t="s">
        <v>3899</v>
      </c>
      <c r="U1025" s="206">
        <v>2.64</v>
      </c>
      <c r="V1025" t="s">
        <v>2399</v>
      </c>
      <c r="W1025" t="s">
        <v>2400</v>
      </c>
      <c r="X1025" t="s">
        <v>2375</v>
      </c>
      <c r="Y1025" t="s">
        <v>3114</v>
      </c>
      <c r="Z1025" t="s">
        <v>3532</v>
      </c>
      <c r="AA1025">
        <v>796570</v>
      </c>
      <c r="AB1025" s="203">
        <v>37030.875</v>
      </c>
      <c r="AC1025" s="203">
        <v>37032.875</v>
      </c>
    </row>
    <row r="1026" spans="1:29" x14ac:dyDescent="0.25">
      <c r="A1026" s="44" t="str">
        <f t="shared" si="76"/>
        <v>US Natural Gas Financial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Financial</v>
      </c>
      <c r="E1026" s="44">
        <f>IF(VLOOKUP(S1026,'DD-Lookup'!$J$6:$L$50,3,FALSE)="Monthly",(YEAR(AC1026)-YEAR(AB1026))*12+MONTH(AC1026)-MONTH(AB1026)+1,(AC1026-AB1026+1))</f>
        <v>31</v>
      </c>
      <c r="F1026" s="218">
        <f t="shared" si="80"/>
        <v>465000</v>
      </c>
      <c r="G1026" s="207">
        <v>1264300</v>
      </c>
      <c r="H1026" s="203">
        <v>37029.33693287037</v>
      </c>
      <c r="I1026" t="s">
        <v>2346</v>
      </c>
      <c r="M1026" t="s">
        <v>2476</v>
      </c>
      <c r="N1026" t="s">
        <v>2711</v>
      </c>
      <c r="O1026" t="s">
        <v>3124</v>
      </c>
      <c r="P1026" s="204">
        <v>15000</v>
      </c>
      <c r="S1026" t="s">
        <v>2477</v>
      </c>
      <c r="T1026" t="s">
        <v>3899</v>
      </c>
      <c r="U1026" s="206">
        <v>4.2750000000000004</v>
      </c>
      <c r="V1026" t="s">
        <v>2347</v>
      </c>
      <c r="W1026" t="s">
        <v>3390</v>
      </c>
      <c r="X1026" t="s">
        <v>2713</v>
      </c>
      <c r="Y1026" t="s">
        <v>3964</v>
      </c>
      <c r="Z1026" t="s">
        <v>3532</v>
      </c>
      <c r="AA1026" t="s">
        <v>1818</v>
      </c>
      <c r="AB1026" s="203">
        <v>37073.875</v>
      </c>
      <c r="AC1026" s="203">
        <v>37103.875</v>
      </c>
    </row>
    <row r="1027" spans="1:29" x14ac:dyDescent="0.25">
      <c r="A1027" s="44" t="str">
        <f t="shared" si="76"/>
        <v>US Natural Gas Financial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Financial</v>
      </c>
      <c r="E1027" s="44">
        <f>IF(VLOOKUP(S1027,'DD-Lookup'!$J$6:$L$50,3,FALSE)="Monthly",(YEAR(AC1027)-YEAR(AB1027))*12+MONTH(AC1027)-MONTH(AB1027)+1,(AC1027-AB1027+1))</f>
        <v>151</v>
      </c>
      <c r="F1027" s="218">
        <f t="shared" si="80"/>
        <v>755000</v>
      </c>
      <c r="G1027" s="207">
        <v>1264302</v>
      </c>
      <c r="H1027" s="203">
        <v>37029.336944444447</v>
      </c>
      <c r="I1027" t="s">
        <v>3109</v>
      </c>
      <c r="M1027" t="s">
        <v>2476</v>
      </c>
      <c r="N1027" t="s">
        <v>2711</v>
      </c>
      <c r="O1027" t="s">
        <v>3148</v>
      </c>
      <c r="P1027" s="204">
        <v>5000</v>
      </c>
      <c r="S1027" t="s">
        <v>2477</v>
      </c>
      <c r="T1027" t="s">
        <v>3899</v>
      </c>
      <c r="U1027" s="206">
        <v>4.6900000000000004</v>
      </c>
      <c r="V1027" t="s">
        <v>2335</v>
      </c>
      <c r="W1027" t="s">
        <v>3390</v>
      </c>
      <c r="X1027" t="s">
        <v>2713</v>
      </c>
      <c r="Y1027" t="s">
        <v>3964</v>
      </c>
      <c r="Z1027" t="s">
        <v>3532</v>
      </c>
      <c r="AA1027" t="s">
        <v>1819</v>
      </c>
      <c r="AB1027" s="203">
        <v>37196</v>
      </c>
      <c r="AC1027" s="203">
        <v>37346</v>
      </c>
    </row>
    <row r="1028" spans="1:29" x14ac:dyDescent="0.25">
      <c r="A1028" s="44" t="str">
        <f t="shared" si="76"/>
        <v>US Natural Gas Financial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Financial</v>
      </c>
      <c r="E1028" s="44">
        <f>IF(VLOOKUP(S1028,'DD-Lookup'!$J$6:$L$50,3,FALSE)="Monthly",(YEAR(AC1028)-YEAR(AB1028))*12+MONTH(AC1028)-MONTH(AB1028)+1,(AC1028-AB1028+1))</f>
        <v>30</v>
      </c>
      <c r="F1028" s="218">
        <f t="shared" si="80"/>
        <v>75000</v>
      </c>
      <c r="G1028" s="207">
        <v>1264303</v>
      </c>
      <c r="H1028" s="203">
        <v>37029.33697916667</v>
      </c>
      <c r="I1028" t="s">
        <v>3118</v>
      </c>
      <c r="M1028" t="s">
        <v>2476</v>
      </c>
      <c r="N1028" t="s">
        <v>2711</v>
      </c>
      <c r="O1028" t="s">
        <v>2712</v>
      </c>
      <c r="P1028" s="204">
        <v>2500</v>
      </c>
      <c r="S1028" t="s">
        <v>2477</v>
      </c>
      <c r="T1028" t="s">
        <v>3899</v>
      </c>
      <c r="U1028" s="206">
        <v>4.1950000000000003</v>
      </c>
      <c r="V1028" t="s">
        <v>3810</v>
      </c>
      <c r="W1028" t="s">
        <v>3390</v>
      </c>
      <c r="X1028" t="s">
        <v>2713</v>
      </c>
      <c r="Y1028" t="s">
        <v>3964</v>
      </c>
      <c r="Z1028" t="s">
        <v>3532</v>
      </c>
      <c r="AA1028" t="s">
        <v>1820</v>
      </c>
      <c r="AB1028" s="203">
        <v>37043.875</v>
      </c>
      <c r="AC1028" s="203">
        <v>37072.875</v>
      </c>
    </row>
    <row r="1029" spans="1:29" x14ac:dyDescent="0.25">
      <c r="A1029" s="44" t="str">
        <f t="shared" si="76"/>
        <v>US Natural Gas Financial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Financial</v>
      </c>
      <c r="E1029" s="44">
        <f>IF(VLOOKUP(S1029,'DD-Lookup'!$J$6:$L$50,3,FALSE)="Monthly",(YEAR(AC1029)-YEAR(AB1029))*12+MONTH(AC1029)-MONTH(AB1029)+1,(AC1029-AB1029+1))</f>
        <v>153</v>
      </c>
      <c r="F1029" s="218">
        <f t="shared" si="80"/>
        <v>765000</v>
      </c>
      <c r="G1029" s="207">
        <v>1264305</v>
      </c>
      <c r="H1029" s="203">
        <v>37029.337037037039</v>
      </c>
      <c r="I1029" t="s">
        <v>3109</v>
      </c>
      <c r="M1029" t="s">
        <v>2476</v>
      </c>
      <c r="N1029" t="s">
        <v>2711</v>
      </c>
      <c r="O1029" t="s">
        <v>2310</v>
      </c>
      <c r="P1029" s="204">
        <v>5000</v>
      </c>
      <c r="S1029" t="s">
        <v>2477</v>
      </c>
      <c r="T1029" t="s">
        <v>3899</v>
      </c>
      <c r="U1029" s="206">
        <v>4.33</v>
      </c>
      <c r="V1029" t="s">
        <v>2335</v>
      </c>
      <c r="W1029" t="s">
        <v>3390</v>
      </c>
      <c r="X1029" t="s">
        <v>2713</v>
      </c>
      <c r="Y1029" t="s">
        <v>3964</v>
      </c>
      <c r="Z1029" t="s">
        <v>3532</v>
      </c>
      <c r="AA1029" t="s">
        <v>1821</v>
      </c>
      <c r="AB1029" s="203">
        <v>37043</v>
      </c>
      <c r="AC1029" s="203">
        <v>37195</v>
      </c>
    </row>
    <row r="1030" spans="1:29" x14ac:dyDescent="0.25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3</v>
      </c>
      <c r="F1030" s="218">
        <f t="shared" si="80"/>
        <v>22500</v>
      </c>
      <c r="G1030" s="207">
        <v>1264304</v>
      </c>
      <c r="H1030" s="203">
        <v>37029.337037037039</v>
      </c>
      <c r="I1030" t="s">
        <v>3169</v>
      </c>
      <c r="M1030" t="s">
        <v>2476</v>
      </c>
      <c r="N1030" t="s">
        <v>3110</v>
      </c>
      <c r="O1030" t="s">
        <v>2628</v>
      </c>
      <c r="P1030" s="204">
        <v>7500</v>
      </c>
      <c r="S1030" t="s">
        <v>2477</v>
      </c>
      <c r="T1030" t="s">
        <v>3899</v>
      </c>
      <c r="U1030" s="206">
        <v>4.3499999999999996</v>
      </c>
      <c r="V1030" t="s">
        <v>2750</v>
      </c>
      <c r="W1030" t="s">
        <v>2337</v>
      </c>
      <c r="X1030" t="s">
        <v>2338</v>
      </c>
      <c r="Y1030" t="s">
        <v>3114</v>
      </c>
      <c r="Z1030" t="s">
        <v>3532</v>
      </c>
      <c r="AA1030">
        <v>796571</v>
      </c>
      <c r="AB1030" s="203">
        <v>37030.875</v>
      </c>
      <c r="AC1030" s="203">
        <v>37032.875</v>
      </c>
    </row>
    <row r="1031" spans="1:29" x14ac:dyDescent="0.25">
      <c r="A1031" s="44" t="str">
        <f t="shared" si="76"/>
        <v>US Natural Gas Physical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3</v>
      </c>
      <c r="F1031" s="218">
        <f t="shared" si="80"/>
        <v>15000</v>
      </c>
      <c r="G1031" s="207">
        <v>1264306</v>
      </c>
      <c r="H1031" s="203">
        <v>37029.337060185186</v>
      </c>
      <c r="I1031" t="s">
        <v>2669</v>
      </c>
      <c r="M1031" t="s">
        <v>2476</v>
      </c>
      <c r="N1031" t="s">
        <v>3110</v>
      </c>
      <c r="O1031" t="s">
        <v>1775</v>
      </c>
      <c r="Q1031" s="204">
        <v>5000</v>
      </c>
      <c r="S1031" t="s">
        <v>2477</v>
      </c>
      <c r="T1031" t="s">
        <v>3899</v>
      </c>
      <c r="U1031" s="206">
        <v>4.0650000000000004</v>
      </c>
      <c r="V1031" t="s">
        <v>2339</v>
      </c>
      <c r="W1031" t="s">
        <v>3157</v>
      </c>
      <c r="X1031" t="s">
        <v>3158</v>
      </c>
      <c r="Y1031" t="s">
        <v>3114</v>
      </c>
      <c r="Z1031" t="s">
        <v>3532</v>
      </c>
      <c r="AA1031">
        <v>796572</v>
      </c>
      <c r="AB1031" s="203">
        <v>37030.875</v>
      </c>
      <c r="AC1031" s="203">
        <v>37032.875</v>
      </c>
    </row>
    <row r="1032" spans="1:29" x14ac:dyDescent="0.25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3</v>
      </c>
      <c r="F1032" s="218">
        <f t="shared" si="80"/>
        <v>15000</v>
      </c>
      <c r="G1032" s="207">
        <v>1264307</v>
      </c>
      <c r="H1032" s="203">
        <v>37029.337071759262</v>
      </c>
      <c r="I1032" t="s">
        <v>2654</v>
      </c>
      <c r="M1032" t="s">
        <v>2476</v>
      </c>
      <c r="N1032" t="s">
        <v>3110</v>
      </c>
      <c r="O1032" t="s">
        <v>1812</v>
      </c>
      <c r="P1032" s="204">
        <v>5000</v>
      </c>
      <c r="S1032" t="s">
        <v>2477</v>
      </c>
      <c r="T1032" t="s">
        <v>3899</v>
      </c>
      <c r="U1032" s="206">
        <v>2.61</v>
      </c>
      <c r="V1032" t="s">
        <v>2399</v>
      </c>
      <c r="W1032" t="s">
        <v>2400</v>
      </c>
      <c r="X1032" t="s">
        <v>2375</v>
      </c>
      <c r="Y1032" t="s">
        <v>3114</v>
      </c>
      <c r="Z1032" t="s">
        <v>3532</v>
      </c>
      <c r="AA1032">
        <v>796573</v>
      </c>
      <c r="AB1032" s="203">
        <v>37030.875</v>
      </c>
      <c r="AC1032" s="203">
        <v>37032.875</v>
      </c>
    </row>
    <row r="1033" spans="1:29" x14ac:dyDescent="0.25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3</v>
      </c>
      <c r="F1033" s="218">
        <f t="shared" si="80"/>
        <v>22512</v>
      </c>
      <c r="G1033" s="207">
        <v>1264308</v>
      </c>
      <c r="H1033" s="203">
        <v>37029.337094907409</v>
      </c>
      <c r="I1033" t="s">
        <v>3639</v>
      </c>
      <c r="M1033" t="s">
        <v>2476</v>
      </c>
      <c r="N1033" t="s">
        <v>3110</v>
      </c>
      <c r="O1033" t="s">
        <v>1802</v>
      </c>
      <c r="P1033" s="204">
        <v>7504</v>
      </c>
      <c r="S1033" t="s">
        <v>2477</v>
      </c>
      <c r="T1033" t="s">
        <v>3899</v>
      </c>
      <c r="U1033" s="206">
        <v>4.0599999999999996</v>
      </c>
      <c r="V1033" t="s">
        <v>2454</v>
      </c>
      <c r="W1033" t="s">
        <v>3157</v>
      </c>
      <c r="X1033" t="s">
        <v>3158</v>
      </c>
      <c r="Y1033" t="s">
        <v>3114</v>
      </c>
      <c r="Z1033" t="s">
        <v>3532</v>
      </c>
      <c r="AA1033">
        <v>796574</v>
      </c>
      <c r="AB1033" s="203">
        <v>37030.875</v>
      </c>
      <c r="AC1033" s="203">
        <v>37032.875</v>
      </c>
    </row>
    <row r="1034" spans="1:29" x14ac:dyDescent="0.25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3</v>
      </c>
      <c r="F1034" s="218">
        <f t="shared" si="80"/>
        <v>15000</v>
      </c>
      <c r="G1034" s="207">
        <v>1264309</v>
      </c>
      <c r="H1034" s="203">
        <v>37029.337118055555</v>
      </c>
      <c r="I1034" t="s">
        <v>2429</v>
      </c>
      <c r="M1034" t="s">
        <v>2476</v>
      </c>
      <c r="N1034" t="s">
        <v>3110</v>
      </c>
      <c r="O1034" t="s">
        <v>1812</v>
      </c>
      <c r="P1034" s="204">
        <v>5000</v>
      </c>
      <c r="S1034" t="s">
        <v>2477</v>
      </c>
      <c r="T1034" t="s">
        <v>3899</v>
      </c>
      <c r="U1034" s="206">
        <v>2.585</v>
      </c>
      <c r="V1034" t="s">
        <v>3697</v>
      </c>
      <c r="W1034" t="s">
        <v>2400</v>
      </c>
      <c r="X1034" t="s">
        <v>2375</v>
      </c>
      <c r="Y1034" t="s">
        <v>3114</v>
      </c>
      <c r="Z1034" t="s">
        <v>3532</v>
      </c>
      <c r="AA1034">
        <v>796575</v>
      </c>
      <c r="AB1034" s="203">
        <v>37030.875</v>
      </c>
      <c r="AC1034" s="203">
        <v>37032.875</v>
      </c>
    </row>
    <row r="1035" spans="1:29" x14ac:dyDescent="0.25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3</v>
      </c>
      <c r="F1035" s="218">
        <f t="shared" ref="F1035:F1098" si="85">E1035*SUM(P1035:Q1035)</f>
        <v>15000</v>
      </c>
      <c r="G1035" s="207">
        <v>1264310</v>
      </c>
      <c r="H1035" s="203">
        <v>37029.337164351855</v>
      </c>
      <c r="I1035" t="s">
        <v>2429</v>
      </c>
      <c r="M1035" t="s">
        <v>2476</v>
      </c>
      <c r="N1035" t="s">
        <v>3110</v>
      </c>
      <c r="O1035" t="s">
        <v>1812</v>
      </c>
      <c r="P1035" s="204">
        <v>5000</v>
      </c>
      <c r="S1035" t="s">
        <v>2477</v>
      </c>
      <c r="T1035" t="s">
        <v>3899</v>
      </c>
      <c r="U1035" s="206">
        <v>2.56</v>
      </c>
      <c r="V1035" t="s">
        <v>3697</v>
      </c>
      <c r="W1035" t="s">
        <v>2400</v>
      </c>
      <c r="X1035" t="s">
        <v>2375</v>
      </c>
      <c r="Y1035" t="s">
        <v>3114</v>
      </c>
      <c r="Z1035" t="s">
        <v>3532</v>
      </c>
      <c r="AA1035">
        <v>796576</v>
      </c>
      <c r="AB1035" s="203">
        <v>37030.875</v>
      </c>
      <c r="AC1035" s="203">
        <v>37032.875</v>
      </c>
    </row>
    <row r="1036" spans="1:29" x14ac:dyDescent="0.25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3</v>
      </c>
      <c r="F1036" s="218">
        <f t="shared" si="85"/>
        <v>15000</v>
      </c>
      <c r="G1036" s="207">
        <v>1264311</v>
      </c>
      <c r="H1036" s="203">
        <v>37029.337187500001</v>
      </c>
      <c r="I1036" t="s">
        <v>2704</v>
      </c>
      <c r="M1036" t="s">
        <v>2476</v>
      </c>
      <c r="N1036" t="s">
        <v>3110</v>
      </c>
      <c r="O1036" t="s">
        <v>1822</v>
      </c>
      <c r="P1036" s="204">
        <v>5000</v>
      </c>
      <c r="S1036" t="s">
        <v>2477</v>
      </c>
      <c r="T1036" t="s">
        <v>3899</v>
      </c>
      <c r="U1036" s="206">
        <v>4.0599999999999996</v>
      </c>
      <c r="V1036" t="s">
        <v>3155</v>
      </c>
      <c r="W1036" t="s">
        <v>3174</v>
      </c>
      <c r="X1036" t="s">
        <v>3138</v>
      </c>
      <c r="Y1036" t="s">
        <v>3114</v>
      </c>
      <c r="Z1036" t="s">
        <v>3532</v>
      </c>
      <c r="AA1036">
        <v>796577</v>
      </c>
      <c r="AB1036" s="203">
        <v>37030.875</v>
      </c>
      <c r="AC1036" s="203">
        <v>37032.875</v>
      </c>
    </row>
    <row r="1037" spans="1:29" x14ac:dyDescent="0.25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3</v>
      </c>
      <c r="F1037" s="218">
        <f t="shared" si="85"/>
        <v>15000</v>
      </c>
      <c r="G1037" s="207">
        <v>1264313</v>
      </c>
      <c r="H1037" s="203">
        <v>37029.337222222224</v>
      </c>
      <c r="I1037" t="s">
        <v>2704</v>
      </c>
      <c r="M1037" t="s">
        <v>2476</v>
      </c>
      <c r="N1037" t="s">
        <v>3110</v>
      </c>
      <c r="O1037" t="s">
        <v>1822</v>
      </c>
      <c r="P1037" s="204">
        <v>5000</v>
      </c>
      <c r="S1037" t="s">
        <v>2477</v>
      </c>
      <c r="T1037" t="s">
        <v>3899</v>
      </c>
      <c r="U1037" s="206">
        <v>4.0549999999999997</v>
      </c>
      <c r="V1037" t="s">
        <v>3155</v>
      </c>
      <c r="W1037" t="s">
        <v>3174</v>
      </c>
      <c r="X1037" t="s">
        <v>3138</v>
      </c>
      <c r="Y1037" t="s">
        <v>3114</v>
      </c>
      <c r="Z1037" t="s">
        <v>3532</v>
      </c>
      <c r="AA1037">
        <v>796578</v>
      </c>
      <c r="AB1037" s="203">
        <v>37030.875</v>
      </c>
      <c r="AC1037" s="203">
        <v>37032.875</v>
      </c>
    </row>
    <row r="1038" spans="1:29" x14ac:dyDescent="0.25">
      <c r="A1038" s="44" t="str">
        <f t="shared" si="81"/>
        <v>US Power Physical</v>
      </c>
      <c r="B1038" s="44" t="str">
        <f t="shared" si="82"/>
        <v>US</v>
      </c>
      <c r="C1038" s="44" t="str">
        <f t="shared" si="83"/>
        <v>Power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8">
        <f t="shared" si="85"/>
        <v>25</v>
      </c>
      <c r="G1038" s="207">
        <v>1264315</v>
      </c>
      <c r="H1038" s="203">
        <v>37029.337233796294</v>
      </c>
      <c r="I1038" t="s">
        <v>2647</v>
      </c>
      <c r="M1038" t="s">
        <v>3301</v>
      </c>
      <c r="N1038" t="s">
        <v>2406</v>
      </c>
      <c r="O1038" t="s">
        <v>2607</v>
      </c>
      <c r="Q1038" s="204">
        <v>25</v>
      </c>
      <c r="S1038" t="s">
        <v>2475</v>
      </c>
      <c r="T1038" t="s">
        <v>3899</v>
      </c>
      <c r="U1038" s="206">
        <v>360</v>
      </c>
      <c r="V1038" t="s">
        <v>4141</v>
      </c>
      <c r="W1038" t="s">
        <v>2414</v>
      </c>
      <c r="X1038" t="s">
        <v>2408</v>
      </c>
      <c r="Y1038" t="s">
        <v>4166</v>
      </c>
      <c r="Z1038" t="s">
        <v>3527</v>
      </c>
      <c r="AA1038">
        <v>615062.1</v>
      </c>
      <c r="AB1038" s="203">
        <v>37032.875</v>
      </c>
      <c r="AC1038" s="203">
        <v>37032.875</v>
      </c>
    </row>
    <row r="1039" spans="1:29" x14ac:dyDescent="0.25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3</v>
      </c>
      <c r="F1039" s="218">
        <f t="shared" si="85"/>
        <v>15000</v>
      </c>
      <c r="G1039" s="207">
        <v>1264314</v>
      </c>
      <c r="H1039" s="203">
        <v>37029.337233796294</v>
      </c>
      <c r="I1039" t="s">
        <v>2330</v>
      </c>
      <c r="M1039" t="s">
        <v>2476</v>
      </c>
      <c r="N1039" t="s">
        <v>3110</v>
      </c>
      <c r="O1039" t="s">
        <v>1812</v>
      </c>
      <c r="P1039" s="204">
        <v>5000</v>
      </c>
      <c r="S1039" t="s">
        <v>2477</v>
      </c>
      <c r="T1039" t="s">
        <v>3899</v>
      </c>
      <c r="U1039" s="206">
        <v>2.5350000000000001</v>
      </c>
      <c r="V1039" t="s">
        <v>2331</v>
      </c>
      <c r="W1039" t="s">
        <v>2400</v>
      </c>
      <c r="X1039" t="s">
        <v>2375</v>
      </c>
      <c r="Y1039" t="s">
        <v>3114</v>
      </c>
      <c r="Z1039" t="s">
        <v>3532</v>
      </c>
      <c r="AA1039">
        <v>796579</v>
      </c>
      <c r="AB1039" s="203">
        <v>37030.875</v>
      </c>
      <c r="AC1039" s="203">
        <v>37032.875</v>
      </c>
    </row>
    <row r="1040" spans="1:29" x14ac:dyDescent="0.25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3</v>
      </c>
      <c r="F1040" s="218">
        <f t="shared" si="85"/>
        <v>15000</v>
      </c>
      <c r="G1040" s="207">
        <v>1264316</v>
      </c>
      <c r="H1040" s="203">
        <v>37029.337268518517</v>
      </c>
      <c r="I1040" t="s">
        <v>2330</v>
      </c>
      <c r="M1040" t="s">
        <v>2476</v>
      </c>
      <c r="N1040" t="s">
        <v>3110</v>
      </c>
      <c r="O1040" t="s">
        <v>1812</v>
      </c>
      <c r="P1040" s="204">
        <v>5000</v>
      </c>
      <c r="S1040" t="s">
        <v>2477</v>
      </c>
      <c r="T1040" t="s">
        <v>3899</v>
      </c>
      <c r="U1040" s="206">
        <v>2.5099999999999998</v>
      </c>
      <c r="V1040" t="s">
        <v>2331</v>
      </c>
      <c r="W1040" t="s">
        <v>2400</v>
      </c>
      <c r="X1040" t="s">
        <v>2375</v>
      </c>
      <c r="Y1040" t="s">
        <v>3114</v>
      </c>
      <c r="Z1040" t="s">
        <v>3532</v>
      </c>
      <c r="AA1040">
        <v>796580</v>
      </c>
      <c r="AB1040" s="203">
        <v>37030.875</v>
      </c>
      <c r="AC1040" s="203">
        <v>37032.875</v>
      </c>
    </row>
    <row r="1041" spans="1:29" x14ac:dyDescent="0.25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3</v>
      </c>
      <c r="F1041" s="218">
        <f t="shared" si="85"/>
        <v>15000</v>
      </c>
      <c r="G1041" s="207">
        <v>1264318</v>
      </c>
      <c r="H1041" s="203">
        <v>37029.337326388886</v>
      </c>
      <c r="I1041" t="s">
        <v>3142</v>
      </c>
      <c r="M1041" t="s">
        <v>2476</v>
      </c>
      <c r="N1041" t="s">
        <v>3110</v>
      </c>
      <c r="O1041" t="s">
        <v>1812</v>
      </c>
      <c r="P1041" s="204">
        <v>5000</v>
      </c>
      <c r="S1041" t="s">
        <v>2477</v>
      </c>
      <c r="T1041" t="s">
        <v>3899</v>
      </c>
      <c r="U1041" s="206">
        <v>2.4849999999999999</v>
      </c>
      <c r="V1041" t="s">
        <v>2424</v>
      </c>
      <c r="W1041" t="s">
        <v>2400</v>
      </c>
      <c r="X1041" t="s">
        <v>2375</v>
      </c>
      <c r="Y1041" t="s">
        <v>3114</v>
      </c>
      <c r="Z1041" t="s">
        <v>3532</v>
      </c>
      <c r="AA1041">
        <v>796581</v>
      </c>
      <c r="AB1041" s="203">
        <v>37030.875</v>
      </c>
      <c r="AC1041" s="203">
        <v>37032.875</v>
      </c>
    </row>
    <row r="1042" spans="1:29" x14ac:dyDescent="0.25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30</v>
      </c>
      <c r="F1042" s="218">
        <f t="shared" si="85"/>
        <v>600000</v>
      </c>
      <c r="G1042" s="207">
        <v>1264319</v>
      </c>
      <c r="H1042" s="203">
        <v>37029.337430555555</v>
      </c>
      <c r="I1042" t="s">
        <v>2704</v>
      </c>
      <c r="M1042" t="s">
        <v>2476</v>
      </c>
      <c r="N1042" t="s">
        <v>2711</v>
      </c>
      <c r="O1042" t="s">
        <v>2712</v>
      </c>
      <c r="Q1042" s="204">
        <v>20000</v>
      </c>
      <c r="S1042" t="s">
        <v>2477</v>
      </c>
      <c r="T1042" t="s">
        <v>3899</v>
      </c>
      <c r="U1042" s="206">
        <v>4.2</v>
      </c>
      <c r="V1042" t="s">
        <v>3163</v>
      </c>
      <c r="W1042" t="s">
        <v>3390</v>
      </c>
      <c r="X1042" t="s">
        <v>2713</v>
      </c>
      <c r="Y1042" t="s">
        <v>3964</v>
      </c>
      <c r="Z1042" t="s">
        <v>3532</v>
      </c>
      <c r="AA1042" t="s">
        <v>1823</v>
      </c>
      <c r="AB1042" s="203">
        <v>37043.875</v>
      </c>
      <c r="AC1042" s="203">
        <v>37072.875</v>
      </c>
    </row>
    <row r="1043" spans="1:29" x14ac:dyDescent="0.25">
      <c r="A1043" s="44" t="str">
        <f t="shared" si="81"/>
        <v>US Natural Gas Financial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Financial</v>
      </c>
      <c r="E1043" s="44">
        <f>IF(VLOOKUP(S1043,'DD-Lookup'!$J$6:$L$50,3,FALSE)="Monthly",(YEAR(AC1043)-YEAR(AB1043))*12+MONTH(AC1043)-MONTH(AB1043)+1,(AC1043-AB1043+1))</f>
        <v>31</v>
      </c>
      <c r="F1043" s="218">
        <f t="shared" si="85"/>
        <v>155000</v>
      </c>
      <c r="G1043" s="207">
        <v>1264320</v>
      </c>
      <c r="H1043" s="203">
        <v>37029.337442129632</v>
      </c>
      <c r="I1043" t="s">
        <v>2346</v>
      </c>
      <c r="M1043" t="s">
        <v>2476</v>
      </c>
      <c r="N1043" t="s">
        <v>3125</v>
      </c>
      <c r="O1043" t="s">
        <v>3172</v>
      </c>
      <c r="P1043" s="204">
        <v>5000</v>
      </c>
      <c r="S1043" t="s">
        <v>2477</v>
      </c>
      <c r="T1043" t="s">
        <v>3899</v>
      </c>
      <c r="U1043" s="206">
        <v>0.52249999999999996</v>
      </c>
      <c r="V1043" t="s">
        <v>3777</v>
      </c>
      <c r="W1043" t="s">
        <v>3126</v>
      </c>
      <c r="X1043" t="s">
        <v>3127</v>
      </c>
      <c r="Y1043" t="s">
        <v>3964</v>
      </c>
      <c r="Z1043" t="s">
        <v>3532</v>
      </c>
      <c r="AA1043" t="s">
        <v>1824</v>
      </c>
      <c r="AB1043" s="203">
        <v>37073.875</v>
      </c>
      <c r="AC1043" s="203">
        <v>37103.875</v>
      </c>
    </row>
    <row r="1044" spans="1:29" x14ac:dyDescent="0.25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3</v>
      </c>
      <c r="F1044" s="218">
        <f t="shared" si="85"/>
        <v>30000</v>
      </c>
      <c r="G1044" s="207">
        <v>1264321</v>
      </c>
      <c r="H1044" s="203">
        <v>37029.337569444448</v>
      </c>
      <c r="I1044" t="s">
        <v>3639</v>
      </c>
      <c r="M1044" t="s">
        <v>2476</v>
      </c>
      <c r="N1044" t="s">
        <v>3110</v>
      </c>
      <c r="O1044" t="s">
        <v>2623</v>
      </c>
      <c r="Q1044" s="204">
        <v>10000</v>
      </c>
      <c r="S1044" t="s">
        <v>2477</v>
      </c>
      <c r="T1044" t="s">
        <v>3899</v>
      </c>
      <c r="U1044" s="206">
        <v>4.125</v>
      </c>
      <c r="V1044" t="s">
        <v>2467</v>
      </c>
      <c r="W1044" t="s">
        <v>2326</v>
      </c>
      <c r="X1044" t="s">
        <v>2327</v>
      </c>
      <c r="Y1044" t="s">
        <v>3114</v>
      </c>
      <c r="Z1044" t="s">
        <v>3532</v>
      </c>
      <c r="AA1044">
        <v>796583</v>
      </c>
      <c r="AB1044" s="203">
        <v>37030.875</v>
      </c>
      <c r="AC1044" s="203">
        <v>37032.875</v>
      </c>
    </row>
    <row r="1045" spans="1:29" x14ac:dyDescent="0.25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3</v>
      </c>
      <c r="F1045" s="218">
        <f t="shared" si="85"/>
        <v>27000</v>
      </c>
      <c r="G1045" s="207">
        <v>1264322</v>
      </c>
      <c r="H1045" s="203">
        <v>37029.337592592594</v>
      </c>
      <c r="I1045" t="s">
        <v>2353</v>
      </c>
      <c r="M1045" t="s">
        <v>2476</v>
      </c>
      <c r="N1045" t="s">
        <v>3110</v>
      </c>
      <c r="O1045" t="s">
        <v>1805</v>
      </c>
      <c r="Q1045" s="204">
        <v>9000</v>
      </c>
      <c r="S1045" t="s">
        <v>2477</v>
      </c>
      <c r="T1045" t="s">
        <v>3899</v>
      </c>
      <c r="U1045" s="206">
        <v>3.95</v>
      </c>
      <c r="V1045" t="s">
        <v>2551</v>
      </c>
      <c r="W1045" t="s">
        <v>2386</v>
      </c>
      <c r="X1045" t="s">
        <v>2375</v>
      </c>
      <c r="Y1045" t="s">
        <v>3114</v>
      </c>
      <c r="Z1045" t="s">
        <v>3532</v>
      </c>
      <c r="AA1045">
        <v>796584</v>
      </c>
      <c r="AB1045" s="203">
        <v>37030.875</v>
      </c>
      <c r="AC1045" s="203">
        <v>37032.875</v>
      </c>
    </row>
    <row r="1046" spans="1:29" x14ac:dyDescent="0.25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3</v>
      </c>
      <c r="F1046" s="218">
        <f t="shared" si="85"/>
        <v>15000</v>
      </c>
      <c r="G1046" s="207">
        <v>1264324</v>
      </c>
      <c r="H1046" s="203">
        <v>37029.337638888886</v>
      </c>
      <c r="I1046" t="s">
        <v>3136</v>
      </c>
      <c r="M1046" t="s">
        <v>2476</v>
      </c>
      <c r="N1046" t="s">
        <v>3110</v>
      </c>
      <c r="O1046" t="s">
        <v>1755</v>
      </c>
      <c r="P1046" s="204">
        <v>5000</v>
      </c>
      <c r="S1046" t="s">
        <v>2477</v>
      </c>
      <c r="T1046" t="s">
        <v>3899</v>
      </c>
      <c r="U1046" s="206">
        <v>4.4974999999999996</v>
      </c>
      <c r="V1046" t="s">
        <v>2549</v>
      </c>
      <c r="W1046" t="s">
        <v>2358</v>
      </c>
      <c r="X1046" t="s">
        <v>2359</v>
      </c>
      <c r="Y1046" t="s">
        <v>3114</v>
      </c>
      <c r="Z1046" t="s">
        <v>3532</v>
      </c>
      <c r="AA1046">
        <v>796586</v>
      </c>
      <c r="AB1046" s="203">
        <v>37030.875</v>
      </c>
      <c r="AC1046" s="203">
        <v>37032.875</v>
      </c>
    </row>
    <row r="1047" spans="1:29" x14ac:dyDescent="0.25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3</v>
      </c>
      <c r="F1047" s="218">
        <f t="shared" si="85"/>
        <v>15000</v>
      </c>
      <c r="G1047" s="207">
        <v>1264325</v>
      </c>
      <c r="H1047" s="203">
        <v>37029.337673611109</v>
      </c>
      <c r="I1047" t="s">
        <v>2353</v>
      </c>
      <c r="M1047" t="s">
        <v>2476</v>
      </c>
      <c r="N1047" t="s">
        <v>3110</v>
      </c>
      <c r="O1047" t="s">
        <v>1770</v>
      </c>
      <c r="P1047" s="204">
        <v>5000</v>
      </c>
      <c r="S1047" t="s">
        <v>2477</v>
      </c>
      <c r="T1047" t="s">
        <v>3899</v>
      </c>
      <c r="U1047" s="206">
        <v>4.0549999999999997</v>
      </c>
      <c r="V1047" t="s">
        <v>2551</v>
      </c>
      <c r="W1047" t="s">
        <v>3174</v>
      </c>
      <c r="X1047" t="s">
        <v>3138</v>
      </c>
      <c r="Y1047" t="s">
        <v>3114</v>
      </c>
      <c r="Z1047" t="s">
        <v>3532</v>
      </c>
      <c r="AA1047">
        <v>796587</v>
      </c>
      <c r="AB1047" s="203">
        <v>37030.875</v>
      </c>
      <c r="AC1047" s="203">
        <v>37032.875</v>
      </c>
    </row>
    <row r="1048" spans="1:29" x14ac:dyDescent="0.25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3</v>
      </c>
      <c r="F1048" s="218">
        <f t="shared" si="85"/>
        <v>30000</v>
      </c>
      <c r="G1048" s="207">
        <v>1264326</v>
      </c>
      <c r="H1048" s="203">
        <v>37029.337754629632</v>
      </c>
      <c r="I1048" t="s">
        <v>3115</v>
      </c>
      <c r="M1048" t="s">
        <v>2476</v>
      </c>
      <c r="N1048" t="s">
        <v>3110</v>
      </c>
      <c r="O1048" t="s">
        <v>1753</v>
      </c>
      <c r="P1048" s="204">
        <v>10000</v>
      </c>
      <c r="S1048" t="s">
        <v>2477</v>
      </c>
      <c r="T1048" t="s">
        <v>3899</v>
      </c>
      <c r="U1048" s="206">
        <v>4.2313000000000001</v>
      </c>
      <c r="V1048" t="s">
        <v>3116</v>
      </c>
      <c r="W1048" t="s">
        <v>3112</v>
      </c>
      <c r="X1048" t="s">
        <v>3113</v>
      </c>
      <c r="Y1048" t="s">
        <v>3114</v>
      </c>
      <c r="Z1048" t="s">
        <v>3532</v>
      </c>
      <c r="AA1048">
        <v>796588</v>
      </c>
      <c r="AB1048" s="203">
        <v>37030.875</v>
      </c>
      <c r="AC1048" s="203">
        <v>37032.875</v>
      </c>
    </row>
    <row r="1049" spans="1:29" x14ac:dyDescent="0.25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3</v>
      </c>
      <c r="F1049" s="218">
        <f t="shared" si="85"/>
        <v>7500</v>
      </c>
      <c r="G1049" s="207">
        <v>1264327</v>
      </c>
      <c r="H1049" s="203">
        <v>37029.337766203702</v>
      </c>
      <c r="I1049" t="s">
        <v>2710</v>
      </c>
      <c r="M1049" t="s">
        <v>2476</v>
      </c>
      <c r="N1049" t="s">
        <v>3110</v>
      </c>
      <c r="O1049" t="s">
        <v>1825</v>
      </c>
      <c r="P1049" s="204">
        <v>2500</v>
      </c>
      <c r="S1049" t="s">
        <v>2477</v>
      </c>
      <c r="T1049" t="s">
        <v>3899</v>
      </c>
      <c r="U1049" s="206">
        <v>2.4300000000000002</v>
      </c>
      <c r="V1049" t="s">
        <v>2439</v>
      </c>
      <c r="W1049" t="s">
        <v>2436</v>
      </c>
      <c r="X1049" t="s">
        <v>2437</v>
      </c>
      <c r="Y1049" t="s">
        <v>3114</v>
      </c>
      <c r="Z1049" t="s">
        <v>3532</v>
      </c>
      <c r="AA1049">
        <v>796589</v>
      </c>
      <c r="AB1049" s="203">
        <v>37030.875</v>
      </c>
      <c r="AC1049" s="203">
        <v>37032.875</v>
      </c>
    </row>
    <row r="1050" spans="1:29" x14ac:dyDescent="0.25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3</v>
      </c>
      <c r="F1050" s="218">
        <f t="shared" si="85"/>
        <v>15000</v>
      </c>
      <c r="G1050" s="207">
        <v>1264328</v>
      </c>
      <c r="H1050" s="203">
        <v>37029.337766203702</v>
      </c>
      <c r="I1050" t="s">
        <v>2669</v>
      </c>
      <c r="M1050" t="s">
        <v>2476</v>
      </c>
      <c r="N1050" t="s">
        <v>3110</v>
      </c>
      <c r="O1050" t="s">
        <v>2610</v>
      </c>
      <c r="P1050" s="204">
        <v>5000</v>
      </c>
      <c r="S1050" t="s">
        <v>2477</v>
      </c>
      <c r="T1050" t="s">
        <v>3899</v>
      </c>
      <c r="U1050" s="206">
        <v>4.3849999999999998</v>
      </c>
      <c r="V1050" t="s">
        <v>2744</v>
      </c>
      <c r="W1050" t="s">
        <v>2351</v>
      </c>
      <c r="X1050" t="s">
        <v>2352</v>
      </c>
      <c r="Y1050" t="s">
        <v>3114</v>
      </c>
      <c r="Z1050" t="s">
        <v>3532</v>
      </c>
      <c r="AA1050">
        <v>796590</v>
      </c>
      <c r="AB1050" s="203">
        <v>37030.875</v>
      </c>
      <c r="AC1050" s="203">
        <v>37032.875</v>
      </c>
    </row>
    <row r="1051" spans="1:29" x14ac:dyDescent="0.25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3</v>
      </c>
      <c r="F1051" s="218">
        <f t="shared" si="85"/>
        <v>30000</v>
      </c>
      <c r="G1051" s="207">
        <v>1264329</v>
      </c>
      <c r="H1051" s="203">
        <v>37029.337789351855</v>
      </c>
      <c r="I1051" t="s">
        <v>3142</v>
      </c>
      <c r="M1051" t="s">
        <v>2476</v>
      </c>
      <c r="N1051" t="s">
        <v>3110</v>
      </c>
      <c r="O1051" t="s">
        <v>1805</v>
      </c>
      <c r="P1051" s="204">
        <v>10000</v>
      </c>
      <c r="S1051" t="s">
        <v>2477</v>
      </c>
      <c r="T1051" t="s">
        <v>3899</v>
      </c>
      <c r="U1051" s="206">
        <v>3.9249999999999998</v>
      </c>
      <c r="V1051" t="s">
        <v>2424</v>
      </c>
      <c r="W1051" t="s">
        <v>2386</v>
      </c>
      <c r="X1051" t="s">
        <v>2375</v>
      </c>
      <c r="Y1051" t="s">
        <v>3114</v>
      </c>
      <c r="Z1051" t="s">
        <v>3532</v>
      </c>
      <c r="AA1051">
        <v>796591</v>
      </c>
      <c r="AB1051" s="203">
        <v>37030.875</v>
      </c>
      <c r="AC1051" s="203">
        <v>37032.875</v>
      </c>
    </row>
    <row r="1052" spans="1:29" x14ac:dyDescent="0.25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2</v>
      </c>
      <c r="F1052" s="218">
        <f t="shared" si="85"/>
        <v>50</v>
      </c>
      <c r="G1052" s="207">
        <v>1264330</v>
      </c>
      <c r="H1052" s="203">
        <v>37029.337847222225</v>
      </c>
      <c r="I1052" t="s">
        <v>3109</v>
      </c>
      <c r="M1052" t="s">
        <v>3301</v>
      </c>
      <c r="N1052" t="s">
        <v>2409</v>
      </c>
      <c r="O1052" t="s">
        <v>1817</v>
      </c>
      <c r="Q1052" s="204">
        <v>25</v>
      </c>
      <c r="S1052" t="s">
        <v>2475</v>
      </c>
      <c r="T1052" t="s">
        <v>3899</v>
      </c>
      <c r="U1052" s="206">
        <v>220</v>
      </c>
      <c r="V1052" t="s">
        <v>2442</v>
      </c>
      <c r="W1052" t="s">
        <v>2419</v>
      </c>
      <c r="X1052" t="s">
        <v>2412</v>
      </c>
      <c r="Y1052" t="s">
        <v>4166</v>
      </c>
      <c r="Z1052" t="s">
        <v>3527</v>
      </c>
      <c r="AA1052">
        <v>615064.1</v>
      </c>
      <c r="AB1052" s="203">
        <v>37031.875</v>
      </c>
      <c r="AC1052" s="203">
        <v>37032.875</v>
      </c>
    </row>
    <row r="1053" spans="1:29" x14ac:dyDescent="0.25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3</v>
      </c>
      <c r="F1053" s="218">
        <f t="shared" si="85"/>
        <v>15000</v>
      </c>
      <c r="G1053" s="207">
        <v>1264331</v>
      </c>
      <c r="H1053" s="203">
        <v>37029.337858796294</v>
      </c>
      <c r="I1053" t="s">
        <v>2654</v>
      </c>
      <c r="M1053" t="s">
        <v>2476</v>
      </c>
      <c r="N1053" t="s">
        <v>3110</v>
      </c>
      <c r="O1053" t="s">
        <v>1826</v>
      </c>
      <c r="P1053" s="204">
        <v>5000</v>
      </c>
      <c r="S1053" t="s">
        <v>2477</v>
      </c>
      <c r="T1053" t="s">
        <v>3899</v>
      </c>
      <c r="U1053" s="206">
        <v>2.4900000000000002</v>
      </c>
      <c r="V1053" t="s">
        <v>2435</v>
      </c>
      <c r="W1053" t="s">
        <v>2436</v>
      </c>
      <c r="X1053" t="s">
        <v>2437</v>
      </c>
      <c r="Y1053" t="s">
        <v>3114</v>
      </c>
      <c r="Z1053" t="s">
        <v>3532</v>
      </c>
      <c r="AA1053">
        <v>796592</v>
      </c>
      <c r="AB1053" s="203">
        <v>37030.875</v>
      </c>
      <c r="AC1053" s="203">
        <v>37032.875</v>
      </c>
    </row>
    <row r="1054" spans="1:29" x14ac:dyDescent="0.25">
      <c r="A1054" s="44" t="str">
        <f t="shared" si="81"/>
        <v>US Natural Gas Financial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Financial</v>
      </c>
      <c r="E1054" s="44">
        <f>IF(VLOOKUP(S1054,'DD-Lookup'!$J$6:$L$50,3,FALSE)="Monthly",(YEAR(AC1054)-YEAR(AB1054))*12+MONTH(AC1054)-MONTH(AB1054)+1,(AC1054-AB1054+1))</f>
        <v>13</v>
      </c>
      <c r="F1054" s="218">
        <f t="shared" si="85"/>
        <v>65000</v>
      </c>
      <c r="G1054" s="207">
        <v>1264333</v>
      </c>
      <c r="H1054" s="203">
        <v>37029.337870370371</v>
      </c>
      <c r="I1054" t="s">
        <v>3118</v>
      </c>
      <c r="M1054" t="s">
        <v>2476</v>
      </c>
      <c r="N1054" t="s">
        <v>2711</v>
      </c>
      <c r="O1054" t="s">
        <v>1791</v>
      </c>
      <c r="P1054" s="204">
        <v>5000</v>
      </c>
      <c r="S1054" t="s">
        <v>2477</v>
      </c>
      <c r="T1054" t="s">
        <v>3899</v>
      </c>
      <c r="U1054" s="206">
        <v>4.5149999999999997</v>
      </c>
      <c r="V1054" t="s">
        <v>2425</v>
      </c>
      <c r="W1054" t="s">
        <v>2358</v>
      </c>
      <c r="X1054" t="s">
        <v>2453</v>
      </c>
      <c r="Y1054" t="s">
        <v>3964</v>
      </c>
      <c r="Z1054" t="s">
        <v>3532</v>
      </c>
      <c r="AA1054" t="s">
        <v>1827</v>
      </c>
      <c r="AB1054" s="203">
        <v>37030.875</v>
      </c>
      <c r="AC1054" s="203">
        <v>37042.875</v>
      </c>
    </row>
    <row r="1055" spans="1:29" x14ac:dyDescent="0.25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8">
        <f t="shared" si="85"/>
        <v>25</v>
      </c>
      <c r="G1055" s="207">
        <v>1264335</v>
      </c>
      <c r="H1055" s="203">
        <v>37029.337870370371</v>
      </c>
      <c r="I1055" t="s">
        <v>2474</v>
      </c>
      <c r="M1055" t="s">
        <v>3301</v>
      </c>
      <c r="N1055" t="s">
        <v>2409</v>
      </c>
      <c r="O1055" t="s">
        <v>1828</v>
      </c>
      <c r="Q1055" s="204">
        <v>25</v>
      </c>
      <c r="S1055" t="s">
        <v>2475</v>
      </c>
      <c r="T1055" t="s">
        <v>3899</v>
      </c>
      <c r="U1055" s="206">
        <v>340</v>
      </c>
      <c r="V1055" t="s">
        <v>1829</v>
      </c>
      <c r="W1055" t="s">
        <v>2486</v>
      </c>
      <c r="X1055" t="s">
        <v>2412</v>
      </c>
      <c r="Y1055" t="s">
        <v>4166</v>
      </c>
      <c r="Z1055" t="s">
        <v>3527</v>
      </c>
      <c r="AA1055">
        <v>615065.1</v>
      </c>
      <c r="AB1055" s="203">
        <v>37032.875</v>
      </c>
      <c r="AC1055" s="203">
        <v>37032.875</v>
      </c>
    </row>
    <row r="1056" spans="1:29" x14ac:dyDescent="0.25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3</v>
      </c>
      <c r="F1056" s="218">
        <f t="shared" si="85"/>
        <v>15000</v>
      </c>
      <c r="G1056" s="207">
        <v>1264336</v>
      </c>
      <c r="H1056" s="203">
        <v>37029.337870370371</v>
      </c>
      <c r="I1056" t="s">
        <v>2721</v>
      </c>
      <c r="M1056" t="s">
        <v>2476</v>
      </c>
      <c r="N1056" t="s">
        <v>3110</v>
      </c>
      <c r="O1056" t="s">
        <v>1812</v>
      </c>
      <c r="P1056" s="204">
        <v>5000</v>
      </c>
      <c r="S1056" t="s">
        <v>2477</v>
      </c>
      <c r="T1056" t="s">
        <v>3899</v>
      </c>
      <c r="U1056" s="206">
        <v>2.46</v>
      </c>
      <c r="V1056" t="s">
        <v>2828</v>
      </c>
      <c r="W1056" t="s">
        <v>2400</v>
      </c>
      <c r="X1056" t="s">
        <v>2375</v>
      </c>
      <c r="Y1056" t="s">
        <v>3114</v>
      </c>
      <c r="Z1056" t="s">
        <v>3532</v>
      </c>
      <c r="AA1056">
        <v>796594</v>
      </c>
      <c r="AB1056" s="203">
        <v>37030.875</v>
      </c>
      <c r="AC1056" s="203">
        <v>37032.875</v>
      </c>
    </row>
    <row r="1057" spans="1:29" x14ac:dyDescent="0.25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3</v>
      </c>
      <c r="F1057" s="218">
        <f t="shared" si="85"/>
        <v>15000</v>
      </c>
      <c r="G1057" s="207">
        <v>1264337</v>
      </c>
      <c r="H1057" s="203">
        <v>37029.337916666664</v>
      </c>
      <c r="I1057" t="s">
        <v>2654</v>
      </c>
      <c r="M1057" t="s">
        <v>2476</v>
      </c>
      <c r="N1057" t="s">
        <v>3110</v>
      </c>
      <c r="O1057" t="s">
        <v>1826</v>
      </c>
      <c r="P1057" s="204">
        <v>5000</v>
      </c>
      <c r="S1057" t="s">
        <v>2477</v>
      </c>
      <c r="T1057" t="s">
        <v>3899</v>
      </c>
      <c r="U1057" s="206">
        <v>2.4649999999999999</v>
      </c>
      <c r="V1057" t="s">
        <v>2435</v>
      </c>
      <c r="W1057" t="s">
        <v>2436</v>
      </c>
      <c r="X1057" t="s">
        <v>2437</v>
      </c>
      <c r="Y1057" t="s">
        <v>3114</v>
      </c>
      <c r="Z1057" t="s">
        <v>3532</v>
      </c>
      <c r="AA1057">
        <v>796595</v>
      </c>
      <c r="AB1057" s="203">
        <v>37030.875</v>
      </c>
      <c r="AC1057" s="203">
        <v>37032.875</v>
      </c>
    </row>
    <row r="1058" spans="1:29" x14ac:dyDescent="0.25">
      <c r="A1058" s="44" t="str">
        <f t="shared" si="81"/>
        <v>US Natural Gas Financial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Financial</v>
      </c>
      <c r="E1058" s="44">
        <f>IF(VLOOKUP(S1058,'DD-Lookup'!$J$6:$L$50,3,FALSE)="Monthly",(YEAR(AC1058)-YEAR(AB1058))*12+MONTH(AC1058)-MONTH(AB1058)+1,(AC1058-AB1058+1))</f>
        <v>30</v>
      </c>
      <c r="F1058" s="218">
        <f t="shared" si="85"/>
        <v>375000</v>
      </c>
      <c r="G1058" s="207">
        <v>1264338</v>
      </c>
      <c r="H1058" s="203">
        <v>37029.33792824074</v>
      </c>
      <c r="I1058" t="s">
        <v>3118</v>
      </c>
      <c r="M1058" t="s">
        <v>2476</v>
      </c>
      <c r="N1058" t="s">
        <v>2711</v>
      </c>
      <c r="O1058" t="s">
        <v>2712</v>
      </c>
      <c r="P1058" s="204">
        <v>12500</v>
      </c>
      <c r="S1058" t="s">
        <v>2477</v>
      </c>
      <c r="T1058" t="s">
        <v>3899</v>
      </c>
      <c r="U1058" s="206">
        <v>4.1950000000000003</v>
      </c>
      <c r="V1058" t="s">
        <v>3810</v>
      </c>
      <c r="W1058" t="s">
        <v>3390</v>
      </c>
      <c r="X1058" t="s">
        <v>2713</v>
      </c>
      <c r="Y1058" t="s">
        <v>3964</v>
      </c>
      <c r="Z1058" t="s">
        <v>3532</v>
      </c>
      <c r="AA1058" t="s">
        <v>1830</v>
      </c>
      <c r="AB1058" s="203">
        <v>37043.875</v>
      </c>
      <c r="AC1058" s="203">
        <v>37072.875</v>
      </c>
    </row>
    <row r="1059" spans="1:29" x14ac:dyDescent="0.25">
      <c r="A1059" s="44" t="str">
        <f t="shared" si="81"/>
        <v>US Natural Gas Physical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3</v>
      </c>
      <c r="F1059" s="218">
        <f t="shared" si="85"/>
        <v>30000</v>
      </c>
      <c r="G1059" s="207">
        <v>1264339</v>
      </c>
      <c r="H1059" s="203">
        <v>37029.337939814817</v>
      </c>
      <c r="I1059" t="s">
        <v>2365</v>
      </c>
      <c r="M1059" t="s">
        <v>2476</v>
      </c>
      <c r="N1059" t="s">
        <v>3110</v>
      </c>
      <c r="O1059" t="s">
        <v>2606</v>
      </c>
      <c r="P1059" s="204">
        <v>10000</v>
      </c>
      <c r="S1059" t="s">
        <v>2477</v>
      </c>
      <c r="T1059" t="s">
        <v>3899</v>
      </c>
      <c r="U1059" s="206">
        <v>4.1449999999999996</v>
      </c>
      <c r="V1059" t="s">
        <v>2922</v>
      </c>
      <c r="W1059" t="s">
        <v>2319</v>
      </c>
      <c r="X1059" t="s">
        <v>2320</v>
      </c>
      <c r="Y1059" t="s">
        <v>3114</v>
      </c>
      <c r="Z1059" t="s">
        <v>3532</v>
      </c>
      <c r="AA1059">
        <v>796596</v>
      </c>
      <c r="AB1059" s="203">
        <v>37030.875</v>
      </c>
      <c r="AC1059" s="203">
        <v>37032.875</v>
      </c>
    </row>
    <row r="1060" spans="1:29" x14ac:dyDescent="0.25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3</v>
      </c>
      <c r="F1060" s="218">
        <f t="shared" si="85"/>
        <v>7500</v>
      </c>
      <c r="G1060" s="207">
        <v>1264340</v>
      </c>
      <c r="H1060" s="203">
        <v>37029.338020833333</v>
      </c>
      <c r="I1060" t="s">
        <v>2654</v>
      </c>
      <c r="M1060" t="s">
        <v>2476</v>
      </c>
      <c r="N1060" t="s">
        <v>3110</v>
      </c>
      <c r="O1060" t="s">
        <v>1831</v>
      </c>
      <c r="P1060" s="204">
        <v>2500</v>
      </c>
      <c r="S1060" t="s">
        <v>2477</v>
      </c>
      <c r="T1060" t="s">
        <v>3899</v>
      </c>
      <c r="U1060" s="206">
        <v>2.39</v>
      </c>
      <c r="V1060" t="s">
        <v>2435</v>
      </c>
      <c r="W1060" t="s">
        <v>2436</v>
      </c>
      <c r="X1060" t="s">
        <v>2437</v>
      </c>
      <c r="Y1060" t="s">
        <v>3114</v>
      </c>
      <c r="Z1060" t="s">
        <v>3532</v>
      </c>
      <c r="AA1060">
        <v>796597</v>
      </c>
      <c r="AB1060" s="203">
        <v>37030.875</v>
      </c>
      <c r="AC1060" s="203">
        <v>37032.875</v>
      </c>
    </row>
    <row r="1061" spans="1:29" x14ac:dyDescent="0.25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3</v>
      </c>
      <c r="F1061" s="218">
        <f t="shared" si="85"/>
        <v>15000</v>
      </c>
      <c r="G1061" s="207">
        <v>1264341</v>
      </c>
      <c r="H1061" s="203">
        <v>37029.338043981479</v>
      </c>
      <c r="I1061" t="s">
        <v>2330</v>
      </c>
      <c r="M1061" t="s">
        <v>2476</v>
      </c>
      <c r="N1061" t="s">
        <v>3110</v>
      </c>
      <c r="O1061" t="s">
        <v>1832</v>
      </c>
      <c r="P1061" s="204">
        <v>5000</v>
      </c>
      <c r="S1061" t="s">
        <v>2477</v>
      </c>
      <c r="T1061" t="s">
        <v>3899</v>
      </c>
      <c r="U1061" s="206">
        <v>2.8</v>
      </c>
      <c r="V1061" t="s">
        <v>2373</v>
      </c>
      <c r="W1061" t="s">
        <v>2413</v>
      </c>
      <c r="X1061" t="s">
        <v>2375</v>
      </c>
      <c r="Y1061" t="s">
        <v>3114</v>
      </c>
      <c r="Z1061" t="s">
        <v>3532</v>
      </c>
      <c r="AA1061">
        <v>796598</v>
      </c>
      <c r="AB1061" s="203">
        <v>37030.875</v>
      </c>
      <c r="AC1061" s="203">
        <v>37032.875</v>
      </c>
    </row>
    <row r="1062" spans="1:29" x14ac:dyDescent="0.25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8">
        <f t="shared" si="85"/>
        <v>25</v>
      </c>
      <c r="G1062" s="207">
        <v>1264343</v>
      </c>
      <c r="H1062" s="203">
        <v>37029.338125000002</v>
      </c>
      <c r="I1062" t="s">
        <v>2462</v>
      </c>
      <c r="M1062" t="s">
        <v>3301</v>
      </c>
      <c r="N1062" t="s">
        <v>2409</v>
      </c>
      <c r="O1062" t="s">
        <v>1811</v>
      </c>
      <c r="Q1062" s="204">
        <v>25</v>
      </c>
      <c r="S1062" t="s">
        <v>2475</v>
      </c>
      <c r="T1062" t="s">
        <v>3899</v>
      </c>
      <c r="U1062" s="206">
        <v>375</v>
      </c>
      <c r="V1062" t="s">
        <v>1833</v>
      </c>
      <c r="W1062" t="s">
        <v>2486</v>
      </c>
      <c r="X1062" t="s">
        <v>2412</v>
      </c>
      <c r="Y1062" t="s">
        <v>4166</v>
      </c>
      <c r="Z1062" t="s">
        <v>3527</v>
      </c>
      <c r="AA1062">
        <v>615066.1</v>
      </c>
      <c r="AB1062" s="203">
        <v>37032.875</v>
      </c>
      <c r="AC1062" s="203">
        <v>37032.875</v>
      </c>
    </row>
    <row r="1063" spans="1:29" x14ac:dyDescent="0.25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3</v>
      </c>
      <c r="F1063" s="218">
        <f t="shared" si="85"/>
        <v>15000</v>
      </c>
      <c r="G1063" s="207">
        <v>1264344</v>
      </c>
      <c r="H1063" s="203">
        <v>37029.338136574072</v>
      </c>
      <c r="I1063" t="s">
        <v>2330</v>
      </c>
      <c r="M1063" t="s">
        <v>2476</v>
      </c>
      <c r="N1063" t="s">
        <v>3110</v>
      </c>
      <c r="O1063" t="s">
        <v>1832</v>
      </c>
      <c r="P1063" s="204">
        <v>5000</v>
      </c>
      <c r="S1063" t="s">
        <v>2477</v>
      </c>
      <c r="T1063" t="s">
        <v>3899</v>
      </c>
      <c r="U1063" s="206">
        <v>2.8</v>
      </c>
      <c r="V1063" t="s">
        <v>2373</v>
      </c>
      <c r="W1063" t="s">
        <v>2413</v>
      </c>
      <c r="X1063" t="s">
        <v>2375</v>
      </c>
      <c r="Y1063" t="s">
        <v>3114</v>
      </c>
      <c r="Z1063" t="s">
        <v>3532</v>
      </c>
      <c r="AA1063">
        <v>796599</v>
      </c>
      <c r="AB1063" s="203">
        <v>37030.875</v>
      </c>
      <c r="AC1063" s="203">
        <v>37032.875</v>
      </c>
    </row>
    <row r="1064" spans="1:29" x14ac:dyDescent="0.25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8">
        <f t="shared" si="85"/>
        <v>25</v>
      </c>
      <c r="G1064" s="207">
        <v>1264345</v>
      </c>
      <c r="H1064" s="203">
        <v>37029.338275462964</v>
      </c>
      <c r="I1064" t="s">
        <v>2704</v>
      </c>
      <c r="M1064" t="s">
        <v>3301</v>
      </c>
      <c r="N1064" t="s">
        <v>2406</v>
      </c>
      <c r="O1064" t="s">
        <v>1816</v>
      </c>
      <c r="Q1064" s="204">
        <v>25</v>
      </c>
      <c r="S1064" t="s">
        <v>2475</v>
      </c>
      <c r="T1064" t="s">
        <v>3899</v>
      </c>
      <c r="U1064" s="206">
        <v>365</v>
      </c>
      <c r="V1064" t="s">
        <v>2485</v>
      </c>
      <c r="W1064" t="s">
        <v>2417</v>
      </c>
      <c r="X1064" t="s">
        <v>2451</v>
      </c>
      <c r="Y1064" t="s">
        <v>4166</v>
      </c>
      <c r="Z1064" t="s">
        <v>3527</v>
      </c>
      <c r="AA1064">
        <v>615067.1</v>
      </c>
      <c r="AB1064" s="203">
        <v>37032.875</v>
      </c>
      <c r="AC1064" s="203">
        <v>37032.875</v>
      </c>
    </row>
    <row r="1065" spans="1:29" x14ac:dyDescent="0.25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3</v>
      </c>
      <c r="F1065" s="218">
        <f t="shared" si="85"/>
        <v>15000</v>
      </c>
      <c r="G1065" s="207">
        <v>1264346</v>
      </c>
      <c r="H1065" s="203">
        <v>37029.338333333333</v>
      </c>
      <c r="I1065" t="s">
        <v>2630</v>
      </c>
      <c r="M1065" t="s">
        <v>2476</v>
      </c>
      <c r="N1065" t="s">
        <v>3110</v>
      </c>
      <c r="O1065" t="s">
        <v>1834</v>
      </c>
      <c r="P1065" s="204">
        <v>5000</v>
      </c>
      <c r="S1065" t="s">
        <v>2477</v>
      </c>
      <c r="T1065" t="s">
        <v>3899</v>
      </c>
      <c r="U1065" s="206">
        <v>4</v>
      </c>
      <c r="V1065" t="s">
        <v>2730</v>
      </c>
      <c r="W1065" t="s">
        <v>2374</v>
      </c>
      <c r="X1065" t="s">
        <v>2375</v>
      </c>
      <c r="Y1065" t="s">
        <v>3114</v>
      </c>
      <c r="Z1065" t="s">
        <v>3532</v>
      </c>
      <c r="AA1065">
        <v>796600</v>
      </c>
      <c r="AB1065" s="203">
        <v>37030.875</v>
      </c>
      <c r="AC1065" s="203">
        <v>37032.875</v>
      </c>
    </row>
    <row r="1066" spans="1:29" x14ac:dyDescent="0.25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3</v>
      </c>
      <c r="F1066" s="218">
        <f t="shared" si="85"/>
        <v>7500</v>
      </c>
      <c r="G1066" s="207">
        <v>1264347</v>
      </c>
      <c r="H1066" s="203">
        <v>37029.338333333333</v>
      </c>
      <c r="I1066" t="s">
        <v>2710</v>
      </c>
      <c r="M1066" t="s">
        <v>2476</v>
      </c>
      <c r="N1066" t="s">
        <v>3110</v>
      </c>
      <c r="O1066" t="s">
        <v>1825</v>
      </c>
      <c r="P1066" s="204">
        <v>2500</v>
      </c>
      <c r="S1066" t="s">
        <v>2477</v>
      </c>
      <c r="T1066" t="s">
        <v>3899</v>
      </c>
      <c r="U1066" s="206">
        <v>2.395</v>
      </c>
      <c r="V1066" t="s">
        <v>2439</v>
      </c>
      <c r="W1066" t="s">
        <v>2436</v>
      </c>
      <c r="X1066" t="s">
        <v>2437</v>
      </c>
      <c r="Y1066" t="s">
        <v>3114</v>
      </c>
      <c r="Z1066" t="s">
        <v>3532</v>
      </c>
      <c r="AA1066">
        <v>796601</v>
      </c>
      <c r="AB1066" s="203">
        <v>37030.875</v>
      </c>
      <c r="AC1066" s="203">
        <v>37032.875</v>
      </c>
    </row>
    <row r="1067" spans="1:29" x14ac:dyDescent="0.25">
      <c r="A1067" s="44" t="str">
        <f t="shared" si="81"/>
        <v>US Natural Gas Physical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3</v>
      </c>
      <c r="F1067" s="218">
        <f t="shared" si="85"/>
        <v>7500</v>
      </c>
      <c r="G1067" s="207">
        <v>1264348</v>
      </c>
      <c r="H1067" s="203">
        <v>37029.338414351849</v>
      </c>
      <c r="I1067" t="s">
        <v>2669</v>
      </c>
      <c r="M1067" t="s">
        <v>2476</v>
      </c>
      <c r="N1067" t="s">
        <v>3110</v>
      </c>
      <c r="O1067" t="s">
        <v>1753</v>
      </c>
      <c r="P1067" s="204">
        <v>2500</v>
      </c>
      <c r="S1067" t="s">
        <v>2477</v>
      </c>
      <c r="T1067" t="s">
        <v>3899</v>
      </c>
      <c r="U1067" s="206">
        <v>4.2249999999999996</v>
      </c>
      <c r="V1067" t="s">
        <v>3146</v>
      </c>
      <c r="W1067" t="s">
        <v>3112</v>
      </c>
      <c r="X1067" t="s">
        <v>3113</v>
      </c>
      <c r="Y1067" t="s">
        <v>3114</v>
      </c>
      <c r="Z1067" t="s">
        <v>3532</v>
      </c>
      <c r="AA1067">
        <v>796602</v>
      </c>
      <c r="AB1067" s="203">
        <v>37030.875</v>
      </c>
      <c r="AC1067" s="203">
        <v>37032.875</v>
      </c>
    </row>
    <row r="1068" spans="1:29" x14ac:dyDescent="0.25">
      <c r="A1068" s="44" t="str">
        <f t="shared" si="81"/>
        <v>US Power Physical</v>
      </c>
      <c r="B1068" s="44" t="str">
        <f t="shared" si="82"/>
        <v>US</v>
      </c>
      <c r="C1068" s="44" t="str">
        <f t="shared" si="83"/>
        <v>Power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2</v>
      </c>
      <c r="F1068" s="218">
        <f t="shared" si="85"/>
        <v>50</v>
      </c>
      <c r="G1068" s="207">
        <v>1264349</v>
      </c>
      <c r="H1068" s="203">
        <v>37029.338437500002</v>
      </c>
      <c r="I1068" t="s">
        <v>2652</v>
      </c>
      <c r="M1068" t="s">
        <v>3301</v>
      </c>
      <c r="N1068" t="s">
        <v>2406</v>
      </c>
      <c r="O1068" t="s">
        <v>1835</v>
      </c>
      <c r="Q1068" s="204">
        <v>25</v>
      </c>
      <c r="S1068" t="s">
        <v>2475</v>
      </c>
      <c r="T1068" t="s">
        <v>3899</v>
      </c>
      <c r="U1068" s="206">
        <v>125</v>
      </c>
      <c r="V1068" t="s">
        <v>2463</v>
      </c>
      <c r="W1068" t="s">
        <v>2414</v>
      </c>
      <c r="X1068" t="s">
        <v>2408</v>
      </c>
      <c r="Y1068" t="s">
        <v>4166</v>
      </c>
      <c r="Z1068" t="s">
        <v>3527</v>
      </c>
      <c r="AA1068">
        <v>615068.1</v>
      </c>
      <c r="AB1068" s="203">
        <v>37031.875</v>
      </c>
      <c r="AC1068" s="203">
        <v>37032.875</v>
      </c>
    </row>
    <row r="1069" spans="1:29" x14ac:dyDescent="0.25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8">
        <f t="shared" si="85"/>
        <v>25</v>
      </c>
      <c r="G1069" s="207">
        <v>1264350</v>
      </c>
      <c r="H1069" s="203">
        <v>37029.338460648149</v>
      </c>
      <c r="I1069" t="s">
        <v>2630</v>
      </c>
      <c r="M1069" t="s">
        <v>3301</v>
      </c>
      <c r="N1069" t="s">
        <v>2406</v>
      </c>
      <c r="O1069" t="s">
        <v>1808</v>
      </c>
      <c r="Q1069" s="204">
        <v>25</v>
      </c>
      <c r="S1069" t="s">
        <v>2475</v>
      </c>
      <c r="T1069" t="s">
        <v>3899</v>
      </c>
      <c r="U1069" s="206">
        <v>335</v>
      </c>
      <c r="V1069" t="s">
        <v>2869</v>
      </c>
      <c r="W1069" t="s">
        <v>2450</v>
      </c>
      <c r="X1069" t="s">
        <v>2451</v>
      </c>
      <c r="Y1069" t="s">
        <v>4166</v>
      </c>
      <c r="Z1069" t="s">
        <v>3527</v>
      </c>
      <c r="AA1069">
        <v>615069.1</v>
      </c>
      <c r="AB1069" s="203">
        <v>37032.875</v>
      </c>
      <c r="AC1069" s="203">
        <v>37032.875</v>
      </c>
    </row>
    <row r="1070" spans="1:29" x14ac:dyDescent="0.25">
      <c r="A1070" s="44" t="str">
        <f t="shared" si="81"/>
        <v>US Power Physical</v>
      </c>
      <c r="B1070" s="44" t="str">
        <f t="shared" si="82"/>
        <v>US</v>
      </c>
      <c r="C1070" s="44" t="str">
        <f t="shared" si="83"/>
        <v>Power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2</v>
      </c>
      <c r="F1070" s="218">
        <f t="shared" si="85"/>
        <v>50</v>
      </c>
      <c r="G1070" s="207">
        <v>1264351</v>
      </c>
      <c r="H1070" s="203">
        <v>37029.338472222225</v>
      </c>
      <c r="I1070" t="s">
        <v>2652</v>
      </c>
      <c r="M1070" t="s">
        <v>3301</v>
      </c>
      <c r="N1070" t="s">
        <v>2409</v>
      </c>
      <c r="O1070" t="s">
        <v>1836</v>
      </c>
      <c r="Q1070" s="204">
        <v>25</v>
      </c>
      <c r="S1070" t="s">
        <v>2475</v>
      </c>
      <c r="T1070" t="s">
        <v>3899</v>
      </c>
      <c r="U1070" s="206">
        <v>133</v>
      </c>
      <c r="V1070" t="s">
        <v>2463</v>
      </c>
      <c r="W1070" t="s">
        <v>2419</v>
      </c>
      <c r="X1070" t="s">
        <v>2412</v>
      </c>
      <c r="Y1070" t="s">
        <v>4166</v>
      </c>
      <c r="Z1070" t="s">
        <v>3527</v>
      </c>
      <c r="AA1070">
        <v>615070.1</v>
      </c>
      <c r="AB1070" s="203">
        <v>37031.875</v>
      </c>
      <c r="AC1070" s="203">
        <v>37032.875</v>
      </c>
    </row>
    <row r="1071" spans="1:29" x14ac:dyDescent="0.25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3</v>
      </c>
      <c r="F1071" s="218">
        <f t="shared" si="85"/>
        <v>30000</v>
      </c>
      <c r="G1071" s="207">
        <v>1264352</v>
      </c>
      <c r="H1071" s="203">
        <v>37029.338472222225</v>
      </c>
      <c r="I1071" t="s">
        <v>2669</v>
      </c>
      <c r="M1071" t="s">
        <v>2476</v>
      </c>
      <c r="N1071" t="s">
        <v>3110</v>
      </c>
      <c r="O1071" t="s">
        <v>1753</v>
      </c>
      <c r="P1071" s="204">
        <v>10000</v>
      </c>
      <c r="S1071" t="s">
        <v>2477</v>
      </c>
      <c r="T1071" t="s">
        <v>3899</v>
      </c>
      <c r="U1071" s="206">
        <v>4.2237999999999998</v>
      </c>
      <c r="V1071" t="s">
        <v>3111</v>
      </c>
      <c r="W1071" t="s">
        <v>3112</v>
      </c>
      <c r="X1071" t="s">
        <v>3113</v>
      </c>
      <c r="Y1071" t="s">
        <v>3114</v>
      </c>
      <c r="Z1071" t="s">
        <v>3532</v>
      </c>
      <c r="AA1071">
        <v>796603</v>
      </c>
      <c r="AB1071" s="203">
        <v>37030.875</v>
      </c>
      <c r="AC1071" s="203">
        <v>37032.875</v>
      </c>
    </row>
    <row r="1072" spans="1:29" x14ac:dyDescent="0.25">
      <c r="A1072" s="44" t="str">
        <f t="shared" si="81"/>
        <v>US Natural Gas Financial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Financial</v>
      </c>
      <c r="E1072" s="44">
        <f>IF(VLOOKUP(S1072,'DD-Lookup'!$J$6:$L$50,3,FALSE)="Monthly",(YEAR(AC1072)-YEAR(AB1072))*12+MONTH(AC1072)-MONTH(AB1072)+1,(AC1072-AB1072+1))</f>
        <v>365</v>
      </c>
      <c r="F1072" s="218">
        <f t="shared" si="85"/>
        <v>1825000</v>
      </c>
      <c r="G1072" s="207">
        <v>1264353</v>
      </c>
      <c r="H1072" s="203">
        <v>37029.338518518518</v>
      </c>
      <c r="I1072" t="s">
        <v>3109</v>
      </c>
      <c r="M1072" t="s">
        <v>2476</v>
      </c>
      <c r="N1072" t="s">
        <v>2711</v>
      </c>
      <c r="O1072" t="s">
        <v>3178</v>
      </c>
      <c r="P1072" s="204">
        <v>5000</v>
      </c>
      <c r="S1072" t="s">
        <v>2477</v>
      </c>
      <c r="T1072" t="s">
        <v>3899</v>
      </c>
      <c r="U1072" s="206">
        <v>4.3899999999999997</v>
      </c>
      <c r="V1072" t="s">
        <v>2335</v>
      </c>
      <c r="W1072" t="s">
        <v>3390</v>
      </c>
      <c r="X1072" t="s">
        <v>2713</v>
      </c>
      <c r="Y1072" t="s">
        <v>3964</v>
      </c>
      <c r="Z1072" t="s">
        <v>3532</v>
      </c>
      <c r="AA1072" t="s">
        <v>1837</v>
      </c>
      <c r="AB1072" s="203">
        <v>37257.875</v>
      </c>
      <c r="AC1072" s="203">
        <v>37621.875</v>
      </c>
    </row>
    <row r="1073" spans="1:29" x14ac:dyDescent="0.25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8">
        <f t="shared" si="85"/>
        <v>25</v>
      </c>
      <c r="G1073" s="207">
        <v>1264354</v>
      </c>
      <c r="H1073" s="203">
        <v>37029.338530092595</v>
      </c>
      <c r="I1073" t="s">
        <v>2823</v>
      </c>
      <c r="M1073" t="s">
        <v>3301</v>
      </c>
      <c r="N1073" t="s">
        <v>2406</v>
      </c>
      <c r="O1073" t="s">
        <v>2607</v>
      </c>
      <c r="P1073" s="204">
        <v>25</v>
      </c>
      <c r="S1073" t="s">
        <v>2475</v>
      </c>
      <c r="T1073" t="s">
        <v>3899</v>
      </c>
      <c r="U1073" s="206">
        <v>365</v>
      </c>
      <c r="V1073" t="s">
        <v>1838</v>
      </c>
      <c r="W1073" t="s">
        <v>2414</v>
      </c>
      <c r="X1073" t="s">
        <v>2408</v>
      </c>
      <c r="Y1073" t="s">
        <v>4166</v>
      </c>
      <c r="Z1073" t="s">
        <v>3527</v>
      </c>
      <c r="AA1073">
        <v>615071.1</v>
      </c>
      <c r="AB1073" s="203">
        <v>37032.875</v>
      </c>
      <c r="AC1073" s="203">
        <v>37032.875</v>
      </c>
    </row>
    <row r="1074" spans="1:29" x14ac:dyDescent="0.25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2</v>
      </c>
      <c r="F1074" s="218">
        <f t="shared" si="85"/>
        <v>50</v>
      </c>
      <c r="G1074" s="207">
        <v>1264355</v>
      </c>
      <c r="H1074" s="203">
        <v>37029.338553240741</v>
      </c>
      <c r="I1074" t="s">
        <v>2652</v>
      </c>
      <c r="M1074" t="s">
        <v>3301</v>
      </c>
      <c r="N1074" t="s">
        <v>2409</v>
      </c>
      <c r="O1074" t="s">
        <v>1836</v>
      </c>
      <c r="Q1074" s="204">
        <v>25</v>
      </c>
      <c r="S1074" t="s">
        <v>2475</v>
      </c>
      <c r="T1074" t="s">
        <v>3899</v>
      </c>
      <c r="U1074" s="206">
        <v>136</v>
      </c>
      <c r="V1074" t="s">
        <v>2463</v>
      </c>
      <c r="W1074" t="s">
        <v>2419</v>
      </c>
      <c r="X1074" t="s">
        <v>2412</v>
      </c>
      <c r="Y1074" t="s">
        <v>4166</v>
      </c>
      <c r="Z1074" t="s">
        <v>3527</v>
      </c>
      <c r="AA1074">
        <v>615072.1</v>
      </c>
      <c r="AB1074" s="203">
        <v>37031.875</v>
      </c>
      <c r="AC1074" s="203">
        <v>37032.875</v>
      </c>
    </row>
    <row r="1075" spans="1:29" x14ac:dyDescent="0.25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3</v>
      </c>
      <c r="F1075" s="218">
        <f t="shared" si="85"/>
        <v>30000</v>
      </c>
      <c r="G1075" s="207">
        <v>1264356</v>
      </c>
      <c r="H1075" s="203">
        <v>37029.338564814818</v>
      </c>
      <c r="I1075" t="s">
        <v>2630</v>
      </c>
      <c r="M1075" t="s">
        <v>2476</v>
      </c>
      <c r="N1075" t="s">
        <v>3110</v>
      </c>
      <c r="O1075" t="s">
        <v>1839</v>
      </c>
      <c r="P1075" s="204">
        <v>10000</v>
      </c>
      <c r="S1075" t="s">
        <v>2477</v>
      </c>
      <c r="T1075" t="s">
        <v>3899</v>
      </c>
      <c r="U1075" s="206">
        <v>9.25</v>
      </c>
      <c r="V1075" t="s">
        <v>2730</v>
      </c>
      <c r="W1075" t="s">
        <v>2431</v>
      </c>
      <c r="X1075" t="s">
        <v>2375</v>
      </c>
      <c r="Y1075" t="s">
        <v>3114</v>
      </c>
      <c r="Z1075" t="s">
        <v>3532</v>
      </c>
      <c r="AA1075">
        <v>796604</v>
      </c>
      <c r="AB1075" s="203">
        <v>37030.875</v>
      </c>
      <c r="AC1075" s="203">
        <v>37032.875</v>
      </c>
    </row>
    <row r="1076" spans="1:29" x14ac:dyDescent="0.25">
      <c r="A1076" s="44" t="str">
        <f t="shared" si="81"/>
        <v>US Natural Gas Financial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Financial</v>
      </c>
      <c r="E1076" s="44">
        <f>IF(VLOOKUP(S1076,'DD-Lookup'!$J$6:$L$50,3,FALSE)="Monthly",(YEAR(AC1076)-YEAR(AB1076))*12+MONTH(AC1076)-MONTH(AB1076)+1,(AC1076-AB1076+1))</f>
        <v>31</v>
      </c>
      <c r="F1076" s="218">
        <f t="shared" si="85"/>
        <v>620000</v>
      </c>
      <c r="G1076" s="207">
        <v>1264357</v>
      </c>
      <c r="H1076" s="203">
        <v>37029.338587962964</v>
      </c>
      <c r="I1076" t="s">
        <v>3136</v>
      </c>
      <c r="M1076" t="s">
        <v>2476</v>
      </c>
      <c r="N1076" t="s">
        <v>2711</v>
      </c>
      <c r="O1076" t="s">
        <v>2724</v>
      </c>
      <c r="P1076" s="204">
        <v>20000</v>
      </c>
      <c r="S1076" t="s">
        <v>2477</v>
      </c>
      <c r="T1076" t="s">
        <v>3899</v>
      </c>
      <c r="U1076" s="206">
        <v>4.3475000000000001</v>
      </c>
      <c r="V1076" t="s">
        <v>3137</v>
      </c>
      <c r="W1076" t="s">
        <v>3390</v>
      </c>
      <c r="X1076" t="s">
        <v>2713</v>
      </c>
      <c r="Y1076" t="s">
        <v>3964</v>
      </c>
      <c r="Z1076" t="s">
        <v>3532</v>
      </c>
      <c r="AA1076" t="s">
        <v>1840</v>
      </c>
      <c r="AB1076" s="203">
        <v>37104.875</v>
      </c>
      <c r="AC1076" s="203">
        <v>37134.875</v>
      </c>
    </row>
    <row r="1077" spans="1:29" x14ac:dyDescent="0.25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3</v>
      </c>
      <c r="F1077" s="218">
        <f t="shared" si="85"/>
        <v>30000</v>
      </c>
      <c r="G1077" s="207">
        <v>1264361</v>
      </c>
      <c r="H1077" s="203">
        <v>37029.33861111111</v>
      </c>
      <c r="I1077" t="s">
        <v>2630</v>
      </c>
      <c r="M1077" t="s">
        <v>2476</v>
      </c>
      <c r="N1077" t="s">
        <v>3110</v>
      </c>
      <c r="O1077" t="s">
        <v>1839</v>
      </c>
      <c r="P1077" s="204">
        <v>10000</v>
      </c>
      <c r="S1077" t="s">
        <v>2477</v>
      </c>
      <c r="T1077" t="s">
        <v>3899</v>
      </c>
      <c r="U1077" s="206">
        <v>9.125</v>
      </c>
      <c r="V1077" t="s">
        <v>2730</v>
      </c>
      <c r="W1077" t="s">
        <v>2431</v>
      </c>
      <c r="X1077" t="s">
        <v>2375</v>
      </c>
      <c r="Y1077" t="s">
        <v>3114</v>
      </c>
      <c r="Z1077" t="s">
        <v>3532</v>
      </c>
      <c r="AA1077">
        <v>796606</v>
      </c>
      <c r="AB1077" s="203">
        <v>37030.875</v>
      </c>
      <c r="AC1077" s="203">
        <v>37032.875</v>
      </c>
    </row>
    <row r="1078" spans="1:29" x14ac:dyDescent="0.25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3</v>
      </c>
      <c r="F1078" s="218">
        <f t="shared" si="85"/>
        <v>15000</v>
      </c>
      <c r="G1078" s="207">
        <v>1264360</v>
      </c>
      <c r="H1078" s="203">
        <v>37029.33861111111</v>
      </c>
      <c r="I1078" t="s">
        <v>3115</v>
      </c>
      <c r="M1078" t="s">
        <v>2476</v>
      </c>
      <c r="N1078" t="s">
        <v>3110</v>
      </c>
      <c r="O1078" t="s">
        <v>1768</v>
      </c>
      <c r="P1078" s="204">
        <v>5000</v>
      </c>
      <c r="S1078" t="s">
        <v>2477</v>
      </c>
      <c r="T1078" t="s">
        <v>3899</v>
      </c>
      <c r="U1078" s="206">
        <v>4.0449999999999999</v>
      </c>
      <c r="V1078" t="s">
        <v>3156</v>
      </c>
      <c r="W1078" t="s">
        <v>3174</v>
      </c>
      <c r="X1078" t="s">
        <v>3138</v>
      </c>
      <c r="Y1078" t="s">
        <v>3114</v>
      </c>
      <c r="Z1078" t="s">
        <v>3532</v>
      </c>
      <c r="AA1078">
        <v>796605</v>
      </c>
      <c r="AB1078" s="203">
        <v>37030.875</v>
      </c>
      <c r="AC1078" s="203">
        <v>37032.875</v>
      </c>
    </row>
    <row r="1079" spans="1:29" x14ac:dyDescent="0.25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3</v>
      </c>
      <c r="F1079" s="218">
        <f t="shared" si="85"/>
        <v>15000</v>
      </c>
      <c r="G1079" s="207">
        <v>1264362</v>
      </c>
      <c r="H1079" s="203">
        <v>37029.338622685187</v>
      </c>
      <c r="I1079" t="s">
        <v>2983</v>
      </c>
      <c r="M1079" t="s">
        <v>2476</v>
      </c>
      <c r="N1079" t="s">
        <v>3110</v>
      </c>
      <c r="O1079" t="s">
        <v>2612</v>
      </c>
      <c r="Q1079" s="204">
        <v>5000</v>
      </c>
      <c r="S1079" t="s">
        <v>2477</v>
      </c>
      <c r="T1079" t="s">
        <v>3899</v>
      </c>
      <c r="U1079" s="206">
        <v>4.0650000000000004</v>
      </c>
      <c r="V1079" t="s">
        <v>3736</v>
      </c>
      <c r="W1079" t="s">
        <v>2326</v>
      </c>
      <c r="X1079" t="s">
        <v>2378</v>
      </c>
      <c r="Y1079" t="s">
        <v>3114</v>
      </c>
      <c r="Z1079" t="s">
        <v>3532</v>
      </c>
      <c r="AA1079">
        <v>796607</v>
      </c>
      <c r="AB1079" s="203">
        <v>37030.875</v>
      </c>
      <c r="AC1079" s="203">
        <v>37032.875</v>
      </c>
    </row>
    <row r="1080" spans="1:29" x14ac:dyDescent="0.25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3</v>
      </c>
      <c r="F1080" s="218">
        <f t="shared" si="85"/>
        <v>30000</v>
      </c>
      <c r="G1080" s="207">
        <v>1264363</v>
      </c>
      <c r="H1080" s="203">
        <v>37029.338634259257</v>
      </c>
      <c r="I1080" t="s">
        <v>3136</v>
      </c>
      <c r="M1080" t="s">
        <v>2476</v>
      </c>
      <c r="N1080" t="s">
        <v>3110</v>
      </c>
      <c r="O1080" t="s">
        <v>1177</v>
      </c>
      <c r="Q1080" s="204">
        <v>10000</v>
      </c>
      <c r="S1080" t="s">
        <v>2477</v>
      </c>
      <c r="T1080" t="s">
        <v>3899</v>
      </c>
      <c r="U1080" s="206">
        <v>4.1550000000000002</v>
      </c>
      <c r="V1080" t="s">
        <v>3815</v>
      </c>
      <c r="W1080" t="s">
        <v>2319</v>
      </c>
      <c r="X1080" t="s">
        <v>2915</v>
      </c>
      <c r="Y1080" t="s">
        <v>3114</v>
      </c>
      <c r="Z1080" t="s">
        <v>3532</v>
      </c>
      <c r="AA1080">
        <v>796608</v>
      </c>
      <c r="AB1080" s="203">
        <v>37030.875</v>
      </c>
      <c r="AC1080" s="203">
        <v>37032.875</v>
      </c>
    </row>
    <row r="1081" spans="1:29" x14ac:dyDescent="0.25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3</v>
      </c>
      <c r="F1081" s="218">
        <f t="shared" si="85"/>
        <v>15000</v>
      </c>
      <c r="G1081" s="207">
        <v>1264364</v>
      </c>
      <c r="H1081" s="203">
        <v>37029.338680555556</v>
      </c>
      <c r="I1081" t="s">
        <v>3639</v>
      </c>
      <c r="M1081" t="s">
        <v>2476</v>
      </c>
      <c r="N1081" t="s">
        <v>3110</v>
      </c>
      <c r="O1081" t="s">
        <v>1812</v>
      </c>
      <c r="P1081" s="204">
        <v>5000</v>
      </c>
      <c r="S1081" t="s">
        <v>2477</v>
      </c>
      <c r="T1081" t="s">
        <v>3899</v>
      </c>
      <c r="U1081" s="206">
        <v>2.4350000000000001</v>
      </c>
      <c r="V1081" t="s">
        <v>2441</v>
      </c>
      <c r="W1081" t="s">
        <v>2400</v>
      </c>
      <c r="X1081" t="s">
        <v>2375</v>
      </c>
      <c r="Y1081" t="s">
        <v>3114</v>
      </c>
      <c r="Z1081" t="s">
        <v>3532</v>
      </c>
      <c r="AA1081">
        <v>796609</v>
      </c>
      <c r="AB1081" s="203">
        <v>37030.875</v>
      </c>
      <c r="AC1081" s="203">
        <v>37032.875</v>
      </c>
    </row>
    <row r="1082" spans="1:29" x14ac:dyDescent="0.25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3</v>
      </c>
      <c r="F1082" s="218">
        <f t="shared" si="85"/>
        <v>15000</v>
      </c>
      <c r="G1082" s="207">
        <v>1264365</v>
      </c>
      <c r="H1082" s="203">
        <v>37029.338692129626</v>
      </c>
      <c r="I1082" t="s">
        <v>3115</v>
      </c>
      <c r="M1082" t="s">
        <v>2476</v>
      </c>
      <c r="N1082" t="s">
        <v>3110</v>
      </c>
      <c r="O1082" t="s">
        <v>1762</v>
      </c>
      <c r="P1082" s="204">
        <v>5000</v>
      </c>
      <c r="S1082" t="s">
        <v>2477</v>
      </c>
      <c r="T1082" t="s">
        <v>3899</v>
      </c>
      <c r="U1082" s="206">
        <v>4.09</v>
      </c>
      <c r="V1082" t="s">
        <v>3116</v>
      </c>
      <c r="W1082" t="s">
        <v>3157</v>
      </c>
      <c r="X1082" t="s">
        <v>3158</v>
      </c>
      <c r="Y1082" t="s">
        <v>3114</v>
      </c>
      <c r="Z1082" t="s">
        <v>3532</v>
      </c>
      <c r="AA1082">
        <v>796610</v>
      </c>
      <c r="AB1082" s="203">
        <v>37030.875</v>
      </c>
      <c r="AC1082" s="203">
        <v>37032.875</v>
      </c>
    </row>
    <row r="1083" spans="1:29" x14ac:dyDescent="0.25">
      <c r="A1083" s="44" t="str">
        <f t="shared" si="81"/>
        <v>US Natural Gas Physical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3</v>
      </c>
      <c r="F1083" s="218">
        <f t="shared" si="85"/>
        <v>15000</v>
      </c>
      <c r="G1083" s="207">
        <v>1264366</v>
      </c>
      <c r="H1083" s="203">
        <v>37029.33871527778</v>
      </c>
      <c r="I1083" t="s">
        <v>2983</v>
      </c>
      <c r="M1083" t="s">
        <v>2476</v>
      </c>
      <c r="N1083" t="s">
        <v>3110</v>
      </c>
      <c r="O1083" t="s">
        <v>1755</v>
      </c>
      <c r="P1083" s="204">
        <v>5000</v>
      </c>
      <c r="S1083" t="s">
        <v>2477</v>
      </c>
      <c r="T1083" t="s">
        <v>3899</v>
      </c>
      <c r="U1083" s="206">
        <v>4.4924999999999997</v>
      </c>
      <c r="V1083" t="s">
        <v>3736</v>
      </c>
      <c r="W1083" t="s">
        <v>2358</v>
      </c>
      <c r="X1083" t="s">
        <v>2359</v>
      </c>
      <c r="Y1083" t="s">
        <v>3114</v>
      </c>
      <c r="Z1083" t="s">
        <v>3532</v>
      </c>
      <c r="AA1083">
        <v>796611</v>
      </c>
      <c r="AB1083" s="203">
        <v>37030.875</v>
      </c>
      <c r="AC1083" s="203">
        <v>37032.875</v>
      </c>
    </row>
    <row r="1084" spans="1:29" x14ac:dyDescent="0.25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30</v>
      </c>
      <c r="F1084" s="218">
        <f t="shared" si="85"/>
        <v>150000</v>
      </c>
      <c r="G1084" s="207">
        <v>1264368</v>
      </c>
      <c r="H1084" s="203">
        <v>37029.338726851849</v>
      </c>
      <c r="I1084" t="s">
        <v>3118</v>
      </c>
      <c r="M1084" t="s">
        <v>2476</v>
      </c>
      <c r="N1084" t="s">
        <v>2711</v>
      </c>
      <c r="O1084" t="s">
        <v>2712</v>
      </c>
      <c r="Q1084" s="204">
        <v>5000</v>
      </c>
      <c r="S1084" t="s">
        <v>2477</v>
      </c>
      <c r="T1084" t="s">
        <v>3899</v>
      </c>
      <c r="U1084" s="206">
        <v>4.1950000000000003</v>
      </c>
      <c r="V1084" t="s">
        <v>3000</v>
      </c>
      <c r="W1084" t="s">
        <v>3390</v>
      </c>
      <c r="X1084" t="s">
        <v>2713</v>
      </c>
      <c r="Y1084" t="s">
        <v>3964</v>
      </c>
      <c r="Z1084" t="s">
        <v>3532</v>
      </c>
      <c r="AA1084" t="s">
        <v>1841</v>
      </c>
      <c r="AB1084" s="203">
        <v>37043.875</v>
      </c>
      <c r="AC1084" s="203">
        <v>37072.875</v>
      </c>
    </row>
    <row r="1085" spans="1:29" x14ac:dyDescent="0.25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2</v>
      </c>
      <c r="F1085" s="218">
        <f t="shared" si="85"/>
        <v>50</v>
      </c>
      <c r="G1085" s="207">
        <v>1264367</v>
      </c>
      <c r="H1085" s="203">
        <v>37029.338726851849</v>
      </c>
      <c r="I1085" t="s">
        <v>3109</v>
      </c>
      <c r="M1085" t="s">
        <v>3301</v>
      </c>
      <c r="N1085" t="s">
        <v>2409</v>
      </c>
      <c r="O1085" t="s">
        <v>1817</v>
      </c>
      <c r="Q1085" s="204">
        <v>25</v>
      </c>
      <c r="S1085" t="s">
        <v>2475</v>
      </c>
      <c r="T1085" t="s">
        <v>3899</v>
      </c>
      <c r="U1085" s="206">
        <v>235</v>
      </c>
      <c r="V1085" t="s">
        <v>2442</v>
      </c>
      <c r="W1085" t="s">
        <v>2419</v>
      </c>
      <c r="X1085" t="s">
        <v>2412</v>
      </c>
      <c r="Y1085" t="s">
        <v>4166</v>
      </c>
      <c r="Z1085" t="s">
        <v>3527</v>
      </c>
      <c r="AA1085">
        <v>615073.1</v>
      </c>
      <c r="AB1085" s="203">
        <v>37031.875</v>
      </c>
      <c r="AC1085" s="203">
        <v>37032.875</v>
      </c>
    </row>
    <row r="1086" spans="1:29" x14ac:dyDescent="0.25">
      <c r="A1086" s="44" t="str">
        <f t="shared" si="81"/>
        <v>US Power Physical</v>
      </c>
      <c r="B1086" s="44" t="str">
        <f t="shared" si="82"/>
        <v>US</v>
      </c>
      <c r="C1086" s="44" t="str">
        <f t="shared" si="83"/>
        <v>Power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8">
        <f t="shared" si="85"/>
        <v>25</v>
      </c>
      <c r="G1086" s="207">
        <v>1264369</v>
      </c>
      <c r="H1086" s="203">
        <v>37029.338761574072</v>
      </c>
      <c r="I1086" t="s">
        <v>2462</v>
      </c>
      <c r="M1086" t="s">
        <v>3301</v>
      </c>
      <c r="N1086" t="s">
        <v>2406</v>
      </c>
      <c r="O1086" t="s">
        <v>1808</v>
      </c>
      <c r="Q1086" s="204">
        <v>25</v>
      </c>
      <c r="S1086" t="s">
        <v>2475</v>
      </c>
      <c r="T1086" t="s">
        <v>3899</v>
      </c>
      <c r="U1086" s="206">
        <v>345</v>
      </c>
      <c r="V1086" t="s">
        <v>1833</v>
      </c>
      <c r="W1086" t="s">
        <v>2450</v>
      </c>
      <c r="X1086" t="s">
        <v>2451</v>
      </c>
      <c r="Y1086" t="s">
        <v>4166</v>
      </c>
      <c r="Z1086" t="s">
        <v>3527</v>
      </c>
      <c r="AA1086">
        <v>615074.1</v>
      </c>
      <c r="AB1086" s="203">
        <v>37032.875</v>
      </c>
      <c r="AC1086" s="203">
        <v>37032.875</v>
      </c>
    </row>
    <row r="1087" spans="1:29" x14ac:dyDescent="0.25">
      <c r="A1087" s="44" t="str">
        <f t="shared" si="81"/>
        <v>US Power Physical</v>
      </c>
      <c r="B1087" s="44" t="str">
        <f t="shared" si="82"/>
        <v>US</v>
      </c>
      <c r="C1087" s="44" t="str">
        <f t="shared" si="83"/>
        <v>Power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8">
        <f t="shared" si="85"/>
        <v>25</v>
      </c>
      <c r="G1087" s="207">
        <v>1264371</v>
      </c>
      <c r="H1087" s="203">
        <v>37029.338796296295</v>
      </c>
      <c r="I1087" t="s">
        <v>2443</v>
      </c>
      <c r="M1087" t="s">
        <v>3301</v>
      </c>
      <c r="N1087" t="s">
        <v>2406</v>
      </c>
      <c r="O1087" t="s">
        <v>2607</v>
      </c>
      <c r="Q1087" s="204">
        <v>25</v>
      </c>
      <c r="S1087" t="s">
        <v>2475</v>
      </c>
      <c r="T1087" t="s">
        <v>3899</v>
      </c>
      <c r="U1087" s="206">
        <v>380</v>
      </c>
      <c r="V1087" t="s">
        <v>1842</v>
      </c>
      <c r="W1087" t="s">
        <v>2414</v>
      </c>
      <c r="X1087" t="s">
        <v>2408</v>
      </c>
      <c r="Y1087" t="s">
        <v>4166</v>
      </c>
      <c r="Z1087" t="s">
        <v>3527</v>
      </c>
      <c r="AA1087">
        <v>615075.1</v>
      </c>
      <c r="AB1087" s="203">
        <v>37032.875</v>
      </c>
      <c r="AC1087" s="203">
        <v>37032.875</v>
      </c>
    </row>
    <row r="1088" spans="1:29" x14ac:dyDescent="0.25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</v>
      </c>
      <c r="F1088" s="218">
        <f t="shared" si="85"/>
        <v>30000</v>
      </c>
      <c r="G1088" s="207">
        <v>1264370</v>
      </c>
      <c r="H1088" s="203">
        <v>37029.338796296295</v>
      </c>
      <c r="I1088" t="s">
        <v>3169</v>
      </c>
      <c r="M1088" t="s">
        <v>2476</v>
      </c>
      <c r="N1088" t="s">
        <v>3110</v>
      </c>
      <c r="O1088" t="s">
        <v>1805</v>
      </c>
      <c r="P1088" s="204">
        <v>10000</v>
      </c>
      <c r="S1088" t="s">
        <v>2477</v>
      </c>
      <c r="T1088" t="s">
        <v>3899</v>
      </c>
      <c r="U1088" s="206">
        <v>3.9</v>
      </c>
      <c r="V1088" t="s">
        <v>1843</v>
      </c>
      <c r="W1088" t="s">
        <v>2386</v>
      </c>
      <c r="X1088" t="s">
        <v>2375</v>
      </c>
      <c r="Y1088" t="s">
        <v>3114</v>
      </c>
      <c r="Z1088" t="s">
        <v>3532</v>
      </c>
      <c r="AA1088">
        <v>796613</v>
      </c>
      <c r="AB1088" s="203">
        <v>37030.875</v>
      </c>
      <c r="AC1088" s="203">
        <v>37032.875</v>
      </c>
    </row>
    <row r="1089" spans="1:29" x14ac:dyDescent="0.25">
      <c r="A1089" s="44" t="str">
        <f t="shared" si="81"/>
        <v>US Natural Gas Financial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Financial</v>
      </c>
      <c r="E1089" s="44">
        <f>IF(VLOOKUP(S1089,'DD-Lookup'!$J$6:$L$50,3,FALSE)="Monthly",(YEAR(AC1089)-YEAR(AB1089))*12+MONTH(AC1089)-MONTH(AB1089)+1,(AC1089-AB1089+1))</f>
        <v>153</v>
      </c>
      <c r="F1089" s="218">
        <f t="shared" si="85"/>
        <v>765000</v>
      </c>
      <c r="G1089" s="207">
        <v>1264372</v>
      </c>
      <c r="H1089" s="203">
        <v>37029.338865740741</v>
      </c>
      <c r="I1089" t="s">
        <v>3769</v>
      </c>
      <c r="M1089" t="s">
        <v>2476</v>
      </c>
      <c r="N1089" t="s">
        <v>2711</v>
      </c>
      <c r="O1089" t="s">
        <v>2310</v>
      </c>
      <c r="Q1089" s="204">
        <v>5000</v>
      </c>
      <c r="S1089" t="s">
        <v>2477</v>
      </c>
      <c r="T1089" t="s">
        <v>3899</v>
      </c>
      <c r="U1089" s="206">
        <v>4.3250000000000002</v>
      </c>
      <c r="V1089" t="s">
        <v>3866</v>
      </c>
      <c r="W1089" t="s">
        <v>3390</v>
      </c>
      <c r="X1089" t="s">
        <v>2713</v>
      </c>
      <c r="Y1089" t="s">
        <v>3964</v>
      </c>
      <c r="Z1089" t="s">
        <v>3532</v>
      </c>
      <c r="AA1089" t="s">
        <v>1844</v>
      </c>
      <c r="AB1089" s="203">
        <v>37043</v>
      </c>
      <c r="AC1089" s="203">
        <v>37195</v>
      </c>
    </row>
    <row r="1090" spans="1:29" x14ac:dyDescent="0.25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3</v>
      </c>
      <c r="F1090" s="218">
        <f t="shared" si="85"/>
        <v>7800</v>
      </c>
      <c r="G1090" s="207">
        <v>1264373</v>
      </c>
      <c r="H1090" s="203">
        <v>37029.338865740741</v>
      </c>
      <c r="I1090" t="s">
        <v>2699</v>
      </c>
      <c r="M1090" t="s">
        <v>2476</v>
      </c>
      <c r="N1090" t="s">
        <v>3110</v>
      </c>
      <c r="O1090" t="s">
        <v>1799</v>
      </c>
      <c r="P1090" s="204">
        <v>2600</v>
      </c>
      <c r="S1090" t="s">
        <v>2477</v>
      </c>
      <c r="T1090" t="s">
        <v>3899</v>
      </c>
      <c r="U1090" s="206">
        <v>4.0999999999999996</v>
      </c>
      <c r="V1090" t="s">
        <v>2982</v>
      </c>
      <c r="W1090" t="s">
        <v>2374</v>
      </c>
      <c r="X1090" t="s">
        <v>2375</v>
      </c>
      <c r="Y1090" t="s">
        <v>3114</v>
      </c>
      <c r="Z1090" t="s">
        <v>3532</v>
      </c>
      <c r="AA1090">
        <v>796614</v>
      </c>
      <c r="AB1090" s="203">
        <v>37030.875</v>
      </c>
      <c r="AC1090" s="203">
        <v>37032.875</v>
      </c>
    </row>
    <row r="1091" spans="1:29" x14ac:dyDescent="0.25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3</v>
      </c>
      <c r="F1091" s="218">
        <f t="shared" si="85"/>
        <v>15000</v>
      </c>
      <c r="G1091" s="207">
        <v>1264374</v>
      </c>
      <c r="H1091" s="203">
        <v>37029.338993055557</v>
      </c>
      <c r="I1091" t="s">
        <v>2313</v>
      </c>
      <c r="M1091" t="s">
        <v>2476</v>
      </c>
      <c r="N1091" t="s">
        <v>3110</v>
      </c>
      <c r="O1091" t="s">
        <v>1826</v>
      </c>
      <c r="Q1091" s="204">
        <v>5000</v>
      </c>
      <c r="S1091" t="s">
        <v>2477</v>
      </c>
      <c r="T1091" t="s">
        <v>3899</v>
      </c>
      <c r="U1091" s="206">
        <v>2.4700000000000002</v>
      </c>
      <c r="V1091" t="s">
        <v>2557</v>
      </c>
      <c r="W1091" t="s">
        <v>2436</v>
      </c>
      <c r="X1091" t="s">
        <v>2437</v>
      </c>
      <c r="Y1091" t="s">
        <v>3114</v>
      </c>
      <c r="Z1091" t="s">
        <v>3532</v>
      </c>
      <c r="AA1091">
        <v>796615</v>
      </c>
      <c r="AB1091" s="203">
        <v>37030.875</v>
      </c>
      <c r="AC1091" s="203">
        <v>37032.875</v>
      </c>
    </row>
    <row r="1092" spans="1:29" x14ac:dyDescent="0.25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3</v>
      </c>
      <c r="F1092" s="218">
        <f t="shared" si="85"/>
        <v>30000</v>
      </c>
      <c r="G1092" s="207">
        <v>1264377</v>
      </c>
      <c r="H1092" s="203">
        <v>37029.339039351849</v>
      </c>
      <c r="I1092" t="s">
        <v>2630</v>
      </c>
      <c r="M1092" t="s">
        <v>2476</v>
      </c>
      <c r="N1092" t="s">
        <v>3110</v>
      </c>
      <c r="O1092" t="s">
        <v>1845</v>
      </c>
      <c r="Q1092" s="204">
        <v>10000</v>
      </c>
      <c r="S1092" t="s">
        <v>2477</v>
      </c>
      <c r="T1092" t="s">
        <v>3899</v>
      </c>
      <c r="U1092" s="206">
        <v>9.25</v>
      </c>
      <c r="V1092" t="s">
        <v>2730</v>
      </c>
      <c r="W1092" t="s">
        <v>2431</v>
      </c>
      <c r="X1092" t="s">
        <v>2375</v>
      </c>
      <c r="Y1092" t="s">
        <v>3114</v>
      </c>
      <c r="Z1092" t="s">
        <v>3532</v>
      </c>
      <c r="AA1092">
        <v>796617</v>
      </c>
      <c r="AB1092" s="203">
        <v>37030.875</v>
      </c>
      <c r="AC1092" s="203">
        <v>37032.875</v>
      </c>
    </row>
    <row r="1093" spans="1:29" x14ac:dyDescent="0.25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3</v>
      </c>
      <c r="F1093" s="218">
        <f t="shared" si="85"/>
        <v>30000</v>
      </c>
      <c r="G1093" s="207">
        <v>1264376</v>
      </c>
      <c r="H1093" s="203">
        <v>37029.339039351849</v>
      </c>
      <c r="I1093" t="s">
        <v>3639</v>
      </c>
      <c r="M1093" t="s">
        <v>2476</v>
      </c>
      <c r="N1093" t="s">
        <v>3110</v>
      </c>
      <c r="O1093" t="s">
        <v>1846</v>
      </c>
      <c r="Q1093" s="204">
        <v>10000</v>
      </c>
      <c r="S1093" t="s">
        <v>2477</v>
      </c>
      <c r="T1093" t="s">
        <v>3899</v>
      </c>
      <c r="U1093" s="206">
        <v>4.1550000000000002</v>
      </c>
      <c r="V1093" t="s">
        <v>2467</v>
      </c>
      <c r="W1093" t="s">
        <v>2319</v>
      </c>
      <c r="X1093" t="s">
        <v>2320</v>
      </c>
      <c r="Y1093" t="s">
        <v>3114</v>
      </c>
      <c r="Z1093" t="s">
        <v>3532</v>
      </c>
      <c r="AA1093">
        <v>796616</v>
      </c>
      <c r="AB1093" s="203">
        <v>37030.875</v>
      </c>
      <c r="AC1093" s="203">
        <v>37032.875</v>
      </c>
    </row>
    <row r="1094" spans="1:29" x14ac:dyDescent="0.25">
      <c r="A1094" s="44" t="str">
        <f t="shared" si="81"/>
        <v xml:space="preserve"> Natural Gas Physical</v>
      </c>
      <c r="B1094" s="44" t="str">
        <f t="shared" si="82"/>
        <v/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3</v>
      </c>
      <c r="F1094" s="218">
        <f t="shared" si="85"/>
        <v>30000</v>
      </c>
      <c r="G1094" s="207">
        <v>1264378</v>
      </c>
      <c r="H1094" s="203">
        <v>37029.339143518519</v>
      </c>
      <c r="I1094" t="s">
        <v>2307</v>
      </c>
      <c r="M1094" t="s">
        <v>2476</v>
      </c>
      <c r="N1094" t="s">
        <v>3150</v>
      </c>
      <c r="O1094" t="s">
        <v>1728</v>
      </c>
      <c r="Q1094" s="204">
        <v>10000</v>
      </c>
      <c r="S1094" t="s">
        <v>2477</v>
      </c>
      <c r="T1094" t="s">
        <v>3899</v>
      </c>
      <c r="U1094" s="206">
        <v>4.38</v>
      </c>
      <c r="V1094" t="s">
        <v>2308</v>
      </c>
      <c r="W1094" t="s">
        <v>3152</v>
      </c>
      <c r="X1094" t="s">
        <v>3153</v>
      </c>
      <c r="Y1094" t="s">
        <v>3114</v>
      </c>
      <c r="Z1094" t="s">
        <v>3532</v>
      </c>
      <c r="AA1094">
        <v>796619</v>
      </c>
      <c r="AB1094" s="203">
        <v>37030.875</v>
      </c>
      <c r="AC1094" s="203">
        <v>37032.875</v>
      </c>
    </row>
    <row r="1095" spans="1:29" x14ac:dyDescent="0.25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3</v>
      </c>
      <c r="F1095" s="218">
        <f t="shared" si="85"/>
        <v>7500</v>
      </c>
      <c r="G1095" s="207">
        <v>1264379</v>
      </c>
      <c r="H1095" s="203">
        <v>37029.339155092595</v>
      </c>
      <c r="I1095" t="s">
        <v>2324</v>
      </c>
      <c r="M1095" t="s">
        <v>2476</v>
      </c>
      <c r="N1095" t="s">
        <v>3110</v>
      </c>
      <c r="O1095" t="s">
        <v>1779</v>
      </c>
      <c r="Q1095" s="204">
        <v>2500</v>
      </c>
      <c r="S1095" t="s">
        <v>2477</v>
      </c>
      <c r="T1095" t="s">
        <v>3899</v>
      </c>
      <c r="U1095" s="206">
        <v>4.37</v>
      </c>
      <c r="V1095" t="s">
        <v>2325</v>
      </c>
      <c r="W1095" t="s">
        <v>3174</v>
      </c>
      <c r="X1095" t="s">
        <v>3175</v>
      </c>
      <c r="Y1095" t="s">
        <v>3114</v>
      </c>
      <c r="Z1095" t="s">
        <v>3532</v>
      </c>
      <c r="AA1095">
        <v>796618</v>
      </c>
      <c r="AB1095" s="203">
        <v>37030.875</v>
      </c>
      <c r="AC1095" s="203">
        <v>37032.875</v>
      </c>
    </row>
    <row r="1096" spans="1:29" x14ac:dyDescent="0.25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8">
        <f t="shared" si="85"/>
        <v>25</v>
      </c>
      <c r="G1096" s="207">
        <v>1264380</v>
      </c>
      <c r="H1096" s="203">
        <v>37029.339236111111</v>
      </c>
      <c r="I1096" t="s">
        <v>2704</v>
      </c>
      <c r="M1096" t="s">
        <v>3301</v>
      </c>
      <c r="N1096" t="s">
        <v>2406</v>
      </c>
      <c r="O1096" t="s">
        <v>1808</v>
      </c>
      <c r="Q1096" s="204">
        <v>25</v>
      </c>
      <c r="S1096" t="s">
        <v>2475</v>
      </c>
      <c r="T1096" t="s">
        <v>3899</v>
      </c>
      <c r="U1096" s="206">
        <v>355</v>
      </c>
      <c r="V1096" t="s">
        <v>2485</v>
      </c>
      <c r="W1096" t="s">
        <v>2450</v>
      </c>
      <c r="X1096" t="s">
        <v>2451</v>
      </c>
      <c r="Y1096" t="s">
        <v>4166</v>
      </c>
      <c r="Z1096" t="s">
        <v>3527</v>
      </c>
      <c r="AA1096">
        <v>615076.1</v>
      </c>
      <c r="AB1096" s="203">
        <v>37032.875</v>
      </c>
      <c r="AC1096" s="203">
        <v>37032.875</v>
      </c>
    </row>
    <row r="1097" spans="1:29" x14ac:dyDescent="0.25">
      <c r="A1097" s="44" t="str">
        <f t="shared" si="81"/>
        <v>US Natural Gas Financial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151</v>
      </c>
      <c r="F1097" s="218">
        <f t="shared" si="85"/>
        <v>755000</v>
      </c>
      <c r="G1097" s="207">
        <v>1264381</v>
      </c>
      <c r="H1097" s="203">
        <v>37029.339282407411</v>
      </c>
      <c r="I1097" t="s">
        <v>2354</v>
      </c>
      <c r="M1097" t="s">
        <v>2476</v>
      </c>
      <c r="N1097" t="s">
        <v>2711</v>
      </c>
      <c r="O1097" t="s">
        <v>3148</v>
      </c>
      <c r="Q1097" s="204">
        <v>5000</v>
      </c>
      <c r="S1097" t="s">
        <v>2477</v>
      </c>
      <c r="T1097" t="s">
        <v>3899</v>
      </c>
      <c r="U1097" s="206">
        <v>4.6950000000000003</v>
      </c>
      <c r="V1097" t="s">
        <v>2422</v>
      </c>
      <c r="W1097" t="s">
        <v>3390</v>
      </c>
      <c r="X1097" t="s">
        <v>2713</v>
      </c>
      <c r="Y1097" t="s">
        <v>3964</v>
      </c>
      <c r="Z1097" t="s">
        <v>3532</v>
      </c>
      <c r="AA1097" t="s">
        <v>1847</v>
      </c>
      <c r="AB1097" s="203">
        <v>37196</v>
      </c>
      <c r="AC1097" s="203">
        <v>37346</v>
      </c>
    </row>
    <row r="1098" spans="1:29" x14ac:dyDescent="0.25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3</v>
      </c>
      <c r="F1098" s="218">
        <f t="shared" si="85"/>
        <v>15000</v>
      </c>
      <c r="G1098" s="207">
        <v>1264383</v>
      </c>
      <c r="H1098" s="203">
        <v>37029.339328703703</v>
      </c>
      <c r="I1098" t="s">
        <v>2690</v>
      </c>
      <c r="M1098" t="s">
        <v>2476</v>
      </c>
      <c r="N1098" t="s">
        <v>3110</v>
      </c>
      <c r="O1098" t="s">
        <v>1826</v>
      </c>
      <c r="P1098" s="204">
        <v>5000</v>
      </c>
      <c r="S1098" t="s">
        <v>2477</v>
      </c>
      <c r="T1098" t="s">
        <v>3899</v>
      </c>
      <c r="U1098" s="206">
        <v>2.4449999999999998</v>
      </c>
      <c r="V1098" t="s">
        <v>3814</v>
      </c>
      <c r="W1098" t="s">
        <v>2436</v>
      </c>
      <c r="X1098" t="s">
        <v>2437</v>
      </c>
      <c r="Y1098" t="s">
        <v>3114</v>
      </c>
      <c r="Z1098" t="s">
        <v>3532</v>
      </c>
      <c r="AA1098">
        <v>796621</v>
      </c>
      <c r="AB1098" s="203">
        <v>37030.875</v>
      </c>
      <c r="AC1098" s="203">
        <v>37032.875</v>
      </c>
    </row>
    <row r="1099" spans="1:29" x14ac:dyDescent="0.25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3</v>
      </c>
      <c r="F1099" s="218">
        <f t="shared" ref="F1099:F1162" si="90">E1099*SUM(P1099:Q1099)</f>
        <v>15000</v>
      </c>
      <c r="G1099" s="207">
        <v>1264382</v>
      </c>
      <c r="H1099" s="203">
        <v>37029.339328703703</v>
      </c>
      <c r="I1099" t="s">
        <v>2669</v>
      </c>
      <c r="M1099" t="s">
        <v>2476</v>
      </c>
      <c r="N1099" t="s">
        <v>3110</v>
      </c>
      <c r="O1099" t="s">
        <v>1848</v>
      </c>
      <c r="P1099" s="204">
        <v>5000</v>
      </c>
      <c r="S1099" t="s">
        <v>2477</v>
      </c>
      <c r="T1099" t="s">
        <v>3899</v>
      </c>
      <c r="U1099" s="206">
        <v>4.3650000000000002</v>
      </c>
      <c r="V1099" t="s">
        <v>3146</v>
      </c>
      <c r="W1099" t="s">
        <v>3174</v>
      </c>
      <c r="X1099" t="s">
        <v>3175</v>
      </c>
      <c r="Y1099" t="s">
        <v>3114</v>
      </c>
      <c r="Z1099" t="s">
        <v>3532</v>
      </c>
      <c r="AA1099">
        <v>796620</v>
      </c>
      <c r="AB1099" s="203">
        <v>37030.875</v>
      </c>
      <c r="AC1099" s="203">
        <v>37032.875</v>
      </c>
    </row>
    <row r="1100" spans="1:29" x14ac:dyDescent="0.25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18">
        <f t="shared" si="90"/>
        <v>155000</v>
      </c>
      <c r="G1100" s="207">
        <v>1264384</v>
      </c>
      <c r="H1100" s="203">
        <v>37029.339386574073</v>
      </c>
      <c r="I1100" t="s">
        <v>3871</v>
      </c>
      <c r="M1100" t="s">
        <v>2476</v>
      </c>
      <c r="N1100" t="s">
        <v>3125</v>
      </c>
      <c r="O1100" t="s">
        <v>4137</v>
      </c>
      <c r="P1100" s="204">
        <v>5000</v>
      </c>
      <c r="S1100" t="s">
        <v>2477</v>
      </c>
      <c r="T1100" t="s">
        <v>3899</v>
      </c>
      <c r="U1100" s="206">
        <v>-0.85499999999999998</v>
      </c>
      <c r="V1100" t="s">
        <v>3846</v>
      </c>
      <c r="W1100" t="s">
        <v>2931</v>
      </c>
      <c r="X1100" t="s">
        <v>2932</v>
      </c>
      <c r="Y1100" t="s">
        <v>3964</v>
      </c>
      <c r="Z1100" t="s">
        <v>3532</v>
      </c>
      <c r="AA1100" t="s">
        <v>1849</v>
      </c>
      <c r="AB1100" s="203">
        <v>37073.875</v>
      </c>
      <c r="AC1100" s="203">
        <v>37103.875</v>
      </c>
    </row>
    <row r="1101" spans="1:29" x14ac:dyDescent="0.25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2</v>
      </c>
      <c r="F1101" s="218">
        <f t="shared" si="90"/>
        <v>50</v>
      </c>
      <c r="G1101" s="207">
        <v>1264386</v>
      </c>
      <c r="H1101" s="203">
        <v>37029.339432870373</v>
      </c>
      <c r="I1101" t="s">
        <v>2443</v>
      </c>
      <c r="M1101" t="s">
        <v>3301</v>
      </c>
      <c r="N1101" t="s">
        <v>2409</v>
      </c>
      <c r="O1101" t="s">
        <v>1817</v>
      </c>
      <c r="P1101" s="204">
        <v>25</v>
      </c>
      <c r="S1101" t="s">
        <v>2475</v>
      </c>
      <c r="T1101" t="s">
        <v>3899</v>
      </c>
      <c r="U1101" s="206">
        <v>235</v>
      </c>
      <c r="V1101" t="s">
        <v>2456</v>
      </c>
      <c r="W1101" t="s">
        <v>2419</v>
      </c>
      <c r="X1101" t="s">
        <v>2412</v>
      </c>
      <c r="Y1101" t="s">
        <v>4166</v>
      </c>
      <c r="Z1101" t="s">
        <v>3527</v>
      </c>
      <c r="AA1101">
        <v>615077.1</v>
      </c>
      <c r="AB1101" s="203">
        <v>37031.875</v>
      </c>
      <c r="AC1101" s="203">
        <v>37032.875</v>
      </c>
    </row>
    <row r="1102" spans="1:29" x14ac:dyDescent="0.25">
      <c r="A1102" s="44" t="str">
        <f t="shared" si="86"/>
        <v>US Natural Gas Financial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Financial</v>
      </c>
      <c r="E1102" s="44">
        <f>IF(VLOOKUP(S1102,'DD-Lookup'!$J$6:$L$50,3,FALSE)="Monthly",(YEAR(AC1102)-YEAR(AB1102))*12+MONTH(AC1102)-MONTH(AB1102)+1,(AC1102-AB1102+1))</f>
        <v>30</v>
      </c>
      <c r="F1102" s="218">
        <f t="shared" si="90"/>
        <v>150000</v>
      </c>
      <c r="G1102" s="207">
        <v>1264387</v>
      </c>
      <c r="H1102" s="203">
        <v>37029.339490740742</v>
      </c>
      <c r="I1102" t="s">
        <v>2354</v>
      </c>
      <c r="M1102" t="s">
        <v>2476</v>
      </c>
      <c r="N1102" t="s">
        <v>3125</v>
      </c>
      <c r="O1102" t="s">
        <v>2403</v>
      </c>
      <c r="P1102" s="204">
        <v>5000</v>
      </c>
      <c r="S1102" t="s">
        <v>2477</v>
      </c>
      <c r="T1102" t="s">
        <v>3899</v>
      </c>
      <c r="U1102" s="206">
        <v>-1.33</v>
      </c>
      <c r="V1102" t="s">
        <v>2422</v>
      </c>
      <c r="W1102" t="s">
        <v>2404</v>
      </c>
      <c r="X1102" t="s">
        <v>2405</v>
      </c>
      <c r="Y1102" t="s">
        <v>3964</v>
      </c>
      <c r="Z1102" t="s">
        <v>3532</v>
      </c>
      <c r="AA1102" t="s">
        <v>1850</v>
      </c>
      <c r="AB1102" s="203">
        <v>37043.875</v>
      </c>
      <c r="AC1102" s="203">
        <v>37072.875</v>
      </c>
    </row>
    <row r="1103" spans="1:29" x14ac:dyDescent="0.25">
      <c r="A1103" s="44" t="str">
        <f t="shared" si="86"/>
        <v>US Natural Gas Financial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Financial</v>
      </c>
      <c r="E1103" s="44">
        <f>IF(VLOOKUP(S1103,'DD-Lookup'!$J$6:$L$50,3,FALSE)="Monthly",(YEAR(AC1103)-YEAR(AB1103))*12+MONTH(AC1103)-MONTH(AB1103)+1,(AC1103-AB1103+1))</f>
        <v>31</v>
      </c>
      <c r="F1103" s="218">
        <f t="shared" si="90"/>
        <v>77500</v>
      </c>
      <c r="G1103" s="207">
        <v>1264389</v>
      </c>
      <c r="H1103" s="203">
        <v>37029.339525462965</v>
      </c>
      <c r="I1103" t="s">
        <v>2313</v>
      </c>
      <c r="M1103" t="s">
        <v>2476</v>
      </c>
      <c r="N1103" t="s">
        <v>2711</v>
      </c>
      <c r="O1103" t="s">
        <v>3124</v>
      </c>
      <c r="P1103" s="204">
        <v>2500</v>
      </c>
      <c r="S1103" t="s">
        <v>2477</v>
      </c>
      <c r="T1103" t="s">
        <v>3899</v>
      </c>
      <c r="U1103" s="206">
        <v>4.2699999999999996</v>
      </c>
      <c r="V1103" t="s">
        <v>1173</v>
      </c>
      <c r="W1103" t="s">
        <v>3390</v>
      </c>
      <c r="X1103" t="s">
        <v>2713</v>
      </c>
      <c r="Y1103" t="s">
        <v>3964</v>
      </c>
      <c r="Z1103" t="s">
        <v>3532</v>
      </c>
      <c r="AA1103" t="s">
        <v>1851</v>
      </c>
      <c r="AB1103" s="203">
        <v>37073.875</v>
      </c>
      <c r="AC1103" s="203">
        <v>37103.875</v>
      </c>
    </row>
    <row r="1104" spans="1:29" x14ac:dyDescent="0.25">
      <c r="A1104" s="44" t="str">
        <f t="shared" si="86"/>
        <v>US Natural Gas Financial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Financial</v>
      </c>
      <c r="E1104" s="44">
        <f>IF(VLOOKUP(S1104,'DD-Lookup'!$J$6:$L$50,3,FALSE)="Monthly",(YEAR(AC1104)-YEAR(AB1104))*12+MONTH(AC1104)-MONTH(AB1104)+1,(AC1104-AB1104+1))</f>
        <v>92</v>
      </c>
      <c r="F1104" s="218">
        <f t="shared" si="90"/>
        <v>460000</v>
      </c>
      <c r="G1104" s="207">
        <v>1264391</v>
      </c>
      <c r="H1104" s="203">
        <v>37029.339537037034</v>
      </c>
      <c r="I1104" t="s">
        <v>2354</v>
      </c>
      <c r="M1104" t="s">
        <v>2476</v>
      </c>
      <c r="N1104" t="s">
        <v>3125</v>
      </c>
      <c r="O1104" t="s">
        <v>2617</v>
      </c>
      <c r="P1104" s="204">
        <v>5000</v>
      </c>
      <c r="S1104" t="s">
        <v>2477</v>
      </c>
      <c r="T1104" t="s">
        <v>3899</v>
      </c>
      <c r="U1104" s="206">
        <v>-1.4</v>
      </c>
      <c r="V1104" t="s">
        <v>2422</v>
      </c>
      <c r="W1104" t="s">
        <v>2404</v>
      </c>
      <c r="X1104" t="s">
        <v>2405</v>
      </c>
      <c r="Y1104" t="s">
        <v>3964</v>
      </c>
      <c r="Z1104" t="s">
        <v>3532</v>
      </c>
      <c r="AA1104" t="s">
        <v>1852</v>
      </c>
      <c r="AB1104" s="203">
        <v>37073</v>
      </c>
      <c r="AC1104" s="203">
        <v>37164</v>
      </c>
    </row>
    <row r="1105" spans="1:29" x14ac:dyDescent="0.25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3</v>
      </c>
      <c r="F1105" s="218">
        <f t="shared" si="90"/>
        <v>15000</v>
      </c>
      <c r="G1105" s="207">
        <v>1264392</v>
      </c>
      <c r="H1105" s="203">
        <v>37029.339548611111</v>
      </c>
      <c r="I1105" t="s">
        <v>2669</v>
      </c>
      <c r="M1105" t="s">
        <v>2476</v>
      </c>
      <c r="N1105" t="s">
        <v>3110</v>
      </c>
      <c r="O1105" t="s">
        <v>1770</v>
      </c>
      <c r="P1105" s="204">
        <v>5000</v>
      </c>
      <c r="S1105" t="s">
        <v>2477</v>
      </c>
      <c r="T1105" t="s">
        <v>3899</v>
      </c>
      <c r="U1105" s="206">
        <v>4.05</v>
      </c>
      <c r="V1105" t="s">
        <v>2998</v>
      </c>
      <c r="W1105" t="s">
        <v>3174</v>
      </c>
      <c r="X1105" t="s">
        <v>3138</v>
      </c>
      <c r="Y1105" t="s">
        <v>3114</v>
      </c>
      <c r="Z1105" t="s">
        <v>3532</v>
      </c>
      <c r="AA1105">
        <v>796622</v>
      </c>
      <c r="AB1105" s="203">
        <v>37030.875</v>
      </c>
      <c r="AC1105" s="203">
        <v>37032.875</v>
      </c>
    </row>
    <row r="1106" spans="1:29" x14ac:dyDescent="0.25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3</v>
      </c>
      <c r="F1106" s="218">
        <f t="shared" si="90"/>
        <v>7134</v>
      </c>
      <c r="G1106" s="207">
        <v>1264393</v>
      </c>
      <c r="H1106" s="203">
        <v>37029.339560185188</v>
      </c>
      <c r="I1106" t="s">
        <v>2690</v>
      </c>
      <c r="M1106" t="s">
        <v>2476</v>
      </c>
      <c r="N1106" t="s">
        <v>3110</v>
      </c>
      <c r="O1106" t="s">
        <v>1826</v>
      </c>
      <c r="P1106" s="204">
        <v>2378</v>
      </c>
      <c r="S1106" t="s">
        <v>2477</v>
      </c>
      <c r="T1106" t="s">
        <v>3899</v>
      </c>
      <c r="U1106" s="206">
        <v>2.42</v>
      </c>
      <c r="V1106" t="s">
        <v>3814</v>
      </c>
      <c r="W1106" t="s">
        <v>2436</v>
      </c>
      <c r="X1106" t="s">
        <v>2437</v>
      </c>
      <c r="Y1106" t="s">
        <v>3114</v>
      </c>
      <c r="Z1106" t="s">
        <v>3532</v>
      </c>
      <c r="AA1106">
        <v>796624</v>
      </c>
      <c r="AB1106" s="203">
        <v>37030.875</v>
      </c>
      <c r="AC1106" s="203">
        <v>37032.875</v>
      </c>
    </row>
    <row r="1107" spans="1:29" x14ac:dyDescent="0.25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3</v>
      </c>
      <c r="F1107" s="218">
        <f t="shared" si="90"/>
        <v>15000</v>
      </c>
      <c r="G1107" s="207">
        <v>1264394</v>
      </c>
      <c r="H1107" s="203">
        <v>37029.339560185188</v>
      </c>
      <c r="I1107" t="s">
        <v>3143</v>
      </c>
      <c r="M1107" t="s">
        <v>2476</v>
      </c>
      <c r="N1107" t="s">
        <v>3110</v>
      </c>
      <c r="O1107" t="s">
        <v>1768</v>
      </c>
      <c r="P1107" s="204">
        <v>5000</v>
      </c>
      <c r="S1107" t="s">
        <v>2477</v>
      </c>
      <c r="T1107" t="s">
        <v>3899</v>
      </c>
      <c r="U1107" s="206">
        <v>4.04</v>
      </c>
      <c r="V1107" t="s">
        <v>2342</v>
      </c>
      <c r="W1107" t="s">
        <v>3174</v>
      </c>
      <c r="X1107" t="s">
        <v>3138</v>
      </c>
      <c r="Y1107" t="s">
        <v>3114</v>
      </c>
      <c r="Z1107" t="s">
        <v>3532</v>
      </c>
      <c r="AA1107">
        <v>796623</v>
      </c>
      <c r="AB1107" s="203">
        <v>37030.875</v>
      </c>
      <c r="AC1107" s="203">
        <v>37032.875</v>
      </c>
    </row>
    <row r="1108" spans="1:29" x14ac:dyDescent="0.25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8">
        <f t="shared" si="90"/>
        <v>25</v>
      </c>
      <c r="G1108" s="207">
        <v>1264397</v>
      </c>
      <c r="H1108" s="203">
        <v>37029.339629629627</v>
      </c>
      <c r="I1108" t="s">
        <v>2630</v>
      </c>
      <c r="M1108" t="s">
        <v>3301</v>
      </c>
      <c r="N1108" t="s">
        <v>2406</v>
      </c>
      <c r="O1108" t="s">
        <v>1808</v>
      </c>
      <c r="P1108" s="204">
        <v>25</v>
      </c>
      <c r="S1108" t="s">
        <v>2475</v>
      </c>
      <c r="T1108" t="s">
        <v>3899</v>
      </c>
      <c r="U1108" s="206">
        <v>345</v>
      </c>
      <c r="V1108" t="s">
        <v>2869</v>
      </c>
      <c r="W1108" t="s">
        <v>2450</v>
      </c>
      <c r="X1108" t="s">
        <v>2451</v>
      </c>
      <c r="Y1108" t="s">
        <v>4166</v>
      </c>
      <c r="Z1108" t="s">
        <v>3527</v>
      </c>
      <c r="AA1108">
        <v>615078.1</v>
      </c>
      <c r="AB1108" s="203">
        <v>37032.875</v>
      </c>
      <c r="AC1108" s="203">
        <v>37032.875</v>
      </c>
    </row>
    <row r="1109" spans="1:29" x14ac:dyDescent="0.25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3</v>
      </c>
      <c r="F1109" s="218">
        <f t="shared" si="90"/>
        <v>15000</v>
      </c>
      <c r="G1109" s="207">
        <v>1264396</v>
      </c>
      <c r="H1109" s="203">
        <v>37029.339629629627</v>
      </c>
      <c r="I1109" t="s">
        <v>3136</v>
      </c>
      <c r="M1109" t="s">
        <v>2476</v>
      </c>
      <c r="N1109" t="s">
        <v>3110</v>
      </c>
      <c r="O1109" t="s">
        <v>1769</v>
      </c>
      <c r="Q1109" s="204">
        <v>5000</v>
      </c>
      <c r="S1109" t="s">
        <v>2477</v>
      </c>
      <c r="T1109" t="s">
        <v>3899</v>
      </c>
      <c r="U1109" s="206">
        <v>4.0549999999999997</v>
      </c>
      <c r="V1109" t="s">
        <v>3168</v>
      </c>
      <c r="W1109" t="s">
        <v>3174</v>
      </c>
      <c r="X1109" t="s">
        <v>3138</v>
      </c>
      <c r="Y1109" t="s">
        <v>3114</v>
      </c>
      <c r="Z1109" t="s">
        <v>3532</v>
      </c>
      <c r="AA1109">
        <v>796625</v>
      </c>
      <c r="AB1109" s="203">
        <v>37030.875</v>
      </c>
      <c r="AC1109" s="203">
        <v>37032.875</v>
      </c>
    </row>
    <row r="1110" spans="1:29" x14ac:dyDescent="0.25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3</v>
      </c>
      <c r="F1110" s="218">
        <f t="shared" si="90"/>
        <v>15000</v>
      </c>
      <c r="G1110" s="207">
        <v>1264399</v>
      </c>
      <c r="H1110" s="203">
        <v>37029.339675925927</v>
      </c>
      <c r="I1110" t="s">
        <v>3136</v>
      </c>
      <c r="M1110" t="s">
        <v>2476</v>
      </c>
      <c r="N1110" t="s">
        <v>3110</v>
      </c>
      <c r="O1110" t="s">
        <v>1768</v>
      </c>
      <c r="P1110" s="204">
        <v>5000</v>
      </c>
      <c r="S1110" t="s">
        <v>2477</v>
      </c>
      <c r="T1110" t="s">
        <v>3899</v>
      </c>
      <c r="U1110" s="206">
        <v>4.0350000000000001</v>
      </c>
      <c r="V1110" t="s">
        <v>3168</v>
      </c>
      <c r="W1110" t="s">
        <v>3174</v>
      </c>
      <c r="X1110" t="s">
        <v>3138</v>
      </c>
      <c r="Y1110" t="s">
        <v>3114</v>
      </c>
      <c r="Z1110" t="s">
        <v>3532</v>
      </c>
      <c r="AA1110">
        <v>796626</v>
      </c>
      <c r="AB1110" s="203">
        <v>37030.875</v>
      </c>
      <c r="AC1110" s="203">
        <v>37032.875</v>
      </c>
    </row>
    <row r="1111" spans="1:29" x14ac:dyDescent="0.25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3</v>
      </c>
      <c r="F1111" s="218">
        <f t="shared" si="90"/>
        <v>15000</v>
      </c>
      <c r="G1111" s="207">
        <v>1264400</v>
      </c>
      <c r="H1111" s="203">
        <v>37029.339687500003</v>
      </c>
      <c r="I1111" t="s">
        <v>2704</v>
      </c>
      <c r="M1111" t="s">
        <v>2476</v>
      </c>
      <c r="N1111" t="s">
        <v>3110</v>
      </c>
      <c r="O1111" t="s">
        <v>1822</v>
      </c>
      <c r="P1111" s="204">
        <v>5000</v>
      </c>
      <c r="S1111" t="s">
        <v>2477</v>
      </c>
      <c r="T1111" t="s">
        <v>3899</v>
      </c>
      <c r="U1111" s="206">
        <v>4.05</v>
      </c>
      <c r="V1111" t="s">
        <v>3155</v>
      </c>
      <c r="W1111" t="s">
        <v>3174</v>
      </c>
      <c r="X1111" t="s">
        <v>3138</v>
      </c>
      <c r="Y1111" t="s">
        <v>3114</v>
      </c>
      <c r="Z1111" t="s">
        <v>3532</v>
      </c>
      <c r="AA1111">
        <v>796627</v>
      </c>
      <c r="AB1111" s="203">
        <v>37030.875</v>
      </c>
      <c r="AC1111" s="203">
        <v>37032.875</v>
      </c>
    </row>
    <row r="1112" spans="1:29" x14ac:dyDescent="0.25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3</v>
      </c>
      <c r="F1112" s="218">
        <f t="shared" si="90"/>
        <v>15000</v>
      </c>
      <c r="G1112" s="207">
        <v>1264402</v>
      </c>
      <c r="H1112" s="203">
        <v>37029.339722222219</v>
      </c>
      <c r="I1112" t="s">
        <v>2704</v>
      </c>
      <c r="M1112" t="s">
        <v>2476</v>
      </c>
      <c r="N1112" t="s">
        <v>3110</v>
      </c>
      <c r="O1112" t="s">
        <v>1822</v>
      </c>
      <c r="P1112" s="204">
        <v>5000</v>
      </c>
      <c r="S1112" t="s">
        <v>2477</v>
      </c>
      <c r="T1112" t="s">
        <v>3899</v>
      </c>
      <c r="U1112" s="206">
        <v>4.0449999999999999</v>
      </c>
      <c r="V1112" t="s">
        <v>3155</v>
      </c>
      <c r="W1112" t="s">
        <v>3174</v>
      </c>
      <c r="X1112" t="s">
        <v>3138</v>
      </c>
      <c r="Y1112" t="s">
        <v>3114</v>
      </c>
      <c r="Z1112" t="s">
        <v>3532</v>
      </c>
      <c r="AA1112">
        <v>796629</v>
      </c>
      <c r="AB1112" s="203">
        <v>37030.875</v>
      </c>
      <c r="AC1112" s="203">
        <v>37032.875</v>
      </c>
    </row>
    <row r="1113" spans="1:29" x14ac:dyDescent="0.25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3</v>
      </c>
      <c r="F1113" s="218">
        <f t="shared" si="90"/>
        <v>15000</v>
      </c>
      <c r="G1113" s="207">
        <v>1264401</v>
      </c>
      <c r="H1113" s="203">
        <v>37029.339722222219</v>
      </c>
      <c r="I1113" t="s">
        <v>3136</v>
      </c>
      <c r="M1113" t="s">
        <v>2476</v>
      </c>
      <c r="N1113" t="s">
        <v>3110</v>
      </c>
      <c r="O1113" t="s">
        <v>1775</v>
      </c>
      <c r="Q1113" s="204">
        <v>5000</v>
      </c>
      <c r="S1113" t="s">
        <v>2477</v>
      </c>
      <c r="T1113" t="s">
        <v>3899</v>
      </c>
      <c r="U1113" s="206">
        <v>4.0650000000000004</v>
      </c>
      <c r="V1113" t="s">
        <v>3820</v>
      </c>
      <c r="W1113" t="s">
        <v>3157</v>
      </c>
      <c r="X1113" t="s">
        <v>3158</v>
      </c>
      <c r="Y1113" t="s">
        <v>3114</v>
      </c>
      <c r="Z1113" t="s">
        <v>3532</v>
      </c>
      <c r="AA1113">
        <v>796628</v>
      </c>
      <c r="AB1113" s="203">
        <v>37030.875</v>
      </c>
      <c r="AC1113" s="203">
        <v>37032.875</v>
      </c>
    </row>
    <row r="1114" spans="1:29" x14ac:dyDescent="0.25">
      <c r="A1114" s="44" t="str">
        <f t="shared" si="86"/>
        <v>US Natural Gas Physical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3</v>
      </c>
      <c r="F1114" s="218">
        <f t="shared" si="90"/>
        <v>15000</v>
      </c>
      <c r="G1114" s="207">
        <v>1264403</v>
      </c>
      <c r="H1114" s="203">
        <v>37029.339814814812</v>
      </c>
      <c r="I1114" t="s">
        <v>2669</v>
      </c>
      <c r="M1114" t="s">
        <v>2476</v>
      </c>
      <c r="N1114" t="s">
        <v>3110</v>
      </c>
      <c r="O1114" t="s">
        <v>1769</v>
      </c>
      <c r="P1114" s="204">
        <v>5000</v>
      </c>
      <c r="S1114" t="s">
        <v>2477</v>
      </c>
      <c r="T1114" t="s">
        <v>3899</v>
      </c>
      <c r="U1114" s="206">
        <v>4.05</v>
      </c>
      <c r="V1114" t="s">
        <v>2339</v>
      </c>
      <c r="W1114" t="s">
        <v>3174</v>
      </c>
      <c r="X1114" t="s">
        <v>3138</v>
      </c>
      <c r="Y1114" t="s">
        <v>3114</v>
      </c>
      <c r="Z1114" t="s">
        <v>3532</v>
      </c>
      <c r="AA1114">
        <v>796631</v>
      </c>
      <c r="AB1114" s="203">
        <v>37030.875</v>
      </c>
      <c r="AC1114" s="203">
        <v>37032.875</v>
      </c>
    </row>
    <row r="1115" spans="1:29" x14ac:dyDescent="0.25">
      <c r="A1115" s="44" t="str">
        <f t="shared" si="86"/>
        <v>US Natural Gas Physical</v>
      </c>
      <c r="B1115" s="44" t="str">
        <f t="shared" si="87"/>
        <v>US</v>
      </c>
      <c r="C1115" s="44" t="str">
        <f t="shared" si="88"/>
        <v>Natural Gas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3</v>
      </c>
      <c r="F1115" s="218">
        <f t="shared" si="90"/>
        <v>7500</v>
      </c>
      <c r="G1115" s="207">
        <v>1264404</v>
      </c>
      <c r="H1115" s="203">
        <v>37029.339837962965</v>
      </c>
      <c r="I1115" t="s">
        <v>2654</v>
      </c>
      <c r="M1115" t="s">
        <v>2476</v>
      </c>
      <c r="N1115" t="s">
        <v>3110</v>
      </c>
      <c r="O1115" t="s">
        <v>1831</v>
      </c>
      <c r="P1115" s="204">
        <v>2500</v>
      </c>
      <c r="S1115" t="s">
        <v>2477</v>
      </c>
      <c r="T1115" t="s">
        <v>3899</v>
      </c>
      <c r="U1115" s="206">
        <v>2.355</v>
      </c>
      <c r="V1115" t="s">
        <v>2435</v>
      </c>
      <c r="W1115" t="s">
        <v>2436</v>
      </c>
      <c r="X1115" t="s">
        <v>2437</v>
      </c>
      <c r="Y1115" t="s">
        <v>3114</v>
      </c>
      <c r="Z1115" t="s">
        <v>3532</v>
      </c>
      <c r="AA1115">
        <v>796632</v>
      </c>
      <c r="AB1115" s="203">
        <v>37030.875</v>
      </c>
      <c r="AC1115" s="203">
        <v>37032.875</v>
      </c>
    </row>
    <row r="1116" spans="1:29" x14ac:dyDescent="0.25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3</v>
      </c>
      <c r="F1116" s="218">
        <f t="shared" si="90"/>
        <v>30000</v>
      </c>
      <c r="G1116" s="207">
        <v>1264405</v>
      </c>
      <c r="H1116" s="203">
        <v>37029.339837962965</v>
      </c>
      <c r="I1116" t="s">
        <v>3143</v>
      </c>
      <c r="M1116" t="s">
        <v>2476</v>
      </c>
      <c r="N1116" t="s">
        <v>3110</v>
      </c>
      <c r="O1116" t="s">
        <v>1753</v>
      </c>
      <c r="P1116" s="204">
        <v>10000</v>
      </c>
      <c r="S1116" t="s">
        <v>2477</v>
      </c>
      <c r="T1116" t="s">
        <v>3899</v>
      </c>
      <c r="U1116" s="206">
        <v>4.1950000000000003</v>
      </c>
      <c r="V1116" t="s">
        <v>1798</v>
      </c>
      <c r="W1116" t="s">
        <v>3112</v>
      </c>
      <c r="X1116" t="s">
        <v>3113</v>
      </c>
      <c r="Y1116" t="s">
        <v>3114</v>
      </c>
      <c r="Z1116" t="s">
        <v>3532</v>
      </c>
      <c r="AA1116">
        <v>796633</v>
      </c>
      <c r="AB1116" s="203">
        <v>37030.875</v>
      </c>
      <c r="AC1116" s="203">
        <v>37032.875</v>
      </c>
    </row>
    <row r="1117" spans="1:29" x14ac:dyDescent="0.25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8">
        <f t="shared" si="90"/>
        <v>25</v>
      </c>
      <c r="G1117" s="207">
        <v>1264407</v>
      </c>
      <c r="H1117" s="203">
        <v>37029.339872685188</v>
      </c>
      <c r="I1117" t="s">
        <v>3109</v>
      </c>
      <c r="M1117" t="s">
        <v>3301</v>
      </c>
      <c r="N1117" t="s">
        <v>2409</v>
      </c>
      <c r="O1117" t="s">
        <v>1811</v>
      </c>
      <c r="Q1117" s="204">
        <v>25</v>
      </c>
      <c r="S1117" t="s">
        <v>2475</v>
      </c>
      <c r="T1117" t="s">
        <v>3899</v>
      </c>
      <c r="U1117" s="206">
        <v>386</v>
      </c>
      <c r="V1117" t="s">
        <v>2442</v>
      </c>
      <c r="W1117" t="s">
        <v>2486</v>
      </c>
      <c r="X1117" t="s">
        <v>2412</v>
      </c>
      <c r="Y1117" t="s">
        <v>4166</v>
      </c>
      <c r="Z1117" t="s">
        <v>3527</v>
      </c>
      <c r="AA1117">
        <v>615079.1</v>
      </c>
      <c r="AB1117" s="203">
        <v>37032.875</v>
      </c>
      <c r="AC1117" s="203">
        <v>37032.875</v>
      </c>
    </row>
    <row r="1118" spans="1:29" x14ac:dyDescent="0.25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3</v>
      </c>
      <c r="F1118" s="218">
        <f t="shared" si="90"/>
        <v>15000</v>
      </c>
      <c r="G1118" s="207">
        <v>1264406</v>
      </c>
      <c r="H1118" s="203">
        <v>37029.339872685188</v>
      </c>
      <c r="I1118" t="s">
        <v>3136</v>
      </c>
      <c r="M1118" t="s">
        <v>2476</v>
      </c>
      <c r="N1118" t="s">
        <v>3110</v>
      </c>
      <c r="O1118" t="s">
        <v>1775</v>
      </c>
      <c r="P1118" s="204">
        <v>5000</v>
      </c>
      <c r="S1118" t="s">
        <v>2477</v>
      </c>
      <c r="T1118" t="s">
        <v>3899</v>
      </c>
      <c r="U1118" s="206">
        <v>4.0350000000000001</v>
      </c>
      <c r="V1118" t="s">
        <v>3820</v>
      </c>
      <c r="W1118" t="s">
        <v>3157</v>
      </c>
      <c r="X1118" t="s">
        <v>3158</v>
      </c>
      <c r="Y1118" t="s">
        <v>3114</v>
      </c>
      <c r="Z1118" t="s">
        <v>3532</v>
      </c>
      <c r="AA1118">
        <v>796634</v>
      </c>
      <c r="AB1118" s="203">
        <v>37030.875</v>
      </c>
      <c r="AC1118" s="203">
        <v>37032.875</v>
      </c>
    </row>
    <row r="1119" spans="1:29" x14ac:dyDescent="0.25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3</v>
      </c>
      <c r="F1119" s="218">
        <f t="shared" si="90"/>
        <v>15000</v>
      </c>
      <c r="G1119" s="207">
        <v>1264408</v>
      </c>
      <c r="H1119" s="203">
        <v>37029.339895833335</v>
      </c>
      <c r="I1119" t="s">
        <v>2387</v>
      </c>
      <c r="M1119" t="s">
        <v>2476</v>
      </c>
      <c r="N1119" t="s">
        <v>3110</v>
      </c>
      <c r="O1119" t="s">
        <v>1770</v>
      </c>
      <c r="P1119" s="204">
        <v>5000</v>
      </c>
      <c r="S1119" t="s">
        <v>2477</v>
      </c>
      <c r="T1119" t="s">
        <v>3899</v>
      </c>
      <c r="U1119" s="206">
        <v>4.0449999999999999</v>
      </c>
      <c r="V1119" t="s">
        <v>1853</v>
      </c>
      <c r="W1119" t="s">
        <v>3174</v>
      </c>
      <c r="X1119" t="s">
        <v>3138</v>
      </c>
      <c r="Y1119" t="s">
        <v>3114</v>
      </c>
      <c r="Z1119" t="s">
        <v>3532</v>
      </c>
      <c r="AA1119">
        <v>796635</v>
      </c>
      <c r="AB1119" s="203">
        <v>37030.875</v>
      </c>
      <c r="AC1119" s="203">
        <v>37032.875</v>
      </c>
    </row>
    <row r="1120" spans="1:29" x14ac:dyDescent="0.25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3</v>
      </c>
      <c r="F1120" s="218">
        <f t="shared" si="90"/>
        <v>7500</v>
      </c>
      <c r="G1120" s="207">
        <v>1264409</v>
      </c>
      <c r="H1120" s="203">
        <v>37029.339930555558</v>
      </c>
      <c r="I1120" t="s">
        <v>2824</v>
      </c>
      <c r="M1120" t="s">
        <v>2476</v>
      </c>
      <c r="N1120" t="s">
        <v>3110</v>
      </c>
      <c r="O1120" t="s">
        <v>1831</v>
      </c>
      <c r="Q1120" s="204">
        <v>2500</v>
      </c>
      <c r="S1120" t="s">
        <v>2477</v>
      </c>
      <c r="T1120" t="s">
        <v>3899</v>
      </c>
      <c r="U1120" s="206">
        <v>2.38</v>
      </c>
      <c r="V1120" t="s">
        <v>2529</v>
      </c>
      <c r="W1120" t="s">
        <v>2436</v>
      </c>
      <c r="X1120" t="s">
        <v>2437</v>
      </c>
      <c r="Y1120" t="s">
        <v>3114</v>
      </c>
      <c r="Z1120" t="s">
        <v>3532</v>
      </c>
      <c r="AA1120">
        <v>796636</v>
      </c>
      <c r="AB1120" s="203">
        <v>37030.875</v>
      </c>
      <c r="AC1120" s="203">
        <v>37032.875</v>
      </c>
    </row>
    <row r="1121" spans="1:29" x14ac:dyDescent="0.25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3</v>
      </c>
      <c r="F1121" s="218">
        <f t="shared" si="90"/>
        <v>15000</v>
      </c>
      <c r="G1121" s="207">
        <v>1264410</v>
      </c>
      <c r="H1121" s="203">
        <v>37029.339953703704</v>
      </c>
      <c r="I1121" t="s">
        <v>3136</v>
      </c>
      <c r="M1121" t="s">
        <v>2476</v>
      </c>
      <c r="N1121" t="s">
        <v>3110</v>
      </c>
      <c r="O1121" t="s">
        <v>1775</v>
      </c>
      <c r="P1121" s="204">
        <v>5000</v>
      </c>
      <c r="S1121" t="s">
        <v>2477</v>
      </c>
      <c r="T1121" t="s">
        <v>3899</v>
      </c>
      <c r="U1121" s="206">
        <v>4.0199999999999996</v>
      </c>
      <c r="V1121" t="s">
        <v>3820</v>
      </c>
      <c r="W1121" t="s">
        <v>3157</v>
      </c>
      <c r="X1121" t="s">
        <v>3158</v>
      </c>
      <c r="Y1121" t="s">
        <v>3114</v>
      </c>
      <c r="Z1121" t="s">
        <v>3532</v>
      </c>
      <c r="AA1121">
        <v>796637</v>
      </c>
      <c r="AB1121" s="203">
        <v>37030.875</v>
      </c>
      <c r="AC1121" s="203">
        <v>37032.875</v>
      </c>
    </row>
    <row r="1122" spans="1:29" x14ac:dyDescent="0.25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3</v>
      </c>
      <c r="F1122" s="218">
        <f t="shared" si="90"/>
        <v>30000</v>
      </c>
      <c r="G1122" s="207">
        <v>1264411</v>
      </c>
      <c r="H1122" s="203">
        <v>37029.339965277781</v>
      </c>
      <c r="I1122" t="s">
        <v>4174</v>
      </c>
      <c r="M1122" t="s">
        <v>2476</v>
      </c>
      <c r="N1122" t="s">
        <v>3110</v>
      </c>
      <c r="O1122" t="s">
        <v>1846</v>
      </c>
      <c r="Q1122" s="204">
        <v>10000</v>
      </c>
      <c r="S1122" t="s">
        <v>2477</v>
      </c>
      <c r="T1122" t="s">
        <v>3899</v>
      </c>
      <c r="U1122" s="206">
        <v>4.165</v>
      </c>
      <c r="V1122" t="s">
        <v>4130</v>
      </c>
      <c r="W1122" t="s">
        <v>2319</v>
      </c>
      <c r="X1122" t="s">
        <v>2320</v>
      </c>
      <c r="Y1122" t="s">
        <v>3114</v>
      </c>
      <c r="Z1122" t="s">
        <v>3532</v>
      </c>
      <c r="AA1122">
        <v>796638</v>
      </c>
      <c r="AB1122" s="203">
        <v>37030.875</v>
      </c>
      <c r="AC1122" s="203">
        <v>37032.875</v>
      </c>
    </row>
    <row r="1123" spans="1:29" x14ac:dyDescent="0.25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3</v>
      </c>
      <c r="F1123" s="218">
        <f t="shared" si="90"/>
        <v>15000</v>
      </c>
      <c r="G1123" s="207">
        <v>1264412</v>
      </c>
      <c r="H1123" s="203">
        <v>37029.33997685185</v>
      </c>
      <c r="I1123" t="s">
        <v>2387</v>
      </c>
      <c r="M1123" t="s">
        <v>2476</v>
      </c>
      <c r="N1123" t="s">
        <v>3110</v>
      </c>
      <c r="O1123" t="s">
        <v>1770</v>
      </c>
      <c r="P1123" s="204">
        <v>5000</v>
      </c>
      <c r="S1123" t="s">
        <v>2477</v>
      </c>
      <c r="T1123" t="s">
        <v>3899</v>
      </c>
      <c r="U1123" s="206">
        <v>4.04</v>
      </c>
      <c r="V1123" t="s">
        <v>1853</v>
      </c>
      <c r="W1123" t="s">
        <v>3174</v>
      </c>
      <c r="X1123" t="s">
        <v>3138</v>
      </c>
      <c r="Y1123" t="s">
        <v>3114</v>
      </c>
      <c r="Z1123" t="s">
        <v>3532</v>
      </c>
      <c r="AA1123">
        <v>796639</v>
      </c>
      <c r="AB1123" s="203">
        <v>37030.875</v>
      </c>
      <c r="AC1123" s="203">
        <v>37032.875</v>
      </c>
    </row>
    <row r="1124" spans="1:29" x14ac:dyDescent="0.25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3</v>
      </c>
      <c r="F1124" s="218">
        <f t="shared" si="90"/>
        <v>15000</v>
      </c>
      <c r="G1124" s="207">
        <v>1264413</v>
      </c>
      <c r="H1124" s="203">
        <v>37029.340011574073</v>
      </c>
      <c r="I1124" t="s">
        <v>3143</v>
      </c>
      <c r="M1124" t="s">
        <v>2476</v>
      </c>
      <c r="N1124" t="s">
        <v>3110</v>
      </c>
      <c r="O1124" t="s">
        <v>1768</v>
      </c>
      <c r="P1124" s="204">
        <v>5000</v>
      </c>
      <c r="S1124" t="s">
        <v>2477</v>
      </c>
      <c r="T1124" t="s">
        <v>3899</v>
      </c>
      <c r="U1124" s="206">
        <v>4.03</v>
      </c>
      <c r="V1124" t="s">
        <v>2342</v>
      </c>
      <c r="W1124" t="s">
        <v>3174</v>
      </c>
      <c r="X1124" t="s">
        <v>3138</v>
      </c>
      <c r="Y1124" t="s">
        <v>3114</v>
      </c>
      <c r="Z1124" t="s">
        <v>3532</v>
      </c>
      <c r="AA1124">
        <v>796640</v>
      </c>
      <c r="AB1124" s="203">
        <v>37030.875</v>
      </c>
      <c r="AC1124" s="203">
        <v>37032.875</v>
      </c>
    </row>
    <row r="1125" spans="1:29" x14ac:dyDescent="0.25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3</v>
      </c>
      <c r="F1125" s="218">
        <f t="shared" si="90"/>
        <v>15000</v>
      </c>
      <c r="G1125" s="207">
        <v>1264414</v>
      </c>
      <c r="H1125" s="203">
        <v>37029.34003472222</v>
      </c>
      <c r="I1125" t="s">
        <v>2387</v>
      </c>
      <c r="M1125" t="s">
        <v>2476</v>
      </c>
      <c r="N1125" t="s">
        <v>3110</v>
      </c>
      <c r="O1125" t="s">
        <v>1822</v>
      </c>
      <c r="P1125" s="204">
        <v>5000</v>
      </c>
      <c r="S1125" t="s">
        <v>2477</v>
      </c>
      <c r="T1125" t="s">
        <v>3899</v>
      </c>
      <c r="U1125" s="206">
        <v>4.0350000000000001</v>
      </c>
      <c r="V1125" t="s">
        <v>2503</v>
      </c>
      <c r="W1125" t="s">
        <v>3174</v>
      </c>
      <c r="X1125" t="s">
        <v>3138</v>
      </c>
      <c r="Y1125" t="s">
        <v>3114</v>
      </c>
      <c r="Z1125" t="s">
        <v>3532</v>
      </c>
      <c r="AA1125">
        <v>796641</v>
      </c>
      <c r="AB1125" s="203">
        <v>37030.875</v>
      </c>
      <c r="AC1125" s="203">
        <v>37032.875</v>
      </c>
    </row>
    <row r="1126" spans="1:29" x14ac:dyDescent="0.25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3</v>
      </c>
      <c r="F1126" s="218">
        <f t="shared" si="90"/>
        <v>15000</v>
      </c>
      <c r="G1126" s="207">
        <v>1264415</v>
      </c>
      <c r="H1126" s="203">
        <v>37029.340069444443</v>
      </c>
      <c r="I1126" t="s">
        <v>2387</v>
      </c>
      <c r="M1126" t="s">
        <v>2476</v>
      </c>
      <c r="N1126" t="s">
        <v>3110</v>
      </c>
      <c r="O1126" t="s">
        <v>1770</v>
      </c>
      <c r="P1126" s="204">
        <v>5000</v>
      </c>
      <c r="S1126" t="s">
        <v>2477</v>
      </c>
      <c r="T1126" t="s">
        <v>3899</v>
      </c>
      <c r="U1126" s="206">
        <v>4.0350000000000001</v>
      </c>
      <c r="V1126" t="s">
        <v>2503</v>
      </c>
      <c r="W1126" t="s">
        <v>3174</v>
      </c>
      <c r="X1126" t="s">
        <v>3138</v>
      </c>
      <c r="Y1126" t="s">
        <v>3114</v>
      </c>
      <c r="Z1126" t="s">
        <v>3532</v>
      </c>
      <c r="AA1126">
        <v>796642</v>
      </c>
      <c r="AB1126" s="203">
        <v>37030.875</v>
      </c>
      <c r="AC1126" s="203">
        <v>37032.875</v>
      </c>
    </row>
    <row r="1127" spans="1:29" x14ac:dyDescent="0.25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3</v>
      </c>
      <c r="F1127" s="218">
        <f t="shared" si="90"/>
        <v>15000</v>
      </c>
      <c r="G1127" s="207">
        <v>1264416</v>
      </c>
      <c r="H1127" s="203">
        <v>37029.340104166666</v>
      </c>
      <c r="I1127" t="s">
        <v>2387</v>
      </c>
      <c r="M1127" t="s">
        <v>2476</v>
      </c>
      <c r="N1127" t="s">
        <v>3110</v>
      </c>
      <c r="O1127" t="s">
        <v>1770</v>
      </c>
      <c r="P1127" s="204">
        <v>5000</v>
      </c>
      <c r="S1127" t="s">
        <v>2477</v>
      </c>
      <c r="T1127" t="s">
        <v>3899</v>
      </c>
      <c r="U1127" s="206">
        <v>4.03</v>
      </c>
      <c r="V1127" t="s">
        <v>1853</v>
      </c>
      <c r="W1127" t="s">
        <v>3174</v>
      </c>
      <c r="X1127" t="s">
        <v>3138</v>
      </c>
      <c r="Y1127" t="s">
        <v>3114</v>
      </c>
      <c r="Z1127" t="s">
        <v>3532</v>
      </c>
      <c r="AA1127">
        <v>796643</v>
      </c>
      <c r="AB1127" s="203">
        <v>37030.875</v>
      </c>
      <c r="AC1127" s="203">
        <v>37032.875</v>
      </c>
    </row>
    <row r="1128" spans="1:29" x14ac:dyDescent="0.25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3</v>
      </c>
      <c r="F1128" s="218">
        <f t="shared" si="90"/>
        <v>30000</v>
      </c>
      <c r="G1128" s="207">
        <v>1264417</v>
      </c>
      <c r="H1128" s="203">
        <v>37029.340115740742</v>
      </c>
      <c r="I1128" t="s">
        <v>3871</v>
      </c>
      <c r="M1128" t="s">
        <v>2476</v>
      </c>
      <c r="N1128" t="s">
        <v>3110</v>
      </c>
      <c r="O1128" t="s">
        <v>1781</v>
      </c>
      <c r="Q1128" s="204">
        <v>10000</v>
      </c>
      <c r="S1128" t="s">
        <v>2477</v>
      </c>
      <c r="T1128" t="s">
        <v>3899</v>
      </c>
      <c r="U1128" s="206">
        <v>4.1863000000000001</v>
      </c>
      <c r="V1128" t="s">
        <v>2845</v>
      </c>
      <c r="W1128" t="s">
        <v>3112</v>
      </c>
      <c r="X1128" t="s">
        <v>3113</v>
      </c>
      <c r="Y1128" t="s">
        <v>3114</v>
      </c>
      <c r="Z1128" t="s">
        <v>3532</v>
      </c>
      <c r="AA1128">
        <v>796644</v>
      </c>
      <c r="AB1128" s="203">
        <v>37030.875</v>
      </c>
      <c r="AC1128" s="203">
        <v>37032.875</v>
      </c>
    </row>
    <row r="1129" spans="1:29" x14ac:dyDescent="0.25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3</v>
      </c>
      <c r="F1129" s="218">
        <f t="shared" si="90"/>
        <v>30000</v>
      </c>
      <c r="G1129" s="207">
        <v>1264419</v>
      </c>
      <c r="H1129" s="203">
        <v>37029.340138888889</v>
      </c>
      <c r="I1129" t="s">
        <v>3143</v>
      </c>
      <c r="M1129" t="s">
        <v>2476</v>
      </c>
      <c r="N1129" t="s">
        <v>3110</v>
      </c>
      <c r="O1129" t="s">
        <v>1753</v>
      </c>
      <c r="Q1129" s="204">
        <v>10000</v>
      </c>
      <c r="S1129" t="s">
        <v>2477</v>
      </c>
      <c r="T1129" t="s">
        <v>3899</v>
      </c>
      <c r="U1129" s="206">
        <v>4.1913</v>
      </c>
      <c r="V1129" t="s">
        <v>1798</v>
      </c>
      <c r="W1129" t="s">
        <v>3112</v>
      </c>
      <c r="X1129" t="s">
        <v>3113</v>
      </c>
      <c r="Y1129" t="s">
        <v>3114</v>
      </c>
      <c r="Z1129" t="s">
        <v>3532</v>
      </c>
      <c r="AA1129">
        <v>796646</v>
      </c>
      <c r="AB1129" s="203">
        <v>37030.875</v>
      </c>
      <c r="AC1129" s="203">
        <v>37032.875</v>
      </c>
    </row>
    <row r="1130" spans="1:29" x14ac:dyDescent="0.25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3</v>
      </c>
      <c r="F1130" s="218">
        <f t="shared" si="90"/>
        <v>30000</v>
      </c>
      <c r="G1130" s="207">
        <v>1264418</v>
      </c>
      <c r="H1130" s="203">
        <v>37029.340138888889</v>
      </c>
      <c r="I1130" t="s">
        <v>3639</v>
      </c>
      <c r="M1130" t="s">
        <v>2476</v>
      </c>
      <c r="N1130" t="s">
        <v>3110</v>
      </c>
      <c r="O1130" t="s">
        <v>1762</v>
      </c>
      <c r="P1130" s="204">
        <v>10000</v>
      </c>
      <c r="S1130" t="s">
        <v>2477</v>
      </c>
      <c r="T1130" t="s">
        <v>3899</v>
      </c>
      <c r="U1130" s="206">
        <v>4.08</v>
      </c>
      <c r="V1130" t="s">
        <v>2454</v>
      </c>
      <c r="W1130" t="s">
        <v>3157</v>
      </c>
      <c r="X1130" t="s">
        <v>3158</v>
      </c>
      <c r="Y1130" t="s">
        <v>3114</v>
      </c>
      <c r="Z1130" t="s">
        <v>3532</v>
      </c>
      <c r="AA1130">
        <v>796645</v>
      </c>
      <c r="AB1130" s="203">
        <v>37030.875</v>
      </c>
      <c r="AC1130" s="203">
        <v>37032.875</v>
      </c>
    </row>
    <row r="1131" spans="1:29" x14ac:dyDescent="0.25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2</v>
      </c>
      <c r="F1131" s="218">
        <f t="shared" si="90"/>
        <v>50</v>
      </c>
      <c r="G1131" s="207">
        <v>1264420</v>
      </c>
      <c r="H1131" s="203">
        <v>37029.340185185189</v>
      </c>
      <c r="I1131" t="s">
        <v>3109</v>
      </c>
      <c r="M1131" t="s">
        <v>3301</v>
      </c>
      <c r="N1131" t="s">
        <v>2409</v>
      </c>
      <c r="O1131" t="s">
        <v>1817</v>
      </c>
      <c r="Q1131" s="204">
        <v>25</v>
      </c>
      <c r="S1131" t="s">
        <v>2475</v>
      </c>
      <c r="T1131" t="s">
        <v>3899</v>
      </c>
      <c r="U1131" s="206">
        <v>240</v>
      </c>
      <c r="V1131" t="s">
        <v>1854</v>
      </c>
      <c r="W1131" t="s">
        <v>2419</v>
      </c>
      <c r="X1131" t="s">
        <v>2412</v>
      </c>
      <c r="Y1131" t="s">
        <v>4166</v>
      </c>
      <c r="Z1131" t="s">
        <v>3527</v>
      </c>
      <c r="AA1131">
        <v>615080.1</v>
      </c>
      <c r="AB1131" s="203">
        <v>37031.875</v>
      </c>
      <c r="AC1131" s="203">
        <v>37032.875</v>
      </c>
    </row>
    <row r="1132" spans="1:29" x14ac:dyDescent="0.25">
      <c r="A1132" s="44" t="str">
        <f t="shared" si="86"/>
        <v>US Natural Gas Physical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3</v>
      </c>
      <c r="F1132" s="218">
        <f t="shared" si="90"/>
        <v>30000</v>
      </c>
      <c r="G1132" s="207">
        <v>1264421</v>
      </c>
      <c r="H1132" s="203">
        <v>37029.340196759258</v>
      </c>
      <c r="I1132" t="s">
        <v>3165</v>
      </c>
      <c r="M1132" t="s">
        <v>2476</v>
      </c>
      <c r="N1132" t="s">
        <v>3110</v>
      </c>
      <c r="O1132" t="s">
        <v>1781</v>
      </c>
      <c r="Q1132" s="204">
        <v>10000</v>
      </c>
      <c r="S1132" t="s">
        <v>2477</v>
      </c>
      <c r="T1132" t="s">
        <v>3899</v>
      </c>
      <c r="U1132" s="206">
        <v>4.1900000000000004</v>
      </c>
      <c r="V1132" t="s">
        <v>2434</v>
      </c>
      <c r="W1132" t="s">
        <v>3112</v>
      </c>
      <c r="X1132" t="s">
        <v>3113</v>
      </c>
      <c r="Y1132" t="s">
        <v>3114</v>
      </c>
      <c r="Z1132" t="s">
        <v>3532</v>
      </c>
      <c r="AA1132">
        <v>796647</v>
      </c>
      <c r="AB1132" s="203">
        <v>37030.875</v>
      </c>
      <c r="AC1132" s="203">
        <v>37032.875</v>
      </c>
    </row>
    <row r="1133" spans="1:29" x14ac:dyDescent="0.25">
      <c r="A1133" s="44" t="str">
        <f t="shared" si="86"/>
        <v>US Natural Gas Financial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Financial</v>
      </c>
      <c r="E1133" s="44">
        <f>IF(VLOOKUP(S1133,'DD-Lookup'!$J$6:$L$50,3,FALSE)="Monthly",(YEAR(AC1133)-YEAR(AB1133))*12+MONTH(AC1133)-MONTH(AB1133)+1,(AC1133-AB1133+1))</f>
        <v>153</v>
      </c>
      <c r="F1133" s="218">
        <f t="shared" si="90"/>
        <v>765000</v>
      </c>
      <c r="G1133" s="207">
        <v>1264422</v>
      </c>
      <c r="H1133" s="203">
        <v>37029.340208333335</v>
      </c>
      <c r="I1133" t="s">
        <v>3109</v>
      </c>
      <c r="M1133" t="s">
        <v>2476</v>
      </c>
      <c r="N1133" t="s">
        <v>2711</v>
      </c>
      <c r="O1133" t="s">
        <v>2310</v>
      </c>
      <c r="P1133" s="204">
        <v>5000</v>
      </c>
      <c r="S1133" t="s">
        <v>2477</v>
      </c>
      <c r="T1133" t="s">
        <v>3899</v>
      </c>
      <c r="U1133" s="206">
        <v>4.32</v>
      </c>
      <c r="V1133" t="s">
        <v>2335</v>
      </c>
      <c r="W1133" t="s">
        <v>3390</v>
      </c>
      <c r="X1133" t="s">
        <v>2713</v>
      </c>
      <c r="Y1133" t="s">
        <v>3964</v>
      </c>
      <c r="Z1133" t="s">
        <v>3532</v>
      </c>
      <c r="AA1133" t="s">
        <v>1855</v>
      </c>
      <c r="AB1133" s="203">
        <v>37043</v>
      </c>
      <c r="AC1133" s="203">
        <v>37195</v>
      </c>
    </row>
    <row r="1134" spans="1:29" x14ac:dyDescent="0.25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3</v>
      </c>
      <c r="F1134" s="218">
        <f t="shared" si="90"/>
        <v>15000</v>
      </c>
      <c r="G1134" s="207">
        <v>1264424</v>
      </c>
      <c r="H1134" s="203">
        <v>37029.340231481481</v>
      </c>
      <c r="I1134" t="s">
        <v>3142</v>
      </c>
      <c r="M1134" t="s">
        <v>2476</v>
      </c>
      <c r="N1134" t="s">
        <v>3110</v>
      </c>
      <c r="O1134" t="s">
        <v>1812</v>
      </c>
      <c r="P1134" s="204">
        <v>5000</v>
      </c>
      <c r="S1134" t="s">
        <v>2477</v>
      </c>
      <c r="T1134" t="s">
        <v>3899</v>
      </c>
      <c r="U1134" s="206">
        <v>2.4700000000000002</v>
      </c>
      <c r="V1134" t="s">
        <v>2424</v>
      </c>
      <c r="W1134" t="s">
        <v>2400</v>
      </c>
      <c r="X1134" t="s">
        <v>2375</v>
      </c>
      <c r="Y1134" t="s">
        <v>3114</v>
      </c>
      <c r="Z1134" t="s">
        <v>3532</v>
      </c>
      <c r="AA1134">
        <v>796649</v>
      </c>
      <c r="AB1134" s="203">
        <v>37030.875</v>
      </c>
      <c r="AC1134" s="203">
        <v>37032.875</v>
      </c>
    </row>
    <row r="1135" spans="1:29" x14ac:dyDescent="0.25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3</v>
      </c>
      <c r="F1135" s="218">
        <f t="shared" si="90"/>
        <v>15000</v>
      </c>
      <c r="G1135" s="207">
        <v>1264423</v>
      </c>
      <c r="H1135" s="203">
        <v>37029.340231481481</v>
      </c>
      <c r="I1135" t="s">
        <v>2387</v>
      </c>
      <c r="M1135" t="s">
        <v>2476</v>
      </c>
      <c r="N1135" t="s">
        <v>3110</v>
      </c>
      <c r="O1135" t="s">
        <v>1768</v>
      </c>
      <c r="P1135" s="204">
        <v>5000</v>
      </c>
      <c r="S1135" t="s">
        <v>2477</v>
      </c>
      <c r="T1135" t="s">
        <v>3899</v>
      </c>
      <c r="U1135" s="206">
        <v>4.0199999999999996</v>
      </c>
      <c r="V1135" t="s">
        <v>2503</v>
      </c>
      <c r="W1135" t="s">
        <v>3174</v>
      </c>
      <c r="X1135" t="s">
        <v>3138</v>
      </c>
      <c r="Y1135" t="s">
        <v>3114</v>
      </c>
      <c r="Z1135" t="s">
        <v>3532</v>
      </c>
      <c r="AA1135">
        <v>796648</v>
      </c>
      <c r="AB1135" s="203">
        <v>37030.875</v>
      </c>
      <c r="AC1135" s="203">
        <v>37032.875</v>
      </c>
    </row>
    <row r="1136" spans="1:29" x14ac:dyDescent="0.25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2</v>
      </c>
      <c r="F1136" s="218">
        <f t="shared" si="90"/>
        <v>50</v>
      </c>
      <c r="G1136" s="207">
        <v>1264426</v>
      </c>
      <c r="H1136" s="203">
        <v>37029.340243055558</v>
      </c>
      <c r="I1136" t="s">
        <v>2710</v>
      </c>
      <c r="M1136" t="s">
        <v>3301</v>
      </c>
      <c r="N1136" t="s">
        <v>2409</v>
      </c>
      <c r="O1136" t="s">
        <v>1836</v>
      </c>
      <c r="Q1136" s="204">
        <v>25</v>
      </c>
      <c r="S1136" t="s">
        <v>2475</v>
      </c>
      <c r="T1136" t="s">
        <v>3899</v>
      </c>
      <c r="U1136" s="206">
        <v>140</v>
      </c>
      <c r="V1136" t="s">
        <v>2895</v>
      </c>
      <c r="W1136" t="s">
        <v>2419</v>
      </c>
      <c r="X1136" t="s">
        <v>2412</v>
      </c>
      <c r="Y1136" t="s">
        <v>4166</v>
      </c>
      <c r="Z1136" t="s">
        <v>3527</v>
      </c>
      <c r="AA1136">
        <v>615081.1</v>
      </c>
      <c r="AB1136" s="203">
        <v>37031.875</v>
      </c>
      <c r="AC1136" s="203">
        <v>37032.875</v>
      </c>
    </row>
    <row r="1137" spans="1:29" x14ac:dyDescent="0.25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8">
        <f t="shared" si="90"/>
        <v>25</v>
      </c>
      <c r="G1137" s="207">
        <v>1264429</v>
      </c>
      <c r="H1137" s="203">
        <v>37029.340266203704</v>
      </c>
      <c r="I1137" t="s">
        <v>2462</v>
      </c>
      <c r="M1137" t="s">
        <v>3301</v>
      </c>
      <c r="N1137" t="s">
        <v>2406</v>
      </c>
      <c r="O1137" t="s">
        <v>1808</v>
      </c>
      <c r="Q1137" s="204">
        <v>25</v>
      </c>
      <c r="S1137" t="s">
        <v>2475</v>
      </c>
      <c r="T1137" t="s">
        <v>3899</v>
      </c>
      <c r="U1137" s="206">
        <v>345</v>
      </c>
      <c r="V1137" t="s">
        <v>1833</v>
      </c>
      <c r="W1137" t="s">
        <v>2450</v>
      </c>
      <c r="X1137" t="s">
        <v>2451</v>
      </c>
      <c r="Y1137" t="s">
        <v>4166</v>
      </c>
      <c r="Z1137" t="s">
        <v>3527</v>
      </c>
      <c r="AA1137">
        <v>615082.1</v>
      </c>
      <c r="AB1137" s="203">
        <v>37032.875</v>
      </c>
      <c r="AC1137" s="203">
        <v>37032.875</v>
      </c>
    </row>
    <row r="1138" spans="1:29" x14ac:dyDescent="0.25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3</v>
      </c>
      <c r="F1138" s="218">
        <f t="shared" si="90"/>
        <v>30000</v>
      </c>
      <c r="G1138" s="207">
        <v>1264428</v>
      </c>
      <c r="H1138" s="203">
        <v>37029.340266203704</v>
      </c>
      <c r="I1138" t="s">
        <v>2669</v>
      </c>
      <c r="M1138" t="s">
        <v>2476</v>
      </c>
      <c r="N1138" t="s">
        <v>3110</v>
      </c>
      <c r="O1138" t="s">
        <v>1753</v>
      </c>
      <c r="Q1138" s="204">
        <v>10000</v>
      </c>
      <c r="S1138" t="s">
        <v>2477</v>
      </c>
      <c r="T1138" t="s">
        <v>3899</v>
      </c>
      <c r="U1138" s="206">
        <v>4.1924999999999999</v>
      </c>
      <c r="V1138" t="s">
        <v>1856</v>
      </c>
      <c r="W1138" t="s">
        <v>3112</v>
      </c>
      <c r="X1138" t="s">
        <v>3113</v>
      </c>
      <c r="Y1138" t="s">
        <v>3114</v>
      </c>
      <c r="Z1138" t="s">
        <v>3532</v>
      </c>
      <c r="AA1138">
        <v>796651</v>
      </c>
      <c r="AB1138" s="203">
        <v>37030.875</v>
      </c>
      <c r="AC1138" s="203">
        <v>37032.875</v>
      </c>
    </row>
    <row r="1139" spans="1:29" x14ac:dyDescent="0.25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3</v>
      </c>
      <c r="F1139" s="218">
        <f t="shared" si="90"/>
        <v>15000</v>
      </c>
      <c r="G1139" s="207">
        <v>1264427</v>
      </c>
      <c r="H1139" s="203">
        <v>37029.340266203704</v>
      </c>
      <c r="I1139" t="s">
        <v>2387</v>
      </c>
      <c r="M1139" t="s">
        <v>2476</v>
      </c>
      <c r="N1139" t="s">
        <v>3110</v>
      </c>
      <c r="O1139" t="s">
        <v>1768</v>
      </c>
      <c r="P1139" s="204">
        <v>5000</v>
      </c>
      <c r="S1139" t="s">
        <v>2477</v>
      </c>
      <c r="T1139" t="s">
        <v>3899</v>
      </c>
      <c r="U1139" s="206">
        <v>4.0149999999999997</v>
      </c>
      <c r="V1139" t="s">
        <v>2503</v>
      </c>
      <c r="W1139" t="s">
        <v>3174</v>
      </c>
      <c r="X1139" t="s">
        <v>3138</v>
      </c>
      <c r="Y1139" t="s">
        <v>3114</v>
      </c>
      <c r="Z1139" t="s">
        <v>3532</v>
      </c>
      <c r="AA1139">
        <v>796650</v>
      </c>
      <c r="AB1139" s="203">
        <v>37030.875</v>
      </c>
      <c r="AC1139" s="203">
        <v>37032.875</v>
      </c>
    </row>
    <row r="1140" spans="1:29" x14ac:dyDescent="0.25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3</v>
      </c>
      <c r="F1140" s="218">
        <f t="shared" si="90"/>
        <v>15000</v>
      </c>
      <c r="G1140" s="207">
        <v>1264430</v>
      </c>
      <c r="H1140" s="203">
        <v>37029.340300925927</v>
      </c>
      <c r="I1140" t="s">
        <v>2654</v>
      </c>
      <c r="M1140" t="s">
        <v>2476</v>
      </c>
      <c r="N1140" t="s">
        <v>3110</v>
      </c>
      <c r="O1140" t="s">
        <v>1812</v>
      </c>
      <c r="P1140" s="204">
        <v>5000</v>
      </c>
      <c r="S1140" t="s">
        <v>2477</v>
      </c>
      <c r="T1140" t="s">
        <v>3899</v>
      </c>
      <c r="U1140" s="206">
        <v>2.4449999999999998</v>
      </c>
      <c r="V1140" t="s">
        <v>2399</v>
      </c>
      <c r="W1140" t="s">
        <v>2400</v>
      </c>
      <c r="X1140" t="s">
        <v>2375</v>
      </c>
      <c r="Y1140" t="s">
        <v>3114</v>
      </c>
      <c r="Z1140" t="s">
        <v>3532</v>
      </c>
      <c r="AA1140">
        <v>796652</v>
      </c>
      <c r="AB1140" s="203">
        <v>37030.875</v>
      </c>
      <c r="AC1140" s="203">
        <v>37032.875</v>
      </c>
    </row>
    <row r="1141" spans="1:29" x14ac:dyDescent="0.25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3</v>
      </c>
      <c r="F1141" s="218">
        <f t="shared" si="90"/>
        <v>15000</v>
      </c>
      <c r="G1141" s="207">
        <v>1264431</v>
      </c>
      <c r="H1141" s="203">
        <v>37029.340312499997</v>
      </c>
      <c r="I1141" t="s">
        <v>2420</v>
      </c>
      <c r="M1141" t="s">
        <v>2476</v>
      </c>
      <c r="N1141" t="s">
        <v>3110</v>
      </c>
      <c r="O1141" t="s">
        <v>1799</v>
      </c>
      <c r="P1141" s="204">
        <v>5000</v>
      </c>
      <c r="S1141" t="s">
        <v>2477</v>
      </c>
      <c r="T1141" t="s">
        <v>3899</v>
      </c>
      <c r="U1141" s="206">
        <v>4.0999999999999996</v>
      </c>
      <c r="V1141" t="s">
        <v>3706</v>
      </c>
      <c r="W1141" t="s">
        <v>2374</v>
      </c>
      <c r="X1141" t="s">
        <v>2375</v>
      </c>
      <c r="Y1141" t="s">
        <v>3114</v>
      </c>
      <c r="Z1141" t="s">
        <v>3532</v>
      </c>
      <c r="AA1141">
        <v>796653</v>
      </c>
      <c r="AB1141" s="203">
        <v>37030.875</v>
      </c>
      <c r="AC1141" s="203">
        <v>37032.875</v>
      </c>
    </row>
    <row r="1142" spans="1:29" x14ac:dyDescent="0.25">
      <c r="A1142" s="44" t="str">
        <f t="shared" si="86"/>
        <v>US Natural Gas Financial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Financial</v>
      </c>
      <c r="E1142" s="44">
        <f>IF(VLOOKUP(S1142,'DD-Lookup'!$J$6:$L$50,3,FALSE)="Monthly",(YEAR(AC1142)-YEAR(AB1142))*12+MONTH(AC1142)-MONTH(AB1142)+1,(AC1142-AB1142+1))</f>
        <v>30</v>
      </c>
      <c r="F1142" s="218">
        <f t="shared" si="90"/>
        <v>75000</v>
      </c>
      <c r="G1142" s="207">
        <v>1264432</v>
      </c>
      <c r="H1142" s="203">
        <v>37029.34039351852</v>
      </c>
      <c r="I1142" t="s">
        <v>3240</v>
      </c>
      <c r="M1142" t="s">
        <v>2476</v>
      </c>
      <c r="N1142" t="s">
        <v>2711</v>
      </c>
      <c r="O1142" t="s">
        <v>2712</v>
      </c>
      <c r="P1142" s="204">
        <v>2500</v>
      </c>
      <c r="S1142" t="s">
        <v>2477</v>
      </c>
      <c r="T1142" t="s">
        <v>3899</v>
      </c>
      <c r="U1142" s="206">
        <v>4.1900000000000004</v>
      </c>
      <c r="V1142" t="s">
        <v>3679</v>
      </c>
      <c r="W1142" t="s">
        <v>3390</v>
      </c>
      <c r="X1142" t="s">
        <v>2713</v>
      </c>
      <c r="Y1142" t="s">
        <v>3964</v>
      </c>
      <c r="Z1142" t="s">
        <v>3532</v>
      </c>
      <c r="AA1142" t="s">
        <v>1857</v>
      </c>
      <c r="AB1142" s="203">
        <v>37043.875</v>
      </c>
      <c r="AC1142" s="203">
        <v>37072.875</v>
      </c>
    </row>
    <row r="1143" spans="1:29" x14ac:dyDescent="0.25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3</v>
      </c>
      <c r="F1143" s="218">
        <f t="shared" si="90"/>
        <v>15000</v>
      </c>
      <c r="G1143" s="207">
        <v>1264434</v>
      </c>
      <c r="H1143" s="203">
        <v>37029.340416666666</v>
      </c>
      <c r="I1143" t="s">
        <v>2387</v>
      </c>
      <c r="M1143" t="s">
        <v>2476</v>
      </c>
      <c r="N1143" t="s">
        <v>3110</v>
      </c>
      <c r="O1143" t="s">
        <v>1822</v>
      </c>
      <c r="P1143" s="204">
        <v>5000</v>
      </c>
      <c r="S1143" t="s">
        <v>2477</v>
      </c>
      <c r="T1143" t="s">
        <v>3899</v>
      </c>
      <c r="U1143" s="206">
        <v>4.0149999999999997</v>
      </c>
      <c r="V1143" t="s">
        <v>1858</v>
      </c>
      <c r="W1143" t="s">
        <v>3174</v>
      </c>
      <c r="X1143" t="s">
        <v>3138</v>
      </c>
      <c r="Y1143" t="s">
        <v>3114</v>
      </c>
      <c r="Z1143" t="s">
        <v>3532</v>
      </c>
      <c r="AA1143">
        <v>796655</v>
      </c>
      <c r="AB1143" s="203">
        <v>37030.875</v>
      </c>
      <c r="AC1143" s="203">
        <v>37032.875</v>
      </c>
    </row>
    <row r="1144" spans="1:29" x14ac:dyDescent="0.25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8">
        <f t="shared" si="90"/>
        <v>25</v>
      </c>
      <c r="G1144" s="207">
        <v>1264435</v>
      </c>
      <c r="H1144" s="203">
        <v>37029.340451388889</v>
      </c>
      <c r="I1144" t="s">
        <v>2462</v>
      </c>
      <c r="M1144" t="s">
        <v>3301</v>
      </c>
      <c r="N1144" t="s">
        <v>2406</v>
      </c>
      <c r="O1144" t="s">
        <v>1808</v>
      </c>
      <c r="Q1144" s="204">
        <v>25</v>
      </c>
      <c r="S1144" t="s">
        <v>2475</v>
      </c>
      <c r="T1144" t="s">
        <v>3899</v>
      </c>
      <c r="U1144" s="206">
        <v>350</v>
      </c>
      <c r="V1144" t="s">
        <v>1833</v>
      </c>
      <c r="W1144" t="s">
        <v>2450</v>
      </c>
      <c r="X1144" t="s">
        <v>2451</v>
      </c>
      <c r="Y1144" t="s">
        <v>4166</v>
      </c>
      <c r="Z1144" t="s">
        <v>3527</v>
      </c>
      <c r="AA1144">
        <v>615083.1</v>
      </c>
      <c r="AB1144" s="203">
        <v>37032.875</v>
      </c>
      <c r="AC1144" s="203">
        <v>37032.875</v>
      </c>
    </row>
    <row r="1145" spans="1:29" x14ac:dyDescent="0.25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3</v>
      </c>
      <c r="F1145" s="218">
        <f t="shared" si="90"/>
        <v>30000</v>
      </c>
      <c r="G1145" s="207">
        <v>1264436</v>
      </c>
      <c r="H1145" s="203">
        <v>37029.340462962966</v>
      </c>
      <c r="I1145" t="s">
        <v>2704</v>
      </c>
      <c r="M1145" t="s">
        <v>2476</v>
      </c>
      <c r="N1145" t="s">
        <v>3110</v>
      </c>
      <c r="O1145" t="s">
        <v>1753</v>
      </c>
      <c r="Q1145" s="204">
        <v>10000</v>
      </c>
      <c r="S1145" t="s">
        <v>2477</v>
      </c>
      <c r="T1145" t="s">
        <v>3899</v>
      </c>
      <c r="U1145" s="206">
        <v>4.1962999999999999</v>
      </c>
      <c r="V1145" t="s">
        <v>3145</v>
      </c>
      <c r="W1145" t="s">
        <v>3112</v>
      </c>
      <c r="X1145" t="s">
        <v>3113</v>
      </c>
      <c r="Y1145" t="s">
        <v>3114</v>
      </c>
      <c r="Z1145" t="s">
        <v>3532</v>
      </c>
      <c r="AA1145">
        <v>796657</v>
      </c>
      <c r="AB1145" s="203">
        <v>37030.875</v>
      </c>
      <c r="AC1145" s="203">
        <v>37032.875</v>
      </c>
    </row>
    <row r="1146" spans="1:29" x14ac:dyDescent="0.25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3</v>
      </c>
      <c r="F1146" s="218">
        <f t="shared" si="90"/>
        <v>15000</v>
      </c>
      <c r="G1146" s="207">
        <v>1264437</v>
      </c>
      <c r="H1146" s="203">
        <v>37029.340474537035</v>
      </c>
      <c r="I1146" t="s">
        <v>2669</v>
      </c>
      <c r="M1146" t="s">
        <v>2476</v>
      </c>
      <c r="N1146" t="s">
        <v>3110</v>
      </c>
      <c r="O1146" t="s">
        <v>1779</v>
      </c>
      <c r="P1146" s="204">
        <v>5000</v>
      </c>
      <c r="S1146" t="s">
        <v>2477</v>
      </c>
      <c r="T1146" t="s">
        <v>3899</v>
      </c>
      <c r="U1146" s="206">
        <v>4.3650000000000002</v>
      </c>
      <c r="V1146" t="s">
        <v>3146</v>
      </c>
      <c r="W1146" t="s">
        <v>3174</v>
      </c>
      <c r="X1146" t="s">
        <v>3175</v>
      </c>
      <c r="Y1146" t="s">
        <v>3114</v>
      </c>
      <c r="Z1146" t="s">
        <v>3532</v>
      </c>
      <c r="AA1146">
        <v>796656</v>
      </c>
      <c r="AB1146" s="203">
        <v>37030.875</v>
      </c>
      <c r="AC1146" s="203">
        <v>37032.875</v>
      </c>
    </row>
    <row r="1147" spans="1:29" x14ac:dyDescent="0.25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3</v>
      </c>
      <c r="F1147" s="218">
        <f t="shared" si="90"/>
        <v>30000</v>
      </c>
      <c r="G1147" s="207">
        <v>1264438</v>
      </c>
      <c r="H1147" s="203">
        <v>37029.340486111112</v>
      </c>
      <c r="I1147" t="s">
        <v>2669</v>
      </c>
      <c r="M1147" t="s">
        <v>2476</v>
      </c>
      <c r="N1147" t="s">
        <v>3110</v>
      </c>
      <c r="O1147" t="s">
        <v>1805</v>
      </c>
      <c r="P1147" s="204">
        <v>10000</v>
      </c>
      <c r="S1147" t="s">
        <v>2477</v>
      </c>
      <c r="T1147" t="s">
        <v>3899</v>
      </c>
      <c r="U1147" s="206">
        <v>3.875</v>
      </c>
      <c r="V1147" t="s">
        <v>3710</v>
      </c>
      <c r="W1147" t="s">
        <v>2386</v>
      </c>
      <c r="X1147" t="s">
        <v>2375</v>
      </c>
      <c r="Y1147" t="s">
        <v>3114</v>
      </c>
      <c r="Z1147" t="s">
        <v>3532</v>
      </c>
      <c r="AA1147">
        <v>796658</v>
      </c>
      <c r="AB1147" s="203">
        <v>37030.875</v>
      </c>
      <c r="AC1147" s="203">
        <v>37032.875</v>
      </c>
    </row>
    <row r="1148" spans="1:29" x14ac:dyDescent="0.25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3</v>
      </c>
      <c r="F1148" s="218">
        <f t="shared" si="90"/>
        <v>7500</v>
      </c>
      <c r="G1148" s="207">
        <v>1264439</v>
      </c>
      <c r="H1148" s="203">
        <v>37029.340509259258</v>
      </c>
      <c r="I1148" t="s">
        <v>2654</v>
      </c>
      <c r="M1148" t="s">
        <v>2476</v>
      </c>
      <c r="N1148" t="s">
        <v>3110</v>
      </c>
      <c r="O1148" t="s">
        <v>1826</v>
      </c>
      <c r="Q1148" s="204">
        <v>2500</v>
      </c>
      <c r="S1148" t="s">
        <v>2477</v>
      </c>
      <c r="T1148" t="s">
        <v>3899</v>
      </c>
      <c r="U1148" s="206">
        <v>2.46</v>
      </c>
      <c r="V1148" t="s">
        <v>2435</v>
      </c>
      <c r="W1148" t="s">
        <v>2436</v>
      </c>
      <c r="X1148" t="s">
        <v>2437</v>
      </c>
      <c r="Y1148" t="s">
        <v>3114</v>
      </c>
      <c r="Z1148" t="s">
        <v>3532</v>
      </c>
      <c r="AA1148">
        <v>796659</v>
      </c>
      <c r="AB1148" s="203">
        <v>37030.875</v>
      </c>
      <c r="AC1148" s="203">
        <v>37032.875</v>
      </c>
    </row>
    <row r="1149" spans="1:29" x14ac:dyDescent="0.25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3</v>
      </c>
      <c r="F1149" s="218">
        <f t="shared" si="90"/>
        <v>30000</v>
      </c>
      <c r="G1149" s="207">
        <v>1264440</v>
      </c>
      <c r="H1149" s="203">
        <v>37029.340555555558</v>
      </c>
      <c r="I1149" t="s">
        <v>3136</v>
      </c>
      <c r="M1149" t="s">
        <v>2476</v>
      </c>
      <c r="N1149" t="s">
        <v>3110</v>
      </c>
      <c r="O1149" t="s">
        <v>1756</v>
      </c>
      <c r="P1149" s="204">
        <v>10000</v>
      </c>
      <c r="S1149" t="s">
        <v>2477</v>
      </c>
      <c r="T1149" t="s">
        <v>3899</v>
      </c>
      <c r="U1149" s="206">
        <v>4.0949999999999998</v>
      </c>
      <c r="V1149" t="s">
        <v>3140</v>
      </c>
      <c r="W1149" t="s">
        <v>3157</v>
      </c>
      <c r="X1149" t="s">
        <v>3158</v>
      </c>
      <c r="Y1149" t="s">
        <v>3114</v>
      </c>
      <c r="Z1149" t="s">
        <v>3532</v>
      </c>
      <c r="AA1149">
        <v>796661</v>
      </c>
      <c r="AB1149" s="203">
        <v>37030.875</v>
      </c>
      <c r="AC1149" s="203">
        <v>37032.875</v>
      </c>
    </row>
    <row r="1150" spans="1:29" x14ac:dyDescent="0.25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3</v>
      </c>
      <c r="F1150" s="218">
        <f t="shared" si="90"/>
        <v>30000</v>
      </c>
      <c r="G1150" s="207">
        <v>1264441</v>
      </c>
      <c r="H1150" s="203">
        <v>37029.340567129628</v>
      </c>
      <c r="I1150" t="s">
        <v>3115</v>
      </c>
      <c r="M1150" t="s">
        <v>2476</v>
      </c>
      <c r="N1150" t="s">
        <v>3110</v>
      </c>
      <c r="O1150" t="s">
        <v>1753</v>
      </c>
      <c r="Q1150" s="204">
        <v>10000</v>
      </c>
      <c r="S1150" t="s">
        <v>2477</v>
      </c>
      <c r="T1150" t="s">
        <v>3899</v>
      </c>
      <c r="U1150" s="206">
        <v>4.1974999999999998</v>
      </c>
      <c r="V1150" t="s">
        <v>3116</v>
      </c>
      <c r="W1150" t="s">
        <v>3112</v>
      </c>
      <c r="X1150" t="s">
        <v>3113</v>
      </c>
      <c r="Y1150" t="s">
        <v>3114</v>
      </c>
      <c r="Z1150" t="s">
        <v>3532</v>
      </c>
      <c r="AA1150">
        <v>796660</v>
      </c>
      <c r="AB1150" s="203">
        <v>37030.875</v>
      </c>
      <c r="AC1150" s="203">
        <v>37032.875</v>
      </c>
    </row>
    <row r="1151" spans="1:29" x14ac:dyDescent="0.25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3</v>
      </c>
      <c r="F1151" s="218">
        <f t="shared" si="90"/>
        <v>30000</v>
      </c>
      <c r="G1151" s="207">
        <v>1264442</v>
      </c>
      <c r="H1151" s="203">
        <v>37029.340567129628</v>
      </c>
      <c r="I1151" t="s">
        <v>3143</v>
      </c>
      <c r="M1151" t="s">
        <v>2476</v>
      </c>
      <c r="N1151" t="s">
        <v>3110</v>
      </c>
      <c r="O1151" t="s">
        <v>1859</v>
      </c>
      <c r="P1151" s="204">
        <v>10000</v>
      </c>
      <c r="S1151" t="s">
        <v>2477</v>
      </c>
      <c r="T1151" t="s">
        <v>3899</v>
      </c>
      <c r="U1151" s="206">
        <v>4.1399999999999997</v>
      </c>
      <c r="V1151" t="s">
        <v>2563</v>
      </c>
      <c r="W1151" t="s">
        <v>3174</v>
      </c>
      <c r="X1151" t="s">
        <v>2321</v>
      </c>
      <c r="Y1151" t="s">
        <v>3114</v>
      </c>
      <c r="Z1151" t="s">
        <v>3532</v>
      </c>
      <c r="AA1151">
        <v>796662</v>
      </c>
      <c r="AB1151" s="203">
        <v>37030.875</v>
      </c>
      <c r="AC1151" s="203">
        <v>37032.875</v>
      </c>
    </row>
    <row r="1152" spans="1:29" x14ac:dyDescent="0.25">
      <c r="A1152" s="44" t="str">
        <f t="shared" si="86"/>
        <v>US Natural Gas Financial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Financial</v>
      </c>
      <c r="E1152" s="44">
        <f>IF(VLOOKUP(S1152,'DD-Lookup'!$J$6:$L$50,3,FALSE)="Monthly",(YEAR(AC1152)-YEAR(AB1152))*12+MONTH(AC1152)-MONTH(AB1152)+1,(AC1152-AB1152+1))</f>
        <v>30</v>
      </c>
      <c r="F1152" s="218">
        <f t="shared" si="90"/>
        <v>450000</v>
      </c>
      <c r="G1152" s="207">
        <v>1264443</v>
      </c>
      <c r="H1152" s="203">
        <v>37029.340601851851</v>
      </c>
      <c r="I1152" t="s">
        <v>3869</v>
      </c>
      <c r="M1152" t="s">
        <v>2476</v>
      </c>
      <c r="N1152" t="s">
        <v>2711</v>
      </c>
      <c r="O1152" t="s">
        <v>2712</v>
      </c>
      <c r="P1152" s="204">
        <v>15000</v>
      </c>
      <c r="S1152" t="s">
        <v>2477</v>
      </c>
      <c r="T1152" t="s">
        <v>3899</v>
      </c>
      <c r="U1152" s="206">
        <v>4.1900000000000004</v>
      </c>
      <c r="V1152" t="s">
        <v>3668</v>
      </c>
      <c r="W1152" t="s">
        <v>3390</v>
      </c>
      <c r="X1152" t="s">
        <v>2713</v>
      </c>
      <c r="Y1152" t="s">
        <v>3964</v>
      </c>
      <c r="Z1152" t="s">
        <v>3532</v>
      </c>
      <c r="AA1152" t="s">
        <v>1860</v>
      </c>
      <c r="AB1152" s="203">
        <v>37043.875</v>
      </c>
      <c r="AC1152" s="203">
        <v>37072.875</v>
      </c>
    </row>
    <row r="1153" spans="1:29" x14ac:dyDescent="0.25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2</v>
      </c>
      <c r="F1153" s="218">
        <f t="shared" si="90"/>
        <v>50</v>
      </c>
      <c r="G1153" s="207">
        <v>1264444</v>
      </c>
      <c r="H1153" s="203">
        <v>37029.340613425928</v>
      </c>
      <c r="I1153" t="s">
        <v>2818</v>
      </c>
      <c r="M1153" t="s">
        <v>3301</v>
      </c>
      <c r="N1153" t="s">
        <v>2409</v>
      </c>
      <c r="O1153" t="s">
        <v>1836</v>
      </c>
      <c r="Q1153" s="204">
        <v>25</v>
      </c>
      <c r="S1153" t="s">
        <v>2475</v>
      </c>
      <c r="T1153" t="s">
        <v>3899</v>
      </c>
      <c r="U1153" s="206">
        <v>144</v>
      </c>
      <c r="V1153" t="s">
        <v>2819</v>
      </c>
      <c r="W1153" t="s">
        <v>2419</v>
      </c>
      <c r="X1153" t="s">
        <v>2412</v>
      </c>
      <c r="Y1153" t="s">
        <v>4166</v>
      </c>
      <c r="Z1153" t="s">
        <v>3527</v>
      </c>
      <c r="AA1153">
        <v>615084.1</v>
      </c>
      <c r="AB1153" s="203">
        <v>37031.875</v>
      </c>
      <c r="AC1153" s="203">
        <v>37032.875</v>
      </c>
    </row>
    <row r="1154" spans="1:29" x14ac:dyDescent="0.25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3</v>
      </c>
      <c r="F1154" s="218">
        <f t="shared" si="90"/>
        <v>30000</v>
      </c>
      <c r="G1154" s="207">
        <v>1264445</v>
      </c>
      <c r="H1154" s="203">
        <v>37029.340613425928</v>
      </c>
      <c r="I1154" t="s">
        <v>2669</v>
      </c>
      <c r="M1154" t="s">
        <v>2476</v>
      </c>
      <c r="N1154" t="s">
        <v>3110</v>
      </c>
      <c r="O1154" t="s">
        <v>1805</v>
      </c>
      <c r="P1154" s="204">
        <v>10000</v>
      </c>
      <c r="S1154" t="s">
        <v>2477</v>
      </c>
      <c r="T1154" t="s">
        <v>3899</v>
      </c>
      <c r="U1154" s="206">
        <v>3.85</v>
      </c>
      <c r="V1154" t="s">
        <v>3710</v>
      </c>
      <c r="W1154" t="s">
        <v>2386</v>
      </c>
      <c r="X1154" t="s">
        <v>2375</v>
      </c>
      <c r="Y1154" t="s">
        <v>3114</v>
      </c>
      <c r="Z1154" t="s">
        <v>3532</v>
      </c>
      <c r="AA1154">
        <v>796663</v>
      </c>
      <c r="AB1154" s="203">
        <v>37030.875</v>
      </c>
      <c r="AC1154" s="203">
        <v>37032.875</v>
      </c>
    </row>
    <row r="1155" spans="1:29" x14ac:dyDescent="0.25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2</v>
      </c>
      <c r="F1155" s="218">
        <f t="shared" si="90"/>
        <v>50</v>
      </c>
      <c r="G1155" s="207">
        <v>1264447</v>
      </c>
      <c r="H1155" s="203">
        <v>37029.340624999997</v>
      </c>
      <c r="I1155" t="s">
        <v>2647</v>
      </c>
      <c r="M1155" t="s">
        <v>3301</v>
      </c>
      <c r="N1155" t="s">
        <v>2406</v>
      </c>
      <c r="O1155" t="s">
        <v>1835</v>
      </c>
      <c r="Q1155" s="204">
        <v>25</v>
      </c>
      <c r="S1155" t="s">
        <v>2475</v>
      </c>
      <c r="T1155" t="s">
        <v>3899</v>
      </c>
      <c r="U1155" s="206">
        <v>140</v>
      </c>
      <c r="V1155" t="s">
        <v>4141</v>
      </c>
      <c r="W1155" t="s">
        <v>2414</v>
      </c>
      <c r="X1155" t="s">
        <v>2408</v>
      </c>
      <c r="Y1155" t="s">
        <v>4166</v>
      </c>
      <c r="Z1155" t="s">
        <v>3527</v>
      </c>
      <c r="AA1155">
        <v>615085.1</v>
      </c>
      <c r="AB1155" s="203">
        <v>37031.875</v>
      </c>
      <c r="AC1155" s="203">
        <v>37032.875</v>
      </c>
    </row>
    <row r="1156" spans="1:29" x14ac:dyDescent="0.25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3</v>
      </c>
      <c r="F1156" s="218">
        <f t="shared" si="90"/>
        <v>15000</v>
      </c>
      <c r="G1156" s="207">
        <v>1264446</v>
      </c>
      <c r="H1156" s="203">
        <v>37029.340624999997</v>
      </c>
      <c r="I1156" t="s">
        <v>2976</v>
      </c>
      <c r="M1156" t="s">
        <v>2476</v>
      </c>
      <c r="N1156" t="s">
        <v>3110</v>
      </c>
      <c r="O1156" t="s">
        <v>1768</v>
      </c>
      <c r="P1156" s="204">
        <v>5000</v>
      </c>
      <c r="S1156" t="s">
        <v>2477</v>
      </c>
      <c r="T1156" t="s">
        <v>3899</v>
      </c>
      <c r="U1156" s="206">
        <v>3.9849999999999999</v>
      </c>
      <c r="V1156" t="s">
        <v>2977</v>
      </c>
      <c r="W1156" t="s">
        <v>3174</v>
      </c>
      <c r="X1156" t="s">
        <v>3138</v>
      </c>
      <c r="Y1156" t="s">
        <v>3114</v>
      </c>
      <c r="Z1156" t="s">
        <v>3532</v>
      </c>
      <c r="AA1156">
        <v>796664</v>
      </c>
      <c r="AB1156" s="203">
        <v>37030.875</v>
      </c>
      <c r="AC1156" s="203">
        <v>37032.875</v>
      </c>
    </row>
    <row r="1157" spans="1:29" x14ac:dyDescent="0.25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3</v>
      </c>
      <c r="F1157" s="218">
        <f t="shared" si="90"/>
        <v>30000</v>
      </c>
      <c r="G1157" s="207">
        <v>1264448</v>
      </c>
      <c r="H1157" s="203">
        <v>37029.340682870374</v>
      </c>
      <c r="I1157" t="s">
        <v>3147</v>
      </c>
      <c r="M1157" t="s">
        <v>2476</v>
      </c>
      <c r="N1157" t="s">
        <v>3110</v>
      </c>
      <c r="O1157" t="s">
        <v>1861</v>
      </c>
      <c r="Q1157" s="204">
        <v>10000</v>
      </c>
      <c r="S1157" t="s">
        <v>2477</v>
      </c>
      <c r="T1157" t="s">
        <v>3899</v>
      </c>
      <c r="U1157" s="206">
        <v>4.1962000000000002</v>
      </c>
      <c r="V1157" t="s">
        <v>2858</v>
      </c>
      <c r="W1157" t="s">
        <v>3112</v>
      </c>
      <c r="X1157" t="s">
        <v>3113</v>
      </c>
      <c r="Y1157" t="s">
        <v>3114</v>
      </c>
      <c r="Z1157" t="s">
        <v>3532</v>
      </c>
      <c r="AA1157">
        <v>796665</v>
      </c>
      <c r="AB1157" s="203">
        <v>37030.875</v>
      </c>
      <c r="AC1157" s="203">
        <v>37032.875</v>
      </c>
    </row>
    <row r="1158" spans="1:29" x14ac:dyDescent="0.25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3</v>
      </c>
      <c r="F1158" s="218">
        <f t="shared" si="90"/>
        <v>7500</v>
      </c>
      <c r="G1158" s="207">
        <v>1264449</v>
      </c>
      <c r="H1158" s="203">
        <v>37029.340694444443</v>
      </c>
      <c r="I1158" t="s">
        <v>3708</v>
      </c>
      <c r="M1158" t="s">
        <v>2476</v>
      </c>
      <c r="N1158" t="s">
        <v>3110</v>
      </c>
      <c r="O1158" t="s">
        <v>1769</v>
      </c>
      <c r="Q1158" s="204">
        <v>2500</v>
      </c>
      <c r="S1158" t="s">
        <v>2477</v>
      </c>
      <c r="T1158" t="s">
        <v>3899</v>
      </c>
      <c r="U1158" s="206">
        <v>4.01</v>
      </c>
      <c r="V1158" t="s">
        <v>3709</v>
      </c>
      <c r="W1158" t="s">
        <v>3174</v>
      </c>
      <c r="X1158" t="s">
        <v>3138</v>
      </c>
      <c r="Y1158" t="s">
        <v>3114</v>
      </c>
      <c r="Z1158" t="s">
        <v>3532</v>
      </c>
      <c r="AA1158">
        <v>796666</v>
      </c>
      <c r="AB1158" s="203">
        <v>37030.875</v>
      </c>
      <c r="AC1158" s="203">
        <v>37032.875</v>
      </c>
    </row>
    <row r="1159" spans="1:29" x14ac:dyDescent="0.25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3</v>
      </c>
      <c r="F1159" s="218">
        <f t="shared" si="90"/>
        <v>30000</v>
      </c>
      <c r="G1159" s="207">
        <v>1264450</v>
      </c>
      <c r="H1159" s="203">
        <v>37029.34070601852</v>
      </c>
      <c r="I1159" t="s">
        <v>3115</v>
      </c>
      <c r="M1159" t="s">
        <v>2476</v>
      </c>
      <c r="N1159" t="s">
        <v>3110</v>
      </c>
      <c r="O1159" t="s">
        <v>1753</v>
      </c>
      <c r="Q1159" s="204">
        <v>10000</v>
      </c>
      <c r="S1159" t="s">
        <v>2477</v>
      </c>
      <c r="T1159" t="s">
        <v>3899</v>
      </c>
      <c r="U1159" s="206">
        <v>4.2037000000000004</v>
      </c>
      <c r="V1159" t="s">
        <v>3116</v>
      </c>
      <c r="W1159" t="s">
        <v>3112</v>
      </c>
      <c r="X1159" t="s">
        <v>3113</v>
      </c>
      <c r="Y1159" t="s">
        <v>3114</v>
      </c>
      <c r="Z1159" t="s">
        <v>3532</v>
      </c>
      <c r="AA1159">
        <v>796667</v>
      </c>
      <c r="AB1159" s="203">
        <v>37030.875</v>
      </c>
      <c r="AC1159" s="203">
        <v>37032.875</v>
      </c>
    </row>
    <row r="1160" spans="1:29" x14ac:dyDescent="0.25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2</v>
      </c>
      <c r="F1160" s="218">
        <f t="shared" si="90"/>
        <v>50</v>
      </c>
      <c r="G1160" s="207">
        <v>1264451</v>
      </c>
      <c r="H1160" s="203">
        <v>37029.340717592589</v>
      </c>
      <c r="I1160" t="s">
        <v>2813</v>
      </c>
      <c r="M1160" t="s">
        <v>3301</v>
      </c>
      <c r="N1160" t="s">
        <v>2409</v>
      </c>
      <c r="O1160" t="s">
        <v>1817</v>
      </c>
      <c r="P1160" s="204">
        <v>25</v>
      </c>
      <c r="S1160" t="s">
        <v>2475</v>
      </c>
      <c r="T1160" t="s">
        <v>3899</v>
      </c>
      <c r="U1160" s="206">
        <v>235</v>
      </c>
      <c r="V1160" t="s">
        <v>2814</v>
      </c>
      <c r="W1160" t="s">
        <v>2419</v>
      </c>
      <c r="X1160" t="s">
        <v>2412</v>
      </c>
      <c r="Y1160" t="s">
        <v>4166</v>
      </c>
      <c r="Z1160" t="s">
        <v>3527</v>
      </c>
      <c r="AA1160">
        <v>615086.1</v>
      </c>
      <c r="AB1160" s="203">
        <v>37031.875</v>
      </c>
      <c r="AC1160" s="203">
        <v>37032.875</v>
      </c>
    </row>
    <row r="1161" spans="1:29" x14ac:dyDescent="0.25">
      <c r="A1161" s="44" t="str">
        <f t="shared" si="86"/>
        <v>US Natural Gas Financial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30</v>
      </c>
      <c r="F1161" s="218">
        <f t="shared" si="90"/>
        <v>150000</v>
      </c>
      <c r="G1161" s="207">
        <v>1264452</v>
      </c>
      <c r="H1161" s="203">
        <v>37029.340740740743</v>
      </c>
      <c r="I1161" t="s">
        <v>2354</v>
      </c>
      <c r="M1161" t="s">
        <v>2476</v>
      </c>
      <c r="N1161" t="s">
        <v>3125</v>
      </c>
      <c r="O1161" t="s">
        <v>2860</v>
      </c>
      <c r="P1161" s="204">
        <v>5000</v>
      </c>
      <c r="S1161" t="s">
        <v>2477</v>
      </c>
      <c r="T1161" t="s">
        <v>3899</v>
      </c>
      <c r="U1161" s="206">
        <v>6.7</v>
      </c>
      <c r="V1161" t="s">
        <v>2422</v>
      </c>
      <c r="W1161" t="s">
        <v>2843</v>
      </c>
      <c r="X1161" t="s">
        <v>2844</v>
      </c>
      <c r="Y1161" t="s">
        <v>3964</v>
      </c>
      <c r="Z1161" t="s">
        <v>3532</v>
      </c>
      <c r="AA1161" t="s">
        <v>1862</v>
      </c>
      <c r="AB1161" s="203">
        <v>37043.875</v>
      </c>
      <c r="AC1161" s="203">
        <v>37072.875</v>
      </c>
    </row>
    <row r="1162" spans="1:29" x14ac:dyDescent="0.25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3</v>
      </c>
      <c r="F1162" s="218">
        <f t="shared" si="90"/>
        <v>15000</v>
      </c>
      <c r="G1162" s="207">
        <v>1264453</v>
      </c>
      <c r="H1162" s="203">
        <v>37029.340798611112</v>
      </c>
      <c r="I1162" t="s">
        <v>3115</v>
      </c>
      <c r="M1162" t="s">
        <v>2476</v>
      </c>
      <c r="N1162" t="s">
        <v>3110</v>
      </c>
      <c r="O1162" t="s">
        <v>1768</v>
      </c>
      <c r="Q1162" s="204">
        <v>5000</v>
      </c>
      <c r="S1162" t="s">
        <v>2477</v>
      </c>
      <c r="T1162" t="s">
        <v>3899</v>
      </c>
      <c r="U1162" s="206">
        <v>3.99</v>
      </c>
      <c r="V1162" t="s">
        <v>3156</v>
      </c>
      <c r="W1162" t="s">
        <v>3174</v>
      </c>
      <c r="X1162" t="s">
        <v>3138</v>
      </c>
      <c r="Y1162" t="s">
        <v>3114</v>
      </c>
      <c r="Z1162" t="s">
        <v>3532</v>
      </c>
      <c r="AA1162">
        <v>796668</v>
      </c>
      <c r="AB1162" s="203">
        <v>37030.875</v>
      </c>
      <c r="AC1162" s="203">
        <v>37032.875</v>
      </c>
    </row>
    <row r="1163" spans="1:29" x14ac:dyDescent="0.25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3</v>
      </c>
      <c r="F1163" s="218">
        <f t="shared" ref="F1163:F1226" si="95">E1163*SUM(P1163:Q1163)</f>
        <v>15000</v>
      </c>
      <c r="G1163" s="207">
        <v>1264454</v>
      </c>
      <c r="H1163" s="203">
        <v>37029.340821759259</v>
      </c>
      <c r="I1163" t="s">
        <v>2654</v>
      </c>
      <c r="M1163" t="s">
        <v>2476</v>
      </c>
      <c r="N1163" t="s">
        <v>3110</v>
      </c>
      <c r="O1163" t="s">
        <v>1812</v>
      </c>
      <c r="P1163" s="204">
        <v>5000</v>
      </c>
      <c r="S1163" t="s">
        <v>2477</v>
      </c>
      <c r="T1163" t="s">
        <v>3899</v>
      </c>
      <c r="U1163" s="206">
        <v>2.42</v>
      </c>
      <c r="V1163" t="s">
        <v>2399</v>
      </c>
      <c r="W1163" t="s">
        <v>2400</v>
      </c>
      <c r="X1163" t="s">
        <v>2375</v>
      </c>
      <c r="Y1163" t="s">
        <v>3114</v>
      </c>
      <c r="Z1163" t="s">
        <v>3532</v>
      </c>
      <c r="AA1163">
        <v>796669</v>
      </c>
      <c r="AB1163" s="203">
        <v>37030.875</v>
      </c>
      <c r="AC1163" s="203">
        <v>37032.875</v>
      </c>
    </row>
    <row r="1164" spans="1:29" x14ac:dyDescent="0.25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3</v>
      </c>
      <c r="F1164" s="218">
        <f t="shared" si="95"/>
        <v>30000</v>
      </c>
      <c r="G1164" s="207">
        <v>1264455</v>
      </c>
      <c r="H1164" s="203">
        <v>37029.340833333335</v>
      </c>
      <c r="I1164" t="s">
        <v>3142</v>
      </c>
      <c r="M1164" t="s">
        <v>2476</v>
      </c>
      <c r="N1164" t="s">
        <v>3110</v>
      </c>
      <c r="O1164" t="s">
        <v>1839</v>
      </c>
      <c r="Q1164" s="204">
        <v>10000</v>
      </c>
      <c r="S1164" t="s">
        <v>2477</v>
      </c>
      <c r="T1164" t="s">
        <v>3899</v>
      </c>
      <c r="U1164" s="206">
        <v>9.25</v>
      </c>
      <c r="V1164" t="s">
        <v>2492</v>
      </c>
      <c r="W1164" t="s">
        <v>2431</v>
      </c>
      <c r="X1164" t="s">
        <v>2375</v>
      </c>
      <c r="Y1164" t="s">
        <v>3114</v>
      </c>
      <c r="Z1164" t="s">
        <v>3532</v>
      </c>
      <c r="AA1164">
        <v>796670</v>
      </c>
      <c r="AB1164" s="203">
        <v>37030.875</v>
      </c>
      <c r="AC1164" s="203">
        <v>37032.875</v>
      </c>
    </row>
    <row r="1165" spans="1:29" x14ac:dyDescent="0.25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3</v>
      </c>
      <c r="F1165" s="218">
        <f t="shared" si="95"/>
        <v>15000</v>
      </c>
      <c r="G1165" s="207">
        <v>1264456</v>
      </c>
      <c r="H1165" s="203">
        <v>37029.340844907405</v>
      </c>
      <c r="I1165" t="s">
        <v>3115</v>
      </c>
      <c r="M1165" t="s">
        <v>2476</v>
      </c>
      <c r="N1165" t="s">
        <v>3110</v>
      </c>
      <c r="O1165" t="s">
        <v>1768</v>
      </c>
      <c r="Q1165" s="204">
        <v>5000</v>
      </c>
      <c r="S1165" t="s">
        <v>2477</v>
      </c>
      <c r="T1165" t="s">
        <v>3899</v>
      </c>
      <c r="U1165" s="206">
        <v>3.9950000000000001</v>
      </c>
      <c r="V1165" t="s">
        <v>3156</v>
      </c>
      <c r="W1165" t="s">
        <v>3174</v>
      </c>
      <c r="X1165" t="s">
        <v>3138</v>
      </c>
      <c r="Y1165" t="s">
        <v>3114</v>
      </c>
      <c r="Z1165" t="s">
        <v>3532</v>
      </c>
      <c r="AA1165">
        <v>796671</v>
      </c>
      <c r="AB1165" s="203">
        <v>37030.875</v>
      </c>
      <c r="AC1165" s="203">
        <v>37032.875</v>
      </c>
    </row>
    <row r="1166" spans="1:29" x14ac:dyDescent="0.25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3</v>
      </c>
      <c r="F1166" s="218">
        <f t="shared" si="95"/>
        <v>15000</v>
      </c>
      <c r="G1166" s="207">
        <v>1264457</v>
      </c>
      <c r="H1166" s="203">
        <v>37029.340879629628</v>
      </c>
      <c r="I1166" t="s">
        <v>3143</v>
      </c>
      <c r="M1166" t="s">
        <v>2476</v>
      </c>
      <c r="N1166" t="s">
        <v>3110</v>
      </c>
      <c r="O1166" t="s">
        <v>1768</v>
      </c>
      <c r="Q1166" s="204">
        <v>5000</v>
      </c>
      <c r="S1166" t="s">
        <v>2477</v>
      </c>
      <c r="T1166" t="s">
        <v>3899</v>
      </c>
      <c r="U1166" s="206">
        <v>4</v>
      </c>
      <c r="V1166" t="s">
        <v>2342</v>
      </c>
      <c r="W1166" t="s">
        <v>3174</v>
      </c>
      <c r="X1166" t="s">
        <v>3138</v>
      </c>
      <c r="Y1166" t="s">
        <v>3114</v>
      </c>
      <c r="Z1166" t="s">
        <v>3532</v>
      </c>
      <c r="AA1166">
        <v>796672</v>
      </c>
      <c r="AB1166" s="203">
        <v>37030.875</v>
      </c>
      <c r="AC1166" s="203">
        <v>37032.875</v>
      </c>
    </row>
    <row r="1167" spans="1:29" x14ac:dyDescent="0.25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3</v>
      </c>
      <c r="F1167" s="218">
        <f t="shared" si="95"/>
        <v>7500</v>
      </c>
      <c r="G1167" s="207">
        <v>1264458</v>
      </c>
      <c r="H1167" s="203">
        <v>37029.340891203705</v>
      </c>
      <c r="I1167" t="s">
        <v>2721</v>
      </c>
      <c r="M1167" t="s">
        <v>2476</v>
      </c>
      <c r="N1167" t="s">
        <v>3110</v>
      </c>
      <c r="O1167" t="s">
        <v>1831</v>
      </c>
      <c r="P1167" s="204">
        <v>2500</v>
      </c>
      <c r="S1167" t="s">
        <v>2477</v>
      </c>
      <c r="T1167" t="s">
        <v>3899</v>
      </c>
      <c r="U1167" s="206">
        <v>2.355</v>
      </c>
      <c r="V1167" t="s">
        <v>2828</v>
      </c>
      <c r="W1167" t="s">
        <v>2436</v>
      </c>
      <c r="X1167" t="s">
        <v>2437</v>
      </c>
      <c r="Y1167" t="s">
        <v>3114</v>
      </c>
      <c r="Z1167" t="s">
        <v>3532</v>
      </c>
      <c r="AA1167">
        <v>796673</v>
      </c>
      <c r="AB1167" s="203">
        <v>37030.875</v>
      </c>
      <c r="AC1167" s="203">
        <v>37032.875</v>
      </c>
    </row>
    <row r="1168" spans="1:29" x14ac:dyDescent="0.25">
      <c r="A1168" s="44" t="str">
        <f t="shared" si="91"/>
        <v>US Natural Gas Physical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3</v>
      </c>
      <c r="F1168" s="218">
        <f t="shared" si="95"/>
        <v>7500</v>
      </c>
      <c r="G1168" s="207">
        <v>1264459</v>
      </c>
      <c r="H1168" s="203">
        <v>37029.340925925928</v>
      </c>
      <c r="I1168" t="s">
        <v>2824</v>
      </c>
      <c r="M1168" t="s">
        <v>2476</v>
      </c>
      <c r="N1168" t="s">
        <v>3110</v>
      </c>
      <c r="O1168" t="s">
        <v>1831</v>
      </c>
      <c r="Q1168" s="204">
        <v>2500</v>
      </c>
      <c r="S1168" t="s">
        <v>2477</v>
      </c>
      <c r="T1168" t="s">
        <v>3899</v>
      </c>
      <c r="U1168" s="206">
        <v>2.38</v>
      </c>
      <c r="V1168" t="s">
        <v>2529</v>
      </c>
      <c r="W1168" t="s">
        <v>2436</v>
      </c>
      <c r="X1168" t="s">
        <v>2437</v>
      </c>
      <c r="Y1168" t="s">
        <v>3114</v>
      </c>
      <c r="Z1168" t="s">
        <v>3532</v>
      </c>
      <c r="AA1168">
        <v>796674</v>
      </c>
      <c r="AB1168" s="203">
        <v>37030.875</v>
      </c>
      <c r="AC1168" s="203">
        <v>37032.875</v>
      </c>
    </row>
    <row r="1169" spans="1:29" x14ac:dyDescent="0.25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3</v>
      </c>
      <c r="F1169" s="218">
        <f t="shared" si="95"/>
        <v>15000</v>
      </c>
      <c r="G1169" s="207">
        <v>1264461</v>
      </c>
      <c r="H1169" s="203">
        <v>37029.340949074074</v>
      </c>
      <c r="I1169" t="s">
        <v>2397</v>
      </c>
      <c r="M1169" t="s">
        <v>2476</v>
      </c>
      <c r="N1169" t="s">
        <v>3110</v>
      </c>
      <c r="O1169" t="s">
        <v>1822</v>
      </c>
      <c r="Q1169" s="204">
        <v>5000</v>
      </c>
      <c r="S1169" t="s">
        <v>2477</v>
      </c>
      <c r="T1169" t="s">
        <v>3899</v>
      </c>
      <c r="U1169" s="206">
        <v>4.0049999999999999</v>
      </c>
      <c r="V1169" t="s">
        <v>2398</v>
      </c>
      <c r="W1169" t="s">
        <v>3174</v>
      </c>
      <c r="X1169" t="s">
        <v>3138</v>
      </c>
      <c r="Y1169" t="s">
        <v>3114</v>
      </c>
      <c r="Z1169" t="s">
        <v>3532</v>
      </c>
      <c r="AA1169">
        <v>796675</v>
      </c>
      <c r="AB1169" s="203">
        <v>37030.875</v>
      </c>
      <c r="AC1169" s="203">
        <v>37032.875</v>
      </c>
    </row>
    <row r="1170" spans="1:29" x14ac:dyDescent="0.25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3</v>
      </c>
      <c r="F1170" s="218">
        <f t="shared" si="95"/>
        <v>15000</v>
      </c>
      <c r="G1170" s="207">
        <v>1264462</v>
      </c>
      <c r="H1170" s="203">
        <v>37029.340983796297</v>
      </c>
      <c r="I1170" t="s">
        <v>2704</v>
      </c>
      <c r="M1170" t="s">
        <v>2476</v>
      </c>
      <c r="N1170" t="s">
        <v>3110</v>
      </c>
      <c r="O1170" t="s">
        <v>1822</v>
      </c>
      <c r="Q1170" s="204">
        <v>5000</v>
      </c>
      <c r="S1170" t="s">
        <v>2477</v>
      </c>
      <c r="T1170" t="s">
        <v>3899</v>
      </c>
      <c r="U1170" s="206">
        <v>4.01</v>
      </c>
      <c r="V1170" t="s">
        <v>3155</v>
      </c>
      <c r="W1170" t="s">
        <v>3174</v>
      </c>
      <c r="X1170" t="s">
        <v>3138</v>
      </c>
      <c r="Y1170" t="s">
        <v>3114</v>
      </c>
      <c r="Z1170" t="s">
        <v>3532</v>
      </c>
      <c r="AA1170">
        <v>796676</v>
      </c>
      <c r="AB1170" s="203">
        <v>37030.875</v>
      </c>
      <c r="AC1170" s="203">
        <v>37032.875</v>
      </c>
    </row>
    <row r="1171" spans="1:29" x14ac:dyDescent="0.25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3</v>
      </c>
      <c r="F1171" s="218">
        <f t="shared" si="95"/>
        <v>7500</v>
      </c>
      <c r="G1171" s="207">
        <v>1264463</v>
      </c>
      <c r="H1171" s="203">
        <v>37029.340995370374</v>
      </c>
      <c r="I1171" t="s">
        <v>2721</v>
      </c>
      <c r="M1171" t="s">
        <v>2476</v>
      </c>
      <c r="N1171" t="s">
        <v>3110</v>
      </c>
      <c r="O1171" t="s">
        <v>1831</v>
      </c>
      <c r="P1171" s="204">
        <v>2500</v>
      </c>
      <c r="S1171" t="s">
        <v>2477</v>
      </c>
      <c r="T1171" t="s">
        <v>3899</v>
      </c>
      <c r="U1171" s="206">
        <v>2.355</v>
      </c>
      <c r="V1171" t="s">
        <v>2828</v>
      </c>
      <c r="W1171" t="s">
        <v>2436</v>
      </c>
      <c r="X1171" t="s">
        <v>2437</v>
      </c>
      <c r="Y1171" t="s">
        <v>3114</v>
      </c>
      <c r="Z1171" t="s">
        <v>3532</v>
      </c>
      <c r="AA1171">
        <v>796677</v>
      </c>
      <c r="AB1171" s="203">
        <v>37030.875</v>
      </c>
      <c r="AC1171" s="203">
        <v>37032.875</v>
      </c>
    </row>
    <row r="1172" spans="1:29" x14ac:dyDescent="0.25">
      <c r="A1172" s="44" t="str">
        <f t="shared" si="91"/>
        <v xml:space="preserve"> Natural Gas Financial</v>
      </c>
      <c r="B1172" s="44" t="str">
        <f t="shared" si="92"/>
        <v/>
      </c>
      <c r="C1172" s="44" t="str">
        <f t="shared" si="93"/>
        <v>Natural Gas</v>
      </c>
      <c r="D1172" s="44" t="str">
        <f t="shared" si="94"/>
        <v>Financial</v>
      </c>
      <c r="E1172" s="44">
        <f>IF(VLOOKUP(S1172,'DD-Lookup'!$J$6:$L$50,3,FALSE)="Monthly",(YEAR(AC1172)-YEAR(AB1172))*12+MONTH(AC1172)-MONTH(AB1172)+1,(AC1172-AB1172+1))</f>
        <v>151</v>
      </c>
      <c r="F1172" s="218">
        <f t="shared" si="95"/>
        <v>755000</v>
      </c>
      <c r="G1172" s="207">
        <v>1264464</v>
      </c>
      <c r="H1172" s="203">
        <v>37029.341006944444</v>
      </c>
      <c r="I1172" t="s">
        <v>2313</v>
      </c>
      <c r="M1172" t="s">
        <v>2476</v>
      </c>
      <c r="N1172" t="s">
        <v>3842</v>
      </c>
      <c r="O1172" t="s">
        <v>1233</v>
      </c>
      <c r="Q1172" s="204">
        <v>5000</v>
      </c>
      <c r="S1172" t="s">
        <v>2477</v>
      </c>
      <c r="T1172" t="s">
        <v>3899</v>
      </c>
      <c r="U1172" s="206">
        <v>-0.29499999999999998</v>
      </c>
      <c r="V1172" t="s">
        <v>1173</v>
      </c>
      <c r="W1172" t="s">
        <v>3844</v>
      </c>
      <c r="X1172" t="s">
        <v>3845</v>
      </c>
      <c r="Y1172" t="s">
        <v>3964</v>
      </c>
      <c r="Z1172" t="s">
        <v>3533</v>
      </c>
      <c r="AA1172" t="s">
        <v>1863</v>
      </c>
      <c r="AB1172" s="203">
        <v>37196</v>
      </c>
      <c r="AC1172" s="203">
        <v>37346</v>
      </c>
    </row>
    <row r="1173" spans="1:29" x14ac:dyDescent="0.25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3</v>
      </c>
      <c r="F1173" s="218">
        <f t="shared" si="95"/>
        <v>15000</v>
      </c>
      <c r="G1173" s="207">
        <v>1264465</v>
      </c>
      <c r="H1173" s="203">
        <v>37029.34101851852</v>
      </c>
      <c r="I1173" t="s">
        <v>2704</v>
      </c>
      <c r="M1173" t="s">
        <v>2476</v>
      </c>
      <c r="N1173" t="s">
        <v>3110</v>
      </c>
      <c r="O1173" t="s">
        <v>1822</v>
      </c>
      <c r="Q1173" s="204">
        <v>5000</v>
      </c>
      <c r="S1173" t="s">
        <v>2477</v>
      </c>
      <c r="T1173" t="s">
        <v>3899</v>
      </c>
      <c r="U1173" s="206">
        <v>4.0199999999999996</v>
      </c>
      <c r="V1173" t="s">
        <v>3155</v>
      </c>
      <c r="W1173" t="s">
        <v>3174</v>
      </c>
      <c r="X1173" t="s">
        <v>3138</v>
      </c>
      <c r="Y1173" t="s">
        <v>3114</v>
      </c>
      <c r="Z1173" t="s">
        <v>3532</v>
      </c>
      <c r="AA1173">
        <v>796678</v>
      </c>
      <c r="AB1173" s="203">
        <v>37030.875</v>
      </c>
      <c r="AC1173" s="203">
        <v>37032.875</v>
      </c>
    </row>
    <row r="1174" spans="1:29" x14ac:dyDescent="0.25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3</v>
      </c>
      <c r="F1174" s="218">
        <f t="shared" si="95"/>
        <v>14433</v>
      </c>
      <c r="G1174" s="207">
        <v>1264466</v>
      </c>
      <c r="H1174" s="203">
        <v>37029.34103009259</v>
      </c>
      <c r="I1174" t="s">
        <v>3136</v>
      </c>
      <c r="M1174" t="s">
        <v>2476</v>
      </c>
      <c r="N1174" t="s">
        <v>3110</v>
      </c>
      <c r="O1174" t="s">
        <v>1775</v>
      </c>
      <c r="Q1174" s="204">
        <v>4811</v>
      </c>
      <c r="S1174" t="s">
        <v>2477</v>
      </c>
      <c r="T1174" t="s">
        <v>3899</v>
      </c>
      <c r="U1174" s="206">
        <v>4.0250000000000004</v>
      </c>
      <c r="V1174" t="s">
        <v>3168</v>
      </c>
      <c r="W1174" t="s">
        <v>3157</v>
      </c>
      <c r="X1174" t="s">
        <v>3158</v>
      </c>
      <c r="Y1174" t="s">
        <v>3114</v>
      </c>
      <c r="Z1174" t="s">
        <v>3532</v>
      </c>
      <c r="AA1174">
        <v>796679</v>
      </c>
      <c r="AB1174" s="203">
        <v>37030.875</v>
      </c>
      <c r="AC1174" s="203">
        <v>37032.875</v>
      </c>
    </row>
    <row r="1175" spans="1:29" x14ac:dyDescent="0.25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3</v>
      </c>
      <c r="F1175" s="218">
        <f t="shared" si="95"/>
        <v>15000</v>
      </c>
      <c r="G1175" s="207">
        <v>1264467</v>
      </c>
      <c r="H1175" s="203">
        <v>37029.341041666667</v>
      </c>
      <c r="I1175" t="s">
        <v>3115</v>
      </c>
      <c r="M1175" t="s">
        <v>2476</v>
      </c>
      <c r="N1175" t="s">
        <v>3110</v>
      </c>
      <c r="O1175" t="s">
        <v>1762</v>
      </c>
      <c r="Q1175" s="204">
        <v>5000</v>
      </c>
      <c r="S1175" t="s">
        <v>2477</v>
      </c>
      <c r="T1175" t="s">
        <v>3899</v>
      </c>
      <c r="U1175" s="206">
        <v>4.08</v>
      </c>
      <c r="V1175" t="s">
        <v>3116</v>
      </c>
      <c r="W1175" t="s">
        <v>3157</v>
      </c>
      <c r="X1175" t="s">
        <v>3158</v>
      </c>
      <c r="Y1175" t="s">
        <v>3114</v>
      </c>
      <c r="Z1175" t="s">
        <v>3532</v>
      </c>
      <c r="AA1175">
        <v>796680</v>
      </c>
      <c r="AB1175" s="203">
        <v>37030.875</v>
      </c>
      <c r="AC1175" s="203">
        <v>37032.875</v>
      </c>
    </row>
    <row r="1176" spans="1:29" x14ac:dyDescent="0.25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3</v>
      </c>
      <c r="F1176" s="218">
        <f t="shared" si="95"/>
        <v>15000</v>
      </c>
      <c r="G1176" s="207">
        <v>1264468</v>
      </c>
      <c r="H1176" s="203">
        <v>37029.341064814813</v>
      </c>
      <c r="I1176" t="s">
        <v>2824</v>
      </c>
      <c r="M1176" t="s">
        <v>2476</v>
      </c>
      <c r="N1176" t="s">
        <v>3110</v>
      </c>
      <c r="O1176" t="s">
        <v>1832</v>
      </c>
      <c r="P1176" s="204">
        <v>5000</v>
      </c>
      <c r="S1176" t="s">
        <v>2477</v>
      </c>
      <c r="T1176" t="s">
        <v>3899</v>
      </c>
      <c r="U1176" s="206">
        <v>2.75</v>
      </c>
      <c r="V1176" t="s">
        <v>2825</v>
      </c>
      <c r="W1176" t="s">
        <v>2413</v>
      </c>
      <c r="X1176" t="s">
        <v>2375</v>
      </c>
      <c r="Y1176" t="s">
        <v>3114</v>
      </c>
      <c r="Z1176" t="s">
        <v>3532</v>
      </c>
      <c r="AA1176">
        <v>796681</v>
      </c>
      <c r="AB1176" s="203">
        <v>37030.875</v>
      </c>
      <c r="AC1176" s="203">
        <v>37032.875</v>
      </c>
    </row>
    <row r="1177" spans="1:29" x14ac:dyDescent="0.25">
      <c r="A1177" s="44" t="str">
        <f t="shared" si="91"/>
        <v>US Natural Gas Financial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Financial</v>
      </c>
      <c r="E1177" s="44">
        <f>IF(VLOOKUP(S1177,'DD-Lookup'!$J$6:$L$50,3,FALSE)="Monthly",(YEAR(AC1177)-YEAR(AB1177))*12+MONTH(AC1177)-MONTH(AB1177)+1,(AC1177-AB1177+1))</f>
        <v>153</v>
      </c>
      <c r="F1177" s="218">
        <f t="shared" si="95"/>
        <v>3060000</v>
      </c>
      <c r="G1177" s="207">
        <v>1264470</v>
      </c>
      <c r="H1177" s="203">
        <v>37029.34107638889</v>
      </c>
      <c r="I1177" t="s">
        <v>3871</v>
      </c>
      <c r="M1177" t="s">
        <v>2476</v>
      </c>
      <c r="N1177" t="s">
        <v>3125</v>
      </c>
      <c r="O1177" t="s">
        <v>1864</v>
      </c>
      <c r="P1177" s="204">
        <v>20000</v>
      </c>
      <c r="S1177" t="s">
        <v>2477</v>
      </c>
      <c r="T1177" t="s">
        <v>3899</v>
      </c>
      <c r="U1177" s="206">
        <v>-7.4999999999999997E-2</v>
      </c>
      <c r="V1177" t="s">
        <v>1865</v>
      </c>
      <c r="W1177" t="s">
        <v>2426</v>
      </c>
      <c r="X1177" t="s">
        <v>2427</v>
      </c>
      <c r="Y1177" t="s">
        <v>3964</v>
      </c>
      <c r="Z1177" t="s">
        <v>3532</v>
      </c>
      <c r="AA1177" t="s">
        <v>1866</v>
      </c>
      <c r="AB1177" s="203">
        <v>37043</v>
      </c>
      <c r="AC1177" s="203">
        <v>37195</v>
      </c>
    </row>
    <row r="1178" spans="1:29" x14ac:dyDescent="0.25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3</v>
      </c>
      <c r="F1178" s="218">
        <f t="shared" si="95"/>
        <v>15000</v>
      </c>
      <c r="G1178" s="207">
        <v>1264469</v>
      </c>
      <c r="H1178" s="203">
        <v>37029.34107638889</v>
      </c>
      <c r="I1178" t="s">
        <v>3136</v>
      </c>
      <c r="M1178" t="s">
        <v>2476</v>
      </c>
      <c r="N1178" t="s">
        <v>3110</v>
      </c>
      <c r="O1178" t="s">
        <v>1768</v>
      </c>
      <c r="P1178" s="204">
        <v>5000</v>
      </c>
      <c r="S1178" t="s">
        <v>2477</v>
      </c>
      <c r="T1178" t="s">
        <v>3899</v>
      </c>
      <c r="U1178" s="206">
        <v>4</v>
      </c>
      <c r="V1178" t="s">
        <v>3168</v>
      </c>
      <c r="W1178" t="s">
        <v>3174</v>
      </c>
      <c r="X1178" t="s">
        <v>3138</v>
      </c>
      <c r="Y1178" t="s">
        <v>3114</v>
      </c>
      <c r="Z1178" t="s">
        <v>3532</v>
      </c>
      <c r="AA1178">
        <v>796682</v>
      </c>
      <c r="AB1178" s="203">
        <v>37030.875</v>
      </c>
      <c r="AC1178" s="203">
        <v>37032.875</v>
      </c>
    </row>
    <row r="1179" spans="1:29" x14ac:dyDescent="0.25">
      <c r="A1179" s="44" t="str">
        <f t="shared" si="91"/>
        <v>US Natural Gas Physical</v>
      </c>
      <c r="B1179" s="44" t="str">
        <f t="shared" si="92"/>
        <v>US</v>
      </c>
      <c r="C1179" s="44" t="str">
        <f t="shared" si="93"/>
        <v>Natural Gas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3</v>
      </c>
      <c r="F1179" s="218">
        <f t="shared" si="95"/>
        <v>15000</v>
      </c>
      <c r="G1179" s="207">
        <v>1264471</v>
      </c>
      <c r="H1179" s="203">
        <v>37029.341111111113</v>
      </c>
      <c r="I1179" t="s">
        <v>2704</v>
      </c>
      <c r="M1179" t="s">
        <v>2476</v>
      </c>
      <c r="N1179" t="s">
        <v>3110</v>
      </c>
      <c r="O1179" t="s">
        <v>1762</v>
      </c>
      <c r="Q1179" s="204">
        <v>5000</v>
      </c>
      <c r="S1179" t="s">
        <v>2477</v>
      </c>
      <c r="T1179" t="s">
        <v>3899</v>
      </c>
      <c r="U1179" s="206">
        <v>4.08</v>
      </c>
      <c r="V1179" t="s">
        <v>3155</v>
      </c>
      <c r="W1179" t="s">
        <v>3157</v>
      </c>
      <c r="X1179" t="s">
        <v>3158</v>
      </c>
      <c r="Y1179" t="s">
        <v>3114</v>
      </c>
      <c r="Z1179" t="s">
        <v>3532</v>
      </c>
      <c r="AA1179">
        <v>796683</v>
      </c>
      <c r="AB1179" s="203">
        <v>37030.875</v>
      </c>
      <c r="AC1179" s="203">
        <v>37032.875</v>
      </c>
    </row>
    <row r="1180" spans="1:29" x14ac:dyDescent="0.25">
      <c r="A1180" s="44" t="str">
        <f t="shared" si="91"/>
        <v>US Natural Gas Physical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3</v>
      </c>
      <c r="F1180" s="218">
        <f t="shared" si="95"/>
        <v>7500</v>
      </c>
      <c r="G1180" s="207">
        <v>1264472</v>
      </c>
      <c r="H1180" s="203">
        <v>37029.341122685182</v>
      </c>
      <c r="I1180" t="s">
        <v>3115</v>
      </c>
      <c r="M1180" t="s">
        <v>2476</v>
      </c>
      <c r="N1180" t="s">
        <v>3110</v>
      </c>
      <c r="O1180" t="s">
        <v>1769</v>
      </c>
      <c r="Q1180" s="204">
        <v>2500</v>
      </c>
      <c r="S1180" t="s">
        <v>2477</v>
      </c>
      <c r="T1180" t="s">
        <v>3899</v>
      </c>
      <c r="U1180" s="206">
        <v>4.01</v>
      </c>
      <c r="V1180" t="s">
        <v>3162</v>
      </c>
      <c r="W1180" t="s">
        <v>3174</v>
      </c>
      <c r="X1180" t="s">
        <v>3138</v>
      </c>
      <c r="Y1180" t="s">
        <v>3114</v>
      </c>
      <c r="Z1180" t="s">
        <v>3532</v>
      </c>
      <c r="AA1180">
        <v>796684</v>
      </c>
      <c r="AB1180" s="203">
        <v>37030.875</v>
      </c>
      <c r="AC1180" s="203">
        <v>37032.875</v>
      </c>
    </row>
    <row r="1181" spans="1:29" x14ac:dyDescent="0.25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3</v>
      </c>
      <c r="F1181" s="218">
        <f t="shared" si="95"/>
        <v>30000</v>
      </c>
      <c r="G1181" s="207">
        <v>1264473</v>
      </c>
      <c r="H1181" s="203">
        <v>37029.341157407405</v>
      </c>
      <c r="I1181" t="s">
        <v>2704</v>
      </c>
      <c r="M1181" t="s">
        <v>2476</v>
      </c>
      <c r="N1181" t="s">
        <v>3110</v>
      </c>
      <c r="O1181" t="s">
        <v>1762</v>
      </c>
      <c r="Q1181" s="204">
        <v>10000</v>
      </c>
      <c r="S1181" t="s">
        <v>2477</v>
      </c>
      <c r="T1181" t="s">
        <v>3899</v>
      </c>
      <c r="U1181" s="206">
        <v>4.085</v>
      </c>
      <c r="V1181" t="s">
        <v>3155</v>
      </c>
      <c r="W1181" t="s">
        <v>3157</v>
      </c>
      <c r="X1181" t="s">
        <v>3158</v>
      </c>
      <c r="Y1181" t="s">
        <v>3114</v>
      </c>
      <c r="Z1181" t="s">
        <v>3532</v>
      </c>
      <c r="AA1181">
        <v>796685</v>
      </c>
      <c r="AB1181" s="203">
        <v>37030.875</v>
      </c>
      <c r="AC1181" s="203">
        <v>37032.875</v>
      </c>
    </row>
    <row r="1182" spans="1:29" x14ac:dyDescent="0.25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2</v>
      </c>
      <c r="F1182" s="218">
        <f t="shared" si="95"/>
        <v>50</v>
      </c>
      <c r="G1182" s="207">
        <v>1264474</v>
      </c>
      <c r="H1182" s="203">
        <v>37029.341180555559</v>
      </c>
      <c r="I1182" t="s">
        <v>4174</v>
      </c>
      <c r="M1182" t="s">
        <v>3301</v>
      </c>
      <c r="N1182" t="s">
        <v>2409</v>
      </c>
      <c r="O1182" t="s">
        <v>1817</v>
      </c>
      <c r="Q1182" s="204">
        <v>25</v>
      </c>
      <c r="S1182" t="s">
        <v>2475</v>
      </c>
      <c r="T1182" t="s">
        <v>3899</v>
      </c>
      <c r="U1182" s="206">
        <v>240</v>
      </c>
      <c r="V1182" t="s">
        <v>2891</v>
      </c>
      <c r="W1182" t="s">
        <v>2419</v>
      </c>
      <c r="X1182" t="s">
        <v>2412</v>
      </c>
      <c r="Y1182" t="s">
        <v>4166</v>
      </c>
      <c r="Z1182" t="s">
        <v>3527</v>
      </c>
      <c r="AA1182">
        <v>615087.1</v>
      </c>
      <c r="AB1182" s="203">
        <v>37031.875</v>
      </c>
      <c r="AC1182" s="203">
        <v>37032.875</v>
      </c>
    </row>
    <row r="1183" spans="1:29" x14ac:dyDescent="0.25">
      <c r="A1183" s="44" t="str">
        <f t="shared" si="91"/>
        <v>US Natural Gas Physical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3</v>
      </c>
      <c r="F1183" s="218">
        <f t="shared" si="95"/>
        <v>15000</v>
      </c>
      <c r="G1183" s="207">
        <v>1264475</v>
      </c>
      <c r="H1183" s="203">
        <v>37029.341180555559</v>
      </c>
      <c r="I1183" t="s">
        <v>2669</v>
      </c>
      <c r="M1183" t="s">
        <v>2476</v>
      </c>
      <c r="N1183" t="s">
        <v>3110</v>
      </c>
      <c r="O1183" t="s">
        <v>2624</v>
      </c>
      <c r="P1183" s="204">
        <v>5000</v>
      </c>
      <c r="S1183" t="s">
        <v>2477</v>
      </c>
      <c r="T1183" t="s">
        <v>3899</v>
      </c>
      <c r="U1183" s="206">
        <v>4.08</v>
      </c>
      <c r="V1183" t="s">
        <v>2850</v>
      </c>
      <c r="W1183" t="s">
        <v>4133</v>
      </c>
      <c r="X1183" t="s">
        <v>2378</v>
      </c>
      <c r="Y1183" t="s">
        <v>3114</v>
      </c>
      <c r="Z1183" t="s">
        <v>3532</v>
      </c>
      <c r="AA1183">
        <v>796687</v>
      </c>
      <c r="AB1183" s="203">
        <v>37030.875</v>
      </c>
      <c r="AC1183" s="203">
        <v>37032.875</v>
      </c>
    </row>
    <row r="1184" spans="1:29" x14ac:dyDescent="0.25">
      <c r="A1184" s="44" t="str">
        <f t="shared" si="91"/>
        <v>US Natural Gas Physical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3</v>
      </c>
      <c r="F1184" s="218">
        <f t="shared" si="95"/>
        <v>15000</v>
      </c>
      <c r="G1184" s="207">
        <v>1264476</v>
      </c>
      <c r="H1184" s="203">
        <v>37029.341180555559</v>
      </c>
      <c r="I1184" t="s">
        <v>3143</v>
      </c>
      <c r="M1184" t="s">
        <v>2476</v>
      </c>
      <c r="N1184" t="s">
        <v>3110</v>
      </c>
      <c r="O1184" t="s">
        <v>1822</v>
      </c>
      <c r="P1184" s="204">
        <v>5000</v>
      </c>
      <c r="S1184" t="s">
        <v>2477</v>
      </c>
      <c r="T1184" t="s">
        <v>3899</v>
      </c>
      <c r="U1184" s="206">
        <v>4.0199999999999996</v>
      </c>
      <c r="V1184" t="s">
        <v>2342</v>
      </c>
      <c r="W1184" t="s">
        <v>3174</v>
      </c>
      <c r="X1184" t="s">
        <v>3138</v>
      </c>
      <c r="Y1184" t="s">
        <v>3114</v>
      </c>
      <c r="Z1184" t="s">
        <v>3532</v>
      </c>
      <c r="AA1184">
        <v>796686</v>
      </c>
      <c r="AB1184" s="203">
        <v>37030.875</v>
      </c>
      <c r="AC1184" s="203">
        <v>37032.875</v>
      </c>
    </row>
    <row r="1185" spans="1:29" x14ac:dyDescent="0.25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3</v>
      </c>
      <c r="F1185" s="218">
        <f t="shared" si="95"/>
        <v>15000</v>
      </c>
      <c r="G1185" s="207">
        <v>1264477</v>
      </c>
      <c r="H1185" s="203">
        <v>37029.341226851851</v>
      </c>
      <c r="I1185" t="s">
        <v>2669</v>
      </c>
      <c r="M1185" t="s">
        <v>2476</v>
      </c>
      <c r="N1185" t="s">
        <v>3110</v>
      </c>
      <c r="O1185" t="s">
        <v>2625</v>
      </c>
      <c r="P1185" s="204">
        <v>5000</v>
      </c>
      <c r="S1185" t="s">
        <v>2477</v>
      </c>
      <c r="T1185" t="s">
        <v>3899</v>
      </c>
      <c r="U1185" s="206">
        <v>4.08</v>
      </c>
      <c r="V1185" t="s">
        <v>2850</v>
      </c>
      <c r="W1185" t="s">
        <v>4133</v>
      </c>
      <c r="X1185" t="s">
        <v>2378</v>
      </c>
      <c r="Y1185" t="s">
        <v>3114</v>
      </c>
      <c r="Z1185" t="s">
        <v>3532</v>
      </c>
      <c r="AA1185">
        <v>796688</v>
      </c>
      <c r="AB1185" s="203">
        <v>37030.875</v>
      </c>
      <c r="AC1185" s="203">
        <v>37032.875</v>
      </c>
    </row>
    <row r="1186" spans="1:29" x14ac:dyDescent="0.25">
      <c r="A1186" s="44" t="str">
        <f t="shared" si="91"/>
        <v>US Natural Gas Physical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3</v>
      </c>
      <c r="F1186" s="218">
        <f t="shared" si="95"/>
        <v>15000</v>
      </c>
      <c r="G1186" s="207">
        <v>1264478</v>
      </c>
      <c r="H1186" s="203">
        <v>37029.341307870367</v>
      </c>
      <c r="I1186" t="s">
        <v>2669</v>
      </c>
      <c r="M1186" t="s">
        <v>2476</v>
      </c>
      <c r="N1186" t="s">
        <v>3110</v>
      </c>
      <c r="O1186" t="s">
        <v>1775</v>
      </c>
      <c r="Q1186" s="204">
        <v>5000</v>
      </c>
      <c r="S1186" t="s">
        <v>2477</v>
      </c>
      <c r="T1186" t="s">
        <v>3899</v>
      </c>
      <c r="U1186" s="206">
        <v>4.04</v>
      </c>
      <c r="V1186" t="s">
        <v>2998</v>
      </c>
      <c r="W1186" t="s">
        <v>3157</v>
      </c>
      <c r="X1186" t="s">
        <v>3158</v>
      </c>
      <c r="Y1186" t="s">
        <v>3114</v>
      </c>
      <c r="Z1186" t="s">
        <v>3532</v>
      </c>
      <c r="AA1186">
        <v>796689</v>
      </c>
      <c r="AB1186" s="203">
        <v>37030.875</v>
      </c>
      <c r="AC1186" s="203">
        <v>37032.875</v>
      </c>
    </row>
    <row r="1187" spans="1:29" x14ac:dyDescent="0.25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3</v>
      </c>
      <c r="F1187" s="218">
        <f t="shared" si="95"/>
        <v>15000</v>
      </c>
      <c r="G1187" s="207">
        <v>1264480</v>
      </c>
      <c r="H1187" s="203">
        <v>37029.341365740744</v>
      </c>
      <c r="I1187" t="s">
        <v>2824</v>
      </c>
      <c r="M1187" t="s">
        <v>2476</v>
      </c>
      <c r="N1187" t="s">
        <v>3110</v>
      </c>
      <c r="O1187" t="s">
        <v>1832</v>
      </c>
      <c r="P1187" s="204">
        <v>5000</v>
      </c>
      <c r="S1187" t="s">
        <v>2477</v>
      </c>
      <c r="T1187" t="s">
        <v>3899</v>
      </c>
      <c r="U1187" s="206">
        <v>2.7250000000000001</v>
      </c>
      <c r="V1187" t="s">
        <v>2825</v>
      </c>
      <c r="W1187" t="s">
        <v>2413</v>
      </c>
      <c r="X1187" t="s">
        <v>2375</v>
      </c>
      <c r="Y1187" t="s">
        <v>3114</v>
      </c>
      <c r="Z1187" t="s">
        <v>3532</v>
      </c>
      <c r="AA1187">
        <v>796690</v>
      </c>
      <c r="AB1187" s="203">
        <v>37030.875</v>
      </c>
      <c r="AC1187" s="203">
        <v>37032.875</v>
      </c>
    </row>
    <row r="1188" spans="1:29" x14ac:dyDescent="0.25">
      <c r="A1188" s="44" t="str">
        <f t="shared" si="91"/>
        <v>US Natural Gas Financial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Financial</v>
      </c>
      <c r="E1188" s="44">
        <f>IF(VLOOKUP(S1188,'DD-Lookup'!$J$6:$L$50,3,FALSE)="Monthly",(YEAR(AC1188)-YEAR(AB1188))*12+MONTH(AC1188)-MONTH(AB1188)+1,(AC1188-AB1188+1))</f>
        <v>30</v>
      </c>
      <c r="F1188" s="218">
        <f t="shared" si="95"/>
        <v>300000</v>
      </c>
      <c r="G1188" s="207">
        <v>1264481</v>
      </c>
      <c r="H1188" s="203">
        <v>37029.34138888889</v>
      </c>
      <c r="I1188" t="s">
        <v>3871</v>
      </c>
      <c r="M1188" t="s">
        <v>2476</v>
      </c>
      <c r="N1188" t="s">
        <v>3125</v>
      </c>
      <c r="O1188" t="s">
        <v>2830</v>
      </c>
      <c r="P1188" s="204">
        <v>10000</v>
      </c>
      <c r="S1188" t="s">
        <v>2477</v>
      </c>
      <c r="T1188" t="s">
        <v>3899</v>
      </c>
      <c r="U1188" s="206">
        <v>-0.06</v>
      </c>
      <c r="V1188" t="s">
        <v>1172</v>
      </c>
      <c r="W1188" t="s">
        <v>2831</v>
      </c>
      <c r="X1188" t="s">
        <v>2832</v>
      </c>
      <c r="Y1188" t="s">
        <v>3964</v>
      </c>
      <c r="Z1188" t="s">
        <v>3532</v>
      </c>
      <c r="AA1188" t="s">
        <v>1867</v>
      </c>
      <c r="AB1188" s="203">
        <v>37043.875</v>
      </c>
      <c r="AC1188" s="203">
        <v>37072.875</v>
      </c>
    </row>
    <row r="1189" spans="1:29" x14ac:dyDescent="0.25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3</v>
      </c>
      <c r="F1189" s="218">
        <f t="shared" si="95"/>
        <v>30000</v>
      </c>
      <c r="G1189" s="207">
        <v>1264482</v>
      </c>
      <c r="H1189" s="203">
        <v>37029.34138888889</v>
      </c>
      <c r="I1189" t="s">
        <v>2328</v>
      </c>
      <c r="M1189" t="s">
        <v>2476</v>
      </c>
      <c r="N1189" t="s">
        <v>3110</v>
      </c>
      <c r="O1189" t="s">
        <v>1762</v>
      </c>
      <c r="P1189" s="204">
        <v>10000</v>
      </c>
      <c r="S1189" t="s">
        <v>2477</v>
      </c>
      <c r="T1189" t="s">
        <v>3899</v>
      </c>
      <c r="U1189" s="206">
        <v>4.085</v>
      </c>
      <c r="V1189" t="s">
        <v>2329</v>
      </c>
      <c r="W1189" t="s">
        <v>3157</v>
      </c>
      <c r="X1189" t="s">
        <v>3158</v>
      </c>
      <c r="Y1189" t="s">
        <v>3114</v>
      </c>
      <c r="Z1189" t="s">
        <v>3532</v>
      </c>
      <c r="AA1189">
        <v>796691</v>
      </c>
      <c r="AB1189" s="203">
        <v>37030.875</v>
      </c>
      <c r="AC1189" s="203">
        <v>37032.875</v>
      </c>
    </row>
    <row r="1190" spans="1:29" x14ac:dyDescent="0.25">
      <c r="A1190" s="44" t="str">
        <f t="shared" si="91"/>
        <v>US Power Physical</v>
      </c>
      <c r="B1190" s="44" t="str">
        <f t="shared" si="92"/>
        <v>US</v>
      </c>
      <c r="C1190" s="44" t="str">
        <f t="shared" si="93"/>
        <v>Power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2</v>
      </c>
      <c r="F1190" s="218">
        <f t="shared" si="95"/>
        <v>50</v>
      </c>
      <c r="G1190" s="207">
        <v>1264484</v>
      </c>
      <c r="H1190" s="203">
        <v>37029.341412037036</v>
      </c>
      <c r="I1190" t="s">
        <v>2474</v>
      </c>
      <c r="M1190" t="s">
        <v>3301</v>
      </c>
      <c r="N1190" t="s">
        <v>2409</v>
      </c>
      <c r="O1190" t="s">
        <v>1817</v>
      </c>
      <c r="P1190" s="204">
        <v>25</v>
      </c>
      <c r="S1190" t="s">
        <v>2475</v>
      </c>
      <c r="T1190" t="s">
        <v>3899</v>
      </c>
      <c r="U1190" s="206">
        <v>230</v>
      </c>
      <c r="V1190" t="s">
        <v>2504</v>
      </c>
      <c r="W1190" t="s">
        <v>2419</v>
      </c>
      <c r="X1190" t="s">
        <v>2412</v>
      </c>
      <c r="Y1190" t="s">
        <v>4166</v>
      </c>
      <c r="Z1190" t="s">
        <v>3527</v>
      </c>
      <c r="AA1190">
        <v>615088.1</v>
      </c>
      <c r="AB1190" s="203">
        <v>37031.875</v>
      </c>
      <c r="AC1190" s="203">
        <v>37032.875</v>
      </c>
    </row>
    <row r="1191" spans="1:29" x14ac:dyDescent="0.25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3</v>
      </c>
      <c r="F1191" s="218">
        <f t="shared" si="95"/>
        <v>15000</v>
      </c>
      <c r="G1191" s="207">
        <v>1264483</v>
      </c>
      <c r="H1191" s="203">
        <v>37029.341412037036</v>
      </c>
      <c r="I1191" t="s">
        <v>2669</v>
      </c>
      <c r="M1191" t="s">
        <v>2476</v>
      </c>
      <c r="N1191" t="s">
        <v>3110</v>
      </c>
      <c r="O1191" t="s">
        <v>1848</v>
      </c>
      <c r="P1191" s="204">
        <v>5000</v>
      </c>
      <c r="S1191" t="s">
        <v>2477</v>
      </c>
      <c r="T1191" t="s">
        <v>3899</v>
      </c>
      <c r="U1191" s="206">
        <v>4.3600000000000003</v>
      </c>
      <c r="V1191" t="s">
        <v>3111</v>
      </c>
      <c r="W1191" t="s">
        <v>3174</v>
      </c>
      <c r="X1191" t="s">
        <v>3175</v>
      </c>
      <c r="Y1191" t="s">
        <v>3114</v>
      </c>
      <c r="Z1191" t="s">
        <v>3532</v>
      </c>
      <c r="AA1191">
        <v>796692</v>
      </c>
      <c r="AB1191" s="203">
        <v>37030.875</v>
      </c>
      <c r="AC1191" s="203">
        <v>37032.875</v>
      </c>
    </row>
    <row r="1192" spans="1:29" x14ac:dyDescent="0.25">
      <c r="A1192" s="44" t="str">
        <f t="shared" si="91"/>
        <v>US Natural Gas Financial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Financial</v>
      </c>
      <c r="E1192" s="44">
        <f>IF(VLOOKUP(S1192,'DD-Lookup'!$J$6:$L$50,3,FALSE)="Monthly",(YEAR(AC1192)-YEAR(AB1192))*12+MONTH(AC1192)-MONTH(AB1192)+1,(AC1192-AB1192+1))</f>
        <v>30</v>
      </c>
      <c r="F1192" s="218">
        <f t="shared" si="95"/>
        <v>150000</v>
      </c>
      <c r="G1192" s="207">
        <v>1264486</v>
      </c>
      <c r="H1192" s="203">
        <v>37029.341527777775</v>
      </c>
      <c r="I1192" t="s">
        <v>3109</v>
      </c>
      <c r="M1192" t="s">
        <v>2476</v>
      </c>
      <c r="N1192" t="s">
        <v>3125</v>
      </c>
      <c r="O1192" t="s">
        <v>2860</v>
      </c>
      <c r="P1192" s="204">
        <v>5000</v>
      </c>
      <c r="S1192" t="s">
        <v>2477</v>
      </c>
      <c r="T1192" t="s">
        <v>3899</v>
      </c>
      <c r="U1192" s="206">
        <v>6.6</v>
      </c>
      <c r="V1192" t="s">
        <v>2847</v>
      </c>
      <c r="W1192" t="s">
        <v>2843</v>
      </c>
      <c r="X1192" t="s">
        <v>2844</v>
      </c>
      <c r="Y1192" t="s">
        <v>3964</v>
      </c>
      <c r="Z1192" t="s">
        <v>3532</v>
      </c>
      <c r="AA1192" t="s">
        <v>1868</v>
      </c>
      <c r="AB1192" s="203">
        <v>37043.875</v>
      </c>
      <c r="AC1192" s="203">
        <v>37072.875</v>
      </c>
    </row>
    <row r="1193" spans="1:29" x14ac:dyDescent="0.25">
      <c r="A1193" s="44" t="str">
        <f t="shared" si="91"/>
        <v xml:space="preserve"> Metals Financial</v>
      </c>
      <c r="B1193" s="44" t="str">
        <f t="shared" si="92"/>
        <v/>
      </c>
      <c r="C1193" s="44" t="str">
        <f t="shared" si="93"/>
        <v>Metals</v>
      </c>
      <c r="D1193" s="44" t="str">
        <f t="shared" si="94"/>
        <v>Financial</v>
      </c>
      <c r="E1193" s="44">
        <f>IF(VLOOKUP(S1193,'DD-Lookup'!$J$6:$L$50,3,FALSE)="Monthly",(YEAR(AC1193)-YEAR(AB1193))*12+MONTH(AC1193)-MONTH(AB1193)+1,(AC1193-AB1193+1))</f>
        <v>1</v>
      </c>
      <c r="F1193" s="218">
        <f t="shared" si="95"/>
        <v>5</v>
      </c>
      <c r="G1193" s="207">
        <v>1264487</v>
      </c>
      <c r="H1193" s="203">
        <v>37029.341562499998</v>
      </c>
      <c r="I1193" t="s">
        <v>3950</v>
      </c>
      <c r="M1193" t="s">
        <v>2482</v>
      </c>
      <c r="N1193" t="s">
        <v>3972</v>
      </c>
      <c r="O1193" t="s">
        <v>3973</v>
      </c>
      <c r="P1193" s="204">
        <v>5</v>
      </c>
      <c r="S1193" t="s">
        <v>3974</v>
      </c>
      <c r="T1193" t="s">
        <v>3899</v>
      </c>
      <c r="U1193" s="206">
        <v>7295</v>
      </c>
      <c r="V1193" t="s">
        <v>3953</v>
      </c>
      <c r="W1193" t="s">
        <v>3976</v>
      </c>
      <c r="X1193" t="s">
        <v>3902</v>
      </c>
      <c r="Y1193" t="s">
        <v>3903</v>
      </c>
      <c r="Z1193" t="s">
        <v>3904</v>
      </c>
      <c r="AA1193">
        <v>2138349</v>
      </c>
    </row>
    <row r="1194" spans="1:29" x14ac:dyDescent="0.25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3</v>
      </c>
      <c r="F1194" s="218">
        <f t="shared" si="95"/>
        <v>15000</v>
      </c>
      <c r="G1194" s="207">
        <v>1264488</v>
      </c>
      <c r="H1194" s="203">
        <v>37029.341608796298</v>
      </c>
      <c r="I1194" t="s">
        <v>2690</v>
      </c>
      <c r="M1194" t="s">
        <v>2476</v>
      </c>
      <c r="N1194" t="s">
        <v>3110</v>
      </c>
      <c r="O1194" t="s">
        <v>1802</v>
      </c>
      <c r="P1194" s="204">
        <v>5000</v>
      </c>
      <c r="S1194" t="s">
        <v>2477</v>
      </c>
      <c r="T1194" t="s">
        <v>3899</v>
      </c>
      <c r="U1194" s="206">
        <v>4.0350000000000001</v>
      </c>
      <c r="V1194" t="s">
        <v>3801</v>
      </c>
      <c r="W1194" t="s">
        <v>3157</v>
      </c>
      <c r="X1194" t="s">
        <v>3158</v>
      </c>
      <c r="Y1194" t="s">
        <v>3114</v>
      </c>
      <c r="Z1194" t="s">
        <v>3532</v>
      </c>
      <c r="AA1194">
        <v>796693</v>
      </c>
      <c r="AB1194" s="203">
        <v>37030.875</v>
      </c>
      <c r="AC1194" s="203">
        <v>37032.875</v>
      </c>
    </row>
    <row r="1195" spans="1:29" x14ac:dyDescent="0.25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3</v>
      </c>
      <c r="F1195" s="218">
        <f t="shared" si="95"/>
        <v>15000</v>
      </c>
      <c r="G1195" s="207">
        <v>1264490</v>
      </c>
      <c r="H1195" s="203">
        <v>37029.341643518521</v>
      </c>
      <c r="I1195" t="s">
        <v>2330</v>
      </c>
      <c r="M1195" t="s">
        <v>2476</v>
      </c>
      <c r="N1195" t="s">
        <v>3110</v>
      </c>
      <c r="O1195" t="s">
        <v>1834</v>
      </c>
      <c r="Q1195" s="204">
        <v>5000</v>
      </c>
      <c r="S1195" t="s">
        <v>2477</v>
      </c>
      <c r="T1195" t="s">
        <v>3899</v>
      </c>
      <c r="U1195" s="206">
        <v>4.0999999999999996</v>
      </c>
      <c r="V1195" t="s">
        <v>2373</v>
      </c>
      <c r="W1195" t="s">
        <v>2374</v>
      </c>
      <c r="X1195" t="s">
        <v>2375</v>
      </c>
      <c r="Y1195" t="s">
        <v>3114</v>
      </c>
      <c r="Z1195" t="s">
        <v>3532</v>
      </c>
      <c r="AA1195">
        <v>796694</v>
      </c>
      <c r="AB1195" s="203">
        <v>37030.875</v>
      </c>
      <c r="AC1195" s="203">
        <v>37032.875</v>
      </c>
    </row>
    <row r="1196" spans="1:29" x14ac:dyDescent="0.25">
      <c r="A1196" s="44" t="str">
        <f t="shared" si="91"/>
        <v xml:space="preserve"> Natural Gas Financial</v>
      </c>
      <c r="B1196" s="44" t="str">
        <f t="shared" si="92"/>
        <v/>
      </c>
      <c r="C1196" s="44" t="str">
        <f t="shared" si="93"/>
        <v>Natural Gas</v>
      </c>
      <c r="D1196" s="44" t="str">
        <f t="shared" si="94"/>
        <v>Financial</v>
      </c>
      <c r="E1196" s="44">
        <f>IF(VLOOKUP(S1196,'DD-Lookup'!$J$6:$L$50,3,FALSE)="Monthly",(YEAR(AC1196)-YEAR(AB1196))*12+MONTH(AC1196)-MONTH(AB1196)+1,(AC1196-AB1196+1))</f>
        <v>151</v>
      </c>
      <c r="F1196" s="218">
        <f t="shared" si="95"/>
        <v>755000</v>
      </c>
      <c r="G1196" s="207">
        <v>1264491</v>
      </c>
      <c r="H1196" s="203">
        <v>37029.34165509259</v>
      </c>
      <c r="I1196" t="s">
        <v>2313</v>
      </c>
      <c r="M1196" t="s">
        <v>2476</v>
      </c>
      <c r="N1196" t="s">
        <v>3842</v>
      </c>
      <c r="O1196" t="s">
        <v>1233</v>
      </c>
      <c r="Q1196" s="204">
        <v>5000</v>
      </c>
      <c r="S1196" t="s">
        <v>2477</v>
      </c>
      <c r="T1196" t="s">
        <v>3899</v>
      </c>
      <c r="U1196" s="206">
        <v>-0.29499999999999998</v>
      </c>
      <c r="V1196" t="s">
        <v>1173</v>
      </c>
      <c r="W1196" t="s">
        <v>3844</v>
      </c>
      <c r="X1196" t="s">
        <v>3845</v>
      </c>
      <c r="Y1196" t="s">
        <v>3964</v>
      </c>
      <c r="Z1196" t="s">
        <v>3533</v>
      </c>
      <c r="AA1196" t="s">
        <v>1869</v>
      </c>
      <c r="AB1196" s="203">
        <v>37196</v>
      </c>
      <c r="AC1196" s="203">
        <v>37346</v>
      </c>
    </row>
    <row r="1197" spans="1:29" x14ac:dyDescent="0.25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8">
        <f t="shared" si="95"/>
        <v>25</v>
      </c>
      <c r="G1197" s="207">
        <v>1264493</v>
      </c>
      <c r="H1197" s="203">
        <v>37029.341666666667</v>
      </c>
      <c r="I1197" t="s">
        <v>2868</v>
      </c>
      <c r="M1197" t="s">
        <v>3301</v>
      </c>
      <c r="N1197" t="s">
        <v>2406</v>
      </c>
      <c r="O1197" t="s">
        <v>1808</v>
      </c>
      <c r="Q1197" s="204">
        <v>25</v>
      </c>
      <c r="S1197" t="s">
        <v>2475</v>
      </c>
      <c r="T1197" t="s">
        <v>3899</v>
      </c>
      <c r="U1197" s="206">
        <v>360</v>
      </c>
      <c r="V1197" t="s">
        <v>2502</v>
      </c>
      <c r="W1197" t="s">
        <v>2450</v>
      </c>
      <c r="X1197" t="s">
        <v>2451</v>
      </c>
      <c r="Y1197" t="s">
        <v>4166</v>
      </c>
      <c r="Z1197" t="s">
        <v>3527</v>
      </c>
      <c r="AA1197">
        <v>615090.1</v>
      </c>
      <c r="AB1197" s="203">
        <v>37032.875</v>
      </c>
      <c r="AC1197" s="203">
        <v>37032.875</v>
      </c>
    </row>
    <row r="1198" spans="1:29" x14ac:dyDescent="0.25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3</v>
      </c>
      <c r="F1198" s="218">
        <f t="shared" si="95"/>
        <v>7500</v>
      </c>
      <c r="G1198" s="207">
        <v>1264492</v>
      </c>
      <c r="H1198" s="203">
        <v>37029.341666666667</v>
      </c>
      <c r="I1198" t="s">
        <v>2824</v>
      </c>
      <c r="M1198" t="s">
        <v>2476</v>
      </c>
      <c r="N1198" t="s">
        <v>3110</v>
      </c>
      <c r="O1198" t="s">
        <v>1831</v>
      </c>
      <c r="Q1198" s="204">
        <v>2500</v>
      </c>
      <c r="S1198" t="s">
        <v>2477</v>
      </c>
      <c r="T1198" t="s">
        <v>3899</v>
      </c>
      <c r="U1198" s="206">
        <v>2.38</v>
      </c>
      <c r="V1198" t="s">
        <v>2529</v>
      </c>
      <c r="W1198" t="s">
        <v>2436</v>
      </c>
      <c r="X1198" t="s">
        <v>2437</v>
      </c>
      <c r="Y1198" t="s">
        <v>3114</v>
      </c>
      <c r="Z1198" t="s">
        <v>3532</v>
      </c>
      <c r="AA1198">
        <v>796695</v>
      </c>
      <c r="AB1198" s="203">
        <v>37030.875</v>
      </c>
      <c r="AC1198" s="203">
        <v>37032.875</v>
      </c>
    </row>
    <row r="1199" spans="1:29" x14ac:dyDescent="0.25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3</v>
      </c>
      <c r="F1199" s="218">
        <f t="shared" si="95"/>
        <v>15000</v>
      </c>
      <c r="G1199" s="207">
        <v>1264494</v>
      </c>
      <c r="H1199" s="203">
        <v>37029.341689814813</v>
      </c>
      <c r="I1199" t="s">
        <v>2824</v>
      </c>
      <c r="M1199" t="s">
        <v>2476</v>
      </c>
      <c r="N1199" t="s">
        <v>3110</v>
      </c>
      <c r="O1199" t="s">
        <v>1178</v>
      </c>
      <c r="P1199" s="204">
        <v>5000</v>
      </c>
      <c r="S1199" t="s">
        <v>2477</v>
      </c>
      <c r="T1199" t="s">
        <v>3899</v>
      </c>
      <c r="U1199" s="206">
        <v>3.99</v>
      </c>
      <c r="V1199" t="s">
        <v>2825</v>
      </c>
      <c r="W1199" t="s">
        <v>4133</v>
      </c>
      <c r="X1199" t="s">
        <v>2378</v>
      </c>
      <c r="Y1199" t="s">
        <v>3114</v>
      </c>
      <c r="Z1199" t="s">
        <v>3532</v>
      </c>
      <c r="AA1199">
        <v>796696</v>
      </c>
      <c r="AB1199" s="203">
        <v>37030.875</v>
      </c>
      <c r="AC1199" s="203">
        <v>37032.875</v>
      </c>
    </row>
    <row r="1200" spans="1:29" x14ac:dyDescent="0.25">
      <c r="A1200" s="44" t="str">
        <f t="shared" si="91"/>
        <v>US Natural Gas Financial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Financial</v>
      </c>
      <c r="E1200" s="44">
        <f>IF(VLOOKUP(S1200,'DD-Lookup'!$J$6:$L$50,3,FALSE)="Monthly",(YEAR(AC1200)-YEAR(AB1200))*12+MONTH(AC1200)-MONTH(AB1200)+1,(AC1200-AB1200+1))</f>
        <v>31</v>
      </c>
      <c r="F1200" s="218">
        <f t="shared" si="95"/>
        <v>155000</v>
      </c>
      <c r="G1200" s="207">
        <v>1264495</v>
      </c>
      <c r="H1200" s="203">
        <v>37029.341793981483</v>
      </c>
      <c r="I1200" t="s">
        <v>2346</v>
      </c>
      <c r="M1200" t="s">
        <v>2476</v>
      </c>
      <c r="N1200" t="s">
        <v>3125</v>
      </c>
      <c r="O1200" t="s">
        <v>2855</v>
      </c>
      <c r="P1200" s="204">
        <v>5000</v>
      </c>
      <c r="S1200" t="s">
        <v>2477</v>
      </c>
      <c r="T1200" t="s">
        <v>3899</v>
      </c>
      <c r="U1200" s="206">
        <v>4.62</v>
      </c>
      <c r="V1200" t="s">
        <v>3777</v>
      </c>
      <c r="W1200" t="s">
        <v>2843</v>
      </c>
      <c r="X1200" t="s">
        <v>2844</v>
      </c>
      <c r="Y1200" t="s">
        <v>3964</v>
      </c>
      <c r="Z1200" t="s">
        <v>3532</v>
      </c>
      <c r="AA1200" t="s">
        <v>1870</v>
      </c>
      <c r="AB1200" s="203">
        <v>37165</v>
      </c>
      <c r="AC1200" s="203">
        <v>37195</v>
      </c>
    </row>
    <row r="1201" spans="1:29" x14ac:dyDescent="0.25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3</v>
      </c>
      <c r="F1201" s="218">
        <f t="shared" si="95"/>
        <v>15000</v>
      </c>
      <c r="G1201" s="207">
        <v>1264496</v>
      </c>
      <c r="H1201" s="203">
        <v>37029.341828703706</v>
      </c>
      <c r="I1201" t="s">
        <v>3142</v>
      </c>
      <c r="M1201" t="s">
        <v>2476</v>
      </c>
      <c r="N1201" t="s">
        <v>3110</v>
      </c>
      <c r="O1201" t="s">
        <v>1812</v>
      </c>
      <c r="P1201" s="204">
        <v>5000</v>
      </c>
      <c r="S1201" t="s">
        <v>2477</v>
      </c>
      <c r="T1201" t="s">
        <v>3899</v>
      </c>
      <c r="U1201" s="206">
        <v>2.4449999999999998</v>
      </c>
      <c r="V1201" t="s">
        <v>2424</v>
      </c>
      <c r="W1201" t="s">
        <v>2400</v>
      </c>
      <c r="X1201" t="s">
        <v>2375</v>
      </c>
      <c r="Y1201" t="s">
        <v>3114</v>
      </c>
      <c r="Z1201" t="s">
        <v>3532</v>
      </c>
      <c r="AA1201">
        <v>796697</v>
      </c>
      <c r="AB1201" s="203">
        <v>37030.875</v>
      </c>
      <c r="AC1201" s="203">
        <v>37032.875</v>
      </c>
    </row>
    <row r="1202" spans="1:29" x14ac:dyDescent="0.25">
      <c r="A1202" s="44" t="str">
        <f t="shared" si="91"/>
        <v xml:space="preserve"> Natural Gas Financial</v>
      </c>
      <c r="B1202" s="44" t="str">
        <f t="shared" si="92"/>
        <v/>
      </c>
      <c r="C1202" s="44" t="str">
        <f t="shared" si="93"/>
        <v>Natural Gas</v>
      </c>
      <c r="D1202" s="44" t="str">
        <f t="shared" si="94"/>
        <v>Financial</v>
      </c>
      <c r="E1202" s="44">
        <f>IF(VLOOKUP(S1202,'DD-Lookup'!$J$6:$L$50,3,FALSE)="Monthly",(YEAR(AC1202)-YEAR(AB1202))*12+MONTH(AC1202)-MONTH(AB1202)+1,(AC1202-AB1202+1))</f>
        <v>151</v>
      </c>
      <c r="F1202" s="218">
        <f t="shared" si="95"/>
        <v>755000</v>
      </c>
      <c r="G1202" s="207">
        <v>1264497</v>
      </c>
      <c r="H1202" s="203">
        <v>37029.341840277775</v>
      </c>
      <c r="I1202" t="s">
        <v>2654</v>
      </c>
      <c r="M1202" t="s">
        <v>2476</v>
      </c>
      <c r="N1202" t="s">
        <v>3842</v>
      </c>
      <c r="O1202" t="s">
        <v>1233</v>
      </c>
      <c r="Q1202" s="204">
        <v>5000</v>
      </c>
      <c r="S1202" t="s">
        <v>2477</v>
      </c>
      <c r="T1202" t="s">
        <v>3899</v>
      </c>
      <c r="U1202" s="206">
        <v>-0.29499999999999998</v>
      </c>
      <c r="V1202" t="s">
        <v>2521</v>
      </c>
      <c r="W1202" t="s">
        <v>3844</v>
      </c>
      <c r="X1202" t="s">
        <v>3845</v>
      </c>
      <c r="Y1202" t="s">
        <v>3964</v>
      </c>
      <c r="Z1202" t="s">
        <v>3533</v>
      </c>
      <c r="AA1202" t="s">
        <v>1871</v>
      </c>
      <c r="AB1202" s="203">
        <v>37196</v>
      </c>
      <c r="AC1202" s="203">
        <v>37346</v>
      </c>
    </row>
    <row r="1203" spans="1:29" x14ac:dyDescent="0.25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3</v>
      </c>
      <c r="F1203" s="218">
        <f t="shared" si="95"/>
        <v>7500</v>
      </c>
      <c r="G1203" s="207">
        <v>1264498</v>
      </c>
      <c r="H1203" s="203">
        <v>37029.341874999998</v>
      </c>
      <c r="I1203" t="s">
        <v>2654</v>
      </c>
      <c r="M1203" t="s">
        <v>2476</v>
      </c>
      <c r="N1203" t="s">
        <v>3110</v>
      </c>
      <c r="O1203" t="s">
        <v>1825</v>
      </c>
      <c r="Q1203" s="204">
        <v>2500</v>
      </c>
      <c r="S1203" t="s">
        <v>2477</v>
      </c>
      <c r="T1203" t="s">
        <v>3899</v>
      </c>
      <c r="U1203" s="206">
        <v>2.4</v>
      </c>
      <c r="V1203" t="s">
        <v>2435</v>
      </c>
      <c r="W1203" t="s">
        <v>2436</v>
      </c>
      <c r="X1203" t="s">
        <v>2437</v>
      </c>
      <c r="Y1203" t="s">
        <v>3114</v>
      </c>
      <c r="Z1203" t="s">
        <v>3532</v>
      </c>
      <c r="AA1203">
        <v>796698</v>
      </c>
      <c r="AB1203" s="203">
        <v>37030.875</v>
      </c>
      <c r="AC1203" s="203">
        <v>37032.875</v>
      </c>
    </row>
    <row r="1204" spans="1:29" x14ac:dyDescent="0.25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2</v>
      </c>
      <c r="F1204" s="218">
        <f t="shared" si="95"/>
        <v>50</v>
      </c>
      <c r="G1204" s="207">
        <v>1264499</v>
      </c>
      <c r="H1204" s="203">
        <v>37029.341898148145</v>
      </c>
      <c r="I1204" t="s">
        <v>2662</v>
      </c>
      <c r="M1204" t="s">
        <v>3301</v>
      </c>
      <c r="N1204" t="s">
        <v>2409</v>
      </c>
      <c r="O1204" t="s">
        <v>1817</v>
      </c>
      <c r="P1204" s="204">
        <v>25</v>
      </c>
      <c r="S1204" t="s">
        <v>2475</v>
      </c>
      <c r="T1204" t="s">
        <v>3899</v>
      </c>
      <c r="U1204" s="206">
        <v>220</v>
      </c>
      <c r="V1204" t="s">
        <v>2840</v>
      </c>
      <c r="W1204" t="s">
        <v>2419</v>
      </c>
      <c r="X1204" t="s">
        <v>2412</v>
      </c>
      <c r="Y1204" t="s">
        <v>4166</v>
      </c>
      <c r="Z1204" t="s">
        <v>3527</v>
      </c>
      <c r="AA1204">
        <v>615091.1</v>
      </c>
      <c r="AB1204" s="203">
        <v>37031.875</v>
      </c>
      <c r="AC1204" s="203">
        <v>37032.875</v>
      </c>
    </row>
    <row r="1205" spans="1:29" x14ac:dyDescent="0.25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3</v>
      </c>
      <c r="F1205" s="218">
        <f t="shared" si="95"/>
        <v>7500</v>
      </c>
      <c r="G1205" s="207">
        <v>1264500</v>
      </c>
      <c r="H1205" s="203">
        <v>37029.341909722221</v>
      </c>
      <c r="I1205" t="s">
        <v>2313</v>
      </c>
      <c r="M1205" t="s">
        <v>2476</v>
      </c>
      <c r="N1205" t="s">
        <v>3110</v>
      </c>
      <c r="O1205" t="s">
        <v>2623</v>
      </c>
      <c r="P1205" s="204">
        <v>2500</v>
      </c>
      <c r="S1205" t="s">
        <v>2477</v>
      </c>
      <c r="T1205" t="s">
        <v>3899</v>
      </c>
      <c r="U1205" s="206">
        <v>4.0999999999999996</v>
      </c>
      <c r="V1205" t="s">
        <v>2557</v>
      </c>
      <c r="W1205" t="s">
        <v>2326</v>
      </c>
      <c r="X1205" t="s">
        <v>2327</v>
      </c>
      <c r="Y1205" t="s">
        <v>3114</v>
      </c>
      <c r="Z1205" t="s">
        <v>3532</v>
      </c>
      <c r="AA1205">
        <v>796699</v>
      </c>
      <c r="AB1205" s="203">
        <v>37030.875</v>
      </c>
      <c r="AC1205" s="203">
        <v>37032.875</v>
      </c>
    </row>
    <row r="1206" spans="1:29" x14ac:dyDescent="0.25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8">
        <f t="shared" si="95"/>
        <v>25</v>
      </c>
      <c r="G1206" s="207">
        <v>1264501</v>
      </c>
      <c r="H1206" s="203">
        <v>37029.341990740744</v>
      </c>
      <c r="I1206" t="s">
        <v>2652</v>
      </c>
      <c r="M1206" t="s">
        <v>3301</v>
      </c>
      <c r="N1206" t="s">
        <v>2406</v>
      </c>
      <c r="O1206" t="s">
        <v>2607</v>
      </c>
      <c r="P1206" s="204">
        <v>25</v>
      </c>
      <c r="S1206" t="s">
        <v>2475</v>
      </c>
      <c r="T1206" t="s">
        <v>3899</v>
      </c>
      <c r="U1206" s="206">
        <v>355</v>
      </c>
      <c r="V1206" t="s">
        <v>2463</v>
      </c>
      <c r="W1206" t="s">
        <v>2414</v>
      </c>
      <c r="X1206" t="s">
        <v>2408</v>
      </c>
      <c r="Y1206" t="s">
        <v>4166</v>
      </c>
      <c r="Z1206" t="s">
        <v>3527</v>
      </c>
      <c r="AA1206">
        <v>615092.1</v>
      </c>
      <c r="AB1206" s="203">
        <v>37032.875</v>
      </c>
      <c r="AC1206" s="203">
        <v>37032.875</v>
      </c>
    </row>
    <row r="1207" spans="1:29" x14ac:dyDescent="0.25">
      <c r="A1207" s="44" t="str">
        <f t="shared" si="91"/>
        <v>US Natural Gas Financial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Financial</v>
      </c>
      <c r="E1207" s="44">
        <f>IF(VLOOKUP(S1207,'DD-Lookup'!$J$6:$L$50,3,FALSE)="Monthly",(YEAR(AC1207)-YEAR(AB1207))*12+MONTH(AC1207)-MONTH(AB1207)+1,(AC1207-AB1207+1))</f>
        <v>30</v>
      </c>
      <c r="F1207" s="218">
        <f t="shared" si="95"/>
        <v>750000</v>
      </c>
      <c r="G1207" s="207">
        <v>1264502</v>
      </c>
      <c r="H1207" s="203">
        <v>37029.342013888891</v>
      </c>
      <c r="I1207" t="s">
        <v>3165</v>
      </c>
      <c r="M1207" t="s">
        <v>2476</v>
      </c>
      <c r="N1207" t="s">
        <v>3125</v>
      </c>
      <c r="O1207" t="s">
        <v>1872</v>
      </c>
      <c r="P1207" s="204">
        <v>25000</v>
      </c>
      <c r="S1207" t="s">
        <v>2477</v>
      </c>
      <c r="T1207" t="s">
        <v>3899</v>
      </c>
      <c r="U1207" s="206">
        <v>-7.4999999999999997E-2</v>
      </c>
      <c r="V1207" t="s">
        <v>2817</v>
      </c>
      <c r="W1207" t="s">
        <v>2426</v>
      </c>
      <c r="X1207" t="s">
        <v>2427</v>
      </c>
      <c r="Y1207" t="s">
        <v>3964</v>
      </c>
      <c r="Z1207" t="s">
        <v>3532</v>
      </c>
      <c r="AA1207" t="s">
        <v>1873</v>
      </c>
      <c r="AB1207" s="203">
        <v>37043.875</v>
      </c>
      <c r="AC1207" s="203">
        <v>37072.875</v>
      </c>
    </row>
    <row r="1208" spans="1:29" x14ac:dyDescent="0.25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8">
        <f t="shared" si="95"/>
        <v>50</v>
      </c>
      <c r="G1208" s="207">
        <v>1264503</v>
      </c>
      <c r="H1208" s="203">
        <v>37029.342083333337</v>
      </c>
      <c r="I1208" t="s">
        <v>2640</v>
      </c>
      <c r="M1208" t="s">
        <v>3301</v>
      </c>
      <c r="N1208" t="s">
        <v>2631</v>
      </c>
      <c r="O1208" t="s">
        <v>1627</v>
      </c>
      <c r="P1208" s="204">
        <v>50</v>
      </c>
      <c r="S1208" t="s">
        <v>2475</v>
      </c>
      <c r="T1208" t="s">
        <v>3899</v>
      </c>
      <c r="U1208" s="206">
        <v>36.049999999999997</v>
      </c>
      <c r="V1208" t="s">
        <v>2706</v>
      </c>
      <c r="W1208" t="s">
        <v>2656</v>
      </c>
      <c r="X1208" t="s">
        <v>2657</v>
      </c>
      <c r="Y1208" t="s">
        <v>4166</v>
      </c>
      <c r="Z1208" t="s">
        <v>3527</v>
      </c>
      <c r="AA1208">
        <v>615093.1</v>
      </c>
      <c r="AB1208" s="203">
        <v>37032.875</v>
      </c>
      <c r="AC1208" s="203">
        <v>37032.875</v>
      </c>
    </row>
    <row r="1209" spans="1:29" x14ac:dyDescent="0.25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3</v>
      </c>
      <c r="F1209" s="218">
        <f t="shared" si="95"/>
        <v>15000</v>
      </c>
      <c r="G1209" s="207">
        <v>1264504</v>
      </c>
      <c r="H1209" s="203">
        <v>37029.342094907406</v>
      </c>
      <c r="I1209" t="s">
        <v>2824</v>
      </c>
      <c r="M1209" t="s">
        <v>2476</v>
      </c>
      <c r="N1209" t="s">
        <v>3110</v>
      </c>
      <c r="O1209" t="s">
        <v>1832</v>
      </c>
      <c r="P1209" s="204">
        <v>5000</v>
      </c>
      <c r="S1209" t="s">
        <v>2477</v>
      </c>
      <c r="T1209" t="s">
        <v>3899</v>
      </c>
      <c r="U1209" s="206">
        <v>2.7</v>
      </c>
      <c r="V1209" t="s">
        <v>2825</v>
      </c>
      <c r="W1209" t="s">
        <v>2413</v>
      </c>
      <c r="X1209" t="s">
        <v>2375</v>
      </c>
      <c r="Y1209" t="s">
        <v>3114</v>
      </c>
      <c r="Z1209" t="s">
        <v>3532</v>
      </c>
      <c r="AA1209">
        <v>796700</v>
      </c>
      <c r="AB1209" s="203">
        <v>37030.875</v>
      </c>
      <c r="AC1209" s="203">
        <v>37032.875</v>
      </c>
    </row>
    <row r="1210" spans="1:29" x14ac:dyDescent="0.25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3</v>
      </c>
      <c r="F1210" s="218">
        <f t="shared" si="95"/>
        <v>30000</v>
      </c>
      <c r="G1210" s="207">
        <v>1264505</v>
      </c>
      <c r="H1210" s="203">
        <v>37029.342106481483</v>
      </c>
      <c r="I1210" t="s">
        <v>3165</v>
      </c>
      <c r="M1210" t="s">
        <v>2476</v>
      </c>
      <c r="N1210" t="s">
        <v>3110</v>
      </c>
      <c r="O1210" t="s">
        <v>1805</v>
      </c>
      <c r="P1210" s="204">
        <v>10000</v>
      </c>
      <c r="S1210" t="s">
        <v>2477</v>
      </c>
      <c r="T1210" t="s">
        <v>3899</v>
      </c>
      <c r="U1210" s="206">
        <v>3.8250000000000002</v>
      </c>
      <c r="V1210" t="s">
        <v>2881</v>
      </c>
      <c r="W1210" t="s">
        <v>2386</v>
      </c>
      <c r="X1210" t="s">
        <v>2375</v>
      </c>
      <c r="Y1210" t="s">
        <v>3114</v>
      </c>
      <c r="Z1210" t="s">
        <v>3532</v>
      </c>
      <c r="AA1210">
        <v>796701</v>
      </c>
      <c r="AB1210" s="203">
        <v>37030.875</v>
      </c>
      <c r="AC1210" s="203">
        <v>37032.875</v>
      </c>
    </row>
    <row r="1211" spans="1:29" x14ac:dyDescent="0.25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8">
        <f t="shared" si="95"/>
        <v>25</v>
      </c>
      <c r="G1211" s="207">
        <v>1264506</v>
      </c>
      <c r="H1211" s="203">
        <v>37029.342141203706</v>
      </c>
      <c r="I1211" t="s">
        <v>2630</v>
      </c>
      <c r="M1211" t="s">
        <v>3301</v>
      </c>
      <c r="N1211" t="s">
        <v>2406</v>
      </c>
      <c r="O1211" t="s">
        <v>1816</v>
      </c>
      <c r="P1211" s="204">
        <v>25</v>
      </c>
      <c r="S1211" t="s">
        <v>2475</v>
      </c>
      <c r="T1211" t="s">
        <v>3899</v>
      </c>
      <c r="U1211" s="206">
        <v>370</v>
      </c>
      <c r="V1211" t="s">
        <v>2869</v>
      </c>
      <c r="W1211" t="s">
        <v>2417</v>
      </c>
      <c r="X1211" t="s">
        <v>2451</v>
      </c>
      <c r="Y1211" t="s">
        <v>4166</v>
      </c>
      <c r="Z1211" t="s">
        <v>3527</v>
      </c>
      <c r="AA1211">
        <v>615094.1</v>
      </c>
      <c r="AB1211" s="203">
        <v>37032.875</v>
      </c>
      <c r="AC1211" s="203">
        <v>37032.875</v>
      </c>
    </row>
    <row r="1212" spans="1:29" x14ac:dyDescent="0.25">
      <c r="A1212" s="44" t="str">
        <f t="shared" si="91"/>
        <v xml:space="preserve"> Metals Financial</v>
      </c>
      <c r="B1212" s="44" t="str">
        <f t="shared" si="92"/>
        <v/>
      </c>
      <c r="C1212" s="44" t="str">
        <f t="shared" si="93"/>
        <v>Metals</v>
      </c>
      <c r="D1212" s="44" t="str">
        <f t="shared" si="94"/>
        <v>Financial</v>
      </c>
      <c r="E1212" s="44">
        <f>IF(VLOOKUP(S1212,'DD-Lookup'!$J$6:$L$50,3,FALSE)="Monthly",(YEAR(AC1212)-YEAR(AB1212))*12+MONTH(AC1212)-MONTH(AB1212)+1,(AC1212-AB1212+1))</f>
        <v>1</v>
      </c>
      <c r="F1212" s="218">
        <f t="shared" si="95"/>
        <v>15</v>
      </c>
      <c r="G1212" s="207">
        <v>1264507</v>
      </c>
      <c r="H1212" s="203">
        <v>37029.342152777775</v>
      </c>
      <c r="I1212" t="s">
        <v>4156</v>
      </c>
      <c r="M1212" t="s">
        <v>2482</v>
      </c>
      <c r="N1212" t="s">
        <v>3978</v>
      </c>
      <c r="O1212" t="s">
        <v>3979</v>
      </c>
      <c r="P1212" s="204">
        <v>15</v>
      </c>
      <c r="S1212" t="s">
        <v>3898</v>
      </c>
      <c r="T1212" t="s">
        <v>3899</v>
      </c>
      <c r="U1212" s="206">
        <v>485</v>
      </c>
      <c r="V1212" t="s">
        <v>3086</v>
      </c>
      <c r="W1212" t="s">
        <v>3962</v>
      </c>
      <c r="X1212" t="s">
        <v>3902</v>
      </c>
      <c r="Y1212" t="s">
        <v>3903</v>
      </c>
      <c r="Z1212" t="s">
        <v>3904</v>
      </c>
      <c r="AA1212">
        <v>2138353</v>
      </c>
    </row>
    <row r="1213" spans="1:29" x14ac:dyDescent="0.25">
      <c r="A1213" s="44" t="str">
        <f t="shared" si="91"/>
        <v>US Natural Gas Financial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Financial</v>
      </c>
      <c r="E1213" s="44">
        <f>IF(VLOOKUP(S1213,'DD-Lookup'!$J$6:$L$50,3,FALSE)="Monthly",(YEAR(AC1213)-YEAR(AB1213))*12+MONTH(AC1213)-MONTH(AB1213)+1,(AC1213-AB1213+1))</f>
        <v>30</v>
      </c>
      <c r="F1213" s="218">
        <f t="shared" si="95"/>
        <v>150000</v>
      </c>
      <c r="G1213" s="207">
        <v>1264508</v>
      </c>
      <c r="H1213" s="203">
        <v>37029.342164351852</v>
      </c>
      <c r="I1213" t="s">
        <v>3869</v>
      </c>
      <c r="M1213" t="s">
        <v>2476</v>
      </c>
      <c r="N1213" t="s">
        <v>3125</v>
      </c>
      <c r="O1213" t="s">
        <v>2860</v>
      </c>
      <c r="P1213" s="204">
        <v>5000</v>
      </c>
      <c r="S1213" t="s">
        <v>2477</v>
      </c>
      <c r="T1213" t="s">
        <v>3899</v>
      </c>
      <c r="U1213" s="206">
        <v>6.5</v>
      </c>
      <c r="V1213" t="s">
        <v>2880</v>
      </c>
      <c r="W1213" t="s">
        <v>2843</v>
      </c>
      <c r="X1213" t="s">
        <v>2844</v>
      </c>
      <c r="Y1213" t="s">
        <v>3964</v>
      </c>
      <c r="Z1213" t="s">
        <v>3532</v>
      </c>
      <c r="AA1213" t="s">
        <v>1874</v>
      </c>
      <c r="AB1213" s="203">
        <v>37043.875</v>
      </c>
      <c r="AC1213" s="203">
        <v>37072.875</v>
      </c>
    </row>
    <row r="1214" spans="1:29" x14ac:dyDescent="0.25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3</v>
      </c>
      <c r="F1214" s="218">
        <f t="shared" si="95"/>
        <v>15000</v>
      </c>
      <c r="G1214" s="207">
        <v>1264509</v>
      </c>
      <c r="H1214" s="203">
        <v>37029.342164351852</v>
      </c>
      <c r="I1214" t="s">
        <v>2654</v>
      </c>
      <c r="M1214" t="s">
        <v>2476</v>
      </c>
      <c r="N1214" t="s">
        <v>3110</v>
      </c>
      <c r="O1214" t="s">
        <v>1812</v>
      </c>
      <c r="P1214" s="204">
        <v>5000</v>
      </c>
      <c r="S1214" t="s">
        <v>2477</v>
      </c>
      <c r="T1214" t="s">
        <v>3899</v>
      </c>
      <c r="U1214" s="206">
        <v>2.4300000000000002</v>
      </c>
      <c r="V1214" t="s">
        <v>2399</v>
      </c>
      <c r="W1214" t="s">
        <v>2400</v>
      </c>
      <c r="X1214" t="s">
        <v>2375</v>
      </c>
      <c r="Y1214" t="s">
        <v>3114</v>
      </c>
      <c r="Z1214" t="s">
        <v>3532</v>
      </c>
      <c r="AA1214">
        <v>796702</v>
      </c>
      <c r="AB1214" s="203">
        <v>37030.875</v>
      </c>
      <c r="AC1214" s="203">
        <v>37032.875</v>
      </c>
    </row>
    <row r="1215" spans="1:29" x14ac:dyDescent="0.25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3</v>
      </c>
      <c r="F1215" s="218">
        <f t="shared" si="95"/>
        <v>15000</v>
      </c>
      <c r="G1215" s="207">
        <v>1264511</v>
      </c>
      <c r="H1215" s="203">
        <v>37029.342199074075</v>
      </c>
      <c r="I1215" t="s">
        <v>2669</v>
      </c>
      <c r="M1215" t="s">
        <v>2476</v>
      </c>
      <c r="N1215" t="s">
        <v>3110</v>
      </c>
      <c r="O1215" t="s">
        <v>1768</v>
      </c>
      <c r="Q1215" s="204">
        <v>5000</v>
      </c>
      <c r="S1215" t="s">
        <v>2477</v>
      </c>
      <c r="T1215" t="s">
        <v>3899</v>
      </c>
      <c r="U1215" s="206">
        <v>4.0049999999999999</v>
      </c>
      <c r="V1215" t="s">
        <v>2998</v>
      </c>
      <c r="W1215" t="s">
        <v>3174</v>
      </c>
      <c r="X1215" t="s">
        <v>3138</v>
      </c>
      <c r="Y1215" t="s">
        <v>3114</v>
      </c>
      <c r="Z1215" t="s">
        <v>3532</v>
      </c>
      <c r="AA1215">
        <v>796703</v>
      </c>
      <c r="AB1215" s="203">
        <v>37030.875</v>
      </c>
      <c r="AC1215" s="203">
        <v>37032.875</v>
      </c>
    </row>
    <row r="1216" spans="1:29" x14ac:dyDescent="0.25">
      <c r="A1216" s="44" t="str">
        <f t="shared" si="91"/>
        <v>US Natural Gas Financial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Financial</v>
      </c>
      <c r="E1216" s="44">
        <f>IF(VLOOKUP(S1216,'DD-Lookup'!$J$6:$L$50,3,FALSE)="Monthly",(YEAR(AC1216)-YEAR(AB1216))*12+MONTH(AC1216)-MONTH(AB1216)+1,(AC1216-AB1216+1))</f>
        <v>31</v>
      </c>
      <c r="F1216" s="218">
        <f t="shared" si="95"/>
        <v>155000</v>
      </c>
      <c r="G1216" s="207">
        <v>1264513</v>
      </c>
      <c r="H1216" s="203">
        <v>37029.342210648145</v>
      </c>
      <c r="I1216" t="s">
        <v>3871</v>
      </c>
      <c r="M1216" t="s">
        <v>2476</v>
      </c>
      <c r="N1216" t="s">
        <v>3125</v>
      </c>
      <c r="O1216" t="s">
        <v>2842</v>
      </c>
      <c r="P1216" s="204">
        <v>5000</v>
      </c>
      <c r="S1216" t="s">
        <v>2477</v>
      </c>
      <c r="T1216" t="s">
        <v>3899</v>
      </c>
      <c r="U1216" s="206">
        <v>6.63</v>
      </c>
      <c r="V1216" t="s">
        <v>3846</v>
      </c>
      <c r="W1216" t="s">
        <v>2843</v>
      </c>
      <c r="X1216" t="s">
        <v>2844</v>
      </c>
      <c r="Y1216" t="s">
        <v>3964</v>
      </c>
      <c r="Z1216" t="s">
        <v>3532</v>
      </c>
      <c r="AA1216" t="s">
        <v>1875</v>
      </c>
      <c r="AB1216" s="203">
        <v>37073.875</v>
      </c>
      <c r="AC1216" s="203">
        <v>37103.875</v>
      </c>
    </row>
    <row r="1217" spans="1:29" x14ac:dyDescent="0.25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8">
        <f t="shared" si="95"/>
        <v>25</v>
      </c>
      <c r="G1217" s="207">
        <v>1264512</v>
      </c>
      <c r="H1217" s="203">
        <v>37029.342210648145</v>
      </c>
      <c r="I1217" t="s">
        <v>2462</v>
      </c>
      <c r="M1217" t="s">
        <v>3301</v>
      </c>
      <c r="N1217" t="s">
        <v>2406</v>
      </c>
      <c r="O1217" t="s">
        <v>1808</v>
      </c>
      <c r="Q1217" s="204">
        <v>25</v>
      </c>
      <c r="S1217" t="s">
        <v>2475</v>
      </c>
      <c r="T1217" t="s">
        <v>3899</v>
      </c>
      <c r="U1217" s="206">
        <v>365</v>
      </c>
      <c r="V1217" t="s">
        <v>1833</v>
      </c>
      <c r="W1217" t="s">
        <v>2450</v>
      </c>
      <c r="X1217" t="s">
        <v>2451</v>
      </c>
      <c r="Y1217" t="s">
        <v>4166</v>
      </c>
      <c r="Z1217" t="s">
        <v>3527</v>
      </c>
      <c r="AA1217">
        <v>615095.1</v>
      </c>
      <c r="AB1217" s="203">
        <v>37032.875</v>
      </c>
      <c r="AC1217" s="203">
        <v>37032.875</v>
      </c>
    </row>
    <row r="1218" spans="1:29" x14ac:dyDescent="0.25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3</v>
      </c>
      <c r="F1218" s="218">
        <f t="shared" si="95"/>
        <v>15000</v>
      </c>
      <c r="G1218" s="207">
        <v>1264514</v>
      </c>
      <c r="H1218" s="203">
        <v>37029.342233796298</v>
      </c>
      <c r="I1218" t="s">
        <v>2420</v>
      </c>
      <c r="M1218" t="s">
        <v>2476</v>
      </c>
      <c r="N1218" t="s">
        <v>3110</v>
      </c>
      <c r="O1218" t="s">
        <v>2612</v>
      </c>
      <c r="P1218" s="204">
        <v>5000</v>
      </c>
      <c r="S1218" t="s">
        <v>2477</v>
      </c>
      <c r="T1218" t="s">
        <v>3899</v>
      </c>
      <c r="U1218" s="206">
        <v>4.04</v>
      </c>
      <c r="V1218" t="s">
        <v>2421</v>
      </c>
      <c r="W1218" t="s">
        <v>2326</v>
      </c>
      <c r="X1218" t="s">
        <v>2378</v>
      </c>
      <c r="Y1218" t="s">
        <v>3114</v>
      </c>
      <c r="Z1218" t="s">
        <v>3532</v>
      </c>
      <c r="AA1218">
        <v>796704</v>
      </c>
      <c r="AB1218" s="203">
        <v>37030.875</v>
      </c>
      <c r="AC1218" s="203">
        <v>37032.875</v>
      </c>
    </row>
    <row r="1219" spans="1:29" x14ac:dyDescent="0.25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2</v>
      </c>
      <c r="F1219" s="218">
        <f t="shared" si="95"/>
        <v>50</v>
      </c>
      <c r="G1219" s="207">
        <v>1264515</v>
      </c>
      <c r="H1219" s="203">
        <v>37029.342268518521</v>
      </c>
      <c r="I1219" t="s">
        <v>2818</v>
      </c>
      <c r="M1219" t="s">
        <v>3301</v>
      </c>
      <c r="N1219" t="s">
        <v>2409</v>
      </c>
      <c r="O1219" t="s">
        <v>1836</v>
      </c>
      <c r="Q1219" s="204">
        <v>25</v>
      </c>
      <c r="S1219" t="s">
        <v>2475</v>
      </c>
      <c r="T1219" t="s">
        <v>3899</v>
      </c>
      <c r="U1219" s="206">
        <v>140</v>
      </c>
      <c r="V1219" t="s">
        <v>2819</v>
      </c>
      <c r="W1219" t="s">
        <v>2419</v>
      </c>
      <c r="X1219" t="s">
        <v>2412</v>
      </c>
      <c r="Y1219" t="s">
        <v>4166</v>
      </c>
      <c r="Z1219" t="s">
        <v>3527</v>
      </c>
      <c r="AA1219">
        <v>615096.1</v>
      </c>
      <c r="AB1219" s="203">
        <v>37031.875</v>
      </c>
      <c r="AC1219" s="203">
        <v>37032.875</v>
      </c>
    </row>
    <row r="1220" spans="1:29" x14ac:dyDescent="0.25">
      <c r="A1220" s="44" t="str">
        <f t="shared" si="91"/>
        <v xml:space="preserve"> Power Financial</v>
      </c>
      <c r="B1220" s="44" t="str">
        <f t="shared" si="92"/>
        <v/>
      </c>
      <c r="C1220" s="44" t="str">
        <f t="shared" si="93"/>
        <v>Power</v>
      </c>
      <c r="D1220" s="44" t="str">
        <f t="shared" si="94"/>
        <v>Financial</v>
      </c>
      <c r="E1220" s="44">
        <f>IF(VLOOKUP(S1220,'DD-Lookup'!$J$6:$L$50,3,FALSE)="Monthly",(YEAR(AC1220)-YEAR(AB1220))*12+MONTH(AC1220)-MONTH(AB1220)+1,(AC1220-AB1220+1))</f>
        <v>8</v>
      </c>
      <c r="F1220" s="218">
        <f t="shared" si="95"/>
        <v>400</v>
      </c>
      <c r="G1220" s="207">
        <v>1264518</v>
      </c>
      <c r="H1220" s="203">
        <v>37029.342372685183</v>
      </c>
      <c r="I1220" t="s">
        <v>1876</v>
      </c>
      <c r="M1220" t="s">
        <v>3301</v>
      </c>
      <c r="N1220" t="s">
        <v>1541</v>
      </c>
      <c r="O1220" t="s">
        <v>1715</v>
      </c>
      <c r="P1220" s="204">
        <v>50</v>
      </c>
      <c r="S1220" t="s">
        <v>2475</v>
      </c>
      <c r="T1220" t="s">
        <v>1543</v>
      </c>
      <c r="U1220" s="206">
        <v>186</v>
      </c>
      <c r="V1220" t="s">
        <v>1877</v>
      </c>
      <c r="W1220" t="s">
        <v>1702</v>
      </c>
      <c r="X1220" t="s">
        <v>1546</v>
      </c>
      <c r="Y1220" t="s">
        <v>1547</v>
      </c>
      <c r="Z1220" t="s">
        <v>1548</v>
      </c>
      <c r="AA1220">
        <v>1264518</v>
      </c>
      <c r="AB1220" s="203">
        <v>37032</v>
      </c>
      <c r="AC1220" s="203">
        <v>37039</v>
      </c>
    </row>
    <row r="1221" spans="1:29" x14ac:dyDescent="0.25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3</v>
      </c>
      <c r="F1221" s="218">
        <f t="shared" si="95"/>
        <v>30000</v>
      </c>
      <c r="G1221" s="207">
        <v>1264517</v>
      </c>
      <c r="H1221" s="203">
        <v>37029.342372685183</v>
      </c>
      <c r="I1221" t="s">
        <v>3639</v>
      </c>
      <c r="M1221" t="s">
        <v>2476</v>
      </c>
      <c r="N1221" t="s">
        <v>3110</v>
      </c>
      <c r="O1221" t="s">
        <v>1805</v>
      </c>
      <c r="P1221" s="204">
        <v>10000</v>
      </c>
      <c r="S1221" t="s">
        <v>2477</v>
      </c>
      <c r="T1221" t="s">
        <v>3899</v>
      </c>
      <c r="U1221" s="206">
        <v>3.8</v>
      </c>
      <c r="V1221" t="s">
        <v>2449</v>
      </c>
      <c r="W1221" t="s">
        <v>2386</v>
      </c>
      <c r="X1221" t="s">
        <v>2375</v>
      </c>
      <c r="Y1221" t="s">
        <v>3114</v>
      </c>
      <c r="Z1221" t="s">
        <v>3532</v>
      </c>
      <c r="AA1221">
        <v>796706</v>
      </c>
      <c r="AB1221" s="203">
        <v>37030.875</v>
      </c>
      <c r="AC1221" s="203">
        <v>37032.875</v>
      </c>
    </row>
    <row r="1222" spans="1:29" x14ac:dyDescent="0.25">
      <c r="A1222" s="44" t="str">
        <f t="shared" si="91"/>
        <v>US Natural Gas Financial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Financial</v>
      </c>
      <c r="E1222" s="44">
        <f>IF(VLOOKUP(S1222,'DD-Lookup'!$J$6:$L$50,3,FALSE)="Monthly",(YEAR(AC1222)-YEAR(AB1222))*12+MONTH(AC1222)-MONTH(AB1222)+1,(AC1222-AB1222+1))</f>
        <v>31</v>
      </c>
      <c r="F1222" s="218">
        <f t="shared" si="95"/>
        <v>310000</v>
      </c>
      <c r="G1222" s="207">
        <v>1264520</v>
      </c>
      <c r="H1222" s="203">
        <v>37029.34238425926</v>
      </c>
      <c r="I1222" t="s">
        <v>3240</v>
      </c>
      <c r="M1222" t="s">
        <v>2476</v>
      </c>
      <c r="N1222" t="s">
        <v>2711</v>
      </c>
      <c r="O1222" t="s">
        <v>3124</v>
      </c>
      <c r="P1222" s="204">
        <v>10000</v>
      </c>
      <c r="S1222" t="s">
        <v>2477</v>
      </c>
      <c r="T1222" t="s">
        <v>3899</v>
      </c>
      <c r="U1222" s="206">
        <v>4.2649999999999997</v>
      </c>
      <c r="V1222" t="s">
        <v>1878</v>
      </c>
      <c r="W1222" t="s">
        <v>3390</v>
      </c>
      <c r="X1222" t="s">
        <v>2713</v>
      </c>
      <c r="Y1222" t="s">
        <v>3964</v>
      </c>
      <c r="Z1222" t="s">
        <v>3532</v>
      </c>
      <c r="AA1222" t="s">
        <v>1879</v>
      </c>
      <c r="AB1222" s="203">
        <v>37073.875</v>
      </c>
      <c r="AC1222" s="203">
        <v>37103.875</v>
      </c>
    </row>
    <row r="1223" spans="1:29" x14ac:dyDescent="0.25">
      <c r="A1223" s="44" t="str">
        <f t="shared" si="91"/>
        <v>US Natural Gas Financial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Financial</v>
      </c>
      <c r="E1223" s="44">
        <f>IF(VLOOKUP(S1223,'DD-Lookup'!$J$6:$L$50,3,FALSE)="Monthly",(YEAR(AC1223)-YEAR(AB1223))*12+MONTH(AC1223)-MONTH(AB1223)+1,(AC1223-AB1223+1))</f>
        <v>31</v>
      </c>
      <c r="F1223" s="218">
        <f t="shared" si="95"/>
        <v>155000</v>
      </c>
      <c r="G1223" s="207">
        <v>1264519</v>
      </c>
      <c r="H1223" s="203">
        <v>37029.34238425926</v>
      </c>
      <c r="I1223" t="s">
        <v>2474</v>
      </c>
      <c r="M1223" t="s">
        <v>2476</v>
      </c>
      <c r="N1223" t="s">
        <v>3125</v>
      </c>
      <c r="O1223" t="s">
        <v>2846</v>
      </c>
      <c r="P1223" s="204">
        <v>5000</v>
      </c>
      <c r="S1223" t="s">
        <v>2477</v>
      </c>
      <c r="T1223" t="s">
        <v>3899</v>
      </c>
      <c r="U1223" s="206">
        <v>6.59</v>
      </c>
      <c r="V1223" t="s">
        <v>2961</v>
      </c>
      <c r="W1223" t="s">
        <v>2843</v>
      </c>
      <c r="X1223" t="s">
        <v>2844</v>
      </c>
      <c r="Y1223" t="s">
        <v>3964</v>
      </c>
      <c r="Z1223" t="s">
        <v>3532</v>
      </c>
      <c r="AA1223" t="s">
        <v>1880</v>
      </c>
      <c r="AB1223" s="203">
        <v>37104.875</v>
      </c>
      <c r="AC1223" s="203">
        <v>37134.875</v>
      </c>
    </row>
    <row r="1224" spans="1:29" x14ac:dyDescent="0.25">
      <c r="A1224" s="44" t="str">
        <f t="shared" si="91"/>
        <v>US Power Physical</v>
      </c>
      <c r="B1224" s="44" t="str">
        <f t="shared" si="92"/>
        <v>US</v>
      </c>
      <c r="C1224" s="44" t="str">
        <f t="shared" si="93"/>
        <v>Power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8">
        <f t="shared" si="95"/>
        <v>25</v>
      </c>
      <c r="G1224" s="207">
        <v>1264522</v>
      </c>
      <c r="H1224" s="203">
        <v>37029.342407407406</v>
      </c>
      <c r="I1224" t="s">
        <v>3240</v>
      </c>
      <c r="M1224" t="s">
        <v>3301</v>
      </c>
      <c r="N1224" t="s">
        <v>2409</v>
      </c>
      <c r="O1224" t="s">
        <v>1828</v>
      </c>
      <c r="P1224" s="204">
        <v>25</v>
      </c>
      <c r="S1224" t="s">
        <v>2475</v>
      </c>
      <c r="T1224" t="s">
        <v>3899</v>
      </c>
      <c r="U1224" s="206">
        <v>325</v>
      </c>
      <c r="V1224" t="s">
        <v>2821</v>
      </c>
      <c r="W1224" t="s">
        <v>2486</v>
      </c>
      <c r="X1224" t="s">
        <v>2412</v>
      </c>
      <c r="Y1224" t="s">
        <v>4166</v>
      </c>
      <c r="Z1224" t="s">
        <v>3527</v>
      </c>
      <c r="AA1224">
        <v>615097.1</v>
      </c>
      <c r="AB1224" s="203">
        <v>37032.875</v>
      </c>
      <c r="AC1224" s="203">
        <v>37032.875</v>
      </c>
    </row>
    <row r="1225" spans="1:29" x14ac:dyDescent="0.25">
      <c r="A1225" s="44" t="str">
        <f t="shared" si="91"/>
        <v xml:space="preserve"> Natural Gas Financial</v>
      </c>
      <c r="B1225" s="44" t="str">
        <f t="shared" si="92"/>
        <v/>
      </c>
      <c r="C1225" s="44" t="str">
        <f t="shared" si="93"/>
        <v>Natural Gas</v>
      </c>
      <c r="D1225" s="44" t="str">
        <f t="shared" si="94"/>
        <v>Financial</v>
      </c>
      <c r="E1225" s="44">
        <f>IF(VLOOKUP(S1225,'DD-Lookup'!$J$6:$L$50,3,FALSE)="Monthly",(YEAR(AC1225)-YEAR(AB1225))*12+MONTH(AC1225)-MONTH(AB1225)+1,(AC1225-AB1225+1))</f>
        <v>151</v>
      </c>
      <c r="F1225" s="218">
        <f t="shared" si="95"/>
        <v>755000</v>
      </c>
      <c r="G1225" s="207">
        <v>1264523</v>
      </c>
      <c r="H1225" s="203">
        <v>37029.342418981483</v>
      </c>
      <c r="I1225" t="s">
        <v>2313</v>
      </c>
      <c r="M1225" t="s">
        <v>2476</v>
      </c>
      <c r="N1225" t="s">
        <v>3842</v>
      </c>
      <c r="O1225" t="s">
        <v>1233</v>
      </c>
      <c r="Q1225" s="204">
        <v>5000</v>
      </c>
      <c r="S1225" t="s">
        <v>2477</v>
      </c>
      <c r="T1225" t="s">
        <v>3899</v>
      </c>
      <c r="U1225" s="206">
        <v>-0.3</v>
      </c>
      <c r="V1225" t="s">
        <v>1173</v>
      </c>
      <c r="W1225" t="s">
        <v>3844</v>
      </c>
      <c r="X1225" t="s">
        <v>3845</v>
      </c>
      <c r="Y1225" t="s">
        <v>3964</v>
      </c>
      <c r="Z1225" t="s">
        <v>3533</v>
      </c>
      <c r="AA1225" t="s">
        <v>1881</v>
      </c>
      <c r="AB1225" s="203">
        <v>37196</v>
      </c>
      <c r="AC1225" s="203">
        <v>37346</v>
      </c>
    </row>
    <row r="1226" spans="1:29" x14ac:dyDescent="0.25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3</v>
      </c>
      <c r="F1226" s="218">
        <f t="shared" si="95"/>
        <v>30000</v>
      </c>
      <c r="G1226" s="207">
        <v>1264524</v>
      </c>
      <c r="H1226" s="203">
        <v>37029.342418981483</v>
      </c>
      <c r="I1226" t="s">
        <v>2704</v>
      </c>
      <c r="M1226" t="s">
        <v>2476</v>
      </c>
      <c r="N1226" t="s">
        <v>3110</v>
      </c>
      <c r="O1226" t="s">
        <v>1753</v>
      </c>
      <c r="P1226" s="204">
        <v>10000</v>
      </c>
      <c r="S1226" t="s">
        <v>2477</v>
      </c>
      <c r="T1226" t="s">
        <v>3899</v>
      </c>
      <c r="U1226" s="206">
        <v>4.21</v>
      </c>
      <c r="V1226" t="s">
        <v>3145</v>
      </c>
      <c r="W1226" t="s">
        <v>3112</v>
      </c>
      <c r="X1226" t="s">
        <v>3113</v>
      </c>
      <c r="Y1226" t="s">
        <v>3114</v>
      </c>
      <c r="Z1226" t="s">
        <v>3532</v>
      </c>
      <c r="AA1226">
        <v>796707</v>
      </c>
      <c r="AB1226" s="203">
        <v>37030.875</v>
      </c>
      <c r="AC1226" s="203">
        <v>37032.875</v>
      </c>
    </row>
    <row r="1227" spans="1:29" x14ac:dyDescent="0.25">
      <c r="A1227" s="44" t="str">
        <f t="shared" ref="A1227:A1290" si="96">B1227&amp;" "&amp;C1227&amp;" "&amp;D1227</f>
        <v xml:space="preserve"> Metals Financial</v>
      </c>
      <c r="B1227" s="44" t="str">
        <f t="shared" ref="B1227:B1290" si="97">IF((LEFT(N1227,2)="US"),"US","")</f>
        <v/>
      </c>
      <c r="C1227" s="44" t="str">
        <f t="shared" ref="C1227:C1290" si="98">M1227</f>
        <v>Metals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1</v>
      </c>
      <c r="F1227" s="218">
        <f t="shared" ref="F1227:F1290" si="100">E1227*SUM(P1227:Q1227)</f>
        <v>20</v>
      </c>
      <c r="G1227" s="207">
        <v>1264526</v>
      </c>
      <c r="H1227" s="203">
        <v>37029.342511574076</v>
      </c>
      <c r="I1227" t="s">
        <v>1195</v>
      </c>
      <c r="M1227" t="s">
        <v>2482</v>
      </c>
      <c r="N1227" t="s">
        <v>3896</v>
      </c>
      <c r="O1227" t="s">
        <v>3897</v>
      </c>
      <c r="Q1227" s="204">
        <v>20</v>
      </c>
      <c r="S1227" t="s">
        <v>3898</v>
      </c>
      <c r="T1227" t="s">
        <v>3899</v>
      </c>
      <c r="U1227" s="206">
        <v>1703</v>
      </c>
      <c r="V1227" t="s">
        <v>1196</v>
      </c>
      <c r="W1227" t="s">
        <v>3922</v>
      </c>
      <c r="X1227" t="s">
        <v>3902</v>
      </c>
      <c r="Y1227" t="s">
        <v>3903</v>
      </c>
      <c r="Z1227" t="s">
        <v>3904</v>
      </c>
      <c r="AA1227">
        <v>2138359</v>
      </c>
    </row>
    <row r="1228" spans="1:29" x14ac:dyDescent="0.25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3</v>
      </c>
      <c r="F1228" s="218">
        <f t="shared" si="100"/>
        <v>15000</v>
      </c>
      <c r="G1228" s="207">
        <v>1264525</v>
      </c>
      <c r="H1228" s="203">
        <v>37029.342511574076</v>
      </c>
      <c r="I1228" t="s">
        <v>3869</v>
      </c>
      <c r="M1228" t="s">
        <v>2476</v>
      </c>
      <c r="N1228" t="s">
        <v>3110</v>
      </c>
      <c r="O1228" t="s">
        <v>2606</v>
      </c>
      <c r="P1228" s="204">
        <v>5000</v>
      </c>
      <c r="S1228" t="s">
        <v>2477</v>
      </c>
      <c r="T1228" t="s">
        <v>3899</v>
      </c>
      <c r="U1228" s="206">
        <v>4.1349999999999998</v>
      </c>
      <c r="V1228" t="s">
        <v>2880</v>
      </c>
      <c r="W1228" t="s">
        <v>2319</v>
      </c>
      <c r="X1228" t="s">
        <v>2320</v>
      </c>
      <c r="Y1228" t="s">
        <v>3114</v>
      </c>
      <c r="Z1228" t="s">
        <v>3532</v>
      </c>
      <c r="AA1228">
        <v>796708</v>
      </c>
      <c r="AB1228" s="203">
        <v>37030.875</v>
      </c>
      <c r="AC1228" s="203">
        <v>37032.875</v>
      </c>
    </row>
    <row r="1229" spans="1:29" x14ac:dyDescent="0.25">
      <c r="A1229" s="44" t="str">
        <f t="shared" si="96"/>
        <v>US Natural Gas Financial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Financial</v>
      </c>
      <c r="E1229" s="44">
        <f>IF(VLOOKUP(S1229,'DD-Lookup'!$J$6:$L$50,3,FALSE)="Monthly",(YEAR(AC1229)-YEAR(AB1229))*12+MONTH(AC1229)-MONTH(AB1229)+1,(AC1229-AB1229+1))</f>
        <v>153</v>
      </c>
      <c r="F1229" s="218">
        <f t="shared" si="100"/>
        <v>765000</v>
      </c>
      <c r="G1229" s="207">
        <v>1264527</v>
      </c>
      <c r="H1229" s="203">
        <v>37029.342534722222</v>
      </c>
      <c r="I1229" t="s">
        <v>3109</v>
      </c>
      <c r="M1229" t="s">
        <v>2476</v>
      </c>
      <c r="N1229" t="s">
        <v>2711</v>
      </c>
      <c r="O1229" t="s">
        <v>2310</v>
      </c>
      <c r="P1229" s="204">
        <v>5000</v>
      </c>
      <c r="S1229" t="s">
        <v>2477</v>
      </c>
      <c r="T1229" t="s">
        <v>3899</v>
      </c>
      <c r="U1229" s="206">
        <v>4.3150000000000004</v>
      </c>
      <c r="V1229" t="s">
        <v>2335</v>
      </c>
      <c r="W1229" t="s">
        <v>3390</v>
      </c>
      <c r="X1229" t="s">
        <v>2713</v>
      </c>
      <c r="Y1229" t="s">
        <v>3964</v>
      </c>
      <c r="Z1229" t="s">
        <v>3532</v>
      </c>
      <c r="AA1229" t="s">
        <v>1882</v>
      </c>
      <c r="AB1229" s="203">
        <v>37043</v>
      </c>
      <c r="AC1229" s="203">
        <v>37195</v>
      </c>
    </row>
    <row r="1230" spans="1:29" x14ac:dyDescent="0.25">
      <c r="A1230" s="44" t="str">
        <f t="shared" si="96"/>
        <v xml:space="preserve"> Metals Financial</v>
      </c>
      <c r="B1230" s="44" t="str">
        <f t="shared" si="97"/>
        <v/>
      </c>
      <c r="C1230" s="44" t="str">
        <f t="shared" si="98"/>
        <v>Metals</v>
      </c>
      <c r="D1230" s="44" t="str">
        <f t="shared" si="99"/>
        <v>Financial</v>
      </c>
      <c r="E1230" s="44">
        <f>IF(VLOOKUP(S1230,'DD-Lookup'!$J$6:$L$50,3,FALSE)="Monthly",(YEAR(AC1230)-YEAR(AB1230))*12+MONTH(AC1230)-MONTH(AB1230)+1,(AC1230-AB1230+1))</f>
        <v>1</v>
      </c>
      <c r="F1230" s="218">
        <f t="shared" si="100"/>
        <v>20</v>
      </c>
      <c r="G1230" s="207">
        <v>1264528</v>
      </c>
      <c r="H1230" s="203">
        <v>37029.342627314814</v>
      </c>
      <c r="I1230" t="s">
        <v>3869</v>
      </c>
      <c r="M1230" t="s">
        <v>2482</v>
      </c>
      <c r="N1230" t="s">
        <v>3951</v>
      </c>
      <c r="O1230" t="s">
        <v>3952</v>
      </c>
      <c r="Q1230" s="204">
        <v>20</v>
      </c>
      <c r="S1230" t="s">
        <v>3898</v>
      </c>
      <c r="T1230" t="s">
        <v>3899</v>
      </c>
      <c r="U1230" s="206">
        <v>1536</v>
      </c>
      <c r="V1230" t="s">
        <v>3957</v>
      </c>
      <c r="W1230" t="s">
        <v>3922</v>
      </c>
      <c r="X1230" t="s">
        <v>3902</v>
      </c>
      <c r="Y1230" t="s">
        <v>3903</v>
      </c>
      <c r="Z1230" t="s">
        <v>3904</v>
      </c>
      <c r="AA1230">
        <v>2138361</v>
      </c>
    </row>
    <row r="1231" spans="1:29" x14ac:dyDescent="0.25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151</v>
      </c>
      <c r="F1231" s="218">
        <f t="shared" si="100"/>
        <v>755000</v>
      </c>
      <c r="G1231" s="207">
        <v>1264530</v>
      </c>
      <c r="H1231" s="203">
        <v>37029.342627314814</v>
      </c>
      <c r="I1231" t="s">
        <v>3109</v>
      </c>
      <c r="M1231" t="s">
        <v>2476</v>
      </c>
      <c r="N1231" t="s">
        <v>2711</v>
      </c>
      <c r="O1231" t="s">
        <v>3148</v>
      </c>
      <c r="P1231" s="204">
        <v>5000</v>
      </c>
      <c r="S1231" t="s">
        <v>2477</v>
      </c>
      <c r="T1231" t="s">
        <v>3899</v>
      </c>
      <c r="U1231" s="206">
        <v>4.6849999999999996</v>
      </c>
      <c r="V1231" t="s">
        <v>2335</v>
      </c>
      <c r="W1231" t="s">
        <v>3390</v>
      </c>
      <c r="X1231" t="s">
        <v>2713</v>
      </c>
      <c r="Y1231" t="s">
        <v>3964</v>
      </c>
      <c r="Z1231" t="s">
        <v>3532</v>
      </c>
      <c r="AA1231" t="s">
        <v>1883</v>
      </c>
      <c r="AB1231" s="203">
        <v>37196</v>
      </c>
      <c r="AC1231" s="203">
        <v>37346</v>
      </c>
    </row>
    <row r="1232" spans="1:29" x14ac:dyDescent="0.25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8">
        <f t="shared" si="100"/>
        <v>25</v>
      </c>
      <c r="G1232" s="207">
        <v>1264529</v>
      </c>
      <c r="H1232" s="203">
        <v>37029.342627314814</v>
      </c>
      <c r="I1232" t="s">
        <v>2630</v>
      </c>
      <c r="M1232" t="s">
        <v>3301</v>
      </c>
      <c r="N1232" t="s">
        <v>2406</v>
      </c>
      <c r="O1232" t="s">
        <v>1808</v>
      </c>
      <c r="P1232" s="204">
        <v>25</v>
      </c>
      <c r="S1232" t="s">
        <v>2475</v>
      </c>
      <c r="T1232" t="s">
        <v>3899</v>
      </c>
      <c r="U1232" s="206">
        <v>360</v>
      </c>
      <c r="V1232" t="s">
        <v>2869</v>
      </c>
      <c r="W1232" t="s">
        <v>2450</v>
      </c>
      <c r="X1232" t="s">
        <v>2451</v>
      </c>
      <c r="Y1232" t="s">
        <v>4166</v>
      </c>
      <c r="Z1232" t="s">
        <v>3527</v>
      </c>
      <c r="AA1232">
        <v>615098.1</v>
      </c>
      <c r="AB1232" s="203">
        <v>37032.875</v>
      </c>
      <c r="AC1232" s="203">
        <v>37032.875</v>
      </c>
    </row>
    <row r="1233" spans="1:29" x14ac:dyDescent="0.25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3</v>
      </c>
      <c r="F1233" s="218">
        <f t="shared" si="100"/>
        <v>15000</v>
      </c>
      <c r="G1233" s="207">
        <v>1264531</v>
      </c>
      <c r="H1233" s="203">
        <v>37029.342638888891</v>
      </c>
      <c r="I1233" t="s">
        <v>3169</v>
      </c>
      <c r="M1233" t="s">
        <v>2476</v>
      </c>
      <c r="N1233" t="s">
        <v>3110</v>
      </c>
      <c r="O1233" t="s">
        <v>1848</v>
      </c>
      <c r="P1233" s="204">
        <v>5000</v>
      </c>
      <c r="S1233" t="s">
        <v>2477</v>
      </c>
      <c r="T1233" t="s">
        <v>3899</v>
      </c>
      <c r="U1233" s="206">
        <v>4.3550000000000004</v>
      </c>
      <c r="V1233" t="s">
        <v>2315</v>
      </c>
      <c r="W1233" t="s">
        <v>3174</v>
      </c>
      <c r="X1233" t="s">
        <v>3175</v>
      </c>
      <c r="Y1233" t="s">
        <v>3114</v>
      </c>
      <c r="Z1233" t="s">
        <v>3532</v>
      </c>
      <c r="AA1233">
        <v>796709</v>
      </c>
      <c r="AB1233" s="203">
        <v>37030.875</v>
      </c>
      <c r="AC1233" s="203">
        <v>37032.875</v>
      </c>
    </row>
    <row r="1234" spans="1:29" x14ac:dyDescent="0.25">
      <c r="A1234" s="44" t="str">
        <f t="shared" si="96"/>
        <v>US Natural Gas Financial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Financial</v>
      </c>
      <c r="E1234" s="44">
        <f>IF(VLOOKUP(S1234,'DD-Lookup'!$J$6:$L$50,3,FALSE)="Monthly",(YEAR(AC1234)-YEAR(AB1234))*12+MONTH(AC1234)-MONTH(AB1234)+1,(AC1234-AB1234+1))</f>
        <v>13</v>
      </c>
      <c r="F1234" s="218">
        <f t="shared" si="100"/>
        <v>234000</v>
      </c>
      <c r="G1234" s="207">
        <v>1264532</v>
      </c>
      <c r="H1234" s="203">
        <v>37029.342662037037</v>
      </c>
      <c r="I1234" t="s">
        <v>2630</v>
      </c>
      <c r="M1234" t="s">
        <v>2476</v>
      </c>
      <c r="N1234" t="s">
        <v>2711</v>
      </c>
      <c r="O1234" t="s">
        <v>1884</v>
      </c>
      <c r="P1234" s="204">
        <v>18000</v>
      </c>
      <c r="S1234" t="s">
        <v>2477</v>
      </c>
      <c r="T1234" t="s">
        <v>3899</v>
      </c>
      <c r="U1234" s="206">
        <v>4.0650000000000004</v>
      </c>
      <c r="V1234" t="s">
        <v>2889</v>
      </c>
      <c r="W1234" t="s">
        <v>2426</v>
      </c>
      <c r="X1234" t="s">
        <v>2427</v>
      </c>
      <c r="Y1234" t="s">
        <v>3964</v>
      </c>
      <c r="Z1234" t="s">
        <v>3532</v>
      </c>
      <c r="AA1234" t="s">
        <v>1885</v>
      </c>
      <c r="AB1234" s="203">
        <v>37030.875</v>
      </c>
      <c r="AC1234" s="203">
        <v>37042.875</v>
      </c>
    </row>
    <row r="1235" spans="1:29" x14ac:dyDescent="0.25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3</v>
      </c>
      <c r="F1235" s="218">
        <f t="shared" si="100"/>
        <v>15000</v>
      </c>
      <c r="G1235" s="207">
        <v>1264533</v>
      </c>
      <c r="H1235" s="203">
        <v>37029.342685185184</v>
      </c>
      <c r="I1235" t="s">
        <v>2669</v>
      </c>
      <c r="M1235" t="s">
        <v>2476</v>
      </c>
      <c r="N1235" t="s">
        <v>3110</v>
      </c>
      <c r="O1235" t="s">
        <v>1768</v>
      </c>
      <c r="Q1235" s="204">
        <v>5000</v>
      </c>
      <c r="S1235" t="s">
        <v>2477</v>
      </c>
      <c r="T1235" t="s">
        <v>3899</v>
      </c>
      <c r="U1235" s="206">
        <v>4.0049999999999999</v>
      </c>
      <c r="V1235" t="s">
        <v>2998</v>
      </c>
      <c r="W1235" t="s">
        <v>3174</v>
      </c>
      <c r="X1235" t="s">
        <v>3138</v>
      </c>
      <c r="Y1235" t="s">
        <v>3114</v>
      </c>
      <c r="Z1235" t="s">
        <v>3532</v>
      </c>
      <c r="AA1235">
        <v>796710</v>
      </c>
      <c r="AB1235" s="203">
        <v>37030.875</v>
      </c>
      <c r="AC1235" s="203">
        <v>37032.875</v>
      </c>
    </row>
    <row r="1236" spans="1:29" x14ac:dyDescent="0.25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3</v>
      </c>
      <c r="F1236" s="218">
        <f t="shared" si="100"/>
        <v>15651</v>
      </c>
      <c r="G1236" s="207">
        <v>1264534</v>
      </c>
      <c r="H1236" s="203">
        <v>37029.34269675926</v>
      </c>
      <c r="I1236" t="s">
        <v>2704</v>
      </c>
      <c r="M1236" t="s">
        <v>2476</v>
      </c>
      <c r="N1236" t="s">
        <v>3110</v>
      </c>
      <c r="O1236" t="s">
        <v>1810</v>
      </c>
      <c r="P1236" s="204">
        <v>5217</v>
      </c>
      <c r="S1236" t="s">
        <v>2477</v>
      </c>
      <c r="T1236" t="s">
        <v>3899</v>
      </c>
      <c r="U1236" s="206">
        <v>4</v>
      </c>
      <c r="V1236" t="s">
        <v>2523</v>
      </c>
      <c r="W1236" t="s">
        <v>2374</v>
      </c>
      <c r="X1236" t="s">
        <v>2375</v>
      </c>
      <c r="Y1236" t="s">
        <v>3114</v>
      </c>
      <c r="Z1236" t="s">
        <v>3532</v>
      </c>
      <c r="AA1236">
        <v>796711</v>
      </c>
      <c r="AB1236" s="203">
        <v>37030.875</v>
      </c>
      <c r="AC1236" s="203">
        <v>37032.875</v>
      </c>
    </row>
    <row r="1237" spans="1:29" x14ac:dyDescent="0.25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3</v>
      </c>
      <c r="F1237" s="218">
        <f t="shared" si="100"/>
        <v>15000</v>
      </c>
      <c r="G1237" s="207">
        <v>1264535</v>
      </c>
      <c r="H1237" s="203">
        <v>37029.34270833333</v>
      </c>
      <c r="I1237" t="s">
        <v>2328</v>
      </c>
      <c r="M1237" t="s">
        <v>2476</v>
      </c>
      <c r="N1237" t="s">
        <v>3110</v>
      </c>
      <c r="O1237" t="s">
        <v>2612</v>
      </c>
      <c r="Q1237" s="204">
        <v>5000</v>
      </c>
      <c r="S1237" t="s">
        <v>2477</v>
      </c>
      <c r="T1237" t="s">
        <v>3899</v>
      </c>
      <c r="U1237" s="206">
        <v>4.05</v>
      </c>
      <c r="V1237" t="s">
        <v>2329</v>
      </c>
      <c r="W1237" t="s">
        <v>2326</v>
      </c>
      <c r="X1237" t="s">
        <v>2378</v>
      </c>
      <c r="Y1237" t="s">
        <v>3114</v>
      </c>
      <c r="Z1237" t="s">
        <v>3532</v>
      </c>
      <c r="AA1237">
        <v>796712</v>
      </c>
      <c r="AB1237" s="203">
        <v>37030.875</v>
      </c>
      <c r="AC1237" s="203">
        <v>37032.875</v>
      </c>
    </row>
    <row r="1238" spans="1:29" x14ac:dyDescent="0.25">
      <c r="A1238" s="44" t="str">
        <f t="shared" si="96"/>
        <v>US Natural Gas Financial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Financial</v>
      </c>
      <c r="E1238" s="44">
        <f>IF(VLOOKUP(S1238,'DD-Lookup'!$J$6:$L$50,3,FALSE)="Monthly",(YEAR(AC1238)-YEAR(AB1238))*12+MONTH(AC1238)-MONTH(AB1238)+1,(AC1238-AB1238+1))</f>
        <v>153</v>
      </c>
      <c r="F1238" s="218">
        <f t="shared" si="100"/>
        <v>765000</v>
      </c>
      <c r="G1238" s="207">
        <v>1264536</v>
      </c>
      <c r="H1238" s="203">
        <v>37029.342731481483</v>
      </c>
      <c r="I1238" t="s">
        <v>3769</v>
      </c>
      <c r="M1238" t="s">
        <v>2476</v>
      </c>
      <c r="N1238" t="s">
        <v>2711</v>
      </c>
      <c r="O1238" t="s">
        <v>2310</v>
      </c>
      <c r="Q1238" s="204">
        <v>5000</v>
      </c>
      <c r="S1238" t="s">
        <v>2477</v>
      </c>
      <c r="T1238" t="s">
        <v>3899</v>
      </c>
      <c r="U1238" s="206">
        <v>4.32</v>
      </c>
      <c r="V1238" t="s">
        <v>3866</v>
      </c>
      <c r="W1238" t="s">
        <v>3390</v>
      </c>
      <c r="X1238" t="s">
        <v>2713</v>
      </c>
      <c r="Y1238" t="s">
        <v>3964</v>
      </c>
      <c r="Z1238" t="s">
        <v>3532</v>
      </c>
      <c r="AA1238" t="s">
        <v>1886</v>
      </c>
      <c r="AB1238" s="203">
        <v>37043</v>
      </c>
      <c r="AC1238" s="203">
        <v>37195</v>
      </c>
    </row>
    <row r="1239" spans="1:29" x14ac:dyDescent="0.25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3</v>
      </c>
      <c r="F1239" s="218">
        <f t="shared" si="100"/>
        <v>17568</v>
      </c>
      <c r="G1239" s="207">
        <v>1264537</v>
      </c>
      <c r="H1239" s="203">
        <v>37029.342731481483</v>
      </c>
      <c r="I1239" t="s">
        <v>2383</v>
      </c>
      <c r="M1239" t="s">
        <v>2476</v>
      </c>
      <c r="N1239" t="s">
        <v>3110</v>
      </c>
      <c r="O1239" t="s">
        <v>1805</v>
      </c>
      <c r="P1239" s="204">
        <v>5856</v>
      </c>
      <c r="S1239" t="s">
        <v>2477</v>
      </c>
      <c r="T1239" t="s">
        <v>3899</v>
      </c>
      <c r="U1239" s="206">
        <v>3.75</v>
      </c>
      <c r="V1239" t="s">
        <v>1887</v>
      </c>
      <c r="W1239" t="s">
        <v>2386</v>
      </c>
      <c r="X1239" t="s">
        <v>2375</v>
      </c>
      <c r="Y1239" t="s">
        <v>3114</v>
      </c>
      <c r="Z1239" t="s">
        <v>3532</v>
      </c>
      <c r="AA1239">
        <v>796713</v>
      </c>
      <c r="AB1239" s="203">
        <v>37030.875</v>
      </c>
      <c r="AC1239" s="203">
        <v>37032.875</v>
      </c>
    </row>
    <row r="1240" spans="1:29" x14ac:dyDescent="0.25">
      <c r="A1240" s="44" t="str">
        <f t="shared" si="96"/>
        <v>US Power Physical</v>
      </c>
      <c r="B1240" s="44" t="str">
        <f t="shared" si="97"/>
        <v>US</v>
      </c>
      <c r="C1240" s="44" t="str">
        <f t="shared" si="98"/>
        <v>Power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2</v>
      </c>
      <c r="F1240" s="218">
        <f t="shared" si="100"/>
        <v>50</v>
      </c>
      <c r="G1240" s="207">
        <v>1264538</v>
      </c>
      <c r="H1240" s="203">
        <v>37029.342777777776</v>
      </c>
      <c r="I1240" t="s">
        <v>3240</v>
      </c>
      <c r="M1240" t="s">
        <v>3301</v>
      </c>
      <c r="N1240" t="s">
        <v>2409</v>
      </c>
      <c r="O1240" t="s">
        <v>1836</v>
      </c>
      <c r="P1240" s="204">
        <v>25</v>
      </c>
      <c r="S1240" t="s">
        <v>2475</v>
      </c>
      <c r="T1240" t="s">
        <v>3899</v>
      </c>
      <c r="U1240" s="206">
        <v>135</v>
      </c>
      <c r="V1240" t="s">
        <v>2821</v>
      </c>
      <c r="W1240" t="s">
        <v>2419</v>
      </c>
      <c r="X1240" t="s">
        <v>2412</v>
      </c>
      <c r="Y1240" t="s">
        <v>4166</v>
      </c>
      <c r="Z1240" t="s">
        <v>3527</v>
      </c>
      <c r="AA1240">
        <v>615099.1</v>
      </c>
      <c r="AB1240" s="203">
        <v>37031.875</v>
      </c>
      <c r="AC1240" s="203">
        <v>37032.875</v>
      </c>
    </row>
    <row r="1241" spans="1:29" x14ac:dyDescent="0.25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3</v>
      </c>
      <c r="F1241" s="218">
        <f t="shared" si="100"/>
        <v>17100</v>
      </c>
      <c r="G1241" s="207">
        <v>1264539</v>
      </c>
      <c r="H1241" s="203">
        <v>37029.342789351853</v>
      </c>
      <c r="I1241" t="s">
        <v>2853</v>
      </c>
      <c r="M1241" t="s">
        <v>2476</v>
      </c>
      <c r="N1241" t="s">
        <v>3110</v>
      </c>
      <c r="O1241" t="s">
        <v>1177</v>
      </c>
      <c r="P1241" s="204">
        <v>5700</v>
      </c>
      <c r="S1241" t="s">
        <v>2477</v>
      </c>
      <c r="T1241" t="s">
        <v>3899</v>
      </c>
      <c r="U1241" s="206">
        <v>4.1399999999999997</v>
      </c>
      <c r="V1241" t="s">
        <v>2854</v>
      </c>
      <c r="W1241" t="s">
        <v>2319</v>
      </c>
      <c r="X1241" t="s">
        <v>2915</v>
      </c>
      <c r="Y1241" t="s">
        <v>3114</v>
      </c>
      <c r="Z1241" t="s">
        <v>3532</v>
      </c>
      <c r="AA1241">
        <v>796714</v>
      </c>
      <c r="AB1241" s="203">
        <v>37030.875</v>
      </c>
      <c r="AC1241" s="203">
        <v>37032.875</v>
      </c>
    </row>
    <row r="1242" spans="1:29" x14ac:dyDescent="0.25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3</v>
      </c>
      <c r="F1242" s="218">
        <f t="shared" si="100"/>
        <v>15000</v>
      </c>
      <c r="G1242" s="207">
        <v>1264540</v>
      </c>
      <c r="H1242" s="203">
        <v>37029.342812499999</v>
      </c>
      <c r="I1242" t="s">
        <v>3169</v>
      </c>
      <c r="M1242" t="s">
        <v>2476</v>
      </c>
      <c r="N1242" t="s">
        <v>3110</v>
      </c>
      <c r="O1242" t="s">
        <v>1848</v>
      </c>
      <c r="P1242" s="204">
        <v>5000</v>
      </c>
      <c r="S1242" t="s">
        <v>2477</v>
      </c>
      <c r="T1242" t="s">
        <v>3899</v>
      </c>
      <c r="U1242" s="206">
        <v>4.3499999999999996</v>
      </c>
      <c r="V1242" t="s">
        <v>2315</v>
      </c>
      <c r="W1242" t="s">
        <v>3174</v>
      </c>
      <c r="X1242" t="s">
        <v>3175</v>
      </c>
      <c r="Y1242" t="s">
        <v>3114</v>
      </c>
      <c r="Z1242" t="s">
        <v>3532</v>
      </c>
      <c r="AA1242">
        <v>796715</v>
      </c>
      <c r="AB1242" s="203">
        <v>37030.875</v>
      </c>
      <c r="AC1242" s="203">
        <v>37032.875</v>
      </c>
    </row>
    <row r="1243" spans="1:29" x14ac:dyDescent="0.25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3</v>
      </c>
      <c r="F1243" s="218">
        <f t="shared" si="100"/>
        <v>15000</v>
      </c>
      <c r="G1243" s="207">
        <v>1264541</v>
      </c>
      <c r="H1243" s="203">
        <v>37029.342824074076</v>
      </c>
      <c r="I1243" t="s">
        <v>2387</v>
      </c>
      <c r="M1243" t="s">
        <v>2476</v>
      </c>
      <c r="N1243" t="s">
        <v>3110</v>
      </c>
      <c r="O1243" t="s">
        <v>1822</v>
      </c>
      <c r="P1243" s="204">
        <v>5000</v>
      </c>
      <c r="S1243" t="s">
        <v>2477</v>
      </c>
      <c r="T1243" t="s">
        <v>3899</v>
      </c>
      <c r="U1243" s="206">
        <v>4.0149999999999997</v>
      </c>
      <c r="V1243" t="s">
        <v>1858</v>
      </c>
      <c r="W1243" t="s">
        <v>3174</v>
      </c>
      <c r="X1243" t="s">
        <v>3138</v>
      </c>
      <c r="Y1243" t="s">
        <v>3114</v>
      </c>
      <c r="Z1243" t="s">
        <v>3532</v>
      </c>
      <c r="AA1243">
        <v>796716</v>
      </c>
      <c r="AB1243" s="203">
        <v>37030.875</v>
      </c>
      <c r="AC1243" s="203">
        <v>37032.875</v>
      </c>
    </row>
    <row r="1244" spans="1:29" x14ac:dyDescent="0.25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8">
        <f t="shared" si="100"/>
        <v>25</v>
      </c>
      <c r="G1244" s="207">
        <v>1264542</v>
      </c>
      <c r="H1244" s="203">
        <v>37029.342835648145</v>
      </c>
      <c r="I1244" t="s">
        <v>2418</v>
      </c>
      <c r="M1244" t="s">
        <v>3301</v>
      </c>
      <c r="N1244" t="s">
        <v>2406</v>
      </c>
      <c r="O1244" t="s">
        <v>1816</v>
      </c>
      <c r="P1244" s="204">
        <v>25</v>
      </c>
      <c r="S1244" t="s">
        <v>2475</v>
      </c>
      <c r="T1244" t="s">
        <v>3899</v>
      </c>
      <c r="U1244" s="206">
        <v>365</v>
      </c>
      <c r="V1244" t="s">
        <v>2433</v>
      </c>
      <c r="W1244" t="s">
        <v>2417</v>
      </c>
      <c r="X1244" t="s">
        <v>2451</v>
      </c>
      <c r="Y1244" t="s">
        <v>4166</v>
      </c>
      <c r="Z1244" t="s">
        <v>3527</v>
      </c>
      <c r="AA1244">
        <v>615100.1</v>
      </c>
      <c r="AB1244" s="203">
        <v>37032.875</v>
      </c>
      <c r="AC1244" s="203">
        <v>37032.875</v>
      </c>
    </row>
    <row r="1245" spans="1:29" x14ac:dyDescent="0.25">
      <c r="A1245" s="44" t="str">
        <f t="shared" si="96"/>
        <v>US Power Physical</v>
      </c>
      <c r="B1245" s="44" t="str">
        <f t="shared" si="97"/>
        <v>US</v>
      </c>
      <c r="C1245" s="44" t="str">
        <f t="shared" si="98"/>
        <v>Power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8">
        <f t="shared" si="100"/>
        <v>25</v>
      </c>
      <c r="G1245" s="207">
        <v>1264543</v>
      </c>
      <c r="H1245" s="203">
        <v>37029.342916666668</v>
      </c>
      <c r="I1245" t="s">
        <v>2462</v>
      </c>
      <c r="M1245" t="s">
        <v>3301</v>
      </c>
      <c r="N1245" t="s">
        <v>2406</v>
      </c>
      <c r="O1245" t="s">
        <v>1808</v>
      </c>
      <c r="Q1245" s="204">
        <v>25</v>
      </c>
      <c r="S1245" t="s">
        <v>2475</v>
      </c>
      <c r="T1245" t="s">
        <v>3899</v>
      </c>
      <c r="U1245" s="206">
        <v>365</v>
      </c>
      <c r="V1245" t="s">
        <v>1833</v>
      </c>
      <c r="W1245" t="s">
        <v>2450</v>
      </c>
      <c r="X1245" t="s">
        <v>2451</v>
      </c>
      <c r="Y1245" t="s">
        <v>4166</v>
      </c>
      <c r="Z1245" t="s">
        <v>3527</v>
      </c>
      <c r="AA1245">
        <v>615102.1</v>
      </c>
      <c r="AB1245" s="203">
        <v>37032.875</v>
      </c>
      <c r="AC1245" s="203">
        <v>37032.875</v>
      </c>
    </row>
    <row r="1246" spans="1:29" x14ac:dyDescent="0.25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3</v>
      </c>
      <c r="F1246" s="218">
        <f t="shared" si="100"/>
        <v>23640</v>
      </c>
      <c r="G1246" s="207">
        <v>1264544</v>
      </c>
      <c r="H1246" s="203">
        <v>37029.342939814815</v>
      </c>
      <c r="I1246" t="s">
        <v>3169</v>
      </c>
      <c r="M1246" t="s">
        <v>2476</v>
      </c>
      <c r="N1246" t="s">
        <v>3110</v>
      </c>
      <c r="O1246" t="s">
        <v>1888</v>
      </c>
      <c r="Q1246" s="204">
        <v>7880</v>
      </c>
      <c r="S1246" t="s">
        <v>2477</v>
      </c>
      <c r="T1246" t="s">
        <v>3899</v>
      </c>
      <c r="U1246" s="206">
        <v>4.0149999999999997</v>
      </c>
      <c r="V1246" t="s">
        <v>2890</v>
      </c>
      <c r="W1246" t="s">
        <v>3157</v>
      </c>
      <c r="X1246" t="s">
        <v>3158</v>
      </c>
      <c r="Y1246" t="s">
        <v>3114</v>
      </c>
      <c r="Z1246" t="s">
        <v>3532</v>
      </c>
      <c r="AA1246">
        <v>796717</v>
      </c>
      <c r="AB1246" s="203">
        <v>37030.875</v>
      </c>
      <c r="AC1246" s="203">
        <v>37032.875</v>
      </c>
    </row>
    <row r="1247" spans="1:29" x14ac:dyDescent="0.25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30</v>
      </c>
      <c r="F1247" s="218">
        <f t="shared" si="100"/>
        <v>1500</v>
      </c>
      <c r="G1247" s="207">
        <v>1264545</v>
      </c>
      <c r="H1247" s="203">
        <v>37029.342974537038</v>
      </c>
      <c r="I1247" t="s">
        <v>2674</v>
      </c>
      <c r="M1247" t="s">
        <v>3301</v>
      </c>
      <c r="N1247" t="s">
        <v>2631</v>
      </c>
      <c r="O1247" t="s">
        <v>2707</v>
      </c>
      <c r="P1247" s="204">
        <v>50</v>
      </c>
      <c r="S1247" t="s">
        <v>2475</v>
      </c>
      <c r="T1247" t="s">
        <v>3899</v>
      </c>
      <c r="U1247" s="206">
        <v>44.5</v>
      </c>
      <c r="V1247" t="s">
        <v>3714</v>
      </c>
      <c r="W1247" t="s">
        <v>2708</v>
      </c>
      <c r="X1247" t="s">
        <v>2709</v>
      </c>
      <c r="Y1247" t="s">
        <v>4166</v>
      </c>
      <c r="Z1247" t="s">
        <v>3527</v>
      </c>
      <c r="AA1247">
        <v>615103.1</v>
      </c>
      <c r="AB1247" s="203">
        <v>37135.594444444447</v>
      </c>
      <c r="AC1247" s="203">
        <v>37164.594444444447</v>
      </c>
    </row>
    <row r="1248" spans="1:29" x14ac:dyDescent="0.25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3</v>
      </c>
      <c r="F1248" s="218">
        <f t="shared" si="100"/>
        <v>3291</v>
      </c>
      <c r="G1248" s="207">
        <v>1264548</v>
      </c>
      <c r="H1248" s="203">
        <v>37029.343043981484</v>
      </c>
      <c r="I1248" t="s">
        <v>2824</v>
      </c>
      <c r="M1248" t="s">
        <v>2476</v>
      </c>
      <c r="N1248" t="s">
        <v>3110</v>
      </c>
      <c r="O1248" t="s">
        <v>1831</v>
      </c>
      <c r="Q1248" s="204">
        <v>1097</v>
      </c>
      <c r="S1248" t="s">
        <v>2477</v>
      </c>
      <c r="T1248" t="s">
        <v>3899</v>
      </c>
      <c r="U1248" s="206">
        <v>2.415</v>
      </c>
      <c r="V1248" t="s">
        <v>2529</v>
      </c>
      <c r="W1248" t="s">
        <v>2436</v>
      </c>
      <c r="X1248" t="s">
        <v>2437</v>
      </c>
      <c r="Y1248" t="s">
        <v>3114</v>
      </c>
      <c r="Z1248" t="s">
        <v>3532</v>
      </c>
      <c r="AA1248">
        <v>796719</v>
      </c>
      <c r="AB1248" s="203">
        <v>37030.875</v>
      </c>
      <c r="AC1248" s="203">
        <v>37032.875</v>
      </c>
    </row>
    <row r="1249" spans="1:29" x14ac:dyDescent="0.25">
      <c r="A1249" s="44" t="str">
        <f t="shared" si="96"/>
        <v>US Power Physical</v>
      </c>
      <c r="B1249" s="44" t="str">
        <f t="shared" si="97"/>
        <v>US</v>
      </c>
      <c r="C1249" s="44" t="str">
        <f t="shared" si="98"/>
        <v>Power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2</v>
      </c>
      <c r="F1249" s="218">
        <f t="shared" si="100"/>
        <v>50</v>
      </c>
      <c r="G1249" s="207">
        <v>1264549</v>
      </c>
      <c r="H1249" s="203">
        <v>37029.343055555553</v>
      </c>
      <c r="I1249" t="s">
        <v>2630</v>
      </c>
      <c r="M1249" t="s">
        <v>3301</v>
      </c>
      <c r="N1249" t="s">
        <v>2409</v>
      </c>
      <c r="O1249" t="s">
        <v>1817</v>
      </c>
      <c r="P1249" s="204">
        <v>25</v>
      </c>
      <c r="S1249" t="s">
        <v>2475</v>
      </c>
      <c r="T1249" t="s">
        <v>3899</v>
      </c>
      <c r="U1249" s="206">
        <v>215</v>
      </c>
      <c r="V1249" t="s">
        <v>2488</v>
      </c>
      <c r="W1249" t="s">
        <v>2419</v>
      </c>
      <c r="X1249" t="s">
        <v>2412</v>
      </c>
      <c r="Y1249" t="s">
        <v>4166</v>
      </c>
      <c r="Z1249" t="s">
        <v>3527</v>
      </c>
      <c r="AA1249">
        <v>615104.1</v>
      </c>
      <c r="AB1249" s="203">
        <v>37031.875</v>
      </c>
      <c r="AC1249" s="203">
        <v>37032.875</v>
      </c>
    </row>
    <row r="1250" spans="1:29" x14ac:dyDescent="0.25">
      <c r="A1250" s="44" t="str">
        <f t="shared" si="96"/>
        <v>US Natural Gas Financial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Financial</v>
      </c>
      <c r="E1250" s="44">
        <f>IF(VLOOKUP(S1250,'DD-Lookup'!$J$6:$L$50,3,FALSE)="Monthly",(YEAR(AC1250)-YEAR(AB1250))*12+MONTH(AC1250)-MONTH(AB1250)+1,(AC1250-AB1250+1))</f>
        <v>151</v>
      </c>
      <c r="F1250" s="218">
        <f t="shared" si="100"/>
        <v>151000</v>
      </c>
      <c r="G1250" s="207">
        <v>1264551</v>
      </c>
      <c r="H1250" s="203">
        <v>37029.343182870369</v>
      </c>
      <c r="I1250" t="s">
        <v>2313</v>
      </c>
      <c r="M1250" t="s">
        <v>2476</v>
      </c>
      <c r="N1250" t="s">
        <v>3125</v>
      </c>
      <c r="O1250" t="s">
        <v>3804</v>
      </c>
      <c r="P1250" s="204">
        <v>1000</v>
      </c>
      <c r="S1250" t="s">
        <v>2477</v>
      </c>
      <c r="T1250" t="s">
        <v>3899</v>
      </c>
      <c r="U1250" s="206">
        <v>0.16</v>
      </c>
      <c r="V1250" t="s">
        <v>1173</v>
      </c>
      <c r="W1250" t="s">
        <v>2384</v>
      </c>
      <c r="X1250" t="s">
        <v>2385</v>
      </c>
      <c r="Y1250" t="s">
        <v>3964</v>
      </c>
      <c r="Z1250" t="s">
        <v>3532</v>
      </c>
      <c r="AA1250" t="s">
        <v>1889</v>
      </c>
      <c r="AB1250" s="203">
        <v>37196</v>
      </c>
      <c r="AC1250" s="203">
        <v>37346</v>
      </c>
    </row>
    <row r="1251" spans="1:29" x14ac:dyDescent="0.25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3</v>
      </c>
      <c r="F1251" s="218">
        <f t="shared" si="100"/>
        <v>30000</v>
      </c>
      <c r="G1251" s="207">
        <v>1264552</v>
      </c>
      <c r="H1251" s="203">
        <v>37029.343206018515</v>
      </c>
      <c r="I1251" t="s">
        <v>2464</v>
      </c>
      <c r="M1251" t="s">
        <v>2476</v>
      </c>
      <c r="N1251" t="s">
        <v>3110</v>
      </c>
      <c r="O1251" t="s">
        <v>2606</v>
      </c>
      <c r="Q1251" s="204">
        <v>10000</v>
      </c>
      <c r="S1251" t="s">
        <v>2477</v>
      </c>
      <c r="T1251" t="s">
        <v>3899</v>
      </c>
      <c r="U1251" s="206">
        <v>4.1449999999999996</v>
      </c>
      <c r="V1251" t="s">
        <v>4134</v>
      </c>
      <c r="W1251" t="s">
        <v>2319</v>
      </c>
      <c r="X1251" t="s">
        <v>2320</v>
      </c>
      <c r="Y1251" t="s">
        <v>3114</v>
      </c>
      <c r="Z1251" t="s">
        <v>3532</v>
      </c>
      <c r="AA1251">
        <v>796720</v>
      </c>
      <c r="AB1251" s="203">
        <v>37030.875</v>
      </c>
      <c r="AC1251" s="203">
        <v>37032.875</v>
      </c>
    </row>
    <row r="1252" spans="1:29" x14ac:dyDescent="0.25">
      <c r="A1252" s="44" t="str">
        <f t="shared" si="96"/>
        <v xml:space="preserve"> Natural Gas Financial</v>
      </c>
      <c r="B1252" s="44" t="str">
        <f t="shared" si="97"/>
        <v/>
      </c>
      <c r="C1252" s="44" t="str">
        <f t="shared" si="98"/>
        <v>Natural Gas</v>
      </c>
      <c r="D1252" s="44" t="str">
        <f t="shared" si="99"/>
        <v>Financial</v>
      </c>
      <c r="E1252" s="44">
        <f>IF(VLOOKUP(S1252,'DD-Lookup'!$J$6:$L$50,3,FALSE)="Monthly",(YEAR(AC1252)-YEAR(AB1252))*12+MONTH(AC1252)-MONTH(AB1252)+1,(AC1252-AB1252+1))</f>
        <v>151</v>
      </c>
      <c r="F1252" s="218">
        <f t="shared" si="100"/>
        <v>755000</v>
      </c>
      <c r="G1252" s="207">
        <v>1264553</v>
      </c>
      <c r="H1252" s="203">
        <v>37029.343217592592</v>
      </c>
      <c r="I1252" t="s">
        <v>2654</v>
      </c>
      <c r="M1252" t="s">
        <v>2476</v>
      </c>
      <c r="N1252" t="s">
        <v>3842</v>
      </c>
      <c r="O1252" t="s">
        <v>1233</v>
      </c>
      <c r="Q1252" s="204">
        <v>5000</v>
      </c>
      <c r="S1252" t="s">
        <v>2477</v>
      </c>
      <c r="T1252" t="s">
        <v>3899</v>
      </c>
      <c r="U1252" s="206">
        <v>-0.3</v>
      </c>
      <c r="V1252" t="s">
        <v>2521</v>
      </c>
      <c r="W1252" t="s">
        <v>3844</v>
      </c>
      <c r="X1252" t="s">
        <v>3845</v>
      </c>
      <c r="Y1252" t="s">
        <v>3964</v>
      </c>
      <c r="Z1252" t="s">
        <v>3533</v>
      </c>
      <c r="AA1252" t="s">
        <v>1890</v>
      </c>
      <c r="AB1252" s="203">
        <v>37196</v>
      </c>
      <c r="AC1252" s="203">
        <v>37346</v>
      </c>
    </row>
    <row r="1253" spans="1:29" x14ac:dyDescent="0.25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3</v>
      </c>
      <c r="F1253" s="218">
        <f t="shared" si="100"/>
        <v>15000</v>
      </c>
      <c r="G1253" s="207">
        <v>1264554</v>
      </c>
      <c r="H1253" s="203">
        <v>37029.343298611115</v>
      </c>
      <c r="I1253" t="s">
        <v>2383</v>
      </c>
      <c r="M1253" t="s">
        <v>2476</v>
      </c>
      <c r="N1253" t="s">
        <v>3110</v>
      </c>
      <c r="O1253" t="s">
        <v>1832</v>
      </c>
      <c r="P1253" s="204">
        <v>5000</v>
      </c>
      <c r="S1253" t="s">
        <v>2477</v>
      </c>
      <c r="T1253" t="s">
        <v>3899</v>
      </c>
      <c r="U1253" s="206">
        <v>2.65</v>
      </c>
      <c r="V1253" t="s">
        <v>1887</v>
      </c>
      <c r="W1253" t="s">
        <v>2413</v>
      </c>
      <c r="X1253" t="s">
        <v>2375</v>
      </c>
      <c r="Y1253" t="s">
        <v>3114</v>
      </c>
      <c r="Z1253" t="s">
        <v>3532</v>
      </c>
      <c r="AA1253">
        <v>796721</v>
      </c>
      <c r="AB1253" s="203">
        <v>37030.875</v>
      </c>
      <c r="AC1253" s="203">
        <v>37032.875</v>
      </c>
    </row>
    <row r="1254" spans="1:29" x14ac:dyDescent="0.25">
      <c r="A1254" s="44" t="str">
        <f t="shared" si="96"/>
        <v xml:space="preserve"> Natural Gas Financial</v>
      </c>
      <c r="B1254" s="44" t="str">
        <f t="shared" si="97"/>
        <v/>
      </c>
      <c r="C1254" s="44" t="str">
        <f t="shared" si="98"/>
        <v>Natural Gas</v>
      </c>
      <c r="D1254" s="44" t="str">
        <f t="shared" si="99"/>
        <v>Financial</v>
      </c>
      <c r="E1254" s="44">
        <f>IF(VLOOKUP(S1254,'DD-Lookup'!$J$6:$L$50,3,FALSE)="Monthly",(YEAR(AC1254)-YEAR(AB1254))*12+MONTH(AC1254)-MONTH(AB1254)+1,(AC1254-AB1254+1))</f>
        <v>151</v>
      </c>
      <c r="F1254" s="218">
        <f t="shared" si="100"/>
        <v>151000</v>
      </c>
      <c r="G1254" s="207">
        <v>1264555</v>
      </c>
      <c r="H1254" s="203">
        <v>37029.343310185184</v>
      </c>
      <c r="I1254" t="s">
        <v>2313</v>
      </c>
      <c r="M1254" t="s">
        <v>2476</v>
      </c>
      <c r="N1254" t="s">
        <v>3842</v>
      </c>
      <c r="O1254" t="s">
        <v>1233</v>
      </c>
      <c r="Q1254" s="204">
        <v>1000</v>
      </c>
      <c r="S1254" t="s">
        <v>2477</v>
      </c>
      <c r="T1254" t="s">
        <v>3899</v>
      </c>
      <c r="U1254" s="206">
        <v>-0.3</v>
      </c>
      <c r="V1254" t="s">
        <v>1173</v>
      </c>
      <c r="W1254" t="s">
        <v>3844</v>
      </c>
      <c r="X1254" t="s">
        <v>3845</v>
      </c>
      <c r="Y1254" t="s">
        <v>3964</v>
      </c>
      <c r="Z1254" t="s">
        <v>3533</v>
      </c>
      <c r="AA1254" t="s">
        <v>1891</v>
      </c>
      <c r="AB1254" s="203">
        <v>37196</v>
      </c>
      <c r="AC1254" s="203">
        <v>37346</v>
      </c>
    </row>
    <row r="1255" spans="1:29" x14ac:dyDescent="0.25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3</v>
      </c>
      <c r="F1255" s="218">
        <f t="shared" si="100"/>
        <v>15000</v>
      </c>
      <c r="G1255" s="207">
        <v>1264556</v>
      </c>
      <c r="H1255" s="203">
        <v>37029.343310185184</v>
      </c>
      <c r="I1255" t="s">
        <v>2820</v>
      </c>
      <c r="M1255" t="s">
        <v>2476</v>
      </c>
      <c r="N1255" t="s">
        <v>3110</v>
      </c>
      <c r="O1255" t="s">
        <v>1770</v>
      </c>
      <c r="Q1255" s="204">
        <v>5000</v>
      </c>
      <c r="S1255" t="s">
        <v>2477</v>
      </c>
      <c r="T1255" t="s">
        <v>3899</v>
      </c>
      <c r="U1255" s="206">
        <v>4.0049999999999999</v>
      </c>
      <c r="V1255" t="s">
        <v>2838</v>
      </c>
      <c r="W1255" t="s">
        <v>3174</v>
      </c>
      <c r="X1255" t="s">
        <v>3138</v>
      </c>
      <c r="Y1255" t="s">
        <v>3114</v>
      </c>
      <c r="Z1255" t="s">
        <v>3532</v>
      </c>
      <c r="AA1255">
        <v>796722</v>
      </c>
      <c r="AB1255" s="203">
        <v>37030.875</v>
      </c>
      <c r="AC1255" s="203">
        <v>37032.875</v>
      </c>
    </row>
    <row r="1256" spans="1:29" x14ac:dyDescent="0.25">
      <c r="A1256" s="44" t="str">
        <f t="shared" si="96"/>
        <v xml:space="preserve"> Natural Gas Financial</v>
      </c>
      <c r="B1256" s="44" t="str">
        <f t="shared" si="97"/>
        <v/>
      </c>
      <c r="C1256" s="44" t="str">
        <f t="shared" si="98"/>
        <v>Natural Gas</v>
      </c>
      <c r="D1256" s="44" t="str">
        <f t="shared" si="99"/>
        <v>Financial</v>
      </c>
      <c r="E1256" s="44">
        <f>IF(VLOOKUP(S1256,'DD-Lookup'!$J$6:$L$50,3,FALSE)="Monthly",(YEAR(AC1256)-YEAR(AB1256))*12+MONTH(AC1256)-MONTH(AB1256)+1,(AC1256-AB1256+1))</f>
        <v>151</v>
      </c>
      <c r="F1256" s="218">
        <f t="shared" si="100"/>
        <v>604000</v>
      </c>
      <c r="G1256" s="207">
        <v>1264557</v>
      </c>
      <c r="H1256" s="203">
        <v>37029.343310185184</v>
      </c>
      <c r="I1256" t="s">
        <v>2654</v>
      </c>
      <c r="M1256" t="s">
        <v>2476</v>
      </c>
      <c r="N1256" t="s">
        <v>3842</v>
      </c>
      <c r="O1256" t="s">
        <v>1233</v>
      </c>
      <c r="Q1256" s="204">
        <v>4000</v>
      </c>
      <c r="S1256" t="s">
        <v>2477</v>
      </c>
      <c r="T1256" t="s">
        <v>3899</v>
      </c>
      <c r="U1256" s="206">
        <v>-0.3</v>
      </c>
      <c r="V1256" t="s">
        <v>2521</v>
      </c>
      <c r="W1256" t="s">
        <v>3844</v>
      </c>
      <c r="X1256" t="s">
        <v>3845</v>
      </c>
      <c r="Y1256" t="s">
        <v>3964</v>
      </c>
      <c r="Z1256" t="s">
        <v>3533</v>
      </c>
      <c r="AA1256" t="s">
        <v>1892</v>
      </c>
      <c r="AB1256" s="203">
        <v>37196</v>
      </c>
      <c r="AC1256" s="203">
        <v>37346</v>
      </c>
    </row>
    <row r="1257" spans="1:29" x14ac:dyDescent="0.25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3</v>
      </c>
      <c r="F1257" s="218">
        <f t="shared" si="100"/>
        <v>7500</v>
      </c>
      <c r="G1257" s="207">
        <v>1264558</v>
      </c>
      <c r="H1257" s="203">
        <v>37029.343344907407</v>
      </c>
      <c r="I1257" t="s">
        <v>2721</v>
      </c>
      <c r="M1257" t="s">
        <v>2476</v>
      </c>
      <c r="N1257" t="s">
        <v>3110</v>
      </c>
      <c r="O1257" t="s">
        <v>1831</v>
      </c>
      <c r="P1257" s="204">
        <v>2500</v>
      </c>
      <c r="S1257" t="s">
        <v>2477</v>
      </c>
      <c r="T1257" t="s">
        <v>3899</v>
      </c>
      <c r="U1257" s="206">
        <v>2.375</v>
      </c>
      <c r="V1257" t="s">
        <v>2828</v>
      </c>
      <c r="W1257" t="s">
        <v>2436</v>
      </c>
      <c r="X1257" t="s">
        <v>2437</v>
      </c>
      <c r="Y1257" t="s">
        <v>3114</v>
      </c>
      <c r="Z1257" t="s">
        <v>3532</v>
      </c>
      <c r="AA1257">
        <v>796723</v>
      </c>
      <c r="AB1257" s="203">
        <v>37030.875</v>
      </c>
      <c r="AC1257" s="203">
        <v>37032.875</v>
      </c>
    </row>
    <row r="1258" spans="1:29" x14ac:dyDescent="0.25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3</v>
      </c>
      <c r="F1258" s="218">
        <f t="shared" si="100"/>
        <v>30000</v>
      </c>
      <c r="G1258" s="207">
        <v>1264559</v>
      </c>
      <c r="H1258" s="203">
        <v>37029.343356481484</v>
      </c>
      <c r="I1258" t="s">
        <v>3136</v>
      </c>
      <c r="M1258" t="s">
        <v>2476</v>
      </c>
      <c r="N1258" t="s">
        <v>3110</v>
      </c>
      <c r="O1258" t="s">
        <v>1805</v>
      </c>
      <c r="P1258" s="204">
        <v>10000</v>
      </c>
      <c r="S1258" t="s">
        <v>2477</v>
      </c>
      <c r="T1258" t="s">
        <v>3899</v>
      </c>
      <c r="U1258" s="206">
        <v>3.7</v>
      </c>
      <c r="V1258" t="s">
        <v>2875</v>
      </c>
      <c r="W1258" t="s">
        <v>2386</v>
      </c>
      <c r="X1258" t="s">
        <v>2375</v>
      </c>
      <c r="Y1258" t="s">
        <v>3114</v>
      </c>
      <c r="Z1258" t="s">
        <v>3532</v>
      </c>
      <c r="AA1258">
        <v>796724</v>
      </c>
      <c r="AB1258" s="203">
        <v>37030.875</v>
      </c>
      <c r="AC1258" s="203">
        <v>37032.875</v>
      </c>
    </row>
    <row r="1259" spans="1:29" x14ac:dyDescent="0.25">
      <c r="A1259" s="44" t="str">
        <f t="shared" si="96"/>
        <v xml:space="preserve"> Natural Gas Financial</v>
      </c>
      <c r="B1259" s="44" t="str">
        <f t="shared" si="97"/>
        <v/>
      </c>
      <c r="C1259" s="44" t="str">
        <f t="shared" si="98"/>
        <v>Natural Gas</v>
      </c>
      <c r="D1259" s="44" t="str">
        <f t="shared" si="99"/>
        <v>Financial</v>
      </c>
      <c r="E1259" s="44">
        <f>IF(VLOOKUP(S1259,'DD-Lookup'!$J$6:$L$50,3,FALSE)="Monthly",(YEAR(AC1259)-YEAR(AB1259))*12+MONTH(AC1259)-MONTH(AB1259)+1,(AC1259-AB1259+1))</f>
        <v>151</v>
      </c>
      <c r="F1259" s="218">
        <f t="shared" si="100"/>
        <v>755000</v>
      </c>
      <c r="G1259" s="207">
        <v>1264560</v>
      </c>
      <c r="H1259" s="203">
        <v>37029.343368055554</v>
      </c>
      <c r="I1259" t="s">
        <v>2654</v>
      </c>
      <c r="M1259" t="s">
        <v>2476</v>
      </c>
      <c r="N1259" t="s">
        <v>3842</v>
      </c>
      <c r="O1259" t="s">
        <v>1233</v>
      </c>
      <c r="Q1259" s="204">
        <v>5000</v>
      </c>
      <c r="S1259" t="s">
        <v>2477</v>
      </c>
      <c r="T1259" t="s">
        <v>3899</v>
      </c>
      <c r="U1259" s="206">
        <v>-0.3</v>
      </c>
      <c r="V1259" t="s">
        <v>2521</v>
      </c>
      <c r="W1259" t="s">
        <v>3844</v>
      </c>
      <c r="X1259" t="s">
        <v>3845</v>
      </c>
      <c r="Y1259" t="s">
        <v>3964</v>
      </c>
      <c r="Z1259" t="s">
        <v>3533</v>
      </c>
      <c r="AA1259" t="s">
        <v>1893</v>
      </c>
      <c r="AB1259" s="203">
        <v>37196</v>
      </c>
      <c r="AC1259" s="203">
        <v>37346</v>
      </c>
    </row>
    <row r="1260" spans="1:29" x14ac:dyDescent="0.25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8">
        <f t="shared" si="100"/>
        <v>25</v>
      </c>
      <c r="G1260" s="207">
        <v>1264561</v>
      </c>
      <c r="H1260" s="203">
        <v>37029.343368055554</v>
      </c>
      <c r="I1260" t="s">
        <v>2630</v>
      </c>
      <c r="M1260" t="s">
        <v>3301</v>
      </c>
      <c r="N1260" t="s">
        <v>2406</v>
      </c>
      <c r="O1260" t="s">
        <v>1808</v>
      </c>
      <c r="P1260" s="204">
        <v>25</v>
      </c>
      <c r="S1260" t="s">
        <v>2475</v>
      </c>
      <c r="T1260" t="s">
        <v>3899</v>
      </c>
      <c r="U1260" s="206">
        <v>360</v>
      </c>
      <c r="V1260" t="s">
        <v>2869</v>
      </c>
      <c r="W1260" t="s">
        <v>2450</v>
      </c>
      <c r="X1260" t="s">
        <v>2451</v>
      </c>
      <c r="Y1260" t="s">
        <v>4166</v>
      </c>
      <c r="Z1260" t="s">
        <v>3527</v>
      </c>
      <c r="AA1260">
        <v>615105.1</v>
      </c>
      <c r="AB1260" s="203">
        <v>37032.875</v>
      </c>
      <c r="AC1260" s="203">
        <v>37032.875</v>
      </c>
    </row>
    <row r="1261" spans="1:29" x14ac:dyDescent="0.25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3</v>
      </c>
      <c r="F1261" s="218">
        <f t="shared" si="100"/>
        <v>15000</v>
      </c>
      <c r="G1261" s="207">
        <v>1264562</v>
      </c>
      <c r="H1261" s="203">
        <v>37029.343402777777</v>
      </c>
      <c r="I1261" t="s">
        <v>2934</v>
      </c>
      <c r="M1261" t="s">
        <v>2476</v>
      </c>
      <c r="N1261" t="s">
        <v>3110</v>
      </c>
      <c r="O1261" t="s">
        <v>1812</v>
      </c>
      <c r="P1261" s="204">
        <v>5000</v>
      </c>
      <c r="S1261" t="s">
        <v>2477</v>
      </c>
      <c r="T1261" t="s">
        <v>3899</v>
      </c>
      <c r="U1261" s="206">
        <v>2.4350000000000001</v>
      </c>
      <c r="V1261" t="s">
        <v>3183</v>
      </c>
      <c r="W1261" t="s">
        <v>2400</v>
      </c>
      <c r="X1261" t="s">
        <v>2375</v>
      </c>
      <c r="Y1261" t="s">
        <v>3114</v>
      </c>
      <c r="Z1261" t="s">
        <v>3532</v>
      </c>
      <c r="AA1261">
        <v>796725</v>
      </c>
      <c r="AB1261" s="203">
        <v>37030.875</v>
      </c>
      <c r="AC1261" s="203">
        <v>37032.875</v>
      </c>
    </row>
    <row r="1262" spans="1:29" x14ac:dyDescent="0.25">
      <c r="A1262" s="44" t="str">
        <f t="shared" si="96"/>
        <v xml:space="preserve"> Natural Gas Financial</v>
      </c>
      <c r="B1262" s="44" t="str">
        <f t="shared" si="97"/>
        <v/>
      </c>
      <c r="C1262" s="44" t="str">
        <f t="shared" si="98"/>
        <v>Natural Gas</v>
      </c>
      <c r="D1262" s="44" t="str">
        <f t="shared" si="99"/>
        <v>Financial</v>
      </c>
      <c r="E1262" s="44">
        <f>IF(VLOOKUP(S1262,'DD-Lookup'!$J$6:$L$50,3,FALSE)="Monthly",(YEAR(AC1262)-YEAR(AB1262))*12+MONTH(AC1262)-MONTH(AB1262)+1,(AC1262-AB1262+1))</f>
        <v>151</v>
      </c>
      <c r="F1262" s="218">
        <f t="shared" si="100"/>
        <v>755000</v>
      </c>
      <c r="G1262" s="207">
        <v>1264564</v>
      </c>
      <c r="H1262" s="203">
        <v>37029.343414351853</v>
      </c>
      <c r="I1262" t="s">
        <v>2307</v>
      </c>
      <c r="M1262" t="s">
        <v>2476</v>
      </c>
      <c r="N1262" t="s">
        <v>3842</v>
      </c>
      <c r="O1262" t="s">
        <v>1233</v>
      </c>
      <c r="Q1262" s="204">
        <v>5000</v>
      </c>
      <c r="S1262" t="s">
        <v>2477</v>
      </c>
      <c r="T1262" t="s">
        <v>3899</v>
      </c>
      <c r="U1262" s="206">
        <v>-0.3</v>
      </c>
      <c r="V1262" t="s">
        <v>2308</v>
      </c>
      <c r="W1262" t="s">
        <v>3844</v>
      </c>
      <c r="X1262" t="s">
        <v>3845</v>
      </c>
      <c r="Y1262" t="s">
        <v>3964</v>
      </c>
      <c r="Z1262" t="s">
        <v>3533</v>
      </c>
      <c r="AA1262" t="s">
        <v>1894</v>
      </c>
      <c r="AB1262" s="203">
        <v>37196</v>
      </c>
      <c r="AC1262" s="203">
        <v>37346</v>
      </c>
    </row>
    <row r="1263" spans="1:29" x14ac:dyDescent="0.25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3</v>
      </c>
      <c r="F1263" s="218">
        <f t="shared" si="100"/>
        <v>15000</v>
      </c>
      <c r="G1263" s="207">
        <v>1264563</v>
      </c>
      <c r="H1263" s="203">
        <v>37029.343414351853</v>
      </c>
      <c r="I1263" t="s">
        <v>3142</v>
      </c>
      <c r="M1263" t="s">
        <v>2476</v>
      </c>
      <c r="N1263" t="s">
        <v>3110</v>
      </c>
      <c r="O1263" t="s">
        <v>1770</v>
      </c>
      <c r="Q1263" s="204">
        <v>5000</v>
      </c>
      <c r="S1263" t="s">
        <v>2477</v>
      </c>
      <c r="T1263" t="s">
        <v>3899</v>
      </c>
      <c r="U1263" s="206">
        <v>4.01</v>
      </c>
      <c r="V1263" t="s">
        <v>4135</v>
      </c>
      <c r="W1263" t="s">
        <v>3174</v>
      </c>
      <c r="X1263" t="s">
        <v>3138</v>
      </c>
      <c r="Y1263" t="s">
        <v>3114</v>
      </c>
      <c r="Z1263" t="s">
        <v>3532</v>
      </c>
      <c r="AA1263">
        <v>796726</v>
      </c>
      <c r="AB1263" s="203">
        <v>37030.875</v>
      </c>
      <c r="AC1263" s="203">
        <v>37032.875</v>
      </c>
    </row>
    <row r="1264" spans="1:29" x14ac:dyDescent="0.25">
      <c r="A1264" s="44" t="str">
        <f t="shared" si="96"/>
        <v>US Natural Gas Financial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Financial</v>
      </c>
      <c r="E1264" s="44">
        <f>IF(VLOOKUP(S1264,'DD-Lookup'!$J$6:$L$50,3,FALSE)="Monthly",(YEAR(AC1264)-YEAR(AB1264))*12+MONTH(AC1264)-MONTH(AB1264)+1,(AC1264-AB1264+1))</f>
        <v>13</v>
      </c>
      <c r="F1264" s="218">
        <f t="shared" si="100"/>
        <v>130000</v>
      </c>
      <c r="G1264" s="207">
        <v>1264566</v>
      </c>
      <c r="H1264" s="203">
        <v>37029.3434375</v>
      </c>
      <c r="I1264" t="s">
        <v>3118</v>
      </c>
      <c r="M1264" t="s">
        <v>2476</v>
      </c>
      <c r="N1264" t="s">
        <v>2711</v>
      </c>
      <c r="O1264" t="s">
        <v>2603</v>
      </c>
      <c r="P1264" s="204">
        <v>10000</v>
      </c>
      <c r="S1264" t="s">
        <v>2477</v>
      </c>
      <c r="T1264" t="s">
        <v>3899</v>
      </c>
      <c r="U1264" s="206">
        <v>3.895</v>
      </c>
      <c r="V1264" t="s">
        <v>2861</v>
      </c>
      <c r="W1264" t="s">
        <v>2386</v>
      </c>
      <c r="X1264" t="s">
        <v>2726</v>
      </c>
      <c r="Y1264" t="s">
        <v>3964</v>
      </c>
      <c r="Z1264" t="s">
        <v>3532</v>
      </c>
      <c r="AA1264" t="s">
        <v>1895</v>
      </c>
      <c r="AB1264" s="203">
        <v>37030.875</v>
      </c>
      <c r="AC1264" s="203">
        <v>37042.875</v>
      </c>
    </row>
    <row r="1265" spans="1:29" x14ac:dyDescent="0.25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3</v>
      </c>
      <c r="F1265" s="218">
        <f t="shared" si="100"/>
        <v>15000</v>
      </c>
      <c r="G1265" s="207">
        <v>1264565</v>
      </c>
      <c r="H1265" s="203">
        <v>37029.3434375</v>
      </c>
      <c r="I1265" t="s">
        <v>2330</v>
      </c>
      <c r="M1265" t="s">
        <v>2476</v>
      </c>
      <c r="N1265" t="s">
        <v>3110</v>
      </c>
      <c r="O1265" t="s">
        <v>1832</v>
      </c>
      <c r="Q1265" s="204">
        <v>5000</v>
      </c>
      <c r="S1265" t="s">
        <v>2477</v>
      </c>
      <c r="T1265" t="s">
        <v>3899</v>
      </c>
      <c r="U1265" s="206">
        <v>2.65</v>
      </c>
      <c r="V1265" t="s">
        <v>2373</v>
      </c>
      <c r="W1265" t="s">
        <v>2413</v>
      </c>
      <c r="X1265" t="s">
        <v>2375</v>
      </c>
      <c r="Y1265" t="s">
        <v>3114</v>
      </c>
      <c r="Z1265" t="s">
        <v>3532</v>
      </c>
      <c r="AA1265">
        <v>796727</v>
      </c>
      <c r="AB1265" s="203">
        <v>37030.875</v>
      </c>
      <c r="AC1265" s="203">
        <v>37032.875</v>
      </c>
    </row>
    <row r="1266" spans="1:29" x14ac:dyDescent="0.25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3</v>
      </c>
      <c r="F1266" s="218">
        <f t="shared" si="100"/>
        <v>12000</v>
      </c>
      <c r="G1266" s="207">
        <v>1264567</v>
      </c>
      <c r="H1266" s="203">
        <v>37029.3434375</v>
      </c>
      <c r="I1266" t="s">
        <v>2383</v>
      </c>
      <c r="M1266" t="s">
        <v>2476</v>
      </c>
      <c r="N1266" t="s">
        <v>3110</v>
      </c>
      <c r="O1266" t="s">
        <v>1832</v>
      </c>
      <c r="P1266" s="204">
        <v>4000</v>
      </c>
      <c r="S1266" t="s">
        <v>2477</v>
      </c>
      <c r="T1266" t="s">
        <v>3899</v>
      </c>
      <c r="U1266" s="206">
        <v>2.625</v>
      </c>
      <c r="V1266" t="s">
        <v>1887</v>
      </c>
      <c r="W1266" t="s">
        <v>2413</v>
      </c>
      <c r="X1266" t="s">
        <v>2375</v>
      </c>
      <c r="Y1266" t="s">
        <v>3114</v>
      </c>
      <c r="Z1266" t="s">
        <v>3532</v>
      </c>
      <c r="AA1266">
        <v>796728</v>
      </c>
      <c r="AB1266" s="203">
        <v>37030.875</v>
      </c>
      <c r="AC1266" s="203">
        <v>37032.875</v>
      </c>
    </row>
    <row r="1267" spans="1:29" x14ac:dyDescent="0.25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3</v>
      </c>
      <c r="F1267" s="218">
        <f t="shared" si="100"/>
        <v>30000</v>
      </c>
      <c r="G1267" s="207">
        <v>1264568</v>
      </c>
      <c r="H1267" s="203">
        <v>37029.343472222223</v>
      </c>
      <c r="I1267" t="s">
        <v>2365</v>
      </c>
      <c r="M1267" t="s">
        <v>2476</v>
      </c>
      <c r="N1267" t="s">
        <v>3110</v>
      </c>
      <c r="O1267" t="s">
        <v>2606</v>
      </c>
      <c r="P1267" s="204">
        <v>10000</v>
      </c>
      <c r="S1267" t="s">
        <v>2477</v>
      </c>
      <c r="T1267" t="s">
        <v>3899</v>
      </c>
      <c r="U1267" s="206">
        <v>4.1399999999999997</v>
      </c>
      <c r="V1267" t="s">
        <v>2922</v>
      </c>
      <c r="W1267" t="s">
        <v>2319</v>
      </c>
      <c r="X1267" t="s">
        <v>2320</v>
      </c>
      <c r="Y1267" t="s">
        <v>3114</v>
      </c>
      <c r="Z1267" t="s">
        <v>3532</v>
      </c>
      <c r="AA1267">
        <v>796729</v>
      </c>
      <c r="AB1267" s="203">
        <v>37030.875</v>
      </c>
      <c r="AC1267" s="203">
        <v>37032.875</v>
      </c>
    </row>
    <row r="1268" spans="1:29" x14ac:dyDescent="0.25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3</v>
      </c>
      <c r="F1268" s="218">
        <f t="shared" si="100"/>
        <v>30000</v>
      </c>
      <c r="G1268" s="207">
        <v>1264570</v>
      </c>
      <c r="H1268" s="203">
        <v>37029.343495370369</v>
      </c>
      <c r="I1268" t="s">
        <v>2669</v>
      </c>
      <c r="M1268" t="s">
        <v>2476</v>
      </c>
      <c r="N1268" t="s">
        <v>3110</v>
      </c>
      <c r="O1268" t="s">
        <v>1805</v>
      </c>
      <c r="Q1268" s="204">
        <v>10000</v>
      </c>
      <c r="S1268" t="s">
        <v>2477</v>
      </c>
      <c r="T1268" t="s">
        <v>3899</v>
      </c>
      <c r="U1268" s="206">
        <v>3.7</v>
      </c>
      <c r="V1268" t="s">
        <v>3111</v>
      </c>
      <c r="W1268" t="s">
        <v>2386</v>
      </c>
      <c r="X1268" t="s">
        <v>2375</v>
      </c>
      <c r="Y1268" t="s">
        <v>3114</v>
      </c>
      <c r="Z1268" t="s">
        <v>3532</v>
      </c>
      <c r="AA1268">
        <v>796730</v>
      </c>
      <c r="AB1268" s="203">
        <v>37030.875</v>
      </c>
      <c r="AC1268" s="203">
        <v>37032.875</v>
      </c>
    </row>
    <row r="1269" spans="1:29" x14ac:dyDescent="0.25">
      <c r="A1269" s="44" t="str">
        <f t="shared" si="96"/>
        <v>US Natural Gas Financial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Financial</v>
      </c>
      <c r="E1269" s="44">
        <f>IF(VLOOKUP(S1269,'DD-Lookup'!$J$6:$L$50,3,FALSE)="Monthly",(YEAR(AC1269)-YEAR(AB1269))*12+MONTH(AC1269)-MONTH(AB1269)+1,(AC1269-AB1269+1))</f>
        <v>153</v>
      </c>
      <c r="F1269" s="218">
        <f t="shared" si="100"/>
        <v>765000</v>
      </c>
      <c r="G1269" s="207">
        <v>1264571</v>
      </c>
      <c r="H1269" s="203">
        <v>37029.343518518515</v>
      </c>
      <c r="I1269" t="s">
        <v>3109</v>
      </c>
      <c r="M1269" t="s">
        <v>2476</v>
      </c>
      <c r="N1269" t="s">
        <v>2711</v>
      </c>
      <c r="O1269" t="s">
        <v>2310</v>
      </c>
      <c r="P1269" s="204">
        <v>5000</v>
      </c>
      <c r="S1269" t="s">
        <v>2477</v>
      </c>
      <c r="T1269" t="s">
        <v>3899</v>
      </c>
      <c r="U1269" s="206">
        <v>4.3150000000000004</v>
      </c>
      <c r="V1269" t="s">
        <v>2335</v>
      </c>
      <c r="W1269" t="s">
        <v>3390</v>
      </c>
      <c r="X1269" t="s">
        <v>2713</v>
      </c>
      <c r="Y1269" t="s">
        <v>3964</v>
      </c>
      <c r="Z1269" t="s">
        <v>3532</v>
      </c>
      <c r="AA1269" t="s">
        <v>1896</v>
      </c>
      <c r="AB1269" s="203">
        <v>37043</v>
      </c>
      <c r="AC1269" s="203">
        <v>37195</v>
      </c>
    </row>
    <row r="1270" spans="1:29" x14ac:dyDescent="0.25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3</v>
      </c>
      <c r="F1270" s="218">
        <f t="shared" si="100"/>
        <v>15000</v>
      </c>
      <c r="G1270" s="207">
        <v>1264573</v>
      </c>
      <c r="H1270" s="203">
        <v>37029.343564814815</v>
      </c>
      <c r="I1270" t="s">
        <v>3115</v>
      </c>
      <c r="M1270" t="s">
        <v>2476</v>
      </c>
      <c r="N1270" t="s">
        <v>3110</v>
      </c>
      <c r="O1270" t="s">
        <v>1769</v>
      </c>
      <c r="Q1270" s="204">
        <v>5000</v>
      </c>
      <c r="S1270" t="s">
        <v>2477</v>
      </c>
      <c r="T1270" t="s">
        <v>3899</v>
      </c>
      <c r="U1270" s="206">
        <v>4.0149999999999997</v>
      </c>
      <c r="V1270" t="s">
        <v>3162</v>
      </c>
      <c r="W1270" t="s">
        <v>3174</v>
      </c>
      <c r="X1270" t="s">
        <v>3138</v>
      </c>
      <c r="Y1270" t="s">
        <v>3114</v>
      </c>
      <c r="Z1270" t="s">
        <v>3532</v>
      </c>
      <c r="AA1270">
        <v>796732</v>
      </c>
      <c r="AB1270" s="203">
        <v>37030.875</v>
      </c>
      <c r="AC1270" s="203">
        <v>37032.875</v>
      </c>
    </row>
    <row r="1271" spans="1:29" x14ac:dyDescent="0.25">
      <c r="A1271" s="44" t="str">
        <f t="shared" si="96"/>
        <v>US Natural Gas Financial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Financial</v>
      </c>
      <c r="E1271" s="44">
        <f>IF(VLOOKUP(S1271,'DD-Lookup'!$J$6:$L$50,3,FALSE)="Monthly",(YEAR(AC1271)-YEAR(AB1271))*12+MONTH(AC1271)-MONTH(AB1271)+1,(AC1271-AB1271+1))</f>
        <v>30</v>
      </c>
      <c r="F1271" s="218">
        <f t="shared" si="100"/>
        <v>225000</v>
      </c>
      <c r="G1271" s="207">
        <v>1264574</v>
      </c>
      <c r="H1271" s="203">
        <v>37029.343576388892</v>
      </c>
      <c r="I1271" t="s">
        <v>2630</v>
      </c>
      <c r="M1271" t="s">
        <v>2476</v>
      </c>
      <c r="N1271" t="s">
        <v>2711</v>
      </c>
      <c r="O1271" t="s">
        <v>2712</v>
      </c>
      <c r="P1271" s="204">
        <v>7500</v>
      </c>
      <c r="S1271" t="s">
        <v>2477</v>
      </c>
      <c r="T1271" t="s">
        <v>3899</v>
      </c>
      <c r="U1271" s="206">
        <v>4.1849999999999996</v>
      </c>
      <c r="V1271" t="s">
        <v>1897</v>
      </c>
      <c r="W1271" t="s">
        <v>3390</v>
      </c>
      <c r="X1271" t="s">
        <v>2713</v>
      </c>
      <c r="Y1271" t="s">
        <v>3964</v>
      </c>
      <c r="Z1271" t="s">
        <v>3532</v>
      </c>
      <c r="AA1271" t="s">
        <v>1898</v>
      </c>
      <c r="AB1271" s="203">
        <v>37043.875</v>
      </c>
      <c r="AC1271" s="203">
        <v>37072.875</v>
      </c>
    </row>
    <row r="1272" spans="1:29" x14ac:dyDescent="0.25">
      <c r="A1272" s="44" t="str">
        <f t="shared" si="96"/>
        <v>US Natural Gas Financial</v>
      </c>
      <c r="B1272" s="44" t="str">
        <f t="shared" si="97"/>
        <v>US</v>
      </c>
      <c r="C1272" s="44" t="str">
        <f t="shared" si="98"/>
        <v>Natural Gas</v>
      </c>
      <c r="D1272" s="44" t="str">
        <f t="shared" si="99"/>
        <v>Financial</v>
      </c>
      <c r="E1272" s="44">
        <f>IF(VLOOKUP(S1272,'DD-Lookup'!$J$6:$L$50,3,FALSE)="Monthly",(YEAR(AC1272)-YEAR(AB1272))*12+MONTH(AC1272)-MONTH(AB1272)+1,(AC1272-AB1272+1))</f>
        <v>30</v>
      </c>
      <c r="F1272" s="218">
        <f t="shared" si="100"/>
        <v>150000</v>
      </c>
      <c r="G1272" s="207">
        <v>1264575</v>
      </c>
      <c r="H1272" s="203">
        <v>37029.343587962961</v>
      </c>
      <c r="I1272" t="s">
        <v>2354</v>
      </c>
      <c r="M1272" t="s">
        <v>2476</v>
      </c>
      <c r="N1272" t="s">
        <v>3125</v>
      </c>
      <c r="O1272" t="s">
        <v>2860</v>
      </c>
      <c r="Q1272" s="204">
        <v>5000</v>
      </c>
      <c r="S1272" t="s">
        <v>2477</v>
      </c>
      <c r="T1272" t="s">
        <v>3899</v>
      </c>
      <c r="U1272" s="206">
        <v>6.5</v>
      </c>
      <c r="V1272" t="s">
        <v>2422</v>
      </c>
      <c r="W1272" t="s">
        <v>2843</v>
      </c>
      <c r="X1272" t="s">
        <v>2844</v>
      </c>
      <c r="Y1272" t="s">
        <v>3964</v>
      </c>
      <c r="Z1272" t="s">
        <v>3532</v>
      </c>
      <c r="AA1272" t="s">
        <v>1899</v>
      </c>
      <c r="AB1272" s="203">
        <v>37043.875</v>
      </c>
      <c r="AC1272" s="203">
        <v>37072.875</v>
      </c>
    </row>
    <row r="1273" spans="1:29" x14ac:dyDescent="0.25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3</v>
      </c>
      <c r="F1273" s="218">
        <f t="shared" si="100"/>
        <v>30000</v>
      </c>
      <c r="G1273" s="207">
        <v>1264577</v>
      </c>
      <c r="H1273" s="203">
        <v>37029.343599537038</v>
      </c>
      <c r="I1273" t="s">
        <v>3142</v>
      </c>
      <c r="M1273" t="s">
        <v>2476</v>
      </c>
      <c r="N1273" t="s">
        <v>3110</v>
      </c>
      <c r="O1273" t="s">
        <v>1805</v>
      </c>
      <c r="Q1273" s="204">
        <v>10000</v>
      </c>
      <c r="S1273" t="s">
        <v>2477</v>
      </c>
      <c r="T1273" t="s">
        <v>3899</v>
      </c>
      <c r="U1273" s="206">
        <v>3.7250000000000001</v>
      </c>
      <c r="V1273" t="s">
        <v>2424</v>
      </c>
      <c r="W1273" t="s">
        <v>2386</v>
      </c>
      <c r="X1273" t="s">
        <v>2375</v>
      </c>
      <c r="Y1273" t="s">
        <v>3114</v>
      </c>
      <c r="Z1273" t="s">
        <v>3532</v>
      </c>
      <c r="AA1273">
        <v>796733</v>
      </c>
      <c r="AB1273" s="203">
        <v>37030.875</v>
      </c>
      <c r="AC1273" s="203">
        <v>37032.875</v>
      </c>
    </row>
    <row r="1274" spans="1:29" x14ac:dyDescent="0.25">
      <c r="A1274" s="44" t="str">
        <f t="shared" si="96"/>
        <v>US Natural Gas Financial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Financial</v>
      </c>
      <c r="E1274" s="44">
        <f>IF(VLOOKUP(S1274,'DD-Lookup'!$J$6:$L$50,3,FALSE)="Monthly",(YEAR(AC1274)-YEAR(AB1274))*12+MONTH(AC1274)-MONTH(AB1274)+1,(AC1274-AB1274+1))</f>
        <v>30</v>
      </c>
      <c r="F1274" s="218">
        <f t="shared" si="100"/>
        <v>150000</v>
      </c>
      <c r="G1274" s="207">
        <v>1264578</v>
      </c>
      <c r="H1274" s="203">
        <v>37029.343622685185</v>
      </c>
      <c r="I1274" t="s">
        <v>2877</v>
      </c>
      <c r="M1274" t="s">
        <v>2476</v>
      </c>
      <c r="N1274" t="s">
        <v>3125</v>
      </c>
      <c r="O1274" t="s">
        <v>2930</v>
      </c>
      <c r="P1274" s="204">
        <v>5000</v>
      </c>
      <c r="S1274" t="s">
        <v>2477</v>
      </c>
      <c r="T1274" t="s">
        <v>3899</v>
      </c>
      <c r="U1274" s="206">
        <v>-0.88</v>
      </c>
      <c r="V1274" t="s">
        <v>2878</v>
      </c>
      <c r="W1274" t="s">
        <v>2931</v>
      </c>
      <c r="X1274" t="s">
        <v>2932</v>
      </c>
      <c r="Y1274" t="s">
        <v>3964</v>
      </c>
      <c r="Z1274" t="s">
        <v>3532</v>
      </c>
      <c r="AA1274" t="s">
        <v>1900</v>
      </c>
      <c r="AB1274" s="203">
        <v>37043.875</v>
      </c>
      <c r="AC1274" s="203">
        <v>37072.875</v>
      </c>
    </row>
    <row r="1275" spans="1:29" x14ac:dyDescent="0.25">
      <c r="A1275" s="44" t="str">
        <f t="shared" si="96"/>
        <v>US Natural Gas Financial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Financial</v>
      </c>
      <c r="E1275" s="44">
        <f>IF(VLOOKUP(S1275,'DD-Lookup'!$J$6:$L$50,3,FALSE)="Monthly",(YEAR(AC1275)-YEAR(AB1275))*12+MONTH(AC1275)-MONTH(AB1275)+1,(AC1275-AB1275+1))</f>
        <v>30</v>
      </c>
      <c r="F1275" s="218">
        <f t="shared" si="100"/>
        <v>300000</v>
      </c>
      <c r="G1275" s="207">
        <v>1264579</v>
      </c>
      <c r="H1275" s="203">
        <v>37029.343738425923</v>
      </c>
      <c r="I1275" t="s">
        <v>2630</v>
      </c>
      <c r="M1275" t="s">
        <v>2476</v>
      </c>
      <c r="N1275" t="s">
        <v>2711</v>
      </c>
      <c r="O1275" t="s">
        <v>2712</v>
      </c>
      <c r="P1275" s="204">
        <v>10000</v>
      </c>
      <c r="S1275" t="s">
        <v>2477</v>
      </c>
      <c r="T1275" t="s">
        <v>3899</v>
      </c>
      <c r="U1275" s="206">
        <v>4.18</v>
      </c>
      <c r="V1275" t="s">
        <v>1897</v>
      </c>
      <c r="W1275" t="s">
        <v>3390</v>
      </c>
      <c r="X1275" t="s">
        <v>2713</v>
      </c>
      <c r="Y1275" t="s">
        <v>3964</v>
      </c>
      <c r="Z1275" t="s">
        <v>3532</v>
      </c>
      <c r="AA1275" t="s">
        <v>1901</v>
      </c>
      <c r="AB1275" s="203">
        <v>37043.875</v>
      </c>
      <c r="AC1275" s="203">
        <v>37072.875</v>
      </c>
    </row>
    <row r="1276" spans="1:29" x14ac:dyDescent="0.25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</v>
      </c>
      <c r="F1276" s="218">
        <f t="shared" si="100"/>
        <v>15000</v>
      </c>
      <c r="G1276" s="207">
        <v>1264581</v>
      </c>
      <c r="H1276" s="203">
        <v>37029.343807870369</v>
      </c>
      <c r="I1276" t="s">
        <v>2863</v>
      </c>
      <c r="M1276" t="s">
        <v>2476</v>
      </c>
      <c r="N1276" t="s">
        <v>3110</v>
      </c>
      <c r="O1276" t="s">
        <v>1779</v>
      </c>
      <c r="P1276" s="204">
        <v>5000</v>
      </c>
      <c r="S1276" t="s">
        <v>2477</v>
      </c>
      <c r="T1276" t="s">
        <v>3899</v>
      </c>
      <c r="U1276" s="206">
        <v>4.3600000000000003</v>
      </c>
      <c r="V1276" t="s">
        <v>2899</v>
      </c>
      <c r="W1276" t="s">
        <v>3174</v>
      </c>
      <c r="X1276" t="s">
        <v>3175</v>
      </c>
      <c r="Y1276" t="s">
        <v>3114</v>
      </c>
      <c r="Z1276" t="s">
        <v>3532</v>
      </c>
      <c r="AA1276">
        <v>796734</v>
      </c>
      <c r="AB1276" s="203">
        <v>37030.875</v>
      </c>
      <c r="AC1276" s="203">
        <v>37032.875</v>
      </c>
    </row>
    <row r="1277" spans="1:29" x14ac:dyDescent="0.25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3</v>
      </c>
      <c r="F1277" s="218">
        <f t="shared" si="100"/>
        <v>30000</v>
      </c>
      <c r="G1277" s="207">
        <v>1264582</v>
      </c>
      <c r="H1277" s="203">
        <v>37029.343854166669</v>
      </c>
      <c r="I1277" t="s">
        <v>2721</v>
      </c>
      <c r="M1277" t="s">
        <v>2476</v>
      </c>
      <c r="N1277" t="s">
        <v>2445</v>
      </c>
      <c r="O1277" t="s">
        <v>1902</v>
      </c>
      <c r="P1277" s="204">
        <v>10000</v>
      </c>
      <c r="S1277" t="s">
        <v>2477</v>
      </c>
      <c r="T1277" t="s">
        <v>3899</v>
      </c>
      <c r="U1277" s="206">
        <v>4.13</v>
      </c>
      <c r="V1277" t="s">
        <v>2958</v>
      </c>
      <c r="W1277" t="s">
        <v>2827</v>
      </c>
      <c r="X1277" t="s">
        <v>2447</v>
      </c>
      <c r="Y1277" t="s">
        <v>3114</v>
      </c>
      <c r="Z1277" t="s">
        <v>2448</v>
      </c>
      <c r="AA1277">
        <v>796735</v>
      </c>
      <c r="AB1277" s="203">
        <v>37030.875</v>
      </c>
      <c r="AC1277" s="203">
        <v>37032.875</v>
      </c>
    </row>
    <row r="1278" spans="1:29" x14ac:dyDescent="0.25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3</v>
      </c>
      <c r="F1278" s="218">
        <f t="shared" si="100"/>
        <v>30000</v>
      </c>
      <c r="G1278" s="207">
        <v>1264583</v>
      </c>
      <c r="H1278" s="203">
        <v>37029.343900462962</v>
      </c>
      <c r="I1278" t="s">
        <v>2669</v>
      </c>
      <c r="M1278" t="s">
        <v>2476</v>
      </c>
      <c r="N1278" t="s">
        <v>3110</v>
      </c>
      <c r="O1278" t="s">
        <v>1805</v>
      </c>
      <c r="Q1278" s="204">
        <v>10000</v>
      </c>
      <c r="S1278" t="s">
        <v>2477</v>
      </c>
      <c r="T1278" t="s">
        <v>3899</v>
      </c>
      <c r="U1278" s="206">
        <v>3.7749999999999999</v>
      </c>
      <c r="V1278" t="s">
        <v>3710</v>
      </c>
      <c r="W1278" t="s">
        <v>2386</v>
      </c>
      <c r="X1278" t="s">
        <v>2375</v>
      </c>
      <c r="Y1278" t="s">
        <v>3114</v>
      </c>
      <c r="Z1278" t="s">
        <v>3532</v>
      </c>
      <c r="AA1278">
        <v>796736</v>
      </c>
      <c r="AB1278" s="203">
        <v>37030.875</v>
      </c>
      <c r="AC1278" s="203">
        <v>37032.875</v>
      </c>
    </row>
    <row r="1279" spans="1:29" x14ac:dyDescent="0.25">
      <c r="A1279" s="44" t="str">
        <f t="shared" si="96"/>
        <v>US Natural Gas Financial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Financial</v>
      </c>
      <c r="E1279" s="44">
        <f>IF(VLOOKUP(S1279,'DD-Lookup'!$J$6:$L$50,3,FALSE)="Monthly",(YEAR(AC1279)-YEAR(AB1279))*12+MONTH(AC1279)-MONTH(AB1279)+1,(AC1279-AB1279+1))</f>
        <v>13</v>
      </c>
      <c r="F1279" s="218">
        <f t="shared" si="100"/>
        <v>65000</v>
      </c>
      <c r="G1279" s="207">
        <v>1264584</v>
      </c>
      <c r="H1279" s="203">
        <v>37029.343912037039</v>
      </c>
      <c r="I1279" t="s">
        <v>2630</v>
      </c>
      <c r="M1279" t="s">
        <v>2476</v>
      </c>
      <c r="N1279" t="s">
        <v>2711</v>
      </c>
      <c r="O1279" t="s">
        <v>2588</v>
      </c>
      <c r="Q1279" s="204">
        <v>5000</v>
      </c>
      <c r="S1279" t="s">
        <v>2477</v>
      </c>
      <c r="T1279" t="s">
        <v>3899</v>
      </c>
      <c r="U1279" s="206">
        <v>4.1399999999999997</v>
      </c>
      <c r="V1279" t="s">
        <v>3841</v>
      </c>
      <c r="W1279" t="s">
        <v>3181</v>
      </c>
      <c r="X1279" t="s">
        <v>2306</v>
      </c>
      <c r="Y1279" t="s">
        <v>3964</v>
      </c>
      <c r="Z1279" t="s">
        <v>3532</v>
      </c>
      <c r="AA1279" t="s">
        <v>1903</v>
      </c>
      <c r="AB1279" s="203">
        <v>37030.875</v>
      </c>
      <c r="AC1279" s="203">
        <v>37042.875</v>
      </c>
    </row>
    <row r="1280" spans="1:29" x14ac:dyDescent="0.25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2</v>
      </c>
      <c r="F1280" s="218">
        <f t="shared" si="100"/>
        <v>50</v>
      </c>
      <c r="G1280" s="207">
        <v>1264586</v>
      </c>
      <c r="H1280" s="203">
        <v>37029.343958333331</v>
      </c>
      <c r="I1280" t="s">
        <v>2669</v>
      </c>
      <c r="M1280" t="s">
        <v>3301</v>
      </c>
      <c r="N1280" t="s">
        <v>2409</v>
      </c>
      <c r="O1280" t="s">
        <v>1836</v>
      </c>
      <c r="P1280" s="204">
        <v>25</v>
      </c>
      <c r="S1280" t="s">
        <v>2475</v>
      </c>
      <c r="T1280" t="s">
        <v>3899</v>
      </c>
      <c r="U1280" s="206">
        <v>131</v>
      </c>
      <c r="V1280" t="s">
        <v>2410</v>
      </c>
      <c r="W1280" t="s">
        <v>2419</v>
      </c>
      <c r="X1280" t="s">
        <v>2412</v>
      </c>
      <c r="Y1280" t="s">
        <v>4166</v>
      </c>
      <c r="Z1280" t="s">
        <v>3527</v>
      </c>
      <c r="AA1280">
        <v>615106.1</v>
      </c>
      <c r="AB1280" s="203">
        <v>37031.875</v>
      </c>
      <c r="AC1280" s="203">
        <v>37032.875</v>
      </c>
    </row>
    <row r="1281" spans="1:29" x14ac:dyDescent="0.25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3</v>
      </c>
      <c r="F1281" s="218">
        <f t="shared" si="100"/>
        <v>30000</v>
      </c>
      <c r="G1281" s="207">
        <v>1264587</v>
      </c>
      <c r="H1281" s="203">
        <v>37029.344004629631</v>
      </c>
      <c r="I1281" t="s">
        <v>3639</v>
      </c>
      <c r="M1281" t="s">
        <v>2476</v>
      </c>
      <c r="N1281" t="s">
        <v>3110</v>
      </c>
      <c r="O1281" t="s">
        <v>1805</v>
      </c>
      <c r="P1281" s="204">
        <v>10000</v>
      </c>
      <c r="S1281" t="s">
        <v>2477</v>
      </c>
      <c r="T1281" t="s">
        <v>3899</v>
      </c>
      <c r="U1281" s="206">
        <v>3.7749999999999999</v>
      </c>
      <c r="V1281" t="s">
        <v>2449</v>
      </c>
      <c r="W1281" t="s">
        <v>2386</v>
      </c>
      <c r="X1281" t="s">
        <v>2375</v>
      </c>
      <c r="Y1281" t="s">
        <v>3114</v>
      </c>
      <c r="Z1281" t="s">
        <v>3532</v>
      </c>
      <c r="AA1281">
        <v>796737</v>
      </c>
      <c r="AB1281" s="203">
        <v>37030.875</v>
      </c>
      <c r="AC1281" s="203">
        <v>37032.875</v>
      </c>
    </row>
    <row r="1282" spans="1:29" x14ac:dyDescent="0.25">
      <c r="A1282" s="44" t="str">
        <f t="shared" si="96"/>
        <v>US Natural Gas Physical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3</v>
      </c>
      <c r="F1282" s="218">
        <f t="shared" si="100"/>
        <v>15000</v>
      </c>
      <c r="G1282" s="207">
        <v>1264588</v>
      </c>
      <c r="H1282" s="203">
        <v>37029.344039351854</v>
      </c>
      <c r="I1282" t="s">
        <v>2835</v>
      </c>
      <c r="M1282" t="s">
        <v>2476</v>
      </c>
      <c r="N1282" t="s">
        <v>3110</v>
      </c>
      <c r="O1282" t="s">
        <v>1822</v>
      </c>
      <c r="Q1282" s="204">
        <v>5000</v>
      </c>
      <c r="S1282" t="s">
        <v>2477</v>
      </c>
      <c r="T1282" t="s">
        <v>3899</v>
      </c>
      <c r="U1282" s="206">
        <v>4.0199999999999996</v>
      </c>
      <c r="V1282" t="s">
        <v>2749</v>
      </c>
      <c r="W1282" t="s">
        <v>3174</v>
      </c>
      <c r="X1282" t="s">
        <v>3138</v>
      </c>
      <c r="Y1282" t="s">
        <v>3114</v>
      </c>
      <c r="Z1282" t="s">
        <v>3532</v>
      </c>
      <c r="AA1282">
        <v>796738</v>
      </c>
      <c r="AB1282" s="203">
        <v>37030.875</v>
      </c>
      <c r="AC1282" s="203">
        <v>37032.875</v>
      </c>
    </row>
    <row r="1283" spans="1:29" x14ac:dyDescent="0.25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3</v>
      </c>
      <c r="F1283" s="218">
        <f t="shared" si="100"/>
        <v>30000</v>
      </c>
      <c r="G1283" s="207">
        <v>1264589</v>
      </c>
      <c r="H1283" s="203">
        <v>37029.344050925924</v>
      </c>
      <c r="I1283" t="s">
        <v>2934</v>
      </c>
      <c r="M1283" t="s">
        <v>2476</v>
      </c>
      <c r="N1283" t="s">
        <v>3110</v>
      </c>
      <c r="O1283" t="s">
        <v>1805</v>
      </c>
      <c r="Q1283" s="204">
        <v>10000</v>
      </c>
      <c r="S1283" t="s">
        <v>2477</v>
      </c>
      <c r="T1283" t="s">
        <v>3899</v>
      </c>
      <c r="U1283" s="206">
        <v>3.8</v>
      </c>
      <c r="V1283" t="s">
        <v>2935</v>
      </c>
      <c r="W1283" t="s">
        <v>2386</v>
      </c>
      <c r="X1283" t="s">
        <v>2375</v>
      </c>
      <c r="Y1283" t="s">
        <v>3114</v>
      </c>
      <c r="Z1283" t="s">
        <v>3532</v>
      </c>
      <c r="AA1283">
        <v>796739</v>
      </c>
      <c r="AB1283" s="203">
        <v>37030.875</v>
      </c>
      <c r="AC1283" s="203">
        <v>37032.875</v>
      </c>
    </row>
    <row r="1284" spans="1:29" x14ac:dyDescent="0.25">
      <c r="A1284" s="44" t="str">
        <f t="shared" si="96"/>
        <v>US Power Physical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2</v>
      </c>
      <c r="F1284" s="218">
        <f t="shared" si="100"/>
        <v>50</v>
      </c>
      <c r="G1284" s="207">
        <v>1264591</v>
      </c>
      <c r="H1284" s="203">
        <v>37029.34412037037</v>
      </c>
      <c r="I1284" t="s">
        <v>2418</v>
      </c>
      <c r="M1284" t="s">
        <v>3301</v>
      </c>
      <c r="N1284" t="s">
        <v>2406</v>
      </c>
      <c r="O1284" t="s">
        <v>1835</v>
      </c>
      <c r="P1284" s="204">
        <v>25</v>
      </c>
      <c r="S1284" t="s">
        <v>2475</v>
      </c>
      <c r="T1284" t="s">
        <v>3899</v>
      </c>
      <c r="U1284" s="206">
        <v>130</v>
      </c>
      <c r="V1284" t="s">
        <v>1904</v>
      </c>
      <c r="W1284" t="s">
        <v>2414</v>
      </c>
      <c r="X1284" t="s">
        <v>2408</v>
      </c>
      <c r="Y1284" t="s">
        <v>4166</v>
      </c>
      <c r="Z1284" t="s">
        <v>3527</v>
      </c>
      <c r="AA1284">
        <v>615107.1</v>
      </c>
      <c r="AB1284" s="203">
        <v>37031.875</v>
      </c>
      <c r="AC1284" s="203">
        <v>37032.875</v>
      </c>
    </row>
    <row r="1285" spans="1:29" x14ac:dyDescent="0.25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3</v>
      </c>
      <c r="F1285" s="218">
        <f t="shared" si="100"/>
        <v>15000</v>
      </c>
      <c r="G1285" s="207">
        <v>1264590</v>
      </c>
      <c r="H1285" s="203">
        <v>37029.34412037037</v>
      </c>
      <c r="I1285" t="s">
        <v>2820</v>
      </c>
      <c r="M1285" t="s">
        <v>2476</v>
      </c>
      <c r="N1285" t="s">
        <v>3110</v>
      </c>
      <c r="O1285" t="s">
        <v>1770</v>
      </c>
      <c r="Q1285" s="204">
        <v>5000</v>
      </c>
      <c r="S1285" t="s">
        <v>2477</v>
      </c>
      <c r="T1285" t="s">
        <v>3899</v>
      </c>
      <c r="U1285" s="206">
        <v>4.0149999999999997</v>
      </c>
      <c r="V1285" t="s">
        <v>2838</v>
      </c>
      <c r="W1285" t="s">
        <v>3174</v>
      </c>
      <c r="X1285" t="s">
        <v>3138</v>
      </c>
      <c r="Y1285" t="s">
        <v>3114</v>
      </c>
      <c r="Z1285" t="s">
        <v>3532</v>
      </c>
      <c r="AA1285">
        <v>796740</v>
      </c>
      <c r="AB1285" s="203">
        <v>37030.875</v>
      </c>
      <c r="AC1285" s="203">
        <v>37032.875</v>
      </c>
    </row>
    <row r="1286" spans="1:29" x14ac:dyDescent="0.25">
      <c r="A1286" s="44" t="str">
        <f t="shared" si="96"/>
        <v>US Natural Gas Financial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Financial</v>
      </c>
      <c r="E1286" s="44">
        <f>IF(VLOOKUP(S1286,'DD-Lookup'!$J$6:$L$50,3,FALSE)="Monthly",(YEAR(AC1286)-YEAR(AB1286))*12+MONTH(AC1286)-MONTH(AB1286)+1,(AC1286-AB1286+1))</f>
        <v>30</v>
      </c>
      <c r="F1286" s="218">
        <f t="shared" si="100"/>
        <v>150000</v>
      </c>
      <c r="G1286" s="207">
        <v>1264592</v>
      </c>
      <c r="H1286" s="203">
        <v>37029.344131944446</v>
      </c>
      <c r="I1286" t="s">
        <v>2346</v>
      </c>
      <c r="M1286" t="s">
        <v>2476</v>
      </c>
      <c r="N1286" t="s">
        <v>3125</v>
      </c>
      <c r="O1286" t="s">
        <v>2848</v>
      </c>
      <c r="P1286" s="204">
        <v>5000</v>
      </c>
      <c r="S1286" t="s">
        <v>2477</v>
      </c>
      <c r="T1286" t="s">
        <v>3899</v>
      </c>
      <c r="U1286" s="206">
        <v>5.51</v>
      </c>
      <c r="V1286" t="s">
        <v>3777</v>
      </c>
      <c r="W1286" t="s">
        <v>2843</v>
      </c>
      <c r="X1286" t="s">
        <v>2844</v>
      </c>
      <c r="Y1286" t="s">
        <v>3964</v>
      </c>
      <c r="Z1286" t="s">
        <v>3532</v>
      </c>
      <c r="AA1286" t="s">
        <v>1905</v>
      </c>
      <c r="AB1286" s="203">
        <v>37135.875</v>
      </c>
      <c r="AC1286" s="203">
        <v>37164.875</v>
      </c>
    </row>
    <row r="1287" spans="1:29" x14ac:dyDescent="0.25">
      <c r="A1287" s="44" t="str">
        <f t="shared" si="96"/>
        <v>US Natural Gas Financial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Financial</v>
      </c>
      <c r="E1287" s="44">
        <f>IF(VLOOKUP(S1287,'DD-Lookup'!$J$6:$L$50,3,FALSE)="Monthly",(YEAR(AC1287)-YEAR(AB1287))*12+MONTH(AC1287)-MONTH(AB1287)+1,(AC1287-AB1287+1))</f>
        <v>31</v>
      </c>
      <c r="F1287" s="218">
        <f t="shared" si="100"/>
        <v>310000</v>
      </c>
      <c r="G1287" s="207">
        <v>1264593</v>
      </c>
      <c r="H1287" s="203">
        <v>37029.344166666669</v>
      </c>
      <c r="I1287" t="s">
        <v>2710</v>
      </c>
      <c r="M1287" t="s">
        <v>2476</v>
      </c>
      <c r="N1287" t="s">
        <v>2711</v>
      </c>
      <c r="O1287" t="s">
        <v>3124</v>
      </c>
      <c r="P1287" s="204">
        <v>10000</v>
      </c>
      <c r="S1287" t="s">
        <v>2477</v>
      </c>
      <c r="T1287" t="s">
        <v>3899</v>
      </c>
      <c r="U1287" s="206">
        <v>4.26</v>
      </c>
      <c r="V1287" t="s">
        <v>3806</v>
      </c>
      <c r="W1287" t="s">
        <v>3390</v>
      </c>
      <c r="X1287" t="s">
        <v>2713</v>
      </c>
      <c r="Y1287" t="s">
        <v>3964</v>
      </c>
      <c r="Z1287" t="s">
        <v>3532</v>
      </c>
      <c r="AA1287" t="s">
        <v>1906</v>
      </c>
      <c r="AB1287" s="203">
        <v>37073.875</v>
      </c>
      <c r="AC1287" s="203">
        <v>37103.875</v>
      </c>
    </row>
    <row r="1288" spans="1:29" x14ac:dyDescent="0.25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8">
        <f t="shared" si="100"/>
        <v>25</v>
      </c>
      <c r="G1288" s="207">
        <v>1264594</v>
      </c>
      <c r="H1288" s="203">
        <v>37029.344166666669</v>
      </c>
      <c r="I1288" t="s">
        <v>2462</v>
      </c>
      <c r="M1288" t="s">
        <v>3301</v>
      </c>
      <c r="N1288" t="s">
        <v>2406</v>
      </c>
      <c r="O1288" t="s">
        <v>1808</v>
      </c>
      <c r="Q1288" s="204">
        <v>25</v>
      </c>
      <c r="S1288" t="s">
        <v>2475</v>
      </c>
      <c r="T1288" t="s">
        <v>3899</v>
      </c>
      <c r="U1288" s="206">
        <v>365</v>
      </c>
      <c r="V1288" t="s">
        <v>1833</v>
      </c>
      <c r="W1288" t="s">
        <v>2450</v>
      </c>
      <c r="X1288" t="s">
        <v>2451</v>
      </c>
      <c r="Y1288" t="s">
        <v>4166</v>
      </c>
      <c r="Z1288" t="s">
        <v>3527</v>
      </c>
      <c r="AA1288">
        <v>615108.1</v>
      </c>
      <c r="AB1288" s="203">
        <v>37032.875</v>
      </c>
      <c r="AC1288" s="203">
        <v>37032.875</v>
      </c>
    </row>
    <row r="1289" spans="1:29" x14ac:dyDescent="0.25">
      <c r="A1289" s="44" t="str">
        <f t="shared" si="96"/>
        <v>US Natural Gas Financial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Financial</v>
      </c>
      <c r="E1289" s="44">
        <f>IF(VLOOKUP(S1289,'DD-Lookup'!$J$6:$L$50,3,FALSE)="Monthly",(YEAR(AC1289)-YEAR(AB1289))*12+MONTH(AC1289)-MONTH(AB1289)+1,(AC1289-AB1289+1))</f>
        <v>151</v>
      </c>
      <c r="F1289" s="218">
        <f t="shared" si="100"/>
        <v>755000</v>
      </c>
      <c r="G1289" s="207">
        <v>1264596</v>
      </c>
      <c r="H1289" s="203">
        <v>37029.344178240739</v>
      </c>
      <c r="I1289" t="s">
        <v>3769</v>
      </c>
      <c r="M1289" t="s">
        <v>2476</v>
      </c>
      <c r="N1289" t="s">
        <v>2711</v>
      </c>
      <c r="O1289" t="s">
        <v>3148</v>
      </c>
      <c r="Q1289" s="204">
        <v>5000</v>
      </c>
      <c r="S1289" t="s">
        <v>2477</v>
      </c>
      <c r="T1289" t="s">
        <v>3899</v>
      </c>
      <c r="U1289" s="206">
        <v>4.68</v>
      </c>
      <c r="V1289" t="s">
        <v>3866</v>
      </c>
      <c r="W1289" t="s">
        <v>3390</v>
      </c>
      <c r="X1289" t="s">
        <v>2713</v>
      </c>
      <c r="Y1289" t="s">
        <v>3964</v>
      </c>
      <c r="Z1289" t="s">
        <v>3532</v>
      </c>
      <c r="AA1289" t="s">
        <v>1907</v>
      </c>
      <c r="AB1289" s="203">
        <v>37196</v>
      </c>
      <c r="AC1289" s="203">
        <v>37346</v>
      </c>
    </row>
    <row r="1290" spans="1:29" x14ac:dyDescent="0.25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3</v>
      </c>
      <c r="F1290" s="218">
        <f t="shared" si="100"/>
        <v>7200</v>
      </c>
      <c r="G1290" s="207">
        <v>1264597</v>
      </c>
      <c r="H1290" s="203">
        <v>37029.344189814816</v>
      </c>
      <c r="I1290" t="s">
        <v>3169</v>
      </c>
      <c r="M1290" t="s">
        <v>2476</v>
      </c>
      <c r="N1290" t="s">
        <v>3110</v>
      </c>
      <c r="O1290" t="s">
        <v>2622</v>
      </c>
      <c r="Q1290" s="204">
        <v>2400</v>
      </c>
      <c r="S1290" t="s">
        <v>2477</v>
      </c>
      <c r="T1290" t="s">
        <v>3899</v>
      </c>
      <c r="U1290" s="206">
        <v>4.1050000000000004</v>
      </c>
      <c r="V1290" t="s">
        <v>2750</v>
      </c>
      <c r="W1290" t="s">
        <v>2326</v>
      </c>
      <c r="X1290" t="s">
        <v>2327</v>
      </c>
      <c r="Y1290" t="s">
        <v>3114</v>
      </c>
      <c r="Z1290" t="s">
        <v>3532</v>
      </c>
      <c r="AA1290">
        <v>796741</v>
      </c>
      <c r="AB1290" s="203">
        <v>37030.875</v>
      </c>
      <c r="AC1290" s="203">
        <v>37032.875</v>
      </c>
    </row>
    <row r="1291" spans="1:29" x14ac:dyDescent="0.25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3</v>
      </c>
      <c r="F1291" s="218">
        <f t="shared" ref="F1291:F1354" si="105">E1291*SUM(P1291:Q1291)</f>
        <v>30000</v>
      </c>
      <c r="G1291" s="207">
        <v>1264598</v>
      </c>
      <c r="H1291" s="203">
        <v>37029.344212962962</v>
      </c>
      <c r="I1291" t="s">
        <v>3240</v>
      </c>
      <c r="M1291" t="s">
        <v>2476</v>
      </c>
      <c r="N1291" t="s">
        <v>3110</v>
      </c>
      <c r="O1291" t="s">
        <v>2623</v>
      </c>
      <c r="Q1291" s="204">
        <v>10000</v>
      </c>
      <c r="S1291" t="s">
        <v>2477</v>
      </c>
      <c r="T1291" t="s">
        <v>3899</v>
      </c>
      <c r="U1291" s="206">
        <v>4.1150000000000002</v>
      </c>
      <c r="V1291" t="s">
        <v>3688</v>
      </c>
      <c r="W1291" t="s">
        <v>2326</v>
      </c>
      <c r="X1291" t="s">
        <v>2327</v>
      </c>
      <c r="Y1291" t="s">
        <v>3114</v>
      </c>
      <c r="Z1291" t="s">
        <v>3532</v>
      </c>
      <c r="AA1291">
        <v>796742</v>
      </c>
      <c r="AB1291" s="203">
        <v>37030.875</v>
      </c>
      <c r="AC1291" s="203">
        <v>37032.875</v>
      </c>
    </row>
    <row r="1292" spans="1:29" x14ac:dyDescent="0.25">
      <c r="A1292" s="44" t="str">
        <f t="shared" si="101"/>
        <v>US Power Physical</v>
      </c>
      <c r="B1292" s="44" t="str">
        <f t="shared" si="102"/>
        <v>US</v>
      </c>
      <c r="C1292" s="44" t="str">
        <f t="shared" si="103"/>
        <v>Power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8">
        <f t="shared" si="105"/>
        <v>25</v>
      </c>
      <c r="G1292" s="207">
        <v>1264600</v>
      </c>
      <c r="H1292" s="203">
        <v>37029.344224537039</v>
      </c>
      <c r="I1292" t="s">
        <v>2455</v>
      </c>
      <c r="M1292" t="s">
        <v>3301</v>
      </c>
      <c r="N1292" t="s">
        <v>2406</v>
      </c>
      <c r="O1292" t="s">
        <v>1808</v>
      </c>
      <c r="P1292" s="204">
        <v>25</v>
      </c>
      <c r="S1292" t="s">
        <v>2475</v>
      </c>
      <c r="T1292" t="s">
        <v>3899</v>
      </c>
      <c r="U1292" s="206">
        <v>360</v>
      </c>
      <c r="V1292" t="s">
        <v>1908</v>
      </c>
      <c r="W1292" t="s">
        <v>2450</v>
      </c>
      <c r="X1292" t="s">
        <v>2451</v>
      </c>
      <c r="Y1292" t="s">
        <v>4166</v>
      </c>
      <c r="Z1292" t="s">
        <v>3527</v>
      </c>
      <c r="AA1292">
        <v>615109.1</v>
      </c>
      <c r="AB1292" s="203">
        <v>37032.875</v>
      </c>
      <c r="AC1292" s="203">
        <v>37032.875</v>
      </c>
    </row>
    <row r="1293" spans="1:29" x14ac:dyDescent="0.25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3</v>
      </c>
      <c r="F1293" s="218">
        <f t="shared" si="105"/>
        <v>15000</v>
      </c>
      <c r="G1293" s="207">
        <v>1264599</v>
      </c>
      <c r="H1293" s="203">
        <v>37029.344224537039</v>
      </c>
      <c r="I1293" t="s">
        <v>2669</v>
      </c>
      <c r="M1293" t="s">
        <v>2476</v>
      </c>
      <c r="N1293" t="s">
        <v>3110</v>
      </c>
      <c r="O1293" t="s">
        <v>1779</v>
      </c>
      <c r="P1293" s="204">
        <v>5000</v>
      </c>
      <c r="S1293" t="s">
        <v>2477</v>
      </c>
      <c r="T1293" t="s">
        <v>3899</v>
      </c>
      <c r="U1293" s="206">
        <v>4.3550000000000004</v>
      </c>
      <c r="V1293" t="s">
        <v>3111</v>
      </c>
      <c r="W1293" t="s">
        <v>3174</v>
      </c>
      <c r="X1293" t="s">
        <v>3175</v>
      </c>
      <c r="Y1293" t="s">
        <v>3114</v>
      </c>
      <c r="Z1293" t="s">
        <v>3532</v>
      </c>
      <c r="AA1293">
        <v>796743</v>
      </c>
      <c r="AB1293" s="203">
        <v>37030.875</v>
      </c>
      <c r="AC1293" s="203">
        <v>37032.875</v>
      </c>
    </row>
    <row r="1294" spans="1:29" x14ac:dyDescent="0.25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3</v>
      </c>
      <c r="F1294" s="218">
        <f t="shared" si="105"/>
        <v>15000</v>
      </c>
      <c r="G1294" s="207">
        <v>1264601</v>
      </c>
      <c r="H1294" s="203">
        <v>37029.344247685185</v>
      </c>
      <c r="I1294" t="s">
        <v>2330</v>
      </c>
      <c r="M1294" t="s">
        <v>2476</v>
      </c>
      <c r="N1294" t="s">
        <v>3110</v>
      </c>
      <c r="O1294" t="s">
        <v>1832</v>
      </c>
      <c r="Q1294" s="204">
        <v>5000</v>
      </c>
      <c r="S1294" t="s">
        <v>2477</v>
      </c>
      <c r="T1294" t="s">
        <v>3899</v>
      </c>
      <c r="U1294" s="206">
        <v>2.6749999999999998</v>
      </c>
      <c r="V1294" t="s">
        <v>2373</v>
      </c>
      <c r="W1294" t="s">
        <v>2413</v>
      </c>
      <c r="X1294" t="s">
        <v>2375</v>
      </c>
      <c r="Y1294" t="s">
        <v>3114</v>
      </c>
      <c r="Z1294" t="s">
        <v>3532</v>
      </c>
      <c r="AA1294">
        <v>796744</v>
      </c>
      <c r="AB1294" s="203">
        <v>37030.875</v>
      </c>
      <c r="AC1294" s="203">
        <v>37032.875</v>
      </c>
    </row>
    <row r="1295" spans="1:29" x14ac:dyDescent="0.25">
      <c r="A1295" s="44" t="str">
        <f t="shared" si="101"/>
        <v>US Natural Gas Financial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Financial</v>
      </c>
      <c r="E1295" s="44">
        <f>IF(VLOOKUP(S1295,'DD-Lookup'!$J$6:$L$50,3,FALSE)="Monthly",(YEAR(AC1295)-YEAR(AB1295))*12+MONTH(AC1295)-MONTH(AB1295)+1,(AC1295-AB1295+1))</f>
        <v>151</v>
      </c>
      <c r="F1295" s="218">
        <f t="shared" si="105"/>
        <v>755000</v>
      </c>
      <c r="G1295" s="207">
        <v>1264603</v>
      </c>
      <c r="H1295" s="203">
        <v>37029.344270833331</v>
      </c>
      <c r="I1295" t="s">
        <v>3869</v>
      </c>
      <c r="M1295" t="s">
        <v>2476</v>
      </c>
      <c r="N1295" t="s">
        <v>2711</v>
      </c>
      <c r="O1295" t="s">
        <v>3148</v>
      </c>
      <c r="P1295" s="204">
        <v>5000</v>
      </c>
      <c r="S1295" t="s">
        <v>2477</v>
      </c>
      <c r="T1295" t="s">
        <v>3899</v>
      </c>
      <c r="U1295" s="206">
        <v>4.67</v>
      </c>
      <c r="V1295" t="s">
        <v>2975</v>
      </c>
      <c r="W1295" t="s">
        <v>3390</v>
      </c>
      <c r="X1295" t="s">
        <v>2713</v>
      </c>
      <c r="Y1295" t="s">
        <v>3964</v>
      </c>
      <c r="Z1295" t="s">
        <v>3532</v>
      </c>
      <c r="AA1295" t="s">
        <v>1909</v>
      </c>
      <c r="AB1295" s="203">
        <v>37196</v>
      </c>
      <c r="AC1295" s="203">
        <v>37346</v>
      </c>
    </row>
    <row r="1296" spans="1:29" x14ac:dyDescent="0.25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3</v>
      </c>
      <c r="F1296" s="218">
        <f t="shared" si="105"/>
        <v>30000</v>
      </c>
      <c r="G1296" s="207">
        <v>1264602</v>
      </c>
      <c r="H1296" s="203">
        <v>37029.344270833331</v>
      </c>
      <c r="I1296" t="s">
        <v>3136</v>
      </c>
      <c r="M1296" t="s">
        <v>2476</v>
      </c>
      <c r="N1296" t="s">
        <v>3110</v>
      </c>
      <c r="O1296" t="s">
        <v>1177</v>
      </c>
      <c r="Q1296" s="204">
        <v>10000</v>
      </c>
      <c r="S1296" t="s">
        <v>2477</v>
      </c>
      <c r="T1296" t="s">
        <v>3899</v>
      </c>
      <c r="U1296" s="206">
        <v>4.1449999999999996</v>
      </c>
      <c r="V1296" t="s">
        <v>3815</v>
      </c>
      <c r="W1296" t="s">
        <v>2319</v>
      </c>
      <c r="X1296" t="s">
        <v>2915</v>
      </c>
      <c r="Y1296" t="s">
        <v>3114</v>
      </c>
      <c r="Z1296" t="s">
        <v>3532</v>
      </c>
      <c r="AA1296">
        <v>796745</v>
      </c>
      <c r="AB1296" s="203">
        <v>37030.875</v>
      </c>
      <c r="AC1296" s="203">
        <v>37032.875</v>
      </c>
    </row>
    <row r="1297" spans="1:29" x14ac:dyDescent="0.25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3</v>
      </c>
      <c r="F1297" s="218">
        <f t="shared" si="105"/>
        <v>30000</v>
      </c>
      <c r="G1297" s="207">
        <v>1264604</v>
      </c>
      <c r="H1297" s="203">
        <v>37029.344282407408</v>
      </c>
      <c r="I1297" t="s">
        <v>3639</v>
      </c>
      <c r="M1297" t="s">
        <v>2476</v>
      </c>
      <c r="N1297" t="s">
        <v>3110</v>
      </c>
      <c r="O1297" t="s">
        <v>1805</v>
      </c>
      <c r="P1297" s="204">
        <v>10000</v>
      </c>
      <c r="S1297" t="s">
        <v>2477</v>
      </c>
      <c r="T1297" t="s">
        <v>3899</v>
      </c>
      <c r="U1297" s="206">
        <v>3.7749999999999999</v>
      </c>
      <c r="V1297" t="s">
        <v>2449</v>
      </c>
      <c r="W1297" t="s">
        <v>2386</v>
      </c>
      <c r="X1297" t="s">
        <v>2375</v>
      </c>
      <c r="Y1297" t="s">
        <v>3114</v>
      </c>
      <c r="Z1297" t="s">
        <v>3532</v>
      </c>
      <c r="AA1297">
        <v>796746</v>
      </c>
      <c r="AB1297" s="203">
        <v>37030.875</v>
      </c>
      <c r="AC1297" s="203">
        <v>37032.875</v>
      </c>
    </row>
    <row r="1298" spans="1:29" x14ac:dyDescent="0.25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3</v>
      </c>
      <c r="F1298" s="218">
        <f t="shared" si="105"/>
        <v>15000</v>
      </c>
      <c r="G1298" s="207">
        <v>1264605</v>
      </c>
      <c r="H1298" s="203">
        <v>37029.344282407408</v>
      </c>
      <c r="I1298" t="s">
        <v>2401</v>
      </c>
      <c r="M1298" t="s">
        <v>2476</v>
      </c>
      <c r="N1298" t="s">
        <v>3110</v>
      </c>
      <c r="O1298" t="s">
        <v>1846</v>
      </c>
      <c r="Q1298" s="204">
        <v>5000</v>
      </c>
      <c r="S1298" t="s">
        <v>2477</v>
      </c>
      <c r="T1298" t="s">
        <v>3899</v>
      </c>
      <c r="U1298" s="206">
        <v>4.165</v>
      </c>
      <c r="V1298" t="s">
        <v>2402</v>
      </c>
      <c r="W1298" t="s">
        <v>2319</v>
      </c>
      <c r="X1298" t="s">
        <v>2320</v>
      </c>
      <c r="Y1298" t="s">
        <v>3114</v>
      </c>
      <c r="Z1298" t="s">
        <v>3532</v>
      </c>
      <c r="AA1298">
        <v>796747</v>
      </c>
      <c r="AB1298" s="203">
        <v>37030.875</v>
      </c>
      <c r="AC1298" s="203">
        <v>37032.875</v>
      </c>
    </row>
    <row r="1299" spans="1:29" x14ac:dyDescent="0.25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3</v>
      </c>
      <c r="F1299" s="218">
        <f t="shared" si="105"/>
        <v>30000</v>
      </c>
      <c r="G1299" s="207">
        <v>1264606</v>
      </c>
      <c r="H1299" s="203">
        <v>37029.344293981485</v>
      </c>
      <c r="I1299" t="s">
        <v>2721</v>
      </c>
      <c r="M1299" t="s">
        <v>2476</v>
      </c>
      <c r="N1299" t="s">
        <v>2445</v>
      </c>
      <c r="O1299" t="s">
        <v>1902</v>
      </c>
      <c r="P1299" s="204">
        <v>10000</v>
      </c>
      <c r="S1299" t="s">
        <v>2477</v>
      </c>
      <c r="T1299" t="s">
        <v>3899</v>
      </c>
      <c r="U1299" s="206">
        <v>4.12</v>
      </c>
      <c r="V1299" t="s">
        <v>2958</v>
      </c>
      <c r="W1299" t="s">
        <v>2827</v>
      </c>
      <c r="X1299" t="s">
        <v>2447</v>
      </c>
      <c r="Y1299" t="s">
        <v>3114</v>
      </c>
      <c r="Z1299" t="s">
        <v>2448</v>
      </c>
      <c r="AA1299">
        <v>796748</v>
      </c>
      <c r="AB1299" s="203">
        <v>37030.875</v>
      </c>
      <c r="AC1299" s="203">
        <v>37032.875</v>
      </c>
    </row>
    <row r="1300" spans="1:29" x14ac:dyDescent="0.25">
      <c r="A1300" s="44" t="str">
        <f t="shared" si="101"/>
        <v>US Power Physical</v>
      </c>
      <c r="B1300" s="44" t="str">
        <f t="shared" si="102"/>
        <v>US</v>
      </c>
      <c r="C1300" s="44" t="str">
        <f t="shared" si="103"/>
        <v>Power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8">
        <f t="shared" si="105"/>
        <v>25</v>
      </c>
      <c r="G1300" s="207">
        <v>1264607</v>
      </c>
      <c r="H1300" s="203">
        <v>37029.344317129631</v>
      </c>
      <c r="I1300" t="s">
        <v>2630</v>
      </c>
      <c r="M1300" t="s">
        <v>3301</v>
      </c>
      <c r="N1300" t="s">
        <v>2409</v>
      </c>
      <c r="O1300" t="s">
        <v>1811</v>
      </c>
      <c r="P1300" s="204">
        <v>25</v>
      </c>
      <c r="S1300" t="s">
        <v>2475</v>
      </c>
      <c r="T1300" t="s">
        <v>3899</v>
      </c>
      <c r="U1300" s="206">
        <v>355</v>
      </c>
      <c r="V1300" t="s">
        <v>2488</v>
      </c>
      <c r="W1300" t="s">
        <v>2486</v>
      </c>
      <c r="X1300" t="s">
        <v>2412</v>
      </c>
      <c r="Y1300" t="s">
        <v>4166</v>
      </c>
      <c r="Z1300" t="s">
        <v>3527</v>
      </c>
      <c r="AA1300">
        <v>615110.1</v>
      </c>
      <c r="AB1300" s="203">
        <v>37032.875</v>
      </c>
      <c r="AC1300" s="203">
        <v>37032.875</v>
      </c>
    </row>
    <row r="1301" spans="1:29" x14ac:dyDescent="0.25">
      <c r="A1301" s="44" t="str">
        <f t="shared" si="101"/>
        <v>US Natural Gas Financial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Financial</v>
      </c>
      <c r="E1301" s="44">
        <f>IF(VLOOKUP(S1301,'DD-Lookup'!$J$6:$L$50,3,FALSE)="Monthly",(YEAR(AC1301)-YEAR(AB1301))*12+MONTH(AC1301)-MONTH(AB1301)+1,(AC1301-AB1301+1))</f>
        <v>365</v>
      </c>
      <c r="F1301" s="218">
        <f t="shared" si="105"/>
        <v>1825000</v>
      </c>
      <c r="G1301" s="207">
        <v>1264608</v>
      </c>
      <c r="H1301" s="203">
        <v>37029.344386574077</v>
      </c>
      <c r="I1301" t="s">
        <v>3109</v>
      </c>
      <c r="M1301" t="s">
        <v>2476</v>
      </c>
      <c r="N1301" t="s">
        <v>2711</v>
      </c>
      <c r="O1301" t="s">
        <v>3178</v>
      </c>
      <c r="P1301" s="204">
        <v>5000</v>
      </c>
      <c r="S1301" t="s">
        <v>2477</v>
      </c>
      <c r="T1301" t="s">
        <v>3899</v>
      </c>
      <c r="U1301" s="206">
        <v>4.375</v>
      </c>
      <c r="V1301" t="s">
        <v>2335</v>
      </c>
      <c r="W1301" t="s">
        <v>3390</v>
      </c>
      <c r="X1301" t="s">
        <v>2713</v>
      </c>
      <c r="Y1301" t="s">
        <v>3964</v>
      </c>
      <c r="Z1301" t="s">
        <v>3532</v>
      </c>
      <c r="AA1301" t="s">
        <v>1910</v>
      </c>
      <c r="AB1301" s="203">
        <v>37257.875</v>
      </c>
      <c r="AC1301" s="203">
        <v>37621.875</v>
      </c>
    </row>
    <row r="1302" spans="1:29" x14ac:dyDescent="0.25">
      <c r="A1302" s="44" t="str">
        <f t="shared" si="101"/>
        <v>US Natural Gas Financial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Financial</v>
      </c>
      <c r="E1302" s="44">
        <f>IF(VLOOKUP(S1302,'DD-Lookup'!$J$6:$L$50,3,FALSE)="Monthly",(YEAR(AC1302)-YEAR(AB1302))*12+MONTH(AC1302)-MONTH(AB1302)+1,(AC1302-AB1302+1))</f>
        <v>30</v>
      </c>
      <c r="F1302" s="218">
        <f t="shared" si="105"/>
        <v>150000</v>
      </c>
      <c r="G1302" s="207">
        <v>1264609</v>
      </c>
      <c r="H1302" s="203">
        <v>37029.344421296293</v>
      </c>
      <c r="I1302" t="s">
        <v>3639</v>
      </c>
      <c r="M1302" t="s">
        <v>2476</v>
      </c>
      <c r="N1302" t="s">
        <v>2711</v>
      </c>
      <c r="O1302" t="s">
        <v>2712</v>
      </c>
      <c r="Q1302" s="204">
        <v>5000</v>
      </c>
      <c r="S1302" t="s">
        <v>2477</v>
      </c>
      <c r="T1302" t="s">
        <v>3899</v>
      </c>
      <c r="U1302" s="206">
        <v>4.1849999999999996</v>
      </c>
      <c r="V1302" t="s">
        <v>3180</v>
      </c>
      <c r="W1302" t="s">
        <v>3390</v>
      </c>
      <c r="X1302" t="s">
        <v>2713</v>
      </c>
      <c r="Y1302" t="s">
        <v>3964</v>
      </c>
      <c r="Z1302" t="s">
        <v>3532</v>
      </c>
      <c r="AA1302" t="s">
        <v>1911</v>
      </c>
      <c r="AB1302" s="203">
        <v>37043.875</v>
      </c>
      <c r="AC1302" s="203">
        <v>37072.875</v>
      </c>
    </row>
    <row r="1303" spans="1:29" x14ac:dyDescent="0.25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3</v>
      </c>
      <c r="F1303" s="218">
        <f t="shared" si="105"/>
        <v>15000</v>
      </c>
      <c r="G1303" s="207">
        <v>1264610</v>
      </c>
      <c r="H1303" s="203">
        <v>37029.344421296293</v>
      </c>
      <c r="I1303" t="s">
        <v>2704</v>
      </c>
      <c r="M1303" t="s">
        <v>2476</v>
      </c>
      <c r="N1303" t="s">
        <v>3110</v>
      </c>
      <c r="O1303" t="s">
        <v>1762</v>
      </c>
      <c r="P1303" s="204">
        <v>5000</v>
      </c>
      <c r="S1303" t="s">
        <v>2477</v>
      </c>
      <c r="T1303" t="s">
        <v>3899</v>
      </c>
      <c r="U1303" s="206">
        <v>4.0750000000000002</v>
      </c>
      <c r="V1303" t="s">
        <v>3155</v>
      </c>
      <c r="W1303" t="s">
        <v>3157</v>
      </c>
      <c r="X1303" t="s">
        <v>3158</v>
      </c>
      <c r="Y1303" t="s">
        <v>3114</v>
      </c>
      <c r="Z1303" t="s">
        <v>3532</v>
      </c>
      <c r="AA1303">
        <v>796749</v>
      </c>
      <c r="AB1303" s="203">
        <v>37030.875</v>
      </c>
      <c r="AC1303" s="203">
        <v>37032.875</v>
      </c>
    </row>
    <row r="1304" spans="1:29" x14ac:dyDescent="0.25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8">
        <f t="shared" si="105"/>
        <v>25</v>
      </c>
      <c r="G1304" s="207">
        <v>1264611</v>
      </c>
      <c r="H1304" s="203">
        <v>37029.344467592593</v>
      </c>
      <c r="I1304" t="s">
        <v>2630</v>
      </c>
      <c r="M1304" t="s">
        <v>3301</v>
      </c>
      <c r="N1304" t="s">
        <v>2406</v>
      </c>
      <c r="O1304" t="s">
        <v>1808</v>
      </c>
      <c r="P1304" s="204">
        <v>25</v>
      </c>
      <c r="S1304" t="s">
        <v>2475</v>
      </c>
      <c r="T1304" t="s">
        <v>3899</v>
      </c>
      <c r="U1304" s="206">
        <v>360</v>
      </c>
      <c r="V1304" t="s">
        <v>2869</v>
      </c>
      <c r="W1304" t="s">
        <v>2450</v>
      </c>
      <c r="X1304" t="s">
        <v>2451</v>
      </c>
      <c r="Y1304" t="s">
        <v>4166</v>
      </c>
      <c r="Z1304" t="s">
        <v>3527</v>
      </c>
      <c r="AA1304">
        <v>615111.1</v>
      </c>
      <c r="AB1304" s="203">
        <v>37032.875</v>
      </c>
      <c r="AC1304" s="203">
        <v>37032.875</v>
      </c>
    </row>
    <row r="1305" spans="1:29" x14ac:dyDescent="0.25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8">
        <f t="shared" si="105"/>
        <v>25</v>
      </c>
      <c r="G1305" s="207">
        <v>1264612</v>
      </c>
      <c r="H1305" s="203">
        <v>37029.344537037039</v>
      </c>
      <c r="I1305" t="s">
        <v>2415</v>
      </c>
      <c r="M1305" t="s">
        <v>3301</v>
      </c>
      <c r="N1305" t="s">
        <v>2406</v>
      </c>
      <c r="O1305" t="s">
        <v>1816</v>
      </c>
      <c r="P1305" s="204">
        <v>25</v>
      </c>
      <c r="S1305" t="s">
        <v>2475</v>
      </c>
      <c r="T1305" t="s">
        <v>3899</v>
      </c>
      <c r="U1305" s="206">
        <v>365</v>
      </c>
      <c r="V1305" t="s">
        <v>2416</v>
      </c>
      <c r="W1305" t="s">
        <v>2417</v>
      </c>
      <c r="X1305" t="s">
        <v>2451</v>
      </c>
      <c r="Y1305" t="s">
        <v>4166</v>
      </c>
      <c r="Z1305" t="s">
        <v>3527</v>
      </c>
      <c r="AA1305">
        <v>615112.1</v>
      </c>
      <c r="AB1305" s="203">
        <v>37032.875</v>
      </c>
      <c r="AC1305" s="203">
        <v>37032.875</v>
      </c>
    </row>
    <row r="1306" spans="1:29" x14ac:dyDescent="0.25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2</v>
      </c>
      <c r="F1306" s="218">
        <f t="shared" si="105"/>
        <v>50</v>
      </c>
      <c r="G1306" s="207">
        <v>1264613</v>
      </c>
      <c r="H1306" s="203">
        <v>37029.344560185185</v>
      </c>
      <c r="I1306" t="s">
        <v>2455</v>
      </c>
      <c r="M1306" t="s">
        <v>3301</v>
      </c>
      <c r="N1306" t="s">
        <v>2406</v>
      </c>
      <c r="O1306" t="s">
        <v>1835</v>
      </c>
      <c r="P1306" s="204">
        <v>25</v>
      </c>
      <c r="S1306" t="s">
        <v>2475</v>
      </c>
      <c r="T1306" t="s">
        <v>3899</v>
      </c>
      <c r="U1306" s="206">
        <v>120</v>
      </c>
      <c r="V1306" t="s">
        <v>2466</v>
      </c>
      <c r="W1306" t="s">
        <v>2414</v>
      </c>
      <c r="X1306" t="s">
        <v>2408</v>
      </c>
      <c r="Y1306" t="s">
        <v>4166</v>
      </c>
      <c r="Z1306" t="s">
        <v>3527</v>
      </c>
      <c r="AA1306">
        <v>615113.1</v>
      </c>
      <c r="AB1306" s="203">
        <v>37031.875</v>
      </c>
      <c r="AC1306" s="203">
        <v>37032.875</v>
      </c>
    </row>
    <row r="1307" spans="1:29" x14ac:dyDescent="0.25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8">
        <f t="shared" si="105"/>
        <v>25</v>
      </c>
      <c r="G1307" s="207">
        <v>1264614</v>
      </c>
      <c r="H1307" s="203">
        <v>37029.344618055555</v>
      </c>
      <c r="I1307" t="s">
        <v>2721</v>
      </c>
      <c r="M1307" t="s">
        <v>3301</v>
      </c>
      <c r="N1307" t="s">
        <v>2409</v>
      </c>
      <c r="O1307" t="s">
        <v>1828</v>
      </c>
      <c r="P1307" s="204">
        <v>25</v>
      </c>
      <c r="S1307" t="s">
        <v>2475</v>
      </c>
      <c r="T1307" t="s">
        <v>3899</v>
      </c>
      <c r="U1307" s="206">
        <v>315</v>
      </c>
      <c r="V1307" t="s">
        <v>4140</v>
      </c>
      <c r="W1307" t="s">
        <v>2486</v>
      </c>
      <c r="X1307" t="s">
        <v>2412</v>
      </c>
      <c r="Y1307" t="s">
        <v>4166</v>
      </c>
      <c r="Z1307" t="s">
        <v>3527</v>
      </c>
      <c r="AA1307">
        <v>615114.1</v>
      </c>
      <c r="AB1307" s="203">
        <v>37032.875</v>
      </c>
      <c r="AC1307" s="203">
        <v>37032.875</v>
      </c>
    </row>
    <row r="1308" spans="1:29" x14ac:dyDescent="0.25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3</v>
      </c>
      <c r="F1308" s="218">
        <f t="shared" si="105"/>
        <v>7500</v>
      </c>
      <c r="G1308" s="207">
        <v>1264615</v>
      </c>
      <c r="H1308" s="203">
        <v>37029.344618055555</v>
      </c>
      <c r="I1308" t="s">
        <v>2721</v>
      </c>
      <c r="M1308" t="s">
        <v>2476</v>
      </c>
      <c r="N1308" t="s">
        <v>3110</v>
      </c>
      <c r="O1308" t="s">
        <v>1825</v>
      </c>
      <c r="P1308" s="204">
        <v>2500</v>
      </c>
      <c r="S1308" t="s">
        <v>2477</v>
      </c>
      <c r="T1308" t="s">
        <v>3899</v>
      </c>
      <c r="U1308" s="206">
        <v>2.4049999999999998</v>
      </c>
      <c r="V1308" t="s">
        <v>2828</v>
      </c>
      <c r="W1308" t="s">
        <v>2436</v>
      </c>
      <c r="X1308" t="s">
        <v>2437</v>
      </c>
      <c r="Y1308" t="s">
        <v>3114</v>
      </c>
      <c r="Z1308" t="s">
        <v>3532</v>
      </c>
      <c r="AA1308">
        <v>796750</v>
      </c>
      <c r="AB1308" s="203">
        <v>37030.875</v>
      </c>
      <c r="AC1308" s="203">
        <v>37032.875</v>
      </c>
    </row>
    <row r="1309" spans="1:29" x14ac:dyDescent="0.25">
      <c r="A1309" s="44" t="str">
        <f t="shared" si="101"/>
        <v>US Natural Gas Financial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Financial</v>
      </c>
      <c r="E1309" s="44">
        <f>IF(VLOOKUP(S1309,'DD-Lookup'!$J$6:$L$50,3,FALSE)="Monthly",(YEAR(AC1309)-YEAR(AB1309))*12+MONTH(AC1309)-MONTH(AB1309)+1,(AC1309-AB1309+1))</f>
        <v>30</v>
      </c>
      <c r="F1309" s="218">
        <f t="shared" si="105"/>
        <v>450000</v>
      </c>
      <c r="G1309" s="207">
        <v>1264616</v>
      </c>
      <c r="H1309" s="203">
        <v>37029.34474537037</v>
      </c>
      <c r="I1309" t="s">
        <v>2710</v>
      </c>
      <c r="M1309" t="s">
        <v>2476</v>
      </c>
      <c r="N1309" t="s">
        <v>2711</v>
      </c>
      <c r="O1309" t="s">
        <v>2712</v>
      </c>
      <c r="Q1309" s="204">
        <v>15000</v>
      </c>
      <c r="S1309" t="s">
        <v>2477</v>
      </c>
      <c r="T1309" t="s">
        <v>3899</v>
      </c>
      <c r="U1309" s="206">
        <v>4.1849999999999996</v>
      </c>
      <c r="V1309" t="s">
        <v>3837</v>
      </c>
      <c r="W1309" t="s">
        <v>3390</v>
      </c>
      <c r="X1309" t="s">
        <v>2713</v>
      </c>
      <c r="Y1309" t="s">
        <v>3964</v>
      </c>
      <c r="Z1309" t="s">
        <v>3532</v>
      </c>
      <c r="AA1309" t="s">
        <v>1912</v>
      </c>
      <c r="AB1309" s="203">
        <v>37043.875</v>
      </c>
      <c r="AC1309" s="203">
        <v>37072.875</v>
      </c>
    </row>
    <row r="1310" spans="1:29" x14ac:dyDescent="0.25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3</v>
      </c>
      <c r="F1310" s="218">
        <f t="shared" si="105"/>
        <v>30000</v>
      </c>
      <c r="G1310" s="207">
        <v>1264617</v>
      </c>
      <c r="H1310" s="203">
        <v>37029.344756944447</v>
      </c>
      <c r="I1310" t="s">
        <v>3136</v>
      </c>
      <c r="M1310" t="s">
        <v>2476</v>
      </c>
      <c r="N1310" t="s">
        <v>3110</v>
      </c>
      <c r="O1310" t="s">
        <v>1805</v>
      </c>
      <c r="P1310" s="204">
        <v>10000</v>
      </c>
      <c r="S1310" t="s">
        <v>2477</v>
      </c>
      <c r="T1310" t="s">
        <v>3899</v>
      </c>
      <c r="U1310" s="206">
        <v>3.75</v>
      </c>
      <c r="V1310" t="s">
        <v>2875</v>
      </c>
      <c r="W1310" t="s">
        <v>2386</v>
      </c>
      <c r="X1310" t="s">
        <v>2375</v>
      </c>
      <c r="Y1310" t="s">
        <v>3114</v>
      </c>
      <c r="Z1310" t="s">
        <v>3532</v>
      </c>
      <c r="AA1310">
        <v>796751</v>
      </c>
      <c r="AB1310" s="203">
        <v>37030.875</v>
      </c>
      <c r="AC1310" s="203">
        <v>37032.875</v>
      </c>
    </row>
    <row r="1311" spans="1:29" x14ac:dyDescent="0.25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3</v>
      </c>
      <c r="F1311" s="218">
        <f t="shared" si="105"/>
        <v>15000</v>
      </c>
      <c r="G1311" s="207">
        <v>1264618</v>
      </c>
      <c r="H1311" s="203">
        <v>37029.344814814816</v>
      </c>
      <c r="I1311" t="s">
        <v>2721</v>
      </c>
      <c r="M1311" t="s">
        <v>2476</v>
      </c>
      <c r="N1311" t="s">
        <v>3110</v>
      </c>
      <c r="O1311" t="s">
        <v>1913</v>
      </c>
      <c r="Q1311" s="204">
        <v>5000</v>
      </c>
      <c r="S1311" t="s">
        <v>2477</v>
      </c>
      <c r="T1311" t="s">
        <v>3899</v>
      </c>
      <c r="U1311" s="206">
        <v>4.46</v>
      </c>
      <c r="V1311" t="s">
        <v>3683</v>
      </c>
      <c r="W1311" t="s">
        <v>2358</v>
      </c>
      <c r="X1311" t="s">
        <v>2359</v>
      </c>
      <c r="Y1311" t="s">
        <v>3114</v>
      </c>
      <c r="Z1311" t="s">
        <v>3532</v>
      </c>
      <c r="AA1311">
        <v>796752</v>
      </c>
      <c r="AB1311" s="203">
        <v>37030.875</v>
      </c>
      <c r="AC1311" s="203">
        <v>37032.875</v>
      </c>
    </row>
    <row r="1312" spans="1:29" x14ac:dyDescent="0.25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8">
        <f t="shared" si="105"/>
        <v>25</v>
      </c>
      <c r="G1312" s="207">
        <v>1264619</v>
      </c>
      <c r="H1312" s="203">
        <v>37029.344837962963</v>
      </c>
      <c r="I1312" t="s">
        <v>2818</v>
      </c>
      <c r="M1312" t="s">
        <v>3301</v>
      </c>
      <c r="N1312" t="s">
        <v>2409</v>
      </c>
      <c r="O1312" t="s">
        <v>1828</v>
      </c>
      <c r="Q1312" s="204">
        <v>25</v>
      </c>
      <c r="S1312" t="s">
        <v>2475</v>
      </c>
      <c r="T1312" t="s">
        <v>3899</v>
      </c>
      <c r="U1312" s="206">
        <v>325</v>
      </c>
      <c r="V1312" t="s">
        <v>1914</v>
      </c>
      <c r="W1312" t="s">
        <v>2486</v>
      </c>
      <c r="X1312" t="s">
        <v>2412</v>
      </c>
      <c r="Y1312" t="s">
        <v>4166</v>
      </c>
      <c r="Z1312" t="s">
        <v>3527</v>
      </c>
      <c r="AA1312">
        <v>615115.1</v>
      </c>
      <c r="AB1312" s="203">
        <v>37032.875</v>
      </c>
      <c r="AC1312" s="203">
        <v>37032.875</v>
      </c>
    </row>
    <row r="1313" spans="1:29" x14ac:dyDescent="0.25">
      <c r="A1313" s="44" t="str">
        <f t="shared" si="101"/>
        <v>US Natural Gas Financial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Financial</v>
      </c>
      <c r="E1313" s="44">
        <f>IF(VLOOKUP(S1313,'DD-Lookup'!$J$6:$L$50,3,FALSE)="Monthly",(YEAR(AC1313)-YEAR(AB1313))*12+MONTH(AC1313)-MONTH(AB1313)+1,(AC1313-AB1313+1))</f>
        <v>92</v>
      </c>
      <c r="F1313" s="218">
        <f t="shared" si="105"/>
        <v>460000</v>
      </c>
      <c r="G1313" s="207">
        <v>1264620</v>
      </c>
      <c r="H1313" s="203">
        <v>37029.344872685186</v>
      </c>
      <c r="I1313" t="s">
        <v>2328</v>
      </c>
      <c r="M1313" t="s">
        <v>2476</v>
      </c>
      <c r="N1313" t="s">
        <v>3125</v>
      </c>
      <c r="O1313" t="s">
        <v>3173</v>
      </c>
      <c r="P1313" s="204">
        <v>5000</v>
      </c>
      <c r="S1313" t="s">
        <v>2477</v>
      </c>
      <c r="T1313" t="s">
        <v>3899</v>
      </c>
      <c r="U1313" s="206">
        <v>0.47499999999999998</v>
      </c>
      <c r="V1313" t="s">
        <v>3686</v>
      </c>
      <c r="W1313" t="s">
        <v>3126</v>
      </c>
      <c r="X1313" t="s">
        <v>3127</v>
      </c>
      <c r="Y1313" t="s">
        <v>3964</v>
      </c>
      <c r="Z1313" t="s">
        <v>3532</v>
      </c>
      <c r="AA1313" t="s">
        <v>1915</v>
      </c>
      <c r="AB1313" s="203">
        <v>37073</v>
      </c>
      <c r="AC1313" s="203">
        <v>37164</v>
      </c>
    </row>
    <row r="1314" spans="1:29" x14ac:dyDescent="0.25">
      <c r="A1314" s="44" t="str">
        <f t="shared" si="101"/>
        <v>US Natural Gas Financial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Financial</v>
      </c>
      <c r="E1314" s="44">
        <f>IF(VLOOKUP(S1314,'DD-Lookup'!$J$6:$L$50,3,FALSE)="Monthly",(YEAR(AC1314)-YEAR(AB1314))*12+MONTH(AC1314)-MONTH(AB1314)+1,(AC1314-AB1314+1))</f>
        <v>30</v>
      </c>
      <c r="F1314" s="218">
        <f t="shared" si="105"/>
        <v>600000</v>
      </c>
      <c r="G1314" s="207">
        <v>1264621</v>
      </c>
      <c r="H1314" s="203">
        <v>37029.344895833332</v>
      </c>
      <c r="I1314" t="s">
        <v>2654</v>
      </c>
      <c r="M1314" t="s">
        <v>2476</v>
      </c>
      <c r="N1314" t="s">
        <v>2711</v>
      </c>
      <c r="O1314" t="s">
        <v>2712</v>
      </c>
      <c r="Q1314" s="204">
        <v>20000</v>
      </c>
      <c r="S1314" t="s">
        <v>2477</v>
      </c>
      <c r="T1314" t="s">
        <v>3899</v>
      </c>
      <c r="U1314" s="206">
        <v>4.1900000000000004</v>
      </c>
      <c r="V1314" t="s">
        <v>2349</v>
      </c>
      <c r="W1314" t="s">
        <v>3390</v>
      </c>
      <c r="X1314" t="s">
        <v>2713</v>
      </c>
      <c r="Y1314" t="s">
        <v>3964</v>
      </c>
      <c r="Z1314" t="s">
        <v>3532</v>
      </c>
      <c r="AA1314" t="s">
        <v>1916</v>
      </c>
      <c r="AB1314" s="203">
        <v>37043.875</v>
      </c>
      <c r="AC1314" s="203">
        <v>37072.875</v>
      </c>
    </row>
    <row r="1315" spans="1:29" x14ac:dyDescent="0.25">
      <c r="A1315" s="44" t="str">
        <f t="shared" si="101"/>
        <v>US Natural Gas Physical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3</v>
      </c>
      <c r="F1315" s="218">
        <f t="shared" si="105"/>
        <v>7500</v>
      </c>
      <c r="G1315" s="207">
        <v>1264622</v>
      </c>
      <c r="H1315" s="203">
        <v>37029.344953703701</v>
      </c>
      <c r="I1315" t="s">
        <v>2721</v>
      </c>
      <c r="M1315" t="s">
        <v>2476</v>
      </c>
      <c r="N1315" t="s">
        <v>3110</v>
      </c>
      <c r="O1315" t="s">
        <v>1913</v>
      </c>
      <c r="Q1315" s="204">
        <v>2500</v>
      </c>
      <c r="S1315" t="s">
        <v>2477</v>
      </c>
      <c r="T1315" t="s">
        <v>3899</v>
      </c>
      <c r="U1315" s="206">
        <v>4.47</v>
      </c>
      <c r="V1315" t="s">
        <v>3683</v>
      </c>
      <c r="W1315" t="s">
        <v>2358</v>
      </c>
      <c r="X1315" t="s">
        <v>2359</v>
      </c>
      <c r="Y1315" t="s">
        <v>3114</v>
      </c>
      <c r="Z1315" t="s">
        <v>3532</v>
      </c>
      <c r="AA1315">
        <v>796753</v>
      </c>
      <c r="AB1315" s="203">
        <v>37030.875</v>
      </c>
      <c r="AC1315" s="203">
        <v>37032.875</v>
      </c>
    </row>
    <row r="1316" spans="1:29" x14ac:dyDescent="0.25">
      <c r="A1316" s="44" t="str">
        <f t="shared" si="101"/>
        <v>US Power Physical</v>
      </c>
      <c r="B1316" s="44" t="str">
        <f t="shared" si="102"/>
        <v>US</v>
      </c>
      <c r="C1316" s="44" t="str">
        <f t="shared" si="103"/>
        <v>Power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8">
        <f t="shared" si="105"/>
        <v>25</v>
      </c>
      <c r="G1316" s="207">
        <v>1264623</v>
      </c>
      <c r="H1316" s="203">
        <v>37029.344976851855</v>
      </c>
      <c r="I1316" t="s">
        <v>2630</v>
      </c>
      <c r="M1316" t="s">
        <v>3301</v>
      </c>
      <c r="N1316" t="s">
        <v>2406</v>
      </c>
      <c r="O1316" t="s">
        <v>1816</v>
      </c>
      <c r="P1316" s="204">
        <v>25</v>
      </c>
      <c r="S1316" t="s">
        <v>2475</v>
      </c>
      <c r="T1316" t="s">
        <v>3899</v>
      </c>
      <c r="U1316" s="206">
        <v>360</v>
      </c>
      <c r="V1316" t="s">
        <v>2869</v>
      </c>
      <c r="W1316" t="s">
        <v>2417</v>
      </c>
      <c r="X1316" t="s">
        <v>2451</v>
      </c>
      <c r="Y1316" t="s">
        <v>4166</v>
      </c>
      <c r="Z1316" t="s">
        <v>3527</v>
      </c>
      <c r="AA1316">
        <v>615117.1</v>
      </c>
      <c r="AB1316" s="203">
        <v>37032.875</v>
      </c>
      <c r="AC1316" s="203">
        <v>37032.875</v>
      </c>
    </row>
    <row r="1317" spans="1:29" x14ac:dyDescent="0.25">
      <c r="A1317" s="44" t="str">
        <f t="shared" si="101"/>
        <v>US Natural Gas Financial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Financial</v>
      </c>
      <c r="E1317" s="44">
        <f>IF(VLOOKUP(S1317,'DD-Lookup'!$J$6:$L$50,3,FALSE)="Monthly",(YEAR(AC1317)-YEAR(AB1317))*12+MONTH(AC1317)-MONTH(AB1317)+1,(AC1317-AB1317+1))</f>
        <v>151</v>
      </c>
      <c r="F1317" s="218">
        <f t="shared" si="105"/>
        <v>755000</v>
      </c>
      <c r="G1317" s="207">
        <v>1264624</v>
      </c>
      <c r="H1317" s="203">
        <v>37029.344988425924</v>
      </c>
      <c r="I1317" t="s">
        <v>2654</v>
      </c>
      <c r="M1317" t="s">
        <v>2476</v>
      </c>
      <c r="N1317" t="s">
        <v>2711</v>
      </c>
      <c r="O1317" t="s">
        <v>3148</v>
      </c>
      <c r="Q1317" s="204">
        <v>5000</v>
      </c>
      <c r="S1317" t="s">
        <v>2477</v>
      </c>
      <c r="T1317" t="s">
        <v>3899</v>
      </c>
      <c r="U1317" s="206">
        <v>4.68</v>
      </c>
      <c r="V1317" t="s">
        <v>2349</v>
      </c>
      <c r="W1317" t="s">
        <v>3390</v>
      </c>
      <c r="X1317" t="s">
        <v>2713</v>
      </c>
      <c r="Y1317" t="s">
        <v>3964</v>
      </c>
      <c r="Z1317" t="s">
        <v>3532</v>
      </c>
      <c r="AA1317" t="s">
        <v>1917</v>
      </c>
      <c r="AB1317" s="203">
        <v>37196</v>
      </c>
      <c r="AC1317" s="203">
        <v>37346</v>
      </c>
    </row>
    <row r="1318" spans="1:29" x14ac:dyDescent="0.25">
      <c r="A1318" s="44" t="str">
        <f t="shared" si="101"/>
        <v>US Natural Gas Financial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Financial</v>
      </c>
      <c r="E1318" s="44">
        <f>IF(VLOOKUP(S1318,'DD-Lookup'!$J$6:$L$50,3,FALSE)="Monthly",(YEAR(AC1318)-YEAR(AB1318))*12+MONTH(AC1318)-MONTH(AB1318)+1,(AC1318-AB1318+1))</f>
        <v>153</v>
      </c>
      <c r="F1318" s="218">
        <f t="shared" si="105"/>
        <v>765000</v>
      </c>
      <c r="G1318" s="207">
        <v>1264626</v>
      </c>
      <c r="H1318" s="203">
        <v>37029.345046296294</v>
      </c>
      <c r="I1318" t="s">
        <v>2654</v>
      </c>
      <c r="M1318" t="s">
        <v>2476</v>
      </c>
      <c r="N1318" t="s">
        <v>2711</v>
      </c>
      <c r="O1318" t="s">
        <v>2310</v>
      </c>
      <c r="Q1318" s="204">
        <v>5000</v>
      </c>
      <c r="S1318" t="s">
        <v>2477</v>
      </c>
      <c r="T1318" t="s">
        <v>3899</v>
      </c>
      <c r="U1318" s="206">
        <v>4.3250000000000002</v>
      </c>
      <c r="V1318" t="s">
        <v>2349</v>
      </c>
      <c r="W1318" t="s">
        <v>3390</v>
      </c>
      <c r="X1318" t="s">
        <v>2713</v>
      </c>
      <c r="Y1318" t="s">
        <v>3964</v>
      </c>
      <c r="Z1318" t="s">
        <v>3532</v>
      </c>
      <c r="AA1318" t="s">
        <v>1918</v>
      </c>
      <c r="AB1318" s="203">
        <v>37043</v>
      </c>
      <c r="AC1318" s="203">
        <v>37195</v>
      </c>
    </row>
    <row r="1319" spans="1:29" x14ac:dyDescent="0.25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3</v>
      </c>
      <c r="F1319" s="218">
        <f t="shared" si="105"/>
        <v>30000</v>
      </c>
      <c r="G1319" s="207">
        <v>1264625</v>
      </c>
      <c r="H1319" s="203">
        <v>37029.345046296294</v>
      </c>
      <c r="I1319" t="s">
        <v>2429</v>
      </c>
      <c r="M1319" t="s">
        <v>2476</v>
      </c>
      <c r="N1319" t="s">
        <v>3110</v>
      </c>
      <c r="O1319" t="s">
        <v>1810</v>
      </c>
      <c r="P1319" s="204">
        <v>10000</v>
      </c>
      <c r="S1319" t="s">
        <v>2477</v>
      </c>
      <c r="T1319" t="s">
        <v>3899</v>
      </c>
      <c r="U1319" s="206">
        <v>3.95</v>
      </c>
      <c r="V1319" t="s">
        <v>3697</v>
      </c>
      <c r="W1319" t="s">
        <v>2374</v>
      </c>
      <c r="X1319" t="s">
        <v>2375</v>
      </c>
      <c r="Y1319" t="s">
        <v>3114</v>
      </c>
      <c r="Z1319" t="s">
        <v>3532</v>
      </c>
      <c r="AA1319">
        <v>796754</v>
      </c>
      <c r="AB1319" s="203">
        <v>37030.875</v>
      </c>
      <c r="AC1319" s="203">
        <v>37032.875</v>
      </c>
    </row>
    <row r="1320" spans="1:29" x14ac:dyDescent="0.25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30</v>
      </c>
      <c r="F1320" s="218">
        <f t="shared" si="105"/>
        <v>600000</v>
      </c>
      <c r="G1320" s="207">
        <v>1264627</v>
      </c>
      <c r="H1320" s="203">
        <v>37029.345092592594</v>
      </c>
      <c r="I1320" t="s">
        <v>2654</v>
      </c>
      <c r="M1320" t="s">
        <v>2476</v>
      </c>
      <c r="N1320" t="s">
        <v>2711</v>
      </c>
      <c r="O1320" t="s">
        <v>2712</v>
      </c>
      <c r="Q1320" s="204">
        <v>20000</v>
      </c>
      <c r="S1320" t="s">
        <v>2477</v>
      </c>
      <c r="T1320" t="s">
        <v>3899</v>
      </c>
      <c r="U1320" s="206">
        <v>4.1950000000000003</v>
      </c>
      <c r="V1320" t="s">
        <v>2349</v>
      </c>
      <c r="W1320" t="s">
        <v>3390</v>
      </c>
      <c r="X1320" t="s">
        <v>2713</v>
      </c>
      <c r="Y1320" t="s">
        <v>3964</v>
      </c>
      <c r="Z1320" t="s">
        <v>3532</v>
      </c>
      <c r="AA1320" t="s">
        <v>1919</v>
      </c>
      <c r="AB1320" s="203">
        <v>37043.875</v>
      </c>
      <c r="AC1320" s="203">
        <v>37072.875</v>
      </c>
    </row>
    <row r="1321" spans="1:29" x14ac:dyDescent="0.25">
      <c r="A1321" s="44" t="str">
        <f t="shared" si="101"/>
        <v>US Natural Gas Financial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Financial</v>
      </c>
      <c r="E1321" s="44">
        <f>IF(VLOOKUP(S1321,'DD-Lookup'!$J$6:$L$50,3,FALSE)="Monthly",(YEAR(AC1321)-YEAR(AB1321))*12+MONTH(AC1321)-MONTH(AB1321)+1,(AC1321-AB1321+1))</f>
        <v>30</v>
      </c>
      <c r="F1321" s="218">
        <f t="shared" si="105"/>
        <v>300000</v>
      </c>
      <c r="G1321" s="207">
        <v>1264628</v>
      </c>
      <c r="H1321" s="203">
        <v>37029.345104166663</v>
      </c>
      <c r="I1321" t="s">
        <v>3118</v>
      </c>
      <c r="M1321" t="s">
        <v>2476</v>
      </c>
      <c r="N1321" t="s">
        <v>3125</v>
      </c>
      <c r="O1321" t="s">
        <v>2830</v>
      </c>
      <c r="P1321" s="204">
        <v>10000</v>
      </c>
      <c r="S1321" t="s">
        <v>2477</v>
      </c>
      <c r="T1321" t="s">
        <v>3899</v>
      </c>
      <c r="U1321" s="206">
        <v>-6.7500000000000004E-2</v>
      </c>
      <c r="V1321" t="s">
        <v>1920</v>
      </c>
      <c r="W1321" t="s">
        <v>2831</v>
      </c>
      <c r="X1321" t="s">
        <v>2832</v>
      </c>
      <c r="Y1321" t="s">
        <v>3964</v>
      </c>
      <c r="Z1321" t="s">
        <v>3532</v>
      </c>
      <c r="AA1321" t="s">
        <v>1921</v>
      </c>
      <c r="AB1321" s="203">
        <v>37043.875</v>
      </c>
      <c r="AC1321" s="203">
        <v>37072.875</v>
      </c>
    </row>
    <row r="1322" spans="1:29" x14ac:dyDescent="0.25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3</v>
      </c>
      <c r="F1322" s="218">
        <f t="shared" si="105"/>
        <v>15000</v>
      </c>
      <c r="G1322" s="207">
        <v>1264629</v>
      </c>
      <c r="H1322" s="203">
        <v>37029.34511574074</v>
      </c>
      <c r="I1322" t="s">
        <v>2429</v>
      </c>
      <c r="M1322" t="s">
        <v>2476</v>
      </c>
      <c r="N1322" t="s">
        <v>3110</v>
      </c>
      <c r="O1322" t="s">
        <v>1810</v>
      </c>
      <c r="P1322" s="204">
        <v>5000</v>
      </c>
      <c r="S1322" t="s">
        <v>2477</v>
      </c>
      <c r="T1322" t="s">
        <v>3899</v>
      </c>
      <c r="U1322" s="206">
        <v>3.85</v>
      </c>
      <c r="V1322" t="s">
        <v>3697</v>
      </c>
      <c r="W1322" t="s">
        <v>2374</v>
      </c>
      <c r="X1322" t="s">
        <v>2375</v>
      </c>
      <c r="Y1322" t="s">
        <v>3114</v>
      </c>
      <c r="Z1322" t="s">
        <v>3532</v>
      </c>
      <c r="AA1322">
        <v>796755</v>
      </c>
      <c r="AB1322" s="203">
        <v>37030.875</v>
      </c>
      <c r="AC1322" s="203">
        <v>37032.875</v>
      </c>
    </row>
    <row r="1323" spans="1:29" x14ac:dyDescent="0.25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8">
        <f t="shared" si="105"/>
        <v>25</v>
      </c>
      <c r="G1323" s="207">
        <v>1264630</v>
      </c>
      <c r="H1323" s="203">
        <v>37029.34516203704</v>
      </c>
      <c r="I1323" t="s">
        <v>2704</v>
      </c>
      <c r="M1323" t="s">
        <v>3301</v>
      </c>
      <c r="N1323" t="s">
        <v>2406</v>
      </c>
      <c r="O1323" t="s">
        <v>1808</v>
      </c>
      <c r="P1323" s="204">
        <v>25</v>
      </c>
      <c r="S1323" t="s">
        <v>2475</v>
      </c>
      <c r="T1323" t="s">
        <v>3899</v>
      </c>
      <c r="U1323" s="206">
        <v>355</v>
      </c>
      <c r="V1323" t="s">
        <v>2485</v>
      </c>
      <c r="W1323" t="s">
        <v>2450</v>
      </c>
      <c r="X1323" t="s">
        <v>2451</v>
      </c>
      <c r="Y1323" t="s">
        <v>4166</v>
      </c>
      <c r="Z1323" t="s">
        <v>3527</v>
      </c>
      <c r="AA1323">
        <v>615119.1</v>
      </c>
      <c r="AB1323" s="203">
        <v>37032.875</v>
      </c>
      <c r="AC1323" s="203">
        <v>37032.875</v>
      </c>
    </row>
    <row r="1324" spans="1:29" x14ac:dyDescent="0.25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3</v>
      </c>
      <c r="F1324" s="218">
        <f t="shared" si="105"/>
        <v>15000</v>
      </c>
      <c r="G1324" s="207">
        <v>1264632</v>
      </c>
      <c r="H1324" s="203">
        <v>37029.345173611109</v>
      </c>
      <c r="I1324" t="s">
        <v>3109</v>
      </c>
      <c r="M1324" t="s">
        <v>2476</v>
      </c>
      <c r="N1324" t="s">
        <v>3110</v>
      </c>
      <c r="O1324" t="s">
        <v>1799</v>
      </c>
      <c r="P1324" s="204">
        <v>5000</v>
      </c>
      <c r="S1324" t="s">
        <v>2477</v>
      </c>
      <c r="T1324" t="s">
        <v>3899</v>
      </c>
      <c r="U1324" s="206">
        <v>3.95</v>
      </c>
      <c r="V1324" t="s">
        <v>3692</v>
      </c>
      <c r="W1324" t="s">
        <v>2374</v>
      </c>
      <c r="X1324" t="s">
        <v>2375</v>
      </c>
      <c r="Y1324" t="s">
        <v>3114</v>
      </c>
      <c r="Z1324" t="s">
        <v>3532</v>
      </c>
      <c r="AA1324">
        <v>796757</v>
      </c>
      <c r="AB1324" s="203">
        <v>37030.875</v>
      </c>
      <c r="AC1324" s="203">
        <v>37032.875</v>
      </c>
    </row>
    <row r="1325" spans="1:29" x14ac:dyDescent="0.25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3</v>
      </c>
      <c r="F1325" s="218">
        <f t="shared" si="105"/>
        <v>30000</v>
      </c>
      <c r="G1325" s="207">
        <v>1264631</v>
      </c>
      <c r="H1325" s="203">
        <v>37029.345173611109</v>
      </c>
      <c r="I1325" t="s">
        <v>2429</v>
      </c>
      <c r="M1325" t="s">
        <v>2476</v>
      </c>
      <c r="N1325" t="s">
        <v>3110</v>
      </c>
      <c r="O1325" t="s">
        <v>1810</v>
      </c>
      <c r="P1325" s="204">
        <v>10000</v>
      </c>
      <c r="S1325" t="s">
        <v>2477</v>
      </c>
      <c r="T1325" t="s">
        <v>3899</v>
      </c>
      <c r="U1325" s="206">
        <v>3.75</v>
      </c>
      <c r="V1325" t="s">
        <v>3697</v>
      </c>
      <c r="W1325" t="s">
        <v>2374</v>
      </c>
      <c r="X1325" t="s">
        <v>2375</v>
      </c>
      <c r="Y1325" t="s">
        <v>3114</v>
      </c>
      <c r="Z1325" t="s">
        <v>3532</v>
      </c>
      <c r="AA1325">
        <v>796756</v>
      </c>
      <c r="AB1325" s="203">
        <v>37030.875</v>
      </c>
      <c r="AC1325" s="203">
        <v>37032.875</v>
      </c>
    </row>
    <row r="1326" spans="1:29" x14ac:dyDescent="0.25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3</v>
      </c>
      <c r="F1326" s="218">
        <f t="shared" si="105"/>
        <v>30000</v>
      </c>
      <c r="G1326" s="207">
        <v>1264633</v>
      </c>
      <c r="H1326" s="203">
        <v>37029.345185185186</v>
      </c>
      <c r="I1326" t="s">
        <v>2330</v>
      </c>
      <c r="M1326" t="s">
        <v>2476</v>
      </c>
      <c r="N1326" t="s">
        <v>3110</v>
      </c>
      <c r="O1326" t="s">
        <v>1810</v>
      </c>
      <c r="Q1326" s="204">
        <v>10000</v>
      </c>
      <c r="S1326" t="s">
        <v>2477</v>
      </c>
      <c r="T1326" t="s">
        <v>3899</v>
      </c>
      <c r="U1326" s="206">
        <v>3.95</v>
      </c>
      <c r="V1326" t="s">
        <v>2373</v>
      </c>
      <c r="W1326" t="s">
        <v>2374</v>
      </c>
      <c r="X1326" t="s">
        <v>2375</v>
      </c>
      <c r="Y1326" t="s">
        <v>3114</v>
      </c>
      <c r="Z1326" t="s">
        <v>3532</v>
      </c>
      <c r="AA1326">
        <v>796758</v>
      </c>
      <c r="AB1326" s="203">
        <v>37030.875</v>
      </c>
      <c r="AC1326" s="203">
        <v>37032.875</v>
      </c>
    </row>
    <row r="1327" spans="1:29" x14ac:dyDescent="0.25">
      <c r="A1327" s="44" t="str">
        <f t="shared" si="101"/>
        <v>US Natural Gas Financial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Financial</v>
      </c>
      <c r="E1327" s="44">
        <f>IF(VLOOKUP(S1327,'DD-Lookup'!$J$6:$L$50,3,FALSE)="Monthly",(YEAR(AC1327)-YEAR(AB1327))*12+MONTH(AC1327)-MONTH(AB1327)+1,(AC1327-AB1327+1))</f>
        <v>13</v>
      </c>
      <c r="F1327" s="218">
        <f t="shared" si="105"/>
        <v>195000</v>
      </c>
      <c r="G1327" s="207">
        <v>1264634</v>
      </c>
      <c r="H1327" s="203">
        <v>37029.345196759263</v>
      </c>
      <c r="I1327" t="s">
        <v>3639</v>
      </c>
      <c r="M1327" t="s">
        <v>2476</v>
      </c>
      <c r="N1327" t="s">
        <v>2711</v>
      </c>
      <c r="O1327" t="s">
        <v>2588</v>
      </c>
      <c r="Q1327" s="204">
        <v>15000</v>
      </c>
      <c r="S1327" t="s">
        <v>2477</v>
      </c>
      <c r="T1327" t="s">
        <v>3899</v>
      </c>
      <c r="U1327" s="206">
        <v>4.1399999999999997</v>
      </c>
      <c r="V1327" t="s">
        <v>3180</v>
      </c>
      <c r="W1327" t="s">
        <v>3181</v>
      </c>
      <c r="X1327" t="s">
        <v>2306</v>
      </c>
      <c r="Y1327" t="s">
        <v>3964</v>
      </c>
      <c r="Z1327" t="s">
        <v>3532</v>
      </c>
      <c r="AA1327" t="s">
        <v>1922</v>
      </c>
      <c r="AB1327" s="203">
        <v>37030.875</v>
      </c>
      <c r="AC1327" s="203">
        <v>37042.875</v>
      </c>
    </row>
    <row r="1328" spans="1:29" x14ac:dyDescent="0.25">
      <c r="A1328" s="44" t="str">
        <f t="shared" si="101"/>
        <v>US Natural Gas Financial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Financial</v>
      </c>
      <c r="E1328" s="44">
        <f>IF(VLOOKUP(S1328,'DD-Lookup'!$J$6:$L$50,3,FALSE)="Monthly",(YEAR(AC1328)-YEAR(AB1328))*12+MONTH(AC1328)-MONTH(AB1328)+1,(AC1328-AB1328+1))</f>
        <v>31</v>
      </c>
      <c r="F1328" s="218">
        <f t="shared" si="105"/>
        <v>155000</v>
      </c>
      <c r="G1328" s="207">
        <v>1264635</v>
      </c>
      <c r="H1328" s="203">
        <v>37029.345277777778</v>
      </c>
      <c r="I1328" t="s">
        <v>2346</v>
      </c>
      <c r="M1328" t="s">
        <v>2476</v>
      </c>
      <c r="N1328" t="s">
        <v>3125</v>
      </c>
      <c r="O1328" t="s">
        <v>2842</v>
      </c>
      <c r="P1328" s="204">
        <v>5000</v>
      </c>
      <c r="S1328" t="s">
        <v>2477</v>
      </c>
      <c r="T1328" t="s">
        <v>3899</v>
      </c>
      <c r="U1328" s="206">
        <v>6.51</v>
      </c>
      <c r="V1328" t="s">
        <v>3777</v>
      </c>
      <c r="W1328" t="s">
        <v>2843</v>
      </c>
      <c r="X1328" t="s">
        <v>2844</v>
      </c>
      <c r="Y1328" t="s">
        <v>3964</v>
      </c>
      <c r="Z1328" t="s">
        <v>3532</v>
      </c>
      <c r="AA1328" t="s">
        <v>1923</v>
      </c>
      <c r="AB1328" s="203">
        <v>37073.875</v>
      </c>
      <c r="AC1328" s="203">
        <v>37103.875</v>
      </c>
    </row>
    <row r="1329" spans="1:29" x14ac:dyDescent="0.25">
      <c r="A1329" s="44" t="str">
        <f t="shared" si="101"/>
        <v>US Natural Gas Financial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Financial</v>
      </c>
      <c r="E1329" s="44">
        <f>IF(VLOOKUP(S1329,'DD-Lookup'!$J$6:$L$50,3,FALSE)="Monthly",(YEAR(AC1329)-YEAR(AB1329))*12+MONTH(AC1329)-MONTH(AB1329)+1,(AC1329-AB1329+1))</f>
        <v>30</v>
      </c>
      <c r="F1329" s="218">
        <f t="shared" si="105"/>
        <v>450000</v>
      </c>
      <c r="G1329" s="207">
        <v>1264636</v>
      </c>
      <c r="H1329" s="203">
        <v>37029.345416666663</v>
      </c>
      <c r="I1329" t="s">
        <v>4149</v>
      </c>
      <c r="M1329" t="s">
        <v>2476</v>
      </c>
      <c r="N1329" t="s">
        <v>2711</v>
      </c>
      <c r="O1329" t="s">
        <v>2712</v>
      </c>
      <c r="P1329" s="204">
        <v>15000</v>
      </c>
      <c r="S1329" t="s">
        <v>2477</v>
      </c>
      <c r="T1329" t="s">
        <v>3899</v>
      </c>
      <c r="U1329" s="206">
        <v>4.1900000000000004</v>
      </c>
      <c r="V1329" t="s">
        <v>1785</v>
      </c>
      <c r="W1329" t="s">
        <v>3390</v>
      </c>
      <c r="X1329" t="s">
        <v>2713</v>
      </c>
      <c r="Y1329" t="s">
        <v>3964</v>
      </c>
      <c r="Z1329" t="s">
        <v>3532</v>
      </c>
      <c r="AA1329" t="s">
        <v>1924</v>
      </c>
      <c r="AB1329" s="203">
        <v>37043.875</v>
      </c>
      <c r="AC1329" s="203">
        <v>37072.875</v>
      </c>
    </row>
    <row r="1330" spans="1:29" x14ac:dyDescent="0.25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3</v>
      </c>
      <c r="F1330" s="218">
        <f t="shared" si="105"/>
        <v>15000</v>
      </c>
      <c r="G1330" s="207">
        <v>1264637</v>
      </c>
      <c r="H1330" s="203">
        <v>37029.345439814817</v>
      </c>
      <c r="I1330" t="s">
        <v>2429</v>
      </c>
      <c r="M1330" t="s">
        <v>2476</v>
      </c>
      <c r="N1330" t="s">
        <v>3110</v>
      </c>
      <c r="O1330" t="s">
        <v>1810</v>
      </c>
      <c r="P1330" s="204">
        <v>5000</v>
      </c>
      <c r="S1330" t="s">
        <v>2477</v>
      </c>
      <c r="T1330" t="s">
        <v>3899</v>
      </c>
      <c r="U1330" s="206">
        <v>3.85</v>
      </c>
      <c r="V1330" t="s">
        <v>3697</v>
      </c>
      <c r="W1330" t="s">
        <v>2374</v>
      </c>
      <c r="X1330" t="s">
        <v>2375</v>
      </c>
      <c r="Y1330" t="s">
        <v>3114</v>
      </c>
      <c r="Z1330" t="s">
        <v>3532</v>
      </c>
      <c r="AA1330">
        <v>796759</v>
      </c>
      <c r="AB1330" s="203">
        <v>37030.875</v>
      </c>
      <c r="AC1330" s="203">
        <v>37032.875</v>
      </c>
    </row>
    <row r="1331" spans="1:29" x14ac:dyDescent="0.25">
      <c r="A1331" s="44" t="str">
        <f t="shared" si="101"/>
        <v>US Power Physical</v>
      </c>
      <c r="B1331" s="44" t="str">
        <f t="shared" si="102"/>
        <v>US</v>
      </c>
      <c r="C1331" s="44" t="str">
        <f t="shared" si="103"/>
        <v>Power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2</v>
      </c>
      <c r="F1331" s="218">
        <f t="shared" si="105"/>
        <v>50</v>
      </c>
      <c r="G1331" s="207">
        <v>1264638</v>
      </c>
      <c r="H1331" s="203">
        <v>37029.345497685186</v>
      </c>
      <c r="I1331" t="s">
        <v>2455</v>
      </c>
      <c r="M1331" t="s">
        <v>3301</v>
      </c>
      <c r="N1331" t="s">
        <v>2406</v>
      </c>
      <c r="O1331" t="s">
        <v>1925</v>
      </c>
      <c r="P1331" s="204">
        <v>25</v>
      </c>
      <c r="S1331" t="s">
        <v>2475</v>
      </c>
      <c r="T1331" t="s">
        <v>3899</v>
      </c>
      <c r="U1331" s="206">
        <v>105</v>
      </c>
      <c r="V1331" t="s">
        <v>2466</v>
      </c>
      <c r="W1331" t="s">
        <v>3222</v>
      </c>
      <c r="X1331" t="s">
        <v>2408</v>
      </c>
      <c r="Y1331" t="s">
        <v>4166</v>
      </c>
      <c r="Z1331" t="s">
        <v>3527</v>
      </c>
      <c r="AA1331">
        <v>615120.1</v>
      </c>
      <c r="AB1331" s="203">
        <v>37031.875</v>
      </c>
      <c r="AC1331" s="203">
        <v>37032.875</v>
      </c>
    </row>
    <row r="1332" spans="1:29" x14ac:dyDescent="0.25">
      <c r="A1332" s="44" t="str">
        <f t="shared" si="101"/>
        <v>US Natural Gas Financial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Financial</v>
      </c>
      <c r="E1332" s="44">
        <f>IF(VLOOKUP(S1332,'DD-Lookup'!$J$6:$L$50,3,FALSE)="Monthly",(YEAR(AC1332)-YEAR(AB1332))*12+MONTH(AC1332)-MONTH(AB1332)+1,(AC1332-AB1332+1))</f>
        <v>30</v>
      </c>
      <c r="F1332" s="218">
        <f t="shared" si="105"/>
        <v>150000</v>
      </c>
      <c r="G1332" s="207">
        <v>1264641</v>
      </c>
      <c r="H1332" s="203">
        <v>37029.345532407409</v>
      </c>
      <c r="I1332" t="s">
        <v>3869</v>
      </c>
      <c r="M1332" t="s">
        <v>2476</v>
      </c>
      <c r="N1332" t="s">
        <v>2711</v>
      </c>
      <c r="O1332" t="s">
        <v>2712</v>
      </c>
      <c r="P1332" s="204">
        <v>5000</v>
      </c>
      <c r="S1332" t="s">
        <v>2477</v>
      </c>
      <c r="T1332" t="s">
        <v>3899</v>
      </c>
      <c r="U1332" s="206">
        <v>4.1900000000000004</v>
      </c>
      <c r="V1332" t="s">
        <v>2975</v>
      </c>
      <c r="W1332" t="s">
        <v>3390</v>
      </c>
      <c r="X1332" t="s">
        <v>2713</v>
      </c>
      <c r="Y1332" t="s">
        <v>3964</v>
      </c>
      <c r="Z1332" t="s">
        <v>3532</v>
      </c>
      <c r="AA1332" t="s">
        <v>1926</v>
      </c>
      <c r="AB1332" s="203">
        <v>37043.875</v>
      </c>
      <c r="AC1332" s="203">
        <v>37072.875</v>
      </c>
    </row>
    <row r="1333" spans="1:29" x14ac:dyDescent="0.25">
      <c r="A1333" s="44" t="str">
        <f t="shared" si="101"/>
        <v>US Power Physical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8">
        <f t="shared" si="105"/>
        <v>25</v>
      </c>
      <c r="G1333" s="207">
        <v>1264639</v>
      </c>
      <c r="H1333" s="203">
        <v>37029.345532407409</v>
      </c>
      <c r="I1333" t="s">
        <v>2654</v>
      </c>
      <c r="M1333" t="s">
        <v>3301</v>
      </c>
      <c r="N1333" t="s">
        <v>2406</v>
      </c>
      <c r="O1333" t="s">
        <v>1808</v>
      </c>
      <c r="P1333" s="204">
        <v>25</v>
      </c>
      <c r="S1333" t="s">
        <v>2475</v>
      </c>
      <c r="T1333" t="s">
        <v>3899</v>
      </c>
      <c r="U1333" s="206">
        <v>355</v>
      </c>
      <c r="V1333" t="s">
        <v>2888</v>
      </c>
      <c r="W1333" t="s">
        <v>2450</v>
      </c>
      <c r="X1333" t="s">
        <v>2451</v>
      </c>
      <c r="Y1333" t="s">
        <v>4166</v>
      </c>
      <c r="Z1333" t="s">
        <v>3527</v>
      </c>
      <c r="AA1333">
        <v>615121.1</v>
      </c>
      <c r="AB1333" s="203">
        <v>37032.875</v>
      </c>
      <c r="AC1333" s="203">
        <v>37032.875</v>
      </c>
    </row>
    <row r="1334" spans="1:29" x14ac:dyDescent="0.25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3</v>
      </c>
      <c r="F1334" s="218">
        <f t="shared" si="105"/>
        <v>60000</v>
      </c>
      <c r="G1334" s="207">
        <v>1264642</v>
      </c>
      <c r="H1334" s="203">
        <v>37029.345613425925</v>
      </c>
      <c r="I1334" t="s">
        <v>3639</v>
      </c>
      <c r="M1334" t="s">
        <v>2476</v>
      </c>
      <c r="N1334" t="s">
        <v>3110</v>
      </c>
      <c r="O1334" t="s">
        <v>2628</v>
      </c>
      <c r="P1334" s="204">
        <v>20000</v>
      </c>
      <c r="S1334" t="s">
        <v>2477</v>
      </c>
      <c r="T1334" t="s">
        <v>3899</v>
      </c>
      <c r="U1334" s="206">
        <v>4.34</v>
      </c>
      <c r="V1334" t="s">
        <v>2357</v>
      </c>
      <c r="W1334" t="s">
        <v>2337</v>
      </c>
      <c r="X1334" t="s">
        <v>2338</v>
      </c>
      <c r="Y1334" t="s">
        <v>3114</v>
      </c>
      <c r="Z1334" t="s">
        <v>3532</v>
      </c>
      <c r="AA1334">
        <v>796760</v>
      </c>
      <c r="AB1334" s="203">
        <v>37030.875</v>
      </c>
      <c r="AC1334" s="203">
        <v>37032.875</v>
      </c>
    </row>
    <row r="1335" spans="1:29" x14ac:dyDescent="0.25">
      <c r="A1335" s="44" t="str">
        <f t="shared" si="101"/>
        <v>US Natural Gas Financial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Financial</v>
      </c>
      <c r="E1335" s="44">
        <f>IF(VLOOKUP(S1335,'DD-Lookup'!$J$6:$L$50,3,FALSE)="Monthly",(YEAR(AC1335)-YEAR(AB1335))*12+MONTH(AC1335)-MONTH(AB1335)+1,(AC1335-AB1335+1))</f>
        <v>30</v>
      </c>
      <c r="F1335" s="218">
        <f t="shared" si="105"/>
        <v>600000</v>
      </c>
      <c r="G1335" s="207">
        <v>1264643</v>
      </c>
      <c r="H1335" s="203">
        <v>37029.345694444448</v>
      </c>
      <c r="I1335" t="s">
        <v>2654</v>
      </c>
      <c r="M1335" t="s">
        <v>2476</v>
      </c>
      <c r="N1335" t="s">
        <v>2711</v>
      </c>
      <c r="O1335" t="s">
        <v>2712</v>
      </c>
      <c r="Q1335" s="204">
        <v>20000</v>
      </c>
      <c r="S1335" t="s">
        <v>2477</v>
      </c>
      <c r="T1335" t="s">
        <v>3899</v>
      </c>
      <c r="U1335" s="206">
        <v>4.1950000000000003</v>
      </c>
      <c r="V1335" t="s">
        <v>2349</v>
      </c>
      <c r="W1335" t="s">
        <v>3390</v>
      </c>
      <c r="X1335" t="s">
        <v>2713</v>
      </c>
      <c r="Y1335" t="s">
        <v>3964</v>
      </c>
      <c r="Z1335" t="s">
        <v>3532</v>
      </c>
      <c r="AA1335" t="s">
        <v>1927</v>
      </c>
      <c r="AB1335" s="203">
        <v>37043.875</v>
      </c>
      <c r="AC1335" s="203">
        <v>37072.875</v>
      </c>
    </row>
    <row r="1336" spans="1:29" x14ac:dyDescent="0.25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3</v>
      </c>
      <c r="F1336" s="218">
        <f t="shared" si="105"/>
        <v>30000</v>
      </c>
      <c r="G1336" s="207">
        <v>1264644</v>
      </c>
      <c r="H1336" s="203">
        <v>37029.345706018517</v>
      </c>
      <c r="I1336" t="s">
        <v>3143</v>
      </c>
      <c r="M1336" t="s">
        <v>2476</v>
      </c>
      <c r="N1336" t="s">
        <v>3110</v>
      </c>
      <c r="O1336" t="s">
        <v>1928</v>
      </c>
      <c r="P1336" s="204">
        <v>10000</v>
      </c>
      <c r="S1336" t="s">
        <v>2477</v>
      </c>
      <c r="T1336" t="s">
        <v>3899</v>
      </c>
      <c r="U1336" s="206">
        <v>4.2062999999999997</v>
      </c>
      <c r="V1336" t="s">
        <v>1929</v>
      </c>
      <c r="W1336" t="s">
        <v>3112</v>
      </c>
      <c r="X1336" t="s">
        <v>3113</v>
      </c>
      <c r="Y1336" t="s">
        <v>3114</v>
      </c>
      <c r="Z1336" t="s">
        <v>3532</v>
      </c>
      <c r="AA1336">
        <v>796761</v>
      </c>
      <c r="AB1336" s="203">
        <v>37030.875</v>
      </c>
      <c r="AC1336" s="203">
        <v>37032.875</v>
      </c>
    </row>
    <row r="1337" spans="1:29" x14ac:dyDescent="0.25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3</v>
      </c>
      <c r="F1337" s="218">
        <f t="shared" si="105"/>
        <v>3900</v>
      </c>
      <c r="G1337" s="207">
        <v>1264645</v>
      </c>
      <c r="H1337" s="203">
        <v>37029.34574074074</v>
      </c>
      <c r="I1337" t="s">
        <v>2330</v>
      </c>
      <c r="M1337" t="s">
        <v>2476</v>
      </c>
      <c r="N1337" t="s">
        <v>3110</v>
      </c>
      <c r="O1337" t="s">
        <v>1799</v>
      </c>
      <c r="Q1337" s="204">
        <v>1300</v>
      </c>
      <c r="S1337" t="s">
        <v>2477</v>
      </c>
      <c r="T1337" t="s">
        <v>3899</v>
      </c>
      <c r="U1337" s="206">
        <v>4</v>
      </c>
      <c r="V1337" t="s">
        <v>2373</v>
      </c>
      <c r="W1337" t="s">
        <v>2374</v>
      </c>
      <c r="X1337" t="s">
        <v>2375</v>
      </c>
      <c r="Y1337" t="s">
        <v>3114</v>
      </c>
      <c r="Z1337" t="s">
        <v>3532</v>
      </c>
      <c r="AA1337">
        <v>796762</v>
      </c>
      <c r="AB1337" s="203">
        <v>37030.875</v>
      </c>
      <c r="AC1337" s="203">
        <v>37032.875</v>
      </c>
    </row>
    <row r="1338" spans="1:29" x14ac:dyDescent="0.25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3</v>
      </c>
      <c r="F1338" s="218">
        <f t="shared" si="105"/>
        <v>15000</v>
      </c>
      <c r="G1338" s="207">
        <v>1264646</v>
      </c>
      <c r="H1338" s="203">
        <v>37029.345752314817</v>
      </c>
      <c r="I1338" t="s">
        <v>2704</v>
      </c>
      <c r="M1338" t="s">
        <v>2476</v>
      </c>
      <c r="N1338" t="s">
        <v>3110</v>
      </c>
      <c r="O1338" t="s">
        <v>1834</v>
      </c>
      <c r="P1338" s="204">
        <v>5000</v>
      </c>
      <c r="S1338" t="s">
        <v>2477</v>
      </c>
      <c r="T1338" t="s">
        <v>3899</v>
      </c>
      <c r="U1338" s="206">
        <v>3.95</v>
      </c>
      <c r="V1338" t="s">
        <v>2388</v>
      </c>
      <c r="W1338" t="s">
        <v>2374</v>
      </c>
      <c r="X1338" t="s">
        <v>2375</v>
      </c>
      <c r="Y1338" t="s">
        <v>3114</v>
      </c>
      <c r="Z1338" t="s">
        <v>3532</v>
      </c>
      <c r="AA1338">
        <v>796763</v>
      </c>
      <c r="AB1338" s="203">
        <v>37030.875</v>
      </c>
      <c r="AC1338" s="203">
        <v>37032.875</v>
      </c>
    </row>
    <row r="1339" spans="1:29" x14ac:dyDescent="0.25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8">
        <f t="shared" si="105"/>
        <v>25</v>
      </c>
      <c r="G1339" s="207">
        <v>1264648</v>
      </c>
      <c r="H1339" s="203">
        <v>37029.345775462964</v>
      </c>
      <c r="I1339" t="s">
        <v>2669</v>
      </c>
      <c r="M1339" t="s">
        <v>3301</v>
      </c>
      <c r="N1339" t="s">
        <v>2409</v>
      </c>
      <c r="O1339" t="s">
        <v>1811</v>
      </c>
      <c r="P1339" s="204">
        <v>25</v>
      </c>
      <c r="S1339" t="s">
        <v>2475</v>
      </c>
      <c r="T1339" t="s">
        <v>3899</v>
      </c>
      <c r="U1339" s="206">
        <v>340</v>
      </c>
      <c r="V1339" t="s">
        <v>2410</v>
      </c>
      <c r="W1339" t="s">
        <v>2486</v>
      </c>
      <c r="X1339" t="s">
        <v>2412</v>
      </c>
      <c r="Y1339" t="s">
        <v>4166</v>
      </c>
      <c r="Z1339" t="s">
        <v>3527</v>
      </c>
      <c r="AA1339">
        <v>615122.1</v>
      </c>
      <c r="AB1339" s="203">
        <v>37032.875</v>
      </c>
      <c r="AC1339" s="203">
        <v>37032.875</v>
      </c>
    </row>
    <row r="1340" spans="1:29" x14ac:dyDescent="0.25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3</v>
      </c>
      <c r="F1340" s="218">
        <f t="shared" si="105"/>
        <v>30000</v>
      </c>
      <c r="G1340" s="207">
        <v>1264650</v>
      </c>
      <c r="H1340" s="203">
        <v>37029.345821759256</v>
      </c>
      <c r="I1340" t="s">
        <v>3142</v>
      </c>
      <c r="M1340" t="s">
        <v>2476</v>
      </c>
      <c r="N1340" t="s">
        <v>3110</v>
      </c>
      <c r="O1340" t="s">
        <v>1762</v>
      </c>
      <c r="Q1340" s="204">
        <v>10000</v>
      </c>
      <c r="S1340" t="s">
        <v>2477</v>
      </c>
      <c r="T1340" t="s">
        <v>3899</v>
      </c>
      <c r="U1340" s="206">
        <v>4.0750000000000002</v>
      </c>
      <c r="V1340" t="s">
        <v>4135</v>
      </c>
      <c r="W1340" t="s">
        <v>3157</v>
      </c>
      <c r="X1340" t="s">
        <v>3158</v>
      </c>
      <c r="Y1340" t="s">
        <v>3114</v>
      </c>
      <c r="Z1340" t="s">
        <v>3532</v>
      </c>
      <c r="AA1340">
        <v>796764</v>
      </c>
      <c r="AB1340" s="203">
        <v>37030.875</v>
      </c>
      <c r="AC1340" s="203">
        <v>37032.875</v>
      </c>
    </row>
    <row r="1341" spans="1:29" x14ac:dyDescent="0.25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3</v>
      </c>
      <c r="F1341" s="218">
        <f t="shared" si="105"/>
        <v>15000</v>
      </c>
      <c r="G1341" s="207">
        <v>1264651</v>
      </c>
      <c r="H1341" s="203">
        <v>37029.345833333333</v>
      </c>
      <c r="I1341" t="s">
        <v>3871</v>
      </c>
      <c r="M1341" t="s">
        <v>2476</v>
      </c>
      <c r="N1341" t="s">
        <v>3110</v>
      </c>
      <c r="O1341" t="s">
        <v>1775</v>
      </c>
      <c r="Q1341" s="204">
        <v>5000</v>
      </c>
      <c r="S1341" t="s">
        <v>2477</v>
      </c>
      <c r="T1341" t="s">
        <v>3899</v>
      </c>
      <c r="U1341" s="206">
        <v>4.05</v>
      </c>
      <c r="V1341" t="s">
        <v>2845</v>
      </c>
      <c r="W1341" t="s">
        <v>3157</v>
      </c>
      <c r="X1341" t="s">
        <v>3158</v>
      </c>
      <c r="Y1341" t="s">
        <v>3114</v>
      </c>
      <c r="Z1341" t="s">
        <v>3532</v>
      </c>
      <c r="AA1341">
        <v>796765</v>
      </c>
      <c r="AB1341" s="203">
        <v>37030.875</v>
      </c>
      <c r="AC1341" s="203">
        <v>37032.875</v>
      </c>
    </row>
    <row r="1342" spans="1:29" x14ac:dyDescent="0.25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3</v>
      </c>
      <c r="F1342" s="218">
        <f t="shared" si="105"/>
        <v>15000</v>
      </c>
      <c r="G1342" s="207">
        <v>1264652</v>
      </c>
      <c r="H1342" s="203">
        <v>37029.345856481479</v>
      </c>
      <c r="I1342" t="s">
        <v>2710</v>
      </c>
      <c r="M1342" t="s">
        <v>2476</v>
      </c>
      <c r="N1342" t="s">
        <v>3110</v>
      </c>
      <c r="O1342" t="s">
        <v>1761</v>
      </c>
      <c r="P1342" s="204">
        <v>5000</v>
      </c>
      <c r="S1342" t="s">
        <v>2477</v>
      </c>
      <c r="T1342" t="s">
        <v>3899</v>
      </c>
      <c r="U1342" s="206">
        <v>4.4749999999999996</v>
      </c>
      <c r="V1342" t="s">
        <v>1930</v>
      </c>
      <c r="W1342" t="s">
        <v>2358</v>
      </c>
      <c r="X1342" t="s">
        <v>2359</v>
      </c>
      <c r="Y1342" t="s">
        <v>3114</v>
      </c>
      <c r="Z1342" t="s">
        <v>3532</v>
      </c>
      <c r="AA1342">
        <v>796766</v>
      </c>
      <c r="AB1342" s="203">
        <v>37030.875</v>
      </c>
      <c r="AC1342" s="203">
        <v>37032.875</v>
      </c>
    </row>
    <row r="1343" spans="1:29" x14ac:dyDescent="0.25">
      <c r="A1343" s="44" t="str">
        <f t="shared" si="101"/>
        <v>US Natural Gas Financial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Financial</v>
      </c>
      <c r="E1343" s="44">
        <f>IF(VLOOKUP(S1343,'DD-Lookup'!$J$6:$L$50,3,FALSE)="Monthly",(YEAR(AC1343)-YEAR(AB1343))*12+MONTH(AC1343)-MONTH(AB1343)+1,(AC1343-AB1343+1))</f>
        <v>151</v>
      </c>
      <c r="F1343" s="218">
        <f t="shared" si="105"/>
        <v>755000</v>
      </c>
      <c r="G1343" s="207">
        <v>1264653</v>
      </c>
      <c r="H1343" s="203">
        <v>37029.345868055556</v>
      </c>
      <c r="I1343" t="s">
        <v>2630</v>
      </c>
      <c r="M1343" t="s">
        <v>2476</v>
      </c>
      <c r="N1343" t="s">
        <v>2711</v>
      </c>
      <c r="O1343" t="s">
        <v>3148</v>
      </c>
      <c r="P1343" s="204">
        <v>5000</v>
      </c>
      <c r="S1343" t="s">
        <v>2477</v>
      </c>
      <c r="T1343" t="s">
        <v>3899</v>
      </c>
      <c r="U1343" s="206">
        <v>4.68</v>
      </c>
      <c r="V1343" t="s">
        <v>1897</v>
      </c>
      <c r="W1343" t="s">
        <v>3390</v>
      </c>
      <c r="X1343" t="s">
        <v>2713</v>
      </c>
      <c r="Y1343" t="s">
        <v>3964</v>
      </c>
      <c r="Z1343" t="s">
        <v>3532</v>
      </c>
      <c r="AA1343" t="s">
        <v>1931</v>
      </c>
      <c r="AB1343" s="203">
        <v>37196</v>
      </c>
      <c r="AC1343" s="203">
        <v>37346</v>
      </c>
    </row>
    <row r="1344" spans="1:29" x14ac:dyDescent="0.25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3</v>
      </c>
      <c r="F1344" s="218">
        <f t="shared" si="105"/>
        <v>15000</v>
      </c>
      <c r="G1344" s="207">
        <v>1264654</v>
      </c>
      <c r="H1344" s="203">
        <v>37029.345902777779</v>
      </c>
      <c r="I1344" t="s">
        <v>2669</v>
      </c>
      <c r="M1344" t="s">
        <v>2476</v>
      </c>
      <c r="N1344" t="s">
        <v>3110</v>
      </c>
      <c r="O1344" t="s">
        <v>1779</v>
      </c>
      <c r="P1344" s="204">
        <v>5000</v>
      </c>
      <c r="S1344" t="s">
        <v>2477</v>
      </c>
      <c r="T1344" t="s">
        <v>3899</v>
      </c>
      <c r="U1344" s="206">
        <v>4.3550000000000004</v>
      </c>
      <c r="V1344" t="s">
        <v>3111</v>
      </c>
      <c r="W1344" t="s">
        <v>3174</v>
      </c>
      <c r="X1344" t="s">
        <v>3175</v>
      </c>
      <c r="Y1344" t="s">
        <v>3114</v>
      </c>
      <c r="Z1344" t="s">
        <v>3532</v>
      </c>
      <c r="AA1344">
        <v>796767</v>
      </c>
      <c r="AB1344" s="203">
        <v>37030.875</v>
      </c>
      <c r="AC1344" s="203">
        <v>37032.875</v>
      </c>
    </row>
    <row r="1345" spans="1:29" x14ac:dyDescent="0.25">
      <c r="A1345" s="44" t="str">
        <f t="shared" si="101"/>
        <v>US Natural Gas Financial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Financial</v>
      </c>
      <c r="E1345" s="44">
        <f>IF(VLOOKUP(S1345,'DD-Lookup'!$J$6:$L$50,3,FALSE)="Monthly",(YEAR(AC1345)-YEAR(AB1345))*12+MONTH(AC1345)-MONTH(AB1345)+1,(AC1345-AB1345+1))</f>
        <v>153</v>
      </c>
      <c r="F1345" s="218">
        <f t="shared" si="105"/>
        <v>765000</v>
      </c>
      <c r="G1345" s="207">
        <v>1264655</v>
      </c>
      <c r="H1345" s="203">
        <v>37029.345937500002</v>
      </c>
      <c r="I1345" t="s">
        <v>2654</v>
      </c>
      <c r="M1345" t="s">
        <v>2476</v>
      </c>
      <c r="N1345" t="s">
        <v>2711</v>
      </c>
      <c r="O1345" t="s">
        <v>2310</v>
      </c>
      <c r="Q1345" s="204">
        <v>5000</v>
      </c>
      <c r="S1345" t="s">
        <v>2477</v>
      </c>
      <c r="T1345" t="s">
        <v>3899</v>
      </c>
      <c r="U1345" s="206">
        <v>4.3250000000000002</v>
      </c>
      <c r="V1345" t="s">
        <v>2349</v>
      </c>
      <c r="W1345" t="s">
        <v>3390</v>
      </c>
      <c r="X1345" t="s">
        <v>2713</v>
      </c>
      <c r="Y1345" t="s">
        <v>3964</v>
      </c>
      <c r="Z1345" t="s">
        <v>3532</v>
      </c>
      <c r="AA1345" t="s">
        <v>1932</v>
      </c>
      <c r="AB1345" s="203">
        <v>37043</v>
      </c>
      <c r="AC1345" s="203">
        <v>37195</v>
      </c>
    </row>
    <row r="1346" spans="1:29" x14ac:dyDescent="0.25">
      <c r="A1346" s="44" t="str">
        <f t="shared" si="101"/>
        <v>US Natural Gas Financial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Financial</v>
      </c>
      <c r="E1346" s="44">
        <f>IF(VLOOKUP(S1346,'DD-Lookup'!$J$6:$L$50,3,FALSE)="Monthly",(YEAR(AC1346)-YEAR(AB1346))*12+MONTH(AC1346)-MONTH(AB1346)+1,(AC1346-AB1346+1))</f>
        <v>92</v>
      </c>
      <c r="F1346" s="218">
        <f t="shared" si="105"/>
        <v>460000</v>
      </c>
      <c r="G1346" s="207">
        <v>1264656</v>
      </c>
      <c r="H1346" s="203">
        <v>37029.345972222225</v>
      </c>
      <c r="I1346" t="s">
        <v>2920</v>
      </c>
      <c r="M1346" t="s">
        <v>2476</v>
      </c>
      <c r="N1346" t="s">
        <v>3125</v>
      </c>
      <c r="O1346" t="s">
        <v>1933</v>
      </c>
      <c r="P1346" s="204">
        <v>5000</v>
      </c>
      <c r="S1346" t="s">
        <v>2477</v>
      </c>
      <c r="T1346" t="s">
        <v>3899</v>
      </c>
      <c r="U1346" s="206">
        <v>0.21249999999999999</v>
      </c>
      <c r="V1346" t="s">
        <v>2929</v>
      </c>
      <c r="W1346" t="s">
        <v>3126</v>
      </c>
      <c r="X1346" t="s">
        <v>3127</v>
      </c>
      <c r="Y1346" t="s">
        <v>3964</v>
      </c>
      <c r="Z1346" t="s">
        <v>3532</v>
      </c>
      <c r="AA1346" t="s">
        <v>1934</v>
      </c>
      <c r="AB1346" s="203">
        <v>37073</v>
      </c>
      <c r="AC1346" s="203">
        <v>37164</v>
      </c>
    </row>
    <row r="1347" spans="1:29" x14ac:dyDescent="0.25">
      <c r="A1347" s="44" t="str">
        <f t="shared" si="101"/>
        <v>US Natural Gas Financial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Financial</v>
      </c>
      <c r="E1347" s="44">
        <f>IF(VLOOKUP(S1347,'DD-Lookup'!$J$6:$L$50,3,FALSE)="Monthly",(YEAR(AC1347)-YEAR(AB1347))*12+MONTH(AC1347)-MONTH(AB1347)+1,(AC1347-AB1347+1))</f>
        <v>365</v>
      </c>
      <c r="F1347" s="218">
        <f t="shared" si="105"/>
        <v>1825000</v>
      </c>
      <c r="G1347" s="207">
        <v>1264657</v>
      </c>
      <c r="H1347" s="203">
        <v>37029.346006944441</v>
      </c>
      <c r="I1347" t="s">
        <v>3109</v>
      </c>
      <c r="M1347" t="s">
        <v>2476</v>
      </c>
      <c r="N1347" t="s">
        <v>2711</v>
      </c>
      <c r="O1347" t="s">
        <v>3178</v>
      </c>
      <c r="P1347" s="204">
        <v>5000</v>
      </c>
      <c r="S1347" t="s">
        <v>2477</v>
      </c>
      <c r="T1347" t="s">
        <v>3899</v>
      </c>
      <c r="U1347" s="206">
        <v>4.375</v>
      </c>
      <c r="V1347" t="s">
        <v>2335</v>
      </c>
      <c r="W1347" t="s">
        <v>3390</v>
      </c>
      <c r="X1347" t="s">
        <v>2713</v>
      </c>
      <c r="Y1347" t="s">
        <v>3964</v>
      </c>
      <c r="Z1347" t="s">
        <v>3532</v>
      </c>
      <c r="AA1347" t="s">
        <v>1935</v>
      </c>
      <c r="AB1347" s="203">
        <v>37257.875</v>
      </c>
      <c r="AC1347" s="203">
        <v>37621.875</v>
      </c>
    </row>
    <row r="1348" spans="1:29" x14ac:dyDescent="0.25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3</v>
      </c>
      <c r="F1348" s="218">
        <f t="shared" si="105"/>
        <v>7500</v>
      </c>
      <c r="G1348" s="207">
        <v>1264658</v>
      </c>
      <c r="H1348" s="203">
        <v>37029.346053240741</v>
      </c>
      <c r="I1348" t="s">
        <v>2324</v>
      </c>
      <c r="M1348" t="s">
        <v>2476</v>
      </c>
      <c r="N1348" t="s">
        <v>3110</v>
      </c>
      <c r="O1348" t="s">
        <v>1779</v>
      </c>
      <c r="Q1348" s="204">
        <v>2500</v>
      </c>
      <c r="S1348" t="s">
        <v>2477</v>
      </c>
      <c r="T1348" t="s">
        <v>3899</v>
      </c>
      <c r="U1348" s="206">
        <v>4.3600000000000003</v>
      </c>
      <c r="V1348" t="s">
        <v>2325</v>
      </c>
      <c r="W1348" t="s">
        <v>3174</v>
      </c>
      <c r="X1348" t="s">
        <v>3175</v>
      </c>
      <c r="Y1348" t="s">
        <v>3114</v>
      </c>
      <c r="Z1348" t="s">
        <v>3532</v>
      </c>
      <c r="AA1348">
        <v>796768</v>
      </c>
      <c r="AB1348" s="203">
        <v>37030.875</v>
      </c>
      <c r="AC1348" s="203">
        <v>37032.875</v>
      </c>
    </row>
    <row r="1349" spans="1:29" x14ac:dyDescent="0.25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3</v>
      </c>
      <c r="F1349" s="218">
        <f t="shared" si="105"/>
        <v>14508</v>
      </c>
      <c r="G1349" s="207">
        <v>1264659</v>
      </c>
      <c r="H1349" s="203">
        <v>37029.346076388887</v>
      </c>
      <c r="I1349" t="s">
        <v>2710</v>
      </c>
      <c r="M1349" t="s">
        <v>2476</v>
      </c>
      <c r="N1349" t="s">
        <v>3110</v>
      </c>
      <c r="O1349" t="s">
        <v>1761</v>
      </c>
      <c r="P1349" s="204">
        <v>4836</v>
      </c>
      <c r="S1349" t="s">
        <v>2477</v>
      </c>
      <c r="T1349" t="s">
        <v>3899</v>
      </c>
      <c r="U1349" s="206">
        <v>4.4649999999999999</v>
      </c>
      <c r="V1349" t="s">
        <v>1930</v>
      </c>
      <c r="W1349" t="s">
        <v>2358</v>
      </c>
      <c r="X1349" t="s">
        <v>2359</v>
      </c>
      <c r="Y1349" t="s">
        <v>3114</v>
      </c>
      <c r="Z1349" t="s">
        <v>3532</v>
      </c>
      <c r="AA1349">
        <v>796769</v>
      </c>
      <c r="AB1349" s="203">
        <v>37030.875</v>
      </c>
      <c r="AC1349" s="203">
        <v>37032.875</v>
      </c>
    </row>
    <row r="1350" spans="1:29" x14ac:dyDescent="0.25">
      <c r="A1350" s="44" t="str">
        <f t="shared" si="101"/>
        <v>US Natural Gas Financial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Financial</v>
      </c>
      <c r="E1350" s="44">
        <f>IF(VLOOKUP(S1350,'DD-Lookup'!$J$6:$L$50,3,FALSE)="Monthly",(YEAR(AC1350)-YEAR(AB1350))*12+MONTH(AC1350)-MONTH(AB1350)+1,(AC1350-AB1350+1))</f>
        <v>214</v>
      </c>
      <c r="F1350" s="218">
        <f t="shared" si="105"/>
        <v>2140000</v>
      </c>
      <c r="G1350" s="207">
        <v>1264660</v>
      </c>
      <c r="H1350" s="203">
        <v>37029.346087962964</v>
      </c>
      <c r="I1350" t="s">
        <v>3639</v>
      </c>
      <c r="M1350" t="s">
        <v>2476</v>
      </c>
      <c r="N1350" t="s">
        <v>3125</v>
      </c>
      <c r="O1350" t="s">
        <v>2995</v>
      </c>
      <c r="P1350" s="204">
        <v>10000</v>
      </c>
      <c r="S1350" t="s">
        <v>2477</v>
      </c>
      <c r="T1350" t="s">
        <v>3899</v>
      </c>
      <c r="U1350" s="206">
        <v>0.01</v>
      </c>
      <c r="V1350" t="s">
        <v>2996</v>
      </c>
      <c r="W1350" t="s">
        <v>2831</v>
      </c>
      <c r="X1350" t="s">
        <v>2832</v>
      </c>
      <c r="Y1350" t="s">
        <v>3964</v>
      </c>
      <c r="Z1350" t="s">
        <v>3532</v>
      </c>
      <c r="AA1350" t="s">
        <v>1936</v>
      </c>
      <c r="AB1350" s="203">
        <v>37347</v>
      </c>
      <c r="AC1350" s="203">
        <v>37560</v>
      </c>
    </row>
    <row r="1351" spans="1:29" x14ac:dyDescent="0.25">
      <c r="A1351" s="44" t="str">
        <f t="shared" si="101"/>
        <v>US Power Physical</v>
      </c>
      <c r="B1351" s="44" t="str">
        <f t="shared" si="102"/>
        <v>US</v>
      </c>
      <c r="C1351" s="44" t="str">
        <f t="shared" si="103"/>
        <v>Power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18">
        <f t="shared" si="105"/>
        <v>25</v>
      </c>
      <c r="G1351" s="207">
        <v>1264661</v>
      </c>
      <c r="H1351" s="203">
        <v>37029.34615740741</v>
      </c>
      <c r="I1351" t="s">
        <v>2662</v>
      </c>
      <c r="M1351" t="s">
        <v>3301</v>
      </c>
      <c r="N1351" t="s">
        <v>2409</v>
      </c>
      <c r="O1351" t="s">
        <v>1828</v>
      </c>
      <c r="P1351" s="204">
        <v>25</v>
      </c>
      <c r="S1351" t="s">
        <v>2475</v>
      </c>
      <c r="T1351" t="s">
        <v>3899</v>
      </c>
      <c r="U1351" s="206">
        <v>310</v>
      </c>
      <c r="V1351" t="s">
        <v>2840</v>
      </c>
      <c r="W1351" t="s">
        <v>2486</v>
      </c>
      <c r="X1351" t="s">
        <v>2412</v>
      </c>
      <c r="Y1351" t="s">
        <v>4166</v>
      </c>
      <c r="Z1351" t="s">
        <v>3527</v>
      </c>
      <c r="AA1351">
        <v>615123.1</v>
      </c>
      <c r="AB1351" s="203">
        <v>37032.875</v>
      </c>
      <c r="AC1351" s="203">
        <v>37032.875</v>
      </c>
    </row>
    <row r="1352" spans="1:29" x14ac:dyDescent="0.25">
      <c r="A1352" s="44" t="str">
        <f t="shared" si="101"/>
        <v>US Natural Gas Financial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Financial</v>
      </c>
      <c r="E1352" s="44">
        <f>IF(VLOOKUP(S1352,'DD-Lookup'!$J$6:$L$50,3,FALSE)="Monthly",(YEAR(AC1352)-YEAR(AB1352))*12+MONTH(AC1352)-MONTH(AB1352)+1,(AC1352-AB1352+1))</f>
        <v>31</v>
      </c>
      <c r="F1352" s="218">
        <f t="shared" si="105"/>
        <v>155000</v>
      </c>
      <c r="G1352" s="207">
        <v>1264663</v>
      </c>
      <c r="H1352" s="203">
        <v>37029.346180555556</v>
      </c>
      <c r="I1352" t="s">
        <v>2920</v>
      </c>
      <c r="M1352" t="s">
        <v>2476</v>
      </c>
      <c r="N1352" t="s">
        <v>3125</v>
      </c>
      <c r="O1352" t="s">
        <v>3227</v>
      </c>
      <c r="P1352" s="204">
        <v>5000</v>
      </c>
      <c r="S1352" t="s">
        <v>2477</v>
      </c>
      <c r="T1352" t="s">
        <v>3899</v>
      </c>
      <c r="U1352" s="206">
        <v>0.2175</v>
      </c>
      <c r="V1352" t="s">
        <v>2929</v>
      </c>
      <c r="W1352" t="s">
        <v>3126</v>
      </c>
      <c r="X1352" t="s">
        <v>3127</v>
      </c>
      <c r="Y1352" t="s">
        <v>3964</v>
      </c>
      <c r="Z1352" t="s">
        <v>3532</v>
      </c>
      <c r="AA1352" t="s">
        <v>1937</v>
      </c>
      <c r="AB1352" s="203">
        <v>37165</v>
      </c>
      <c r="AC1352" s="203">
        <v>37195</v>
      </c>
    </row>
    <row r="1353" spans="1:29" x14ac:dyDescent="0.25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3</v>
      </c>
      <c r="F1353" s="218">
        <f t="shared" si="105"/>
        <v>15000</v>
      </c>
      <c r="G1353" s="207">
        <v>1264664</v>
      </c>
      <c r="H1353" s="203">
        <v>37029.346238425926</v>
      </c>
      <c r="I1353" t="s">
        <v>2328</v>
      </c>
      <c r="M1353" t="s">
        <v>2476</v>
      </c>
      <c r="N1353" t="s">
        <v>3110</v>
      </c>
      <c r="O1353" t="s">
        <v>2612</v>
      </c>
      <c r="Q1353" s="204">
        <v>5000</v>
      </c>
      <c r="S1353" t="s">
        <v>2477</v>
      </c>
      <c r="T1353" t="s">
        <v>3899</v>
      </c>
      <c r="U1353" s="206">
        <v>4.0599999999999996</v>
      </c>
      <c r="V1353" t="s">
        <v>2329</v>
      </c>
      <c r="W1353" t="s">
        <v>2326</v>
      </c>
      <c r="X1353" t="s">
        <v>2378</v>
      </c>
      <c r="Y1353" t="s">
        <v>3114</v>
      </c>
      <c r="Z1353" t="s">
        <v>3532</v>
      </c>
      <c r="AA1353">
        <v>796770</v>
      </c>
      <c r="AB1353" s="203">
        <v>37030.875</v>
      </c>
      <c r="AC1353" s="203">
        <v>37032.875</v>
      </c>
    </row>
    <row r="1354" spans="1:29" x14ac:dyDescent="0.25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3</v>
      </c>
      <c r="F1354" s="218">
        <f t="shared" si="105"/>
        <v>30000</v>
      </c>
      <c r="G1354" s="207">
        <v>1264665</v>
      </c>
      <c r="H1354" s="203">
        <v>37029.346250000002</v>
      </c>
      <c r="I1354" t="s">
        <v>2721</v>
      </c>
      <c r="M1354" t="s">
        <v>2476</v>
      </c>
      <c r="N1354" t="s">
        <v>2445</v>
      </c>
      <c r="O1354" t="s">
        <v>1902</v>
      </c>
      <c r="P1354" s="204">
        <v>10000</v>
      </c>
      <c r="S1354" t="s">
        <v>2477</v>
      </c>
      <c r="T1354" t="s">
        <v>3899</v>
      </c>
      <c r="U1354" s="206">
        <v>4.1050000000000004</v>
      </c>
      <c r="V1354" t="s">
        <v>2958</v>
      </c>
      <c r="W1354" t="s">
        <v>2827</v>
      </c>
      <c r="X1354" t="s">
        <v>2447</v>
      </c>
      <c r="Y1354" t="s">
        <v>3114</v>
      </c>
      <c r="Z1354" t="s">
        <v>2448</v>
      </c>
      <c r="AA1354">
        <v>796771</v>
      </c>
      <c r="AB1354" s="203">
        <v>37030.875</v>
      </c>
      <c r="AC1354" s="203">
        <v>37032.875</v>
      </c>
    </row>
    <row r="1355" spans="1:29" x14ac:dyDescent="0.25">
      <c r="A1355" s="44" t="str">
        <f t="shared" ref="A1355:A1418" si="106">B1355&amp;" "&amp;C1355&amp;" "&amp;D1355</f>
        <v>US Natural Gas Financial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Financial</v>
      </c>
      <c r="E1355" s="44">
        <f>IF(VLOOKUP(S1355,'DD-Lookup'!$J$6:$L$50,3,FALSE)="Monthly",(YEAR(AC1355)-YEAR(AB1355))*12+MONTH(AC1355)-MONTH(AB1355)+1,(AC1355-AB1355+1))</f>
        <v>31</v>
      </c>
      <c r="F1355" s="218">
        <f t="shared" ref="F1355:F1418" si="110">E1355*SUM(P1355:Q1355)</f>
        <v>77500</v>
      </c>
      <c r="G1355" s="207">
        <v>1264666</v>
      </c>
      <c r="H1355" s="203">
        <v>37029.346273148149</v>
      </c>
      <c r="I1355" t="s">
        <v>2934</v>
      </c>
      <c r="M1355" t="s">
        <v>2476</v>
      </c>
      <c r="N1355" t="s">
        <v>2711</v>
      </c>
      <c r="O1355" t="s">
        <v>3124</v>
      </c>
      <c r="P1355" s="204">
        <v>2500</v>
      </c>
      <c r="S1355" t="s">
        <v>2477</v>
      </c>
      <c r="T1355" t="s">
        <v>3899</v>
      </c>
      <c r="U1355" s="206">
        <v>4.2699999999999996</v>
      </c>
      <c r="V1355" t="s">
        <v>2598</v>
      </c>
      <c r="W1355" t="s">
        <v>3390</v>
      </c>
      <c r="X1355" t="s">
        <v>2713</v>
      </c>
      <c r="Y1355" t="s">
        <v>3964</v>
      </c>
      <c r="Z1355" t="s">
        <v>3532</v>
      </c>
      <c r="AA1355" t="s">
        <v>1938</v>
      </c>
      <c r="AB1355" s="203">
        <v>37073.875</v>
      </c>
      <c r="AC1355" s="203">
        <v>37103.875</v>
      </c>
    </row>
    <row r="1356" spans="1:29" x14ac:dyDescent="0.25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3</v>
      </c>
      <c r="F1356" s="218">
        <f t="shared" si="110"/>
        <v>7500</v>
      </c>
      <c r="G1356" s="207">
        <v>1264668</v>
      </c>
      <c r="H1356" s="203">
        <v>37029.346307870372</v>
      </c>
      <c r="I1356" t="s">
        <v>2824</v>
      </c>
      <c r="M1356" t="s">
        <v>2476</v>
      </c>
      <c r="N1356" t="s">
        <v>3110</v>
      </c>
      <c r="O1356" t="s">
        <v>1805</v>
      </c>
      <c r="Q1356" s="204">
        <v>2500</v>
      </c>
      <c r="S1356" t="s">
        <v>2477</v>
      </c>
      <c r="T1356" t="s">
        <v>3899</v>
      </c>
      <c r="U1356" s="206">
        <v>3.7749999999999999</v>
      </c>
      <c r="V1356" t="s">
        <v>2825</v>
      </c>
      <c r="W1356" t="s">
        <v>2386</v>
      </c>
      <c r="X1356" t="s">
        <v>2375</v>
      </c>
      <c r="Y1356" t="s">
        <v>3114</v>
      </c>
      <c r="Z1356" t="s">
        <v>3532</v>
      </c>
      <c r="AA1356">
        <v>796772</v>
      </c>
      <c r="AB1356" s="203">
        <v>37030.875</v>
      </c>
      <c r="AC1356" s="203">
        <v>37032.875</v>
      </c>
    </row>
    <row r="1357" spans="1:29" x14ac:dyDescent="0.25">
      <c r="A1357" s="44" t="str">
        <f t="shared" si="106"/>
        <v>US Natural Gas Financial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Financial</v>
      </c>
      <c r="E1357" s="44">
        <f>IF(VLOOKUP(S1357,'DD-Lookup'!$J$6:$L$50,3,FALSE)="Monthly",(YEAR(AC1357)-YEAR(AB1357))*12+MONTH(AC1357)-MONTH(AB1357)+1,(AC1357-AB1357+1))</f>
        <v>151</v>
      </c>
      <c r="F1357" s="218">
        <f t="shared" si="110"/>
        <v>755000</v>
      </c>
      <c r="G1357" s="207">
        <v>1264669</v>
      </c>
      <c r="H1357" s="203">
        <v>37029.346319444441</v>
      </c>
      <c r="I1357" t="s">
        <v>2630</v>
      </c>
      <c r="M1357" t="s">
        <v>2476</v>
      </c>
      <c r="N1357" t="s">
        <v>2711</v>
      </c>
      <c r="O1357" t="s">
        <v>3148</v>
      </c>
      <c r="P1357" s="204">
        <v>5000</v>
      </c>
      <c r="S1357" t="s">
        <v>2477</v>
      </c>
      <c r="T1357" t="s">
        <v>3899</v>
      </c>
      <c r="U1357" s="206">
        <v>4.68</v>
      </c>
      <c r="V1357" t="s">
        <v>2355</v>
      </c>
      <c r="W1357" t="s">
        <v>3390</v>
      </c>
      <c r="X1357" t="s">
        <v>2713</v>
      </c>
      <c r="Y1357" t="s">
        <v>3964</v>
      </c>
      <c r="Z1357" t="s">
        <v>3532</v>
      </c>
      <c r="AA1357" t="s">
        <v>1939</v>
      </c>
      <c r="AB1357" s="203">
        <v>37196</v>
      </c>
      <c r="AC1357" s="203">
        <v>37346</v>
      </c>
    </row>
    <row r="1358" spans="1:29" x14ac:dyDescent="0.25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3</v>
      </c>
      <c r="F1358" s="218">
        <f t="shared" si="110"/>
        <v>30000</v>
      </c>
      <c r="G1358" s="207">
        <v>1264670</v>
      </c>
      <c r="H1358" s="203">
        <v>37029.346377314818</v>
      </c>
      <c r="I1358" t="s">
        <v>3136</v>
      </c>
      <c r="M1358" t="s">
        <v>2476</v>
      </c>
      <c r="N1358" t="s">
        <v>2445</v>
      </c>
      <c r="O1358" t="s">
        <v>1902</v>
      </c>
      <c r="P1358" s="204">
        <v>10000</v>
      </c>
      <c r="S1358" t="s">
        <v>2477</v>
      </c>
      <c r="T1358" t="s">
        <v>3899</v>
      </c>
      <c r="U1358" s="206">
        <v>4.0999999999999996</v>
      </c>
      <c r="V1358" t="s">
        <v>1940</v>
      </c>
      <c r="W1358" t="s">
        <v>2827</v>
      </c>
      <c r="X1358" t="s">
        <v>2447</v>
      </c>
      <c r="Y1358" t="s">
        <v>3114</v>
      </c>
      <c r="Z1358" t="s">
        <v>2448</v>
      </c>
      <c r="AA1358">
        <v>796773</v>
      </c>
      <c r="AB1358" s="203">
        <v>37030.875</v>
      </c>
      <c r="AC1358" s="203">
        <v>37032.875</v>
      </c>
    </row>
    <row r="1359" spans="1:29" x14ac:dyDescent="0.25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3</v>
      </c>
      <c r="F1359" s="218">
        <f t="shared" si="110"/>
        <v>30000</v>
      </c>
      <c r="G1359" s="207">
        <v>1264671</v>
      </c>
      <c r="H1359" s="203">
        <v>37029.346388888887</v>
      </c>
      <c r="I1359" t="s">
        <v>2710</v>
      </c>
      <c r="M1359" t="s">
        <v>2476</v>
      </c>
      <c r="N1359" t="s">
        <v>3110</v>
      </c>
      <c r="O1359" t="s">
        <v>1846</v>
      </c>
      <c r="P1359" s="204">
        <v>10000</v>
      </c>
      <c r="S1359" t="s">
        <v>2477</v>
      </c>
      <c r="T1359" t="s">
        <v>3899</v>
      </c>
      <c r="U1359" s="206">
        <v>4.1500000000000004</v>
      </c>
      <c r="V1359" t="s">
        <v>1930</v>
      </c>
      <c r="W1359" t="s">
        <v>2319</v>
      </c>
      <c r="X1359" t="s">
        <v>2320</v>
      </c>
      <c r="Y1359" t="s">
        <v>3114</v>
      </c>
      <c r="Z1359" t="s">
        <v>3532</v>
      </c>
      <c r="AA1359">
        <v>796774</v>
      </c>
      <c r="AB1359" s="203">
        <v>37030.875</v>
      </c>
      <c r="AC1359" s="203">
        <v>37032.875</v>
      </c>
    </row>
    <row r="1360" spans="1:29" x14ac:dyDescent="0.25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3</v>
      </c>
      <c r="F1360" s="218">
        <f t="shared" si="110"/>
        <v>15000</v>
      </c>
      <c r="G1360" s="207">
        <v>1264672</v>
      </c>
      <c r="H1360" s="203">
        <v>37029.346435185187</v>
      </c>
      <c r="I1360" t="s">
        <v>3639</v>
      </c>
      <c r="M1360" t="s">
        <v>2476</v>
      </c>
      <c r="N1360" t="s">
        <v>3110</v>
      </c>
      <c r="O1360" t="s">
        <v>1832</v>
      </c>
      <c r="P1360" s="204">
        <v>5000</v>
      </c>
      <c r="S1360" t="s">
        <v>2477</v>
      </c>
      <c r="T1360" t="s">
        <v>3899</v>
      </c>
      <c r="U1360" s="206">
        <v>2.65</v>
      </c>
      <c r="V1360" t="s">
        <v>2841</v>
      </c>
      <c r="W1360" t="s">
        <v>2413</v>
      </c>
      <c r="X1360" t="s">
        <v>2375</v>
      </c>
      <c r="Y1360" t="s">
        <v>3114</v>
      </c>
      <c r="Z1360" t="s">
        <v>3532</v>
      </c>
      <c r="AA1360">
        <v>796775</v>
      </c>
      <c r="AB1360" s="203">
        <v>37030.875</v>
      </c>
      <c r="AC1360" s="203">
        <v>37032.875</v>
      </c>
    </row>
    <row r="1361" spans="1:29" x14ac:dyDescent="0.25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3</v>
      </c>
      <c r="F1361" s="218">
        <f t="shared" si="110"/>
        <v>30000</v>
      </c>
      <c r="G1361" s="207">
        <v>1264673</v>
      </c>
      <c r="H1361" s="203">
        <v>37029.34652777778</v>
      </c>
      <c r="I1361" t="s">
        <v>3639</v>
      </c>
      <c r="M1361" t="s">
        <v>2476</v>
      </c>
      <c r="N1361" t="s">
        <v>3110</v>
      </c>
      <c r="O1361" t="s">
        <v>2606</v>
      </c>
      <c r="Q1361" s="204">
        <v>10000</v>
      </c>
      <c r="S1361" t="s">
        <v>2477</v>
      </c>
      <c r="T1361" t="s">
        <v>3899</v>
      </c>
      <c r="U1361" s="206">
        <v>4.1449999999999996</v>
      </c>
      <c r="V1361" t="s">
        <v>2467</v>
      </c>
      <c r="W1361" t="s">
        <v>2319</v>
      </c>
      <c r="X1361" t="s">
        <v>2320</v>
      </c>
      <c r="Y1361" t="s">
        <v>3114</v>
      </c>
      <c r="Z1361" t="s">
        <v>3532</v>
      </c>
      <c r="AA1361">
        <v>796776</v>
      </c>
      <c r="AB1361" s="203">
        <v>37030.875</v>
      </c>
      <c r="AC1361" s="203">
        <v>37032.875</v>
      </c>
    </row>
    <row r="1362" spans="1:29" x14ac:dyDescent="0.25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8">
        <f t="shared" si="110"/>
        <v>25</v>
      </c>
      <c r="G1362" s="207">
        <v>1264675</v>
      </c>
      <c r="H1362" s="203">
        <v>37029.346585648149</v>
      </c>
      <c r="I1362" t="s">
        <v>3240</v>
      </c>
      <c r="M1362" t="s">
        <v>3301</v>
      </c>
      <c r="N1362" t="s">
        <v>2406</v>
      </c>
      <c r="O1362" t="s">
        <v>2607</v>
      </c>
      <c r="P1362" s="204">
        <v>25</v>
      </c>
      <c r="S1362" t="s">
        <v>2475</v>
      </c>
      <c r="T1362" t="s">
        <v>3899</v>
      </c>
      <c r="U1362" s="206">
        <v>340</v>
      </c>
      <c r="V1362" t="s">
        <v>1941</v>
      </c>
      <c r="W1362" t="s">
        <v>2414</v>
      </c>
      <c r="X1362" t="s">
        <v>2408</v>
      </c>
      <c r="Y1362" t="s">
        <v>4166</v>
      </c>
      <c r="Z1362" t="s">
        <v>3527</v>
      </c>
      <c r="AA1362">
        <v>615124.1</v>
      </c>
      <c r="AB1362" s="203">
        <v>37032.875</v>
      </c>
      <c r="AC1362" s="203">
        <v>37032.875</v>
      </c>
    </row>
    <row r="1363" spans="1:29" x14ac:dyDescent="0.25">
      <c r="A1363" s="44" t="str">
        <f t="shared" si="106"/>
        <v>US Natural Gas Financial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Financial</v>
      </c>
      <c r="E1363" s="44">
        <f>IF(VLOOKUP(S1363,'DD-Lookup'!$J$6:$L$50,3,FALSE)="Monthly",(YEAR(AC1363)-YEAR(AB1363))*12+MONTH(AC1363)-MONTH(AB1363)+1,(AC1363-AB1363+1))</f>
        <v>153</v>
      </c>
      <c r="F1363" s="218">
        <f t="shared" si="110"/>
        <v>765000</v>
      </c>
      <c r="G1363" s="207">
        <v>1264676</v>
      </c>
      <c r="H1363" s="203">
        <v>37029.346655092595</v>
      </c>
      <c r="I1363" t="s">
        <v>2654</v>
      </c>
      <c r="M1363" t="s">
        <v>2476</v>
      </c>
      <c r="N1363" t="s">
        <v>2711</v>
      </c>
      <c r="O1363" t="s">
        <v>2310</v>
      </c>
      <c r="Q1363" s="204">
        <v>5000</v>
      </c>
      <c r="S1363" t="s">
        <v>2477</v>
      </c>
      <c r="T1363" t="s">
        <v>3899</v>
      </c>
      <c r="U1363" s="206">
        <v>4.32</v>
      </c>
      <c r="V1363" t="s">
        <v>2349</v>
      </c>
      <c r="W1363" t="s">
        <v>3390</v>
      </c>
      <c r="X1363" t="s">
        <v>2713</v>
      </c>
      <c r="Y1363" t="s">
        <v>3964</v>
      </c>
      <c r="Z1363" t="s">
        <v>3532</v>
      </c>
      <c r="AA1363" t="s">
        <v>1942</v>
      </c>
      <c r="AB1363" s="203">
        <v>37043</v>
      </c>
      <c r="AC1363" s="203">
        <v>37195</v>
      </c>
    </row>
    <row r="1364" spans="1:29" x14ac:dyDescent="0.25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3</v>
      </c>
      <c r="F1364" s="218">
        <f t="shared" si="110"/>
        <v>15000</v>
      </c>
      <c r="G1364" s="207">
        <v>1264677</v>
      </c>
      <c r="H1364" s="203">
        <v>37029.346689814818</v>
      </c>
      <c r="I1364" t="s">
        <v>2669</v>
      </c>
      <c r="M1364" t="s">
        <v>2476</v>
      </c>
      <c r="N1364" t="s">
        <v>3110</v>
      </c>
      <c r="O1364" t="s">
        <v>1913</v>
      </c>
      <c r="P1364" s="204">
        <v>5000</v>
      </c>
      <c r="S1364" t="s">
        <v>2477</v>
      </c>
      <c r="T1364" t="s">
        <v>3899</v>
      </c>
      <c r="U1364" s="206">
        <v>4.45</v>
      </c>
      <c r="V1364" t="s">
        <v>2744</v>
      </c>
      <c r="W1364" t="s">
        <v>2358</v>
      </c>
      <c r="X1364" t="s">
        <v>2359</v>
      </c>
      <c r="Y1364" t="s">
        <v>3114</v>
      </c>
      <c r="Z1364" t="s">
        <v>3532</v>
      </c>
      <c r="AA1364">
        <v>796777</v>
      </c>
      <c r="AB1364" s="203">
        <v>37030.875</v>
      </c>
      <c r="AC1364" s="203">
        <v>37032.875</v>
      </c>
    </row>
    <row r="1365" spans="1:29" x14ac:dyDescent="0.25">
      <c r="A1365" s="44" t="str">
        <f t="shared" si="106"/>
        <v>US Natural Gas Financial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Financial</v>
      </c>
      <c r="E1365" s="44">
        <f>IF(VLOOKUP(S1365,'DD-Lookup'!$J$6:$L$50,3,FALSE)="Monthly",(YEAR(AC1365)-YEAR(AB1365))*12+MONTH(AC1365)-MONTH(AB1365)+1,(AC1365-AB1365+1))</f>
        <v>153</v>
      </c>
      <c r="F1365" s="218">
        <f t="shared" si="110"/>
        <v>765000</v>
      </c>
      <c r="G1365" s="207">
        <v>1264678</v>
      </c>
      <c r="H1365" s="203">
        <v>37029.346724537034</v>
      </c>
      <c r="I1365" t="s">
        <v>2630</v>
      </c>
      <c r="M1365" t="s">
        <v>2476</v>
      </c>
      <c r="N1365" t="s">
        <v>2711</v>
      </c>
      <c r="O1365" t="s">
        <v>2310</v>
      </c>
      <c r="P1365" s="204">
        <v>5000</v>
      </c>
      <c r="S1365" t="s">
        <v>2477</v>
      </c>
      <c r="T1365" t="s">
        <v>3899</v>
      </c>
      <c r="U1365" s="206">
        <v>4.3150000000000004</v>
      </c>
      <c r="V1365" t="s">
        <v>1943</v>
      </c>
      <c r="W1365" t="s">
        <v>3390</v>
      </c>
      <c r="X1365" t="s">
        <v>2713</v>
      </c>
      <c r="Y1365" t="s">
        <v>3964</v>
      </c>
      <c r="Z1365" t="s">
        <v>3532</v>
      </c>
      <c r="AA1365" t="s">
        <v>1944</v>
      </c>
      <c r="AB1365" s="203">
        <v>37043</v>
      </c>
      <c r="AC1365" s="203">
        <v>37195</v>
      </c>
    </row>
    <row r="1366" spans="1:29" x14ac:dyDescent="0.25">
      <c r="A1366" s="44" t="str">
        <f t="shared" si="106"/>
        <v>US Natural Gas Financial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Financial</v>
      </c>
      <c r="E1366" s="44">
        <f>IF(VLOOKUP(S1366,'DD-Lookup'!$J$6:$L$50,3,FALSE)="Monthly",(YEAR(AC1366)-YEAR(AB1366))*12+MONTH(AC1366)-MONTH(AB1366)+1,(AC1366-AB1366+1))</f>
        <v>30</v>
      </c>
      <c r="F1366" s="218">
        <f t="shared" si="110"/>
        <v>600000</v>
      </c>
      <c r="G1366" s="207">
        <v>1264679</v>
      </c>
      <c r="H1366" s="203">
        <v>37029.346724537034</v>
      </c>
      <c r="I1366" t="s">
        <v>2654</v>
      </c>
      <c r="M1366" t="s">
        <v>2476</v>
      </c>
      <c r="N1366" t="s">
        <v>2711</v>
      </c>
      <c r="O1366" t="s">
        <v>2712</v>
      </c>
      <c r="Q1366" s="204">
        <v>20000</v>
      </c>
      <c r="S1366" t="s">
        <v>2477</v>
      </c>
      <c r="T1366" t="s">
        <v>3899</v>
      </c>
      <c r="U1366" s="206">
        <v>4.1950000000000003</v>
      </c>
      <c r="V1366" t="s">
        <v>2349</v>
      </c>
      <c r="W1366" t="s">
        <v>3390</v>
      </c>
      <c r="X1366" t="s">
        <v>2713</v>
      </c>
      <c r="Y1366" t="s">
        <v>3964</v>
      </c>
      <c r="Z1366" t="s">
        <v>3532</v>
      </c>
      <c r="AA1366" t="s">
        <v>1945</v>
      </c>
      <c r="AB1366" s="203">
        <v>37043.875</v>
      </c>
      <c r="AC1366" s="203">
        <v>37072.875</v>
      </c>
    </row>
    <row r="1367" spans="1:29" x14ac:dyDescent="0.25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3</v>
      </c>
      <c r="F1367" s="218">
        <f t="shared" si="110"/>
        <v>30000</v>
      </c>
      <c r="G1367" s="207">
        <v>1264680</v>
      </c>
      <c r="H1367" s="203">
        <v>37029.346747685187</v>
      </c>
      <c r="I1367" t="s">
        <v>2365</v>
      </c>
      <c r="M1367" t="s">
        <v>2476</v>
      </c>
      <c r="N1367" t="s">
        <v>3110</v>
      </c>
      <c r="O1367" t="s">
        <v>2606</v>
      </c>
      <c r="P1367" s="204">
        <v>10000</v>
      </c>
      <c r="S1367" t="s">
        <v>2477</v>
      </c>
      <c r="T1367" t="s">
        <v>3899</v>
      </c>
      <c r="U1367" s="206">
        <v>4.1399999999999997</v>
      </c>
      <c r="V1367" t="s">
        <v>2366</v>
      </c>
      <c r="W1367" t="s">
        <v>2319</v>
      </c>
      <c r="X1367" t="s">
        <v>2320</v>
      </c>
      <c r="Y1367" t="s">
        <v>3114</v>
      </c>
      <c r="Z1367" t="s">
        <v>3532</v>
      </c>
      <c r="AA1367">
        <v>796778</v>
      </c>
      <c r="AB1367" s="203">
        <v>37030.875</v>
      </c>
      <c r="AC1367" s="203">
        <v>37032.875</v>
      </c>
    </row>
    <row r="1368" spans="1:29" x14ac:dyDescent="0.25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3</v>
      </c>
      <c r="F1368" s="218">
        <f t="shared" si="110"/>
        <v>30000</v>
      </c>
      <c r="G1368" s="207">
        <v>1264681</v>
      </c>
      <c r="H1368" s="203">
        <v>37029.346782407411</v>
      </c>
      <c r="I1368" t="s">
        <v>4174</v>
      </c>
      <c r="M1368" t="s">
        <v>2476</v>
      </c>
      <c r="N1368" t="s">
        <v>3110</v>
      </c>
      <c r="O1368" t="s">
        <v>2622</v>
      </c>
      <c r="Q1368" s="204">
        <v>10000</v>
      </c>
      <c r="S1368" t="s">
        <v>2477</v>
      </c>
      <c r="T1368" t="s">
        <v>3899</v>
      </c>
      <c r="U1368" s="206">
        <v>4.1150000000000002</v>
      </c>
      <c r="V1368" t="s">
        <v>2952</v>
      </c>
      <c r="W1368" t="s">
        <v>2326</v>
      </c>
      <c r="X1368" t="s">
        <v>2327</v>
      </c>
      <c r="Y1368" t="s">
        <v>3114</v>
      </c>
      <c r="Z1368" t="s">
        <v>3532</v>
      </c>
      <c r="AA1368">
        <v>796779</v>
      </c>
      <c r="AB1368" s="203">
        <v>37030.875</v>
      </c>
      <c r="AC1368" s="203">
        <v>37032.875</v>
      </c>
    </row>
    <row r="1369" spans="1:29" x14ac:dyDescent="0.25">
      <c r="A1369" s="44" t="str">
        <f t="shared" si="106"/>
        <v>US Power Physical</v>
      </c>
      <c r="B1369" s="44" t="str">
        <f t="shared" si="107"/>
        <v>US</v>
      </c>
      <c r="C1369" s="44" t="str">
        <f t="shared" si="108"/>
        <v>Power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2</v>
      </c>
      <c r="F1369" s="218">
        <f t="shared" si="110"/>
        <v>50</v>
      </c>
      <c r="G1369" s="207">
        <v>1264682</v>
      </c>
      <c r="H1369" s="203">
        <v>37029.346886574072</v>
      </c>
      <c r="I1369" t="s">
        <v>2630</v>
      </c>
      <c r="M1369" t="s">
        <v>3301</v>
      </c>
      <c r="N1369" t="s">
        <v>2409</v>
      </c>
      <c r="O1369" t="s">
        <v>1836</v>
      </c>
      <c r="P1369" s="204">
        <v>25</v>
      </c>
      <c r="S1369" t="s">
        <v>2475</v>
      </c>
      <c r="T1369" t="s">
        <v>3899</v>
      </c>
      <c r="U1369" s="206">
        <v>123</v>
      </c>
      <c r="V1369" t="s">
        <v>2488</v>
      </c>
      <c r="W1369" t="s">
        <v>2419</v>
      </c>
      <c r="X1369" t="s">
        <v>2412</v>
      </c>
      <c r="Y1369" t="s">
        <v>4166</v>
      </c>
      <c r="Z1369" t="s">
        <v>3527</v>
      </c>
      <c r="AA1369">
        <v>615125.1</v>
      </c>
      <c r="AB1369" s="203">
        <v>37031.875</v>
      </c>
      <c r="AC1369" s="203">
        <v>37032.875</v>
      </c>
    </row>
    <row r="1370" spans="1:29" x14ac:dyDescent="0.25">
      <c r="A1370" s="44" t="str">
        <f t="shared" si="106"/>
        <v>US Natural Gas Financial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Financial</v>
      </c>
      <c r="E1370" s="44">
        <f>IF(VLOOKUP(S1370,'DD-Lookup'!$J$6:$L$50,3,FALSE)="Monthly",(YEAR(AC1370)-YEAR(AB1370))*12+MONTH(AC1370)-MONTH(AB1370)+1,(AC1370-AB1370+1))</f>
        <v>153</v>
      </c>
      <c r="F1370" s="218">
        <f t="shared" si="110"/>
        <v>765000</v>
      </c>
      <c r="G1370" s="207">
        <v>1264683</v>
      </c>
      <c r="H1370" s="203">
        <v>37029.346909722219</v>
      </c>
      <c r="I1370" t="s">
        <v>2630</v>
      </c>
      <c r="M1370" t="s">
        <v>2476</v>
      </c>
      <c r="N1370" t="s">
        <v>2711</v>
      </c>
      <c r="O1370" t="s">
        <v>2310</v>
      </c>
      <c r="P1370" s="204">
        <v>5000</v>
      </c>
      <c r="S1370" t="s">
        <v>2477</v>
      </c>
      <c r="T1370" t="s">
        <v>3899</v>
      </c>
      <c r="U1370" s="206">
        <v>4.3150000000000004</v>
      </c>
      <c r="V1370" t="s">
        <v>1943</v>
      </c>
      <c r="W1370" t="s">
        <v>3390</v>
      </c>
      <c r="X1370" t="s">
        <v>2713</v>
      </c>
      <c r="Y1370" t="s">
        <v>3964</v>
      </c>
      <c r="Z1370" t="s">
        <v>3532</v>
      </c>
      <c r="AA1370" t="s">
        <v>1946</v>
      </c>
      <c r="AB1370" s="203">
        <v>37043</v>
      </c>
      <c r="AC1370" s="203">
        <v>37195</v>
      </c>
    </row>
    <row r="1371" spans="1:29" x14ac:dyDescent="0.25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3</v>
      </c>
      <c r="F1371" s="218">
        <f t="shared" si="110"/>
        <v>15000</v>
      </c>
      <c r="G1371" s="207">
        <v>1264684</v>
      </c>
      <c r="H1371" s="203">
        <v>37029.346909722219</v>
      </c>
      <c r="I1371" t="s">
        <v>3115</v>
      </c>
      <c r="M1371" t="s">
        <v>2476</v>
      </c>
      <c r="N1371" t="s">
        <v>3110</v>
      </c>
      <c r="O1371" t="s">
        <v>1768</v>
      </c>
      <c r="Q1371" s="204">
        <v>5000</v>
      </c>
      <c r="S1371" t="s">
        <v>2477</v>
      </c>
      <c r="T1371" t="s">
        <v>3899</v>
      </c>
      <c r="U1371" s="206">
        <v>4.01</v>
      </c>
      <c r="V1371" t="s">
        <v>3162</v>
      </c>
      <c r="W1371" t="s">
        <v>3174</v>
      </c>
      <c r="X1371" t="s">
        <v>3138</v>
      </c>
      <c r="Y1371" t="s">
        <v>3114</v>
      </c>
      <c r="Z1371" t="s">
        <v>3532</v>
      </c>
      <c r="AA1371">
        <v>796780</v>
      </c>
      <c r="AB1371" s="203">
        <v>37030.875</v>
      </c>
      <c r="AC1371" s="203">
        <v>37032.875</v>
      </c>
    </row>
    <row r="1372" spans="1:29" x14ac:dyDescent="0.25">
      <c r="A1372" s="44" t="str">
        <f t="shared" si="106"/>
        <v>US Power Physical</v>
      </c>
      <c r="B1372" s="44" t="str">
        <f t="shared" si="107"/>
        <v>US</v>
      </c>
      <c r="C1372" s="44" t="str">
        <f t="shared" si="108"/>
        <v>Power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2</v>
      </c>
      <c r="F1372" s="218">
        <f t="shared" si="110"/>
        <v>50</v>
      </c>
      <c r="G1372" s="207">
        <v>1264685</v>
      </c>
      <c r="H1372" s="203">
        <v>37029.346921296295</v>
      </c>
      <c r="I1372" t="s">
        <v>2630</v>
      </c>
      <c r="M1372" t="s">
        <v>3301</v>
      </c>
      <c r="N1372" t="s">
        <v>2409</v>
      </c>
      <c r="O1372" t="s">
        <v>1817</v>
      </c>
      <c r="P1372" s="204">
        <v>25</v>
      </c>
      <c r="S1372" t="s">
        <v>2475</v>
      </c>
      <c r="T1372" t="s">
        <v>3899</v>
      </c>
      <c r="U1372" s="206">
        <v>203</v>
      </c>
      <c r="V1372" t="s">
        <v>2488</v>
      </c>
      <c r="W1372" t="s">
        <v>2419</v>
      </c>
      <c r="X1372" t="s">
        <v>2412</v>
      </c>
      <c r="Y1372" t="s">
        <v>4166</v>
      </c>
      <c r="Z1372" t="s">
        <v>3527</v>
      </c>
      <c r="AA1372">
        <v>615126.1</v>
      </c>
      <c r="AB1372" s="203">
        <v>37031.875</v>
      </c>
      <c r="AC1372" s="203">
        <v>37032.875</v>
      </c>
    </row>
    <row r="1373" spans="1:29" x14ac:dyDescent="0.25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3</v>
      </c>
      <c r="F1373" s="218">
        <f t="shared" si="110"/>
        <v>30000</v>
      </c>
      <c r="G1373" s="207">
        <v>1264686</v>
      </c>
      <c r="H1373" s="203">
        <v>37029.346979166665</v>
      </c>
      <c r="I1373" t="s">
        <v>2464</v>
      </c>
      <c r="M1373" t="s">
        <v>2476</v>
      </c>
      <c r="N1373" t="s">
        <v>3110</v>
      </c>
      <c r="O1373" t="s">
        <v>2606</v>
      </c>
      <c r="Q1373" s="204">
        <v>10000</v>
      </c>
      <c r="S1373" t="s">
        <v>2477</v>
      </c>
      <c r="T1373" t="s">
        <v>3899</v>
      </c>
      <c r="U1373" s="206">
        <v>4.1399999999999997</v>
      </c>
      <c r="V1373" t="s">
        <v>4134</v>
      </c>
      <c r="W1373" t="s">
        <v>2319</v>
      </c>
      <c r="X1373" t="s">
        <v>2320</v>
      </c>
      <c r="Y1373" t="s">
        <v>3114</v>
      </c>
      <c r="Z1373" t="s">
        <v>3532</v>
      </c>
      <c r="AA1373">
        <v>796781</v>
      </c>
      <c r="AB1373" s="203">
        <v>37030.875</v>
      </c>
      <c r="AC1373" s="203">
        <v>37032.875</v>
      </c>
    </row>
    <row r="1374" spans="1:29" x14ac:dyDescent="0.25">
      <c r="A1374" s="44" t="str">
        <f t="shared" si="106"/>
        <v>US Natural Gas Financial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30</v>
      </c>
      <c r="F1374" s="218">
        <f t="shared" si="110"/>
        <v>300000</v>
      </c>
      <c r="G1374" s="207">
        <v>1264687</v>
      </c>
      <c r="H1374" s="203">
        <v>37029.346990740742</v>
      </c>
      <c r="I1374" t="s">
        <v>2699</v>
      </c>
      <c r="M1374" t="s">
        <v>2476</v>
      </c>
      <c r="N1374" t="s">
        <v>3125</v>
      </c>
      <c r="O1374" t="s">
        <v>2830</v>
      </c>
      <c r="P1374" s="204">
        <v>10000</v>
      </c>
      <c r="S1374" t="s">
        <v>2477</v>
      </c>
      <c r="T1374" t="s">
        <v>3899</v>
      </c>
      <c r="U1374" s="206">
        <v>-7.2499999999999995E-2</v>
      </c>
      <c r="V1374" t="s">
        <v>1777</v>
      </c>
      <c r="W1374" t="s">
        <v>2831</v>
      </c>
      <c r="X1374" t="s">
        <v>2832</v>
      </c>
      <c r="Y1374" t="s">
        <v>3964</v>
      </c>
      <c r="Z1374" t="s">
        <v>3532</v>
      </c>
      <c r="AA1374" t="s">
        <v>1947</v>
      </c>
      <c r="AB1374" s="203">
        <v>37043.875</v>
      </c>
      <c r="AC1374" s="203">
        <v>37072.875</v>
      </c>
    </row>
    <row r="1375" spans="1:29" x14ac:dyDescent="0.25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3</v>
      </c>
      <c r="F1375" s="218">
        <f t="shared" si="110"/>
        <v>15000</v>
      </c>
      <c r="G1375" s="207">
        <v>1264688</v>
      </c>
      <c r="H1375" s="203">
        <v>37029.346990740742</v>
      </c>
      <c r="I1375" t="s">
        <v>2669</v>
      </c>
      <c r="M1375" t="s">
        <v>2476</v>
      </c>
      <c r="N1375" t="s">
        <v>3110</v>
      </c>
      <c r="O1375" t="s">
        <v>1768</v>
      </c>
      <c r="Q1375" s="204">
        <v>5000</v>
      </c>
      <c r="S1375" t="s">
        <v>2477</v>
      </c>
      <c r="T1375" t="s">
        <v>3899</v>
      </c>
      <c r="U1375" s="206">
        <v>4.0149999999999997</v>
      </c>
      <c r="V1375" t="s">
        <v>2339</v>
      </c>
      <c r="W1375" t="s">
        <v>3174</v>
      </c>
      <c r="X1375" t="s">
        <v>3138</v>
      </c>
      <c r="Y1375" t="s">
        <v>3114</v>
      </c>
      <c r="Z1375" t="s">
        <v>3532</v>
      </c>
      <c r="AA1375">
        <v>796782</v>
      </c>
      <c r="AB1375" s="203">
        <v>37030.875</v>
      </c>
      <c r="AC1375" s="203">
        <v>37032.875</v>
      </c>
    </row>
    <row r="1376" spans="1:29" x14ac:dyDescent="0.25">
      <c r="A1376" s="44" t="str">
        <f t="shared" si="106"/>
        <v>US Natural Gas Financial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Financial</v>
      </c>
      <c r="E1376" s="44">
        <f>IF(VLOOKUP(S1376,'DD-Lookup'!$J$6:$L$50,3,FALSE)="Monthly",(YEAR(AC1376)-YEAR(AB1376))*12+MONTH(AC1376)-MONTH(AB1376)+1,(AC1376-AB1376+1))</f>
        <v>30</v>
      </c>
      <c r="F1376" s="218">
        <f t="shared" si="110"/>
        <v>1500000</v>
      </c>
      <c r="G1376" s="207">
        <v>1264689</v>
      </c>
      <c r="H1376" s="203">
        <v>37029.347060185188</v>
      </c>
      <c r="I1376" t="s">
        <v>3639</v>
      </c>
      <c r="M1376" t="s">
        <v>2476</v>
      </c>
      <c r="N1376" t="s">
        <v>3125</v>
      </c>
      <c r="O1376" t="s">
        <v>1948</v>
      </c>
      <c r="P1376" s="204">
        <v>50000</v>
      </c>
      <c r="S1376" t="s">
        <v>2477</v>
      </c>
      <c r="T1376" t="s">
        <v>3899</v>
      </c>
      <c r="U1376" s="206">
        <v>0.215</v>
      </c>
      <c r="V1376" t="s">
        <v>2731</v>
      </c>
      <c r="W1376" t="s">
        <v>3126</v>
      </c>
      <c r="X1376" t="s">
        <v>3127</v>
      </c>
      <c r="Y1376" t="s">
        <v>3964</v>
      </c>
      <c r="Z1376" t="s">
        <v>3532</v>
      </c>
      <c r="AA1376" t="s">
        <v>1949</v>
      </c>
      <c r="AB1376" s="203">
        <v>37043.875</v>
      </c>
      <c r="AC1376" s="203">
        <v>37072.875</v>
      </c>
    </row>
    <row r="1377" spans="1:29" x14ac:dyDescent="0.25">
      <c r="A1377" s="44" t="str">
        <f t="shared" si="106"/>
        <v xml:space="preserve"> Metals Financial</v>
      </c>
      <c r="B1377" s="44" t="str">
        <f t="shared" si="107"/>
        <v/>
      </c>
      <c r="C1377" s="44" t="str">
        <f t="shared" si="108"/>
        <v>Metals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1</v>
      </c>
      <c r="F1377" s="218">
        <f t="shared" si="110"/>
        <v>20</v>
      </c>
      <c r="G1377" s="207">
        <v>1264692</v>
      </c>
      <c r="H1377" s="203">
        <v>37029.347071759257</v>
      </c>
      <c r="I1377" t="s">
        <v>3958</v>
      </c>
      <c r="M1377" t="s">
        <v>2482</v>
      </c>
      <c r="N1377" t="s">
        <v>3896</v>
      </c>
      <c r="O1377" t="s">
        <v>3897</v>
      </c>
      <c r="Q1377" s="204">
        <v>20</v>
      </c>
      <c r="S1377" t="s">
        <v>3898</v>
      </c>
      <c r="T1377" t="s">
        <v>3899</v>
      </c>
      <c r="U1377" s="206">
        <v>1704</v>
      </c>
      <c r="V1377" t="s">
        <v>3819</v>
      </c>
      <c r="W1377" t="s">
        <v>3922</v>
      </c>
      <c r="X1377" t="s">
        <v>3902</v>
      </c>
      <c r="Y1377" t="s">
        <v>3903</v>
      </c>
      <c r="Z1377" t="s">
        <v>3904</v>
      </c>
      <c r="AA1377">
        <v>2138386</v>
      </c>
    </row>
    <row r="1378" spans="1:29" x14ac:dyDescent="0.25">
      <c r="A1378" s="44" t="str">
        <f t="shared" si="106"/>
        <v>US Natural Gas Financial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Financial</v>
      </c>
      <c r="E1378" s="44">
        <f>IF(VLOOKUP(S1378,'DD-Lookup'!$J$6:$L$50,3,FALSE)="Monthly",(YEAR(AC1378)-YEAR(AB1378))*12+MONTH(AC1378)-MONTH(AB1378)+1,(AC1378-AB1378+1))</f>
        <v>30</v>
      </c>
      <c r="F1378" s="218">
        <f t="shared" si="110"/>
        <v>300000</v>
      </c>
      <c r="G1378" s="207">
        <v>1264691</v>
      </c>
      <c r="H1378" s="203">
        <v>37029.347071759257</v>
      </c>
      <c r="I1378" t="s">
        <v>3871</v>
      </c>
      <c r="M1378" t="s">
        <v>2476</v>
      </c>
      <c r="N1378" t="s">
        <v>3125</v>
      </c>
      <c r="O1378" t="s">
        <v>2830</v>
      </c>
      <c r="Q1378" s="204">
        <v>10000</v>
      </c>
      <c r="S1378" t="s">
        <v>2477</v>
      </c>
      <c r="T1378" t="s">
        <v>3899</v>
      </c>
      <c r="U1378" s="206">
        <v>-6.7500000000000004E-2</v>
      </c>
      <c r="V1378" t="s">
        <v>1172</v>
      </c>
      <c r="W1378" t="s">
        <v>2831</v>
      </c>
      <c r="X1378" t="s">
        <v>2832</v>
      </c>
      <c r="Y1378" t="s">
        <v>3964</v>
      </c>
      <c r="Z1378" t="s">
        <v>3532</v>
      </c>
      <c r="AA1378" t="s">
        <v>1950</v>
      </c>
      <c r="AB1378" s="203">
        <v>37043.875</v>
      </c>
      <c r="AC1378" s="203">
        <v>37072.875</v>
      </c>
    </row>
    <row r="1379" spans="1:29" x14ac:dyDescent="0.25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3</v>
      </c>
      <c r="F1379" s="218">
        <f t="shared" si="110"/>
        <v>30000</v>
      </c>
      <c r="G1379" s="207">
        <v>1264693</v>
      </c>
      <c r="H1379" s="203">
        <v>37029.347094907411</v>
      </c>
      <c r="I1379" t="s">
        <v>3147</v>
      </c>
      <c r="M1379" t="s">
        <v>2476</v>
      </c>
      <c r="N1379" t="s">
        <v>2445</v>
      </c>
      <c r="O1379" t="s">
        <v>1902</v>
      </c>
      <c r="Q1379" s="204">
        <v>10000</v>
      </c>
      <c r="S1379" t="s">
        <v>2477</v>
      </c>
      <c r="T1379" t="s">
        <v>3899</v>
      </c>
      <c r="U1379" s="206">
        <v>4.1100000000000003</v>
      </c>
      <c r="V1379" t="s">
        <v>2511</v>
      </c>
      <c r="W1379" t="s">
        <v>2827</v>
      </c>
      <c r="X1379" t="s">
        <v>2447</v>
      </c>
      <c r="Y1379" t="s">
        <v>3114</v>
      </c>
      <c r="Z1379" t="s">
        <v>2448</v>
      </c>
      <c r="AA1379">
        <v>796783</v>
      </c>
      <c r="AB1379" s="203">
        <v>37030.875</v>
      </c>
      <c r="AC1379" s="203">
        <v>37032.875</v>
      </c>
    </row>
    <row r="1380" spans="1:29" x14ac:dyDescent="0.25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2</v>
      </c>
      <c r="F1380" s="218">
        <f t="shared" si="110"/>
        <v>50</v>
      </c>
      <c r="G1380" s="207">
        <v>1264694</v>
      </c>
      <c r="H1380" s="203">
        <v>37029.347118055557</v>
      </c>
      <c r="I1380" t="s">
        <v>2455</v>
      </c>
      <c r="M1380" t="s">
        <v>3301</v>
      </c>
      <c r="N1380" t="s">
        <v>2406</v>
      </c>
      <c r="O1380" t="s">
        <v>1925</v>
      </c>
      <c r="P1380" s="204">
        <v>25</v>
      </c>
      <c r="S1380" t="s">
        <v>2475</v>
      </c>
      <c r="T1380" t="s">
        <v>3899</v>
      </c>
      <c r="U1380" s="206">
        <v>90</v>
      </c>
      <c r="V1380" t="s">
        <v>2466</v>
      </c>
      <c r="W1380" t="s">
        <v>3222</v>
      </c>
      <c r="X1380" t="s">
        <v>2408</v>
      </c>
      <c r="Y1380" t="s">
        <v>4166</v>
      </c>
      <c r="Z1380" t="s">
        <v>3527</v>
      </c>
      <c r="AA1380">
        <v>615127.1</v>
      </c>
      <c r="AB1380" s="203">
        <v>37031.875</v>
      </c>
      <c r="AC1380" s="203">
        <v>37032.875</v>
      </c>
    </row>
    <row r="1381" spans="1:29" x14ac:dyDescent="0.25">
      <c r="A1381" s="44" t="str">
        <f t="shared" si="106"/>
        <v>US Natural Gas Financial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Financial</v>
      </c>
      <c r="E1381" s="44">
        <f>IF(VLOOKUP(S1381,'DD-Lookup'!$J$6:$L$50,3,FALSE)="Monthly",(YEAR(AC1381)-YEAR(AB1381))*12+MONTH(AC1381)-MONTH(AB1381)+1,(AC1381-AB1381+1))</f>
        <v>13</v>
      </c>
      <c r="F1381" s="218">
        <f t="shared" si="110"/>
        <v>260000</v>
      </c>
      <c r="G1381" s="207">
        <v>1264697</v>
      </c>
      <c r="H1381" s="203">
        <v>37029.347141203703</v>
      </c>
      <c r="I1381" t="s">
        <v>2876</v>
      </c>
      <c r="M1381" t="s">
        <v>2476</v>
      </c>
      <c r="N1381" t="s">
        <v>2711</v>
      </c>
      <c r="O1381" t="s">
        <v>2588</v>
      </c>
      <c r="Q1381" s="204">
        <v>20000</v>
      </c>
      <c r="S1381" t="s">
        <v>2477</v>
      </c>
      <c r="T1381" t="s">
        <v>3899</v>
      </c>
      <c r="U1381" s="206">
        <v>4.1399999999999997</v>
      </c>
      <c r="V1381" t="s">
        <v>3754</v>
      </c>
      <c r="W1381" t="s">
        <v>3181</v>
      </c>
      <c r="X1381" t="s">
        <v>2306</v>
      </c>
      <c r="Y1381" t="s">
        <v>3964</v>
      </c>
      <c r="Z1381" t="s">
        <v>3532</v>
      </c>
      <c r="AA1381" t="s">
        <v>1951</v>
      </c>
      <c r="AB1381" s="203">
        <v>37030.875</v>
      </c>
      <c r="AC1381" s="203">
        <v>37042.875</v>
      </c>
    </row>
    <row r="1382" spans="1:29" x14ac:dyDescent="0.25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3</v>
      </c>
      <c r="F1382" s="218">
        <f t="shared" si="110"/>
        <v>30000</v>
      </c>
      <c r="G1382" s="207">
        <v>1264696</v>
      </c>
      <c r="H1382" s="203">
        <v>37029.347141203703</v>
      </c>
      <c r="I1382" t="s">
        <v>3147</v>
      </c>
      <c r="M1382" t="s">
        <v>2476</v>
      </c>
      <c r="N1382" t="s">
        <v>2445</v>
      </c>
      <c r="O1382" t="s">
        <v>1902</v>
      </c>
      <c r="Q1382" s="204">
        <v>10000</v>
      </c>
      <c r="S1382" t="s">
        <v>2477</v>
      </c>
      <c r="T1382" t="s">
        <v>3899</v>
      </c>
      <c r="U1382" s="206">
        <v>4.1150000000000002</v>
      </c>
      <c r="V1382" t="s">
        <v>2511</v>
      </c>
      <c r="W1382" t="s">
        <v>2827</v>
      </c>
      <c r="X1382" t="s">
        <v>2447</v>
      </c>
      <c r="Y1382" t="s">
        <v>3114</v>
      </c>
      <c r="Z1382" t="s">
        <v>2448</v>
      </c>
      <c r="AA1382">
        <v>796785</v>
      </c>
      <c r="AB1382" s="203">
        <v>37030.875</v>
      </c>
      <c r="AC1382" s="203">
        <v>37032.875</v>
      </c>
    </row>
    <row r="1383" spans="1:29" x14ac:dyDescent="0.25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3</v>
      </c>
      <c r="F1383" s="218">
        <f t="shared" si="110"/>
        <v>7500</v>
      </c>
      <c r="G1383" s="207">
        <v>1264695</v>
      </c>
      <c r="H1383" s="203">
        <v>37029.347141203703</v>
      </c>
      <c r="I1383" t="s">
        <v>2824</v>
      </c>
      <c r="M1383" t="s">
        <v>2476</v>
      </c>
      <c r="N1383" t="s">
        <v>3110</v>
      </c>
      <c r="O1383" t="s">
        <v>1812</v>
      </c>
      <c r="P1383" s="204">
        <v>2500</v>
      </c>
      <c r="S1383" t="s">
        <v>2477</v>
      </c>
      <c r="T1383" t="s">
        <v>3899</v>
      </c>
      <c r="U1383" s="206">
        <v>2.41</v>
      </c>
      <c r="V1383" t="s">
        <v>2529</v>
      </c>
      <c r="W1383" t="s">
        <v>2400</v>
      </c>
      <c r="X1383" t="s">
        <v>2375</v>
      </c>
      <c r="Y1383" t="s">
        <v>3114</v>
      </c>
      <c r="Z1383" t="s">
        <v>3532</v>
      </c>
      <c r="AA1383">
        <v>796784</v>
      </c>
      <c r="AB1383" s="203">
        <v>37030.875</v>
      </c>
      <c r="AC1383" s="203">
        <v>37032.875</v>
      </c>
    </row>
    <row r="1384" spans="1:29" x14ac:dyDescent="0.25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3</v>
      </c>
      <c r="F1384" s="218">
        <f t="shared" si="110"/>
        <v>7500</v>
      </c>
      <c r="G1384" s="207">
        <v>1264699</v>
      </c>
      <c r="H1384" s="203">
        <v>37029.347175925926</v>
      </c>
      <c r="I1384" t="s">
        <v>2330</v>
      </c>
      <c r="M1384" t="s">
        <v>2476</v>
      </c>
      <c r="N1384" t="s">
        <v>3110</v>
      </c>
      <c r="O1384" t="s">
        <v>1826</v>
      </c>
      <c r="P1384" s="204">
        <v>2500</v>
      </c>
      <c r="S1384" t="s">
        <v>2477</v>
      </c>
      <c r="T1384" t="s">
        <v>3899</v>
      </c>
      <c r="U1384" s="206">
        <v>2.44</v>
      </c>
      <c r="V1384" t="s">
        <v>2331</v>
      </c>
      <c r="W1384" t="s">
        <v>2436</v>
      </c>
      <c r="X1384" t="s">
        <v>2437</v>
      </c>
      <c r="Y1384" t="s">
        <v>3114</v>
      </c>
      <c r="Z1384" t="s">
        <v>3532</v>
      </c>
      <c r="AA1384">
        <v>796787</v>
      </c>
      <c r="AB1384" s="203">
        <v>37030.875</v>
      </c>
      <c r="AC1384" s="203">
        <v>37032.875</v>
      </c>
    </row>
    <row r="1385" spans="1:29" x14ac:dyDescent="0.25">
      <c r="A1385" s="44" t="str">
        <f t="shared" si="106"/>
        <v>US Natural Gas Financial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Financial</v>
      </c>
      <c r="E1385" s="44">
        <f>IF(VLOOKUP(S1385,'DD-Lookup'!$J$6:$L$50,3,FALSE)="Monthly",(YEAR(AC1385)-YEAR(AB1385))*12+MONTH(AC1385)-MONTH(AB1385)+1,(AC1385-AB1385+1))</f>
        <v>153</v>
      </c>
      <c r="F1385" s="218">
        <f t="shared" si="110"/>
        <v>765000</v>
      </c>
      <c r="G1385" s="207">
        <v>1264700</v>
      </c>
      <c r="H1385" s="203">
        <v>37029.347199074073</v>
      </c>
      <c r="I1385" t="s">
        <v>2654</v>
      </c>
      <c r="M1385" t="s">
        <v>2476</v>
      </c>
      <c r="N1385" t="s">
        <v>2711</v>
      </c>
      <c r="O1385" t="s">
        <v>2310</v>
      </c>
      <c r="Q1385" s="204">
        <v>5000</v>
      </c>
      <c r="S1385" t="s">
        <v>2477</v>
      </c>
      <c r="T1385" t="s">
        <v>3899</v>
      </c>
      <c r="U1385" s="206">
        <v>4.3250000000000002</v>
      </c>
      <c r="V1385" t="s">
        <v>2349</v>
      </c>
      <c r="W1385" t="s">
        <v>3390</v>
      </c>
      <c r="X1385" t="s">
        <v>2713</v>
      </c>
      <c r="Y1385" t="s">
        <v>3964</v>
      </c>
      <c r="Z1385" t="s">
        <v>3532</v>
      </c>
      <c r="AA1385" t="s">
        <v>1952</v>
      </c>
      <c r="AB1385" s="203">
        <v>37043</v>
      </c>
      <c r="AC1385" s="203">
        <v>37195</v>
      </c>
    </row>
    <row r="1386" spans="1:29" x14ac:dyDescent="0.25">
      <c r="A1386" s="44" t="str">
        <f t="shared" si="106"/>
        <v>US Natural Gas Financial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Financial</v>
      </c>
      <c r="E1386" s="44">
        <f>IF(VLOOKUP(S1386,'DD-Lookup'!$J$6:$L$50,3,FALSE)="Monthly",(YEAR(AC1386)-YEAR(AB1386))*12+MONTH(AC1386)-MONTH(AB1386)+1,(AC1386-AB1386+1))</f>
        <v>13</v>
      </c>
      <c r="F1386" s="218">
        <f t="shared" si="110"/>
        <v>65000</v>
      </c>
      <c r="G1386" s="207">
        <v>1264701</v>
      </c>
      <c r="H1386" s="203">
        <v>37029.347210648149</v>
      </c>
      <c r="I1386" t="s">
        <v>3133</v>
      </c>
      <c r="M1386" t="s">
        <v>2476</v>
      </c>
      <c r="N1386" t="s">
        <v>2711</v>
      </c>
      <c r="O1386" t="s">
        <v>2603</v>
      </c>
      <c r="P1386" s="204">
        <v>5000</v>
      </c>
      <c r="S1386" t="s">
        <v>2477</v>
      </c>
      <c r="T1386" t="s">
        <v>3899</v>
      </c>
      <c r="U1386" s="206">
        <v>3.875</v>
      </c>
      <c r="V1386" t="s">
        <v>2518</v>
      </c>
      <c r="W1386" t="s">
        <v>2386</v>
      </c>
      <c r="X1386" t="s">
        <v>2726</v>
      </c>
      <c r="Y1386" t="s">
        <v>3964</v>
      </c>
      <c r="Z1386" t="s">
        <v>3532</v>
      </c>
      <c r="AA1386" t="s">
        <v>1953</v>
      </c>
      <c r="AB1386" s="203">
        <v>37030.875</v>
      </c>
      <c r="AC1386" s="203">
        <v>37042.875</v>
      </c>
    </row>
    <row r="1387" spans="1:29" x14ac:dyDescent="0.25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3</v>
      </c>
      <c r="F1387" s="218">
        <f t="shared" si="110"/>
        <v>3000</v>
      </c>
      <c r="G1387" s="207">
        <v>1264702</v>
      </c>
      <c r="H1387" s="203">
        <v>37029.347256944442</v>
      </c>
      <c r="I1387" t="s">
        <v>2820</v>
      </c>
      <c r="M1387" t="s">
        <v>2476</v>
      </c>
      <c r="N1387" t="s">
        <v>3110</v>
      </c>
      <c r="O1387" t="s">
        <v>1769</v>
      </c>
      <c r="Q1387" s="204">
        <v>1000</v>
      </c>
      <c r="S1387" t="s">
        <v>2477</v>
      </c>
      <c r="T1387" t="s">
        <v>3899</v>
      </c>
      <c r="U1387" s="206">
        <v>4.0199999999999996</v>
      </c>
      <c r="V1387" t="s">
        <v>2838</v>
      </c>
      <c r="W1387" t="s">
        <v>3174</v>
      </c>
      <c r="X1387" t="s">
        <v>3138</v>
      </c>
      <c r="Y1387" t="s">
        <v>3114</v>
      </c>
      <c r="Z1387" t="s">
        <v>3532</v>
      </c>
      <c r="AA1387">
        <v>796788</v>
      </c>
      <c r="AB1387" s="203">
        <v>37030.875</v>
      </c>
      <c r="AC1387" s="203">
        <v>37032.875</v>
      </c>
    </row>
    <row r="1388" spans="1:29" x14ac:dyDescent="0.25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3</v>
      </c>
      <c r="F1388" s="218">
        <f t="shared" si="110"/>
        <v>15000</v>
      </c>
      <c r="G1388" s="207">
        <v>1264703</v>
      </c>
      <c r="H1388" s="203">
        <v>37029.347291666665</v>
      </c>
      <c r="I1388" t="s">
        <v>3639</v>
      </c>
      <c r="M1388" t="s">
        <v>2476</v>
      </c>
      <c r="N1388" t="s">
        <v>3110</v>
      </c>
      <c r="O1388" t="s">
        <v>1802</v>
      </c>
      <c r="Q1388" s="204">
        <v>5000</v>
      </c>
      <c r="S1388" t="s">
        <v>2477</v>
      </c>
      <c r="T1388" t="s">
        <v>3899</v>
      </c>
      <c r="U1388" s="206">
        <v>4.0350000000000001</v>
      </c>
      <c r="V1388" t="s">
        <v>2454</v>
      </c>
      <c r="W1388" t="s">
        <v>3157</v>
      </c>
      <c r="X1388" t="s">
        <v>3158</v>
      </c>
      <c r="Y1388" t="s">
        <v>3114</v>
      </c>
      <c r="Z1388" t="s">
        <v>3532</v>
      </c>
      <c r="AA1388">
        <v>796789</v>
      </c>
      <c r="AB1388" s="203">
        <v>37030.875</v>
      </c>
      <c r="AC1388" s="203">
        <v>37032.875</v>
      </c>
    </row>
    <row r="1389" spans="1:29" x14ac:dyDescent="0.25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3</v>
      </c>
      <c r="F1389" s="218">
        <f t="shared" si="110"/>
        <v>15000</v>
      </c>
      <c r="G1389" s="207">
        <v>1264704</v>
      </c>
      <c r="H1389" s="203">
        <v>37029.347326388888</v>
      </c>
      <c r="I1389" t="s">
        <v>3639</v>
      </c>
      <c r="M1389" t="s">
        <v>2476</v>
      </c>
      <c r="N1389" t="s">
        <v>3110</v>
      </c>
      <c r="O1389" t="s">
        <v>1802</v>
      </c>
      <c r="Q1389" s="204">
        <v>5000</v>
      </c>
      <c r="S1389" t="s">
        <v>2477</v>
      </c>
      <c r="T1389" t="s">
        <v>3899</v>
      </c>
      <c r="U1389" s="206">
        <v>4.04</v>
      </c>
      <c r="V1389" t="s">
        <v>2454</v>
      </c>
      <c r="W1389" t="s">
        <v>3157</v>
      </c>
      <c r="X1389" t="s">
        <v>3158</v>
      </c>
      <c r="Y1389" t="s">
        <v>3114</v>
      </c>
      <c r="Z1389" t="s">
        <v>3532</v>
      </c>
      <c r="AA1389">
        <v>796790</v>
      </c>
      <c r="AB1389" s="203">
        <v>37030.875</v>
      </c>
      <c r="AC1389" s="203">
        <v>37032.875</v>
      </c>
    </row>
    <row r="1390" spans="1:29" x14ac:dyDescent="0.25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3</v>
      </c>
      <c r="F1390" s="218">
        <f t="shared" si="110"/>
        <v>15000</v>
      </c>
      <c r="G1390" s="207">
        <v>1264705</v>
      </c>
      <c r="H1390" s="203">
        <v>37029.347361111111</v>
      </c>
      <c r="I1390" t="s">
        <v>3639</v>
      </c>
      <c r="M1390" t="s">
        <v>2476</v>
      </c>
      <c r="N1390" t="s">
        <v>3110</v>
      </c>
      <c r="O1390" t="s">
        <v>1802</v>
      </c>
      <c r="Q1390" s="204">
        <v>5000</v>
      </c>
      <c r="S1390" t="s">
        <v>2477</v>
      </c>
      <c r="T1390" t="s">
        <v>3899</v>
      </c>
      <c r="U1390" s="206">
        <v>4.0449999999999999</v>
      </c>
      <c r="V1390" t="s">
        <v>2454</v>
      </c>
      <c r="W1390" t="s">
        <v>3157</v>
      </c>
      <c r="X1390" t="s">
        <v>3158</v>
      </c>
      <c r="Y1390" t="s">
        <v>3114</v>
      </c>
      <c r="Z1390" t="s">
        <v>3532</v>
      </c>
      <c r="AA1390">
        <v>796791</v>
      </c>
      <c r="AB1390" s="203">
        <v>37030.875</v>
      </c>
      <c r="AC1390" s="203">
        <v>37032.875</v>
      </c>
    </row>
    <row r="1391" spans="1:29" x14ac:dyDescent="0.25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2</v>
      </c>
      <c r="F1391" s="218">
        <f t="shared" si="110"/>
        <v>50</v>
      </c>
      <c r="G1391" s="207">
        <v>1264706</v>
      </c>
      <c r="H1391" s="203">
        <v>37029.347372685188</v>
      </c>
      <c r="I1391" t="s">
        <v>4174</v>
      </c>
      <c r="M1391" t="s">
        <v>3301</v>
      </c>
      <c r="N1391" t="s">
        <v>2409</v>
      </c>
      <c r="O1391" t="s">
        <v>1836</v>
      </c>
      <c r="P1391" s="204">
        <v>25</v>
      </c>
      <c r="S1391" t="s">
        <v>2475</v>
      </c>
      <c r="T1391" t="s">
        <v>3899</v>
      </c>
      <c r="U1391" s="206">
        <v>120</v>
      </c>
      <c r="V1391" t="s">
        <v>2891</v>
      </c>
      <c r="W1391" t="s">
        <v>2419</v>
      </c>
      <c r="X1391" t="s">
        <v>2412</v>
      </c>
      <c r="Y1391" t="s">
        <v>4166</v>
      </c>
      <c r="Z1391" t="s">
        <v>3527</v>
      </c>
      <c r="AA1391">
        <v>615128.1</v>
      </c>
      <c r="AB1391" s="203">
        <v>37031.875</v>
      </c>
      <c r="AC1391" s="203">
        <v>37032.875</v>
      </c>
    </row>
    <row r="1392" spans="1:29" x14ac:dyDescent="0.25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3</v>
      </c>
      <c r="F1392" s="218">
        <f t="shared" si="110"/>
        <v>15000</v>
      </c>
      <c r="G1392" s="207">
        <v>1264707</v>
      </c>
      <c r="H1392" s="203">
        <v>37029.347395833334</v>
      </c>
      <c r="I1392" t="s">
        <v>3639</v>
      </c>
      <c r="M1392" t="s">
        <v>2476</v>
      </c>
      <c r="N1392" t="s">
        <v>3110</v>
      </c>
      <c r="O1392" t="s">
        <v>1802</v>
      </c>
      <c r="Q1392" s="204">
        <v>5000</v>
      </c>
      <c r="S1392" t="s">
        <v>2477</v>
      </c>
      <c r="T1392" t="s">
        <v>3899</v>
      </c>
      <c r="U1392" s="206">
        <v>4.05</v>
      </c>
      <c r="V1392" t="s">
        <v>2454</v>
      </c>
      <c r="W1392" t="s">
        <v>3157</v>
      </c>
      <c r="X1392" t="s">
        <v>3158</v>
      </c>
      <c r="Y1392" t="s">
        <v>3114</v>
      </c>
      <c r="Z1392" t="s">
        <v>3532</v>
      </c>
      <c r="AA1392">
        <v>796792</v>
      </c>
      <c r="AB1392" s="203">
        <v>37030.875</v>
      </c>
      <c r="AC1392" s="203">
        <v>37032.875</v>
      </c>
    </row>
    <row r="1393" spans="1:29" x14ac:dyDescent="0.25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3</v>
      </c>
      <c r="F1393" s="218">
        <f t="shared" si="110"/>
        <v>5400</v>
      </c>
      <c r="G1393" s="207">
        <v>1264708</v>
      </c>
      <c r="H1393" s="203">
        <v>37029.347430555557</v>
      </c>
      <c r="I1393" t="s">
        <v>2380</v>
      </c>
      <c r="M1393" t="s">
        <v>2476</v>
      </c>
      <c r="N1393" t="s">
        <v>3110</v>
      </c>
      <c r="O1393" t="s">
        <v>1861</v>
      </c>
      <c r="P1393" s="204">
        <v>1800</v>
      </c>
      <c r="S1393" t="s">
        <v>2477</v>
      </c>
      <c r="T1393" t="s">
        <v>3899</v>
      </c>
      <c r="U1393" s="206">
        <v>4.1500000000000004</v>
      </c>
      <c r="V1393" t="s">
        <v>2381</v>
      </c>
      <c r="W1393" t="s">
        <v>3112</v>
      </c>
      <c r="X1393" t="s">
        <v>3113</v>
      </c>
      <c r="Y1393" t="s">
        <v>3114</v>
      </c>
      <c r="Z1393" t="s">
        <v>3532</v>
      </c>
      <c r="AA1393">
        <v>796793</v>
      </c>
      <c r="AB1393" s="203">
        <v>37030.875</v>
      </c>
      <c r="AC1393" s="203">
        <v>37032.875</v>
      </c>
    </row>
    <row r="1394" spans="1:29" x14ac:dyDescent="0.25">
      <c r="A1394" s="44" t="str">
        <f t="shared" si="106"/>
        <v>US Natural Gas Financial</v>
      </c>
      <c r="B1394" s="44" t="str">
        <f t="shared" si="107"/>
        <v>US</v>
      </c>
      <c r="C1394" s="44" t="str">
        <f t="shared" si="108"/>
        <v>Natural Gas</v>
      </c>
      <c r="D1394" s="44" t="str">
        <f t="shared" si="109"/>
        <v>Financial</v>
      </c>
      <c r="E1394" s="44">
        <f>IF(VLOOKUP(S1394,'DD-Lookup'!$J$6:$L$50,3,FALSE)="Monthly",(YEAR(AC1394)-YEAR(AB1394))*12+MONTH(AC1394)-MONTH(AB1394)+1,(AC1394-AB1394+1))</f>
        <v>153</v>
      </c>
      <c r="F1394" s="218">
        <f t="shared" si="110"/>
        <v>765000</v>
      </c>
      <c r="G1394" s="207">
        <v>1264709</v>
      </c>
      <c r="H1394" s="203">
        <v>37029.347442129627</v>
      </c>
      <c r="I1394" t="s">
        <v>2654</v>
      </c>
      <c r="M1394" t="s">
        <v>2476</v>
      </c>
      <c r="N1394" t="s">
        <v>2711</v>
      </c>
      <c r="O1394" t="s">
        <v>2310</v>
      </c>
      <c r="Q1394" s="204">
        <v>5000</v>
      </c>
      <c r="S1394" t="s">
        <v>2477</v>
      </c>
      <c r="T1394" t="s">
        <v>3899</v>
      </c>
      <c r="U1394" s="206">
        <v>4.3250000000000002</v>
      </c>
      <c r="V1394" t="s">
        <v>2349</v>
      </c>
      <c r="W1394" t="s">
        <v>3390</v>
      </c>
      <c r="X1394" t="s">
        <v>2713</v>
      </c>
      <c r="Y1394" t="s">
        <v>3964</v>
      </c>
      <c r="Z1394" t="s">
        <v>3532</v>
      </c>
      <c r="AA1394" t="s">
        <v>1954</v>
      </c>
      <c r="AB1394" s="203">
        <v>37043</v>
      </c>
      <c r="AC1394" s="203">
        <v>37195</v>
      </c>
    </row>
    <row r="1395" spans="1:29" x14ac:dyDescent="0.25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3</v>
      </c>
      <c r="F1395" s="218">
        <f t="shared" si="110"/>
        <v>15000</v>
      </c>
      <c r="G1395" s="207">
        <v>1264710</v>
      </c>
      <c r="H1395" s="203">
        <v>37029.347534722219</v>
      </c>
      <c r="I1395" t="s">
        <v>3136</v>
      </c>
      <c r="M1395" t="s">
        <v>2476</v>
      </c>
      <c r="N1395" t="s">
        <v>3110</v>
      </c>
      <c r="O1395" t="s">
        <v>1768</v>
      </c>
      <c r="P1395" s="204">
        <v>5000</v>
      </c>
      <c r="S1395" t="s">
        <v>2477</v>
      </c>
      <c r="T1395" t="s">
        <v>3899</v>
      </c>
      <c r="U1395" s="206">
        <v>4.01</v>
      </c>
      <c r="V1395" t="s">
        <v>3168</v>
      </c>
      <c r="W1395" t="s">
        <v>3174</v>
      </c>
      <c r="X1395" t="s">
        <v>3138</v>
      </c>
      <c r="Y1395" t="s">
        <v>3114</v>
      </c>
      <c r="Z1395" t="s">
        <v>3532</v>
      </c>
      <c r="AA1395">
        <v>796794</v>
      </c>
      <c r="AB1395" s="203">
        <v>37030.875</v>
      </c>
      <c r="AC1395" s="203">
        <v>37032.875</v>
      </c>
    </row>
    <row r="1396" spans="1:29" x14ac:dyDescent="0.25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3</v>
      </c>
      <c r="F1396" s="218">
        <f t="shared" si="110"/>
        <v>17154</v>
      </c>
      <c r="G1396" s="207">
        <v>1264712</v>
      </c>
      <c r="H1396" s="203">
        <v>37029.347569444442</v>
      </c>
      <c r="I1396" t="s">
        <v>2630</v>
      </c>
      <c r="M1396" t="s">
        <v>2476</v>
      </c>
      <c r="N1396" t="s">
        <v>3110</v>
      </c>
      <c r="O1396" t="s">
        <v>1780</v>
      </c>
      <c r="Q1396" s="204">
        <v>5718</v>
      </c>
      <c r="S1396" t="s">
        <v>2477</v>
      </c>
      <c r="T1396" t="s">
        <v>3899</v>
      </c>
      <c r="U1396" s="206">
        <v>4.01</v>
      </c>
      <c r="V1396" t="s">
        <v>2963</v>
      </c>
      <c r="W1396" t="s">
        <v>3157</v>
      </c>
      <c r="X1396" t="s">
        <v>3158</v>
      </c>
      <c r="Y1396" t="s">
        <v>3114</v>
      </c>
      <c r="Z1396" t="s">
        <v>3532</v>
      </c>
      <c r="AA1396">
        <v>796795</v>
      </c>
      <c r="AB1396" s="203">
        <v>37030.875</v>
      </c>
      <c r="AC1396" s="203">
        <v>37032.875</v>
      </c>
    </row>
    <row r="1397" spans="1:29" x14ac:dyDescent="0.25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3</v>
      </c>
      <c r="F1397" s="218">
        <f t="shared" si="110"/>
        <v>30000</v>
      </c>
      <c r="G1397" s="207">
        <v>1264714</v>
      </c>
      <c r="H1397" s="203">
        <v>37029.347627314812</v>
      </c>
      <c r="I1397" t="s">
        <v>3142</v>
      </c>
      <c r="M1397" t="s">
        <v>2476</v>
      </c>
      <c r="N1397" t="s">
        <v>3110</v>
      </c>
      <c r="O1397" t="s">
        <v>1753</v>
      </c>
      <c r="Q1397" s="204">
        <v>10000</v>
      </c>
      <c r="S1397" t="s">
        <v>2477</v>
      </c>
      <c r="T1397" t="s">
        <v>3899</v>
      </c>
      <c r="U1397" s="206">
        <v>4.2024999999999997</v>
      </c>
      <c r="V1397" t="s">
        <v>4135</v>
      </c>
      <c r="W1397" t="s">
        <v>3112</v>
      </c>
      <c r="X1397" t="s">
        <v>3113</v>
      </c>
      <c r="Y1397" t="s">
        <v>3114</v>
      </c>
      <c r="Z1397" t="s">
        <v>3532</v>
      </c>
      <c r="AA1397">
        <v>796796</v>
      </c>
      <c r="AB1397" s="203">
        <v>37030.875</v>
      </c>
      <c r="AC1397" s="203">
        <v>37032.875</v>
      </c>
    </row>
    <row r="1398" spans="1:29" x14ac:dyDescent="0.25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2</v>
      </c>
      <c r="F1398" s="218">
        <f t="shared" si="110"/>
        <v>50</v>
      </c>
      <c r="G1398" s="207">
        <v>1264715</v>
      </c>
      <c r="H1398" s="203">
        <v>37029.347662037035</v>
      </c>
      <c r="I1398" t="s">
        <v>2443</v>
      </c>
      <c r="M1398" t="s">
        <v>3301</v>
      </c>
      <c r="N1398" t="s">
        <v>2409</v>
      </c>
      <c r="O1398" t="s">
        <v>1817</v>
      </c>
      <c r="P1398" s="204">
        <v>25</v>
      </c>
      <c r="S1398" t="s">
        <v>2475</v>
      </c>
      <c r="T1398" t="s">
        <v>3899</v>
      </c>
      <c r="U1398" s="206">
        <v>198</v>
      </c>
      <c r="V1398" t="s">
        <v>2456</v>
      </c>
      <c r="W1398" t="s">
        <v>2419</v>
      </c>
      <c r="X1398" t="s">
        <v>2412</v>
      </c>
      <c r="Y1398" t="s">
        <v>4166</v>
      </c>
      <c r="Z1398" t="s">
        <v>3527</v>
      </c>
      <c r="AA1398">
        <v>615129.1</v>
      </c>
      <c r="AB1398" s="203">
        <v>37031.875</v>
      </c>
      <c r="AC1398" s="203">
        <v>37032.875</v>
      </c>
    </row>
    <row r="1399" spans="1:29" x14ac:dyDescent="0.25">
      <c r="A1399" s="44" t="str">
        <f t="shared" si="106"/>
        <v>US Power Physical</v>
      </c>
      <c r="B1399" s="44" t="str">
        <f t="shared" si="107"/>
        <v>US</v>
      </c>
      <c r="C1399" s="44" t="str">
        <f t="shared" si="108"/>
        <v>Power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8">
        <f t="shared" si="110"/>
        <v>25</v>
      </c>
      <c r="G1399" s="207">
        <v>1264716</v>
      </c>
      <c r="H1399" s="203">
        <v>37029.347662037035</v>
      </c>
      <c r="I1399" t="s">
        <v>4174</v>
      </c>
      <c r="M1399" t="s">
        <v>3301</v>
      </c>
      <c r="N1399" t="s">
        <v>2406</v>
      </c>
      <c r="O1399" t="s">
        <v>2607</v>
      </c>
      <c r="P1399" s="204">
        <v>25</v>
      </c>
      <c r="S1399" t="s">
        <v>2475</v>
      </c>
      <c r="T1399" t="s">
        <v>3899</v>
      </c>
      <c r="U1399" s="206">
        <v>330</v>
      </c>
      <c r="V1399" t="s">
        <v>2432</v>
      </c>
      <c r="W1399" t="s">
        <v>2414</v>
      </c>
      <c r="X1399" t="s">
        <v>2408</v>
      </c>
      <c r="Y1399" t="s">
        <v>4166</v>
      </c>
      <c r="Z1399" t="s">
        <v>3527</v>
      </c>
      <c r="AA1399">
        <v>615130.1</v>
      </c>
      <c r="AB1399" s="203">
        <v>37032.875</v>
      </c>
      <c r="AC1399" s="203">
        <v>37032.875</v>
      </c>
    </row>
    <row r="1400" spans="1:29" x14ac:dyDescent="0.25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3</v>
      </c>
      <c r="F1400" s="218">
        <f t="shared" si="110"/>
        <v>15000</v>
      </c>
      <c r="G1400" s="207">
        <v>1264717</v>
      </c>
      <c r="H1400" s="203">
        <v>37029.347754629627</v>
      </c>
      <c r="I1400" t="s">
        <v>2376</v>
      </c>
      <c r="M1400" t="s">
        <v>2476</v>
      </c>
      <c r="N1400" t="s">
        <v>3110</v>
      </c>
      <c r="O1400" t="s">
        <v>1913</v>
      </c>
      <c r="Q1400" s="204">
        <v>5000</v>
      </c>
      <c r="S1400" t="s">
        <v>2477</v>
      </c>
      <c r="T1400" t="s">
        <v>3899</v>
      </c>
      <c r="U1400" s="206">
        <v>4.46</v>
      </c>
      <c r="V1400">
        <v>12867107</v>
      </c>
      <c r="W1400" t="s">
        <v>2358</v>
      </c>
      <c r="X1400" t="s">
        <v>2359</v>
      </c>
      <c r="Y1400" t="s">
        <v>3114</v>
      </c>
      <c r="Z1400" t="s">
        <v>3532</v>
      </c>
      <c r="AA1400">
        <v>796797</v>
      </c>
      <c r="AB1400" s="203">
        <v>37030.875</v>
      </c>
      <c r="AC1400" s="203">
        <v>37032.875</v>
      </c>
    </row>
    <row r="1401" spans="1:29" x14ac:dyDescent="0.25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3</v>
      </c>
      <c r="F1401" s="218">
        <f t="shared" si="110"/>
        <v>30000</v>
      </c>
      <c r="G1401" s="207">
        <v>1264718</v>
      </c>
      <c r="H1401" s="203">
        <v>37029.34784722222</v>
      </c>
      <c r="I1401" t="s">
        <v>3639</v>
      </c>
      <c r="M1401" t="s">
        <v>2476</v>
      </c>
      <c r="N1401" t="s">
        <v>3110</v>
      </c>
      <c r="O1401" t="s">
        <v>2606</v>
      </c>
      <c r="Q1401" s="204">
        <v>10000</v>
      </c>
      <c r="S1401" t="s">
        <v>2477</v>
      </c>
      <c r="T1401" t="s">
        <v>3899</v>
      </c>
      <c r="U1401" s="206">
        <v>4.1449999999999996</v>
      </c>
      <c r="V1401" t="s">
        <v>2467</v>
      </c>
      <c r="W1401" t="s">
        <v>2319</v>
      </c>
      <c r="X1401" t="s">
        <v>2320</v>
      </c>
      <c r="Y1401" t="s">
        <v>3114</v>
      </c>
      <c r="Z1401" t="s">
        <v>3532</v>
      </c>
      <c r="AA1401">
        <v>796798</v>
      </c>
      <c r="AB1401" s="203">
        <v>37030.875</v>
      </c>
      <c r="AC1401" s="203">
        <v>37032.875</v>
      </c>
    </row>
    <row r="1402" spans="1:29" x14ac:dyDescent="0.25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3</v>
      </c>
      <c r="F1402" s="218">
        <f t="shared" si="110"/>
        <v>30000</v>
      </c>
      <c r="G1402" s="207">
        <v>1264719</v>
      </c>
      <c r="H1402" s="203">
        <v>37029.347905092596</v>
      </c>
      <c r="I1402" t="s">
        <v>3109</v>
      </c>
      <c r="M1402" t="s">
        <v>2476</v>
      </c>
      <c r="N1402" t="s">
        <v>3110</v>
      </c>
      <c r="O1402" t="s">
        <v>1810</v>
      </c>
      <c r="P1402" s="204">
        <v>10000</v>
      </c>
      <c r="S1402" t="s">
        <v>2477</v>
      </c>
      <c r="T1402" t="s">
        <v>3899</v>
      </c>
      <c r="U1402" s="206">
        <v>3.85</v>
      </c>
      <c r="V1402" t="s">
        <v>3692</v>
      </c>
      <c r="W1402" t="s">
        <v>2374</v>
      </c>
      <c r="X1402" t="s">
        <v>2375</v>
      </c>
      <c r="Y1402" t="s">
        <v>3114</v>
      </c>
      <c r="Z1402" t="s">
        <v>3532</v>
      </c>
      <c r="AA1402">
        <v>796799</v>
      </c>
      <c r="AB1402" s="203">
        <v>37030.875</v>
      </c>
      <c r="AC1402" s="203">
        <v>37032.875</v>
      </c>
    </row>
    <row r="1403" spans="1:29" x14ac:dyDescent="0.25">
      <c r="A1403" s="44" t="str">
        <f t="shared" si="106"/>
        <v>US Power Physical</v>
      </c>
      <c r="B1403" s="44" t="str">
        <f t="shared" si="107"/>
        <v>US</v>
      </c>
      <c r="C1403" s="44" t="str">
        <f t="shared" si="108"/>
        <v>Power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8">
        <f t="shared" si="110"/>
        <v>25</v>
      </c>
      <c r="G1403" s="207">
        <v>1264720</v>
      </c>
      <c r="H1403" s="203">
        <v>37029.347916666666</v>
      </c>
      <c r="I1403" t="s">
        <v>2670</v>
      </c>
      <c r="M1403" t="s">
        <v>3301</v>
      </c>
      <c r="N1403" t="s">
        <v>2409</v>
      </c>
      <c r="O1403" t="s">
        <v>1811</v>
      </c>
      <c r="P1403" s="204">
        <v>25</v>
      </c>
      <c r="S1403" t="s">
        <v>2475</v>
      </c>
      <c r="T1403" t="s">
        <v>3899</v>
      </c>
      <c r="U1403" s="206">
        <v>330</v>
      </c>
      <c r="V1403" t="s">
        <v>1955</v>
      </c>
      <c r="W1403" t="s">
        <v>2486</v>
      </c>
      <c r="X1403" t="s">
        <v>2412</v>
      </c>
      <c r="Y1403" t="s">
        <v>4166</v>
      </c>
      <c r="Z1403" t="s">
        <v>3527</v>
      </c>
      <c r="AA1403">
        <v>615131.1</v>
      </c>
      <c r="AB1403" s="203">
        <v>37032.875</v>
      </c>
      <c r="AC1403" s="203">
        <v>37032.875</v>
      </c>
    </row>
    <row r="1404" spans="1:29" x14ac:dyDescent="0.25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3</v>
      </c>
      <c r="F1404" s="218">
        <f t="shared" si="110"/>
        <v>15000</v>
      </c>
      <c r="G1404" s="207">
        <v>1264721</v>
      </c>
      <c r="H1404" s="203">
        <v>37029.347951388889</v>
      </c>
      <c r="I1404" t="s">
        <v>3681</v>
      </c>
      <c r="M1404" t="s">
        <v>2476</v>
      </c>
      <c r="N1404" t="s">
        <v>3110</v>
      </c>
      <c r="O1404" t="s">
        <v>1768</v>
      </c>
      <c r="P1404" s="204">
        <v>5000</v>
      </c>
      <c r="S1404" t="s">
        <v>2477</v>
      </c>
      <c r="T1404" t="s">
        <v>3899</v>
      </c>
      <c r="U1404" s="206">
        <v>4.0049999999999999</v>
      </c>
      <c r="V1404" t="s">
        <v>3682</v>
      </c>
      <c r="W1404" t="s">
        <v>3174</v>
      </c>
      <c r="X1404" t="s">
        <v>3138</v>
      </c>
      <c r="Y1404" t="s">
        <v>3114</v>
      </c>
      <c r="Z1404" t="s">
        <v>3532</v>
      </c>
      <c r="AA1404">
        <v>796800</v>
      </c>
      <c r="AB1404" s="203">
        <v>37030.875</v>
      </c>
      <c r="AC1404" s="203">
        <v>37032.875</v>
      </c>
    </row>
    <row r="1405" spans="1:29" x14ac:dyDescent="0.25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13</v>
      </c>
      <c r="F1405" s="218">
        <f t="shared" si="110"/>
        <v>65000</v>
      </c>
      <c r="G1405" s="207">
        <v>1264722</v>
      </c>
      <c r="H1405" s="203">
        <v>37029.347974537035</v>
      </c>
      <c r="I1405" t="s">
        <v>3240</v>
      </c>
      <c r="M1405" t="s">
        <v>2476</v>
      </c>
      <c r="N1405" t="s">
        <v>3110</v>
      </c>
      <c r="O1405" t="s">
        <v>2614</v>
      </c>
      <c r="P1405" s="204">
        <v>5000</v>
      </c>
      <c r="S1405" t="s">
        <v>2477</v>
      </c>
      <c r="T1405" t="s">
        <v>3899</v>
      </c>
      <c r="U1405" s="206">
        <v>4.3899999999999997</v>
      </c>
      <c r="V1405" t="s">
        <v>2350</v>
      </c>
      <c r="W1405" t="s">
        <v>2351</v>
      </c>
      <c r="X1405" t="s">
        <v>2352</v>
      </c>
      <c r="Y1405" t="s">
        <v>3114</v>
      </c>
      <c r="Z1405" t="s">
        <v>3532</v>
      </c>
      <c r="AA1405">
        <v>796801</v>
      </c>
      <c r="AB1405" s="203">
        <v>37030.875</v>
      </c>
      <c r="AC1405" s="203">
        <v>37042.875</v>
      </c>
    </row>
    <row r="1406" spans="1:29" x14ac:dyDescent="0.25">
      <c r="A1406" s="44" t="str">
        <f t="shared" si="106"/>
        <v>US Power Physical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8">
        <f t="shared" si="110"/>
        <v>25</v>
      </c>
      <c r="G1406" s="207">
        <v>1264724</v>
      </c>
      <c r="H1406" s="203">
        <v>37029.348043981481</v>
      </c>
      <c r="I1406" t="s">
        <v>4174</v>
      </c>
      <c r="M1406" t="s">
        <v>3301</v>
      </c>
      <c r="N1406" t="s">
        <v>2409</v>
      </c>
      <c r="O1406" t="s">
        <v>1828</v>
      </c>
      <c r="P1406" s="204">
        <v>25</v>
      </c>
      <c r="S1406" t="s">
        <v>2475</v>
      </c>
      <c r="T1406" t="s">
        <v>3899</v>
      </c>
      <c r="U1406" s="206">
        <v>290</v>
      </c>
      <c r="V1406" t="s">
        <v>2432</v>
      </c>
      <c r="W1406" t="s">
        <v>2486</v>
      </c>
      <c r="X1406" t="s">
        <v>2412</v>
      </c>
      <c r="Y1406" t="s">
        <v>4166</v>
      </c>
      <c r="Z1406" t="s">
        <v>3527</v>
      </c>
      <c r="AA1406">
        <v>615132.1</v>
      </c>
      <c r="AB1406" s="203">
        <v>37032.875</v>
      </c>
      <c r="AC1406" s="203">
        <v>37032.875</v>
      </c>
    </row>
    <row r="1407" spans="1:29" x14ac:dyDescent="0.25">
      <c r="A1407" s="44" t="str">
        <f t="shared" si="106"/>
        <v xml:space="preserve"> Natural Gas Physical</v>
      </c>
      <c r="B1407" s="44" t="str">
        <f t="shared" si="107"/>
        <v/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3</v>
      </c>
      <c r="F1407" s="218">
        <f t="shared" si="110"/>
        <v>15000</v>
      </c>
      <c r="G1407" s="207">
        <v>1264726</v>
      </c>
      <c r="H1407" s="203">
        <v>37029.348194444443</v>
      </c>
      <c r="I1407" t="s">
        <v>2654</v>
      </c>
      <c r="M1407" t="s">
        <v>2476</v>
      </c>
      <c r="N1407" t="s">
        <v>3150</v>
      </c>
      <c r="O1407" t="s">
        <v>1956</v>
      </c>
      <c r="P1407" s="204">
        <v>5000</v>
      </c>
      <c r="S1407" t="s">
        <v>2477</v>
      </c>
      <c r="T1407" t="s">
        <v>3899</v>
      </c>
      <c r="U1407" s="206">
        <v>4.3550000000000004</v>
      </c>
      <c r="V1407" t="s">
        <v>2906</v>
      </c>
      <c r="W1407" t="s">
        <v>3152</v>
      </c>
      <c r="X1407" t="s">
        <v>3153</v>
      </c>
      <c r="Y1407" t="s">
        <v>3114</v>
      </c>
      <c r="Z1407" t="s">
        <v>3532</v>
      </c>
      <c r="AA1407">
        <v>796803</v>
      </c>
      <c r="AB1407" s="203">
        <v>37030.875</v>
      </c>
      <c r="AC1407" s="203">
        <v>37032.875</v>
      </c>
    </row>
    <row r="1408" spans="1:29" x14ac:dyDescent="0.25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3</v>
      </c>
      <c r="F1408" s="218">
        <f t="shared" si="110"/>
        <v>15000</v>
      </c>
      <c r="G1408" s="207">
        <v>1264725</v>
      </c>
      <c r="H1408" s="203">
        <v>37029.348194444443</v>
      </c>
      <c r="I1408" t="s">
        <v>3142</v>
      </c>
      <c r="M1408" t="s">
        <v>2476</v>
      </c>
      <c r="N1408" t="s">
        <v>3110</v>
      </c>
      <c r="O1408" t="s">
        <v>1770</v>
      </c>
      <c r="P1408" s="204">
        <v>5000</v>
      </c>
      <c r="S1408" t="s">
        <v>2477</v>
      </c>
      <c r="T1408" t="s">
        <v>3899</v>
      </c>
      <c r="U1408" s="206">
        <v>4.01</v>
      </c>
      <c r="V1408" t="s">
        <v>4135</v>
      </c>
      <c r="W1408" t="s">
        <v>3174</v>
      </c>
      <c r="X1408" t="s">
        <v>3138</v>
      </c>
      <c r="Y1408" t="s">
        <v>3114</v>
      </c>
      <c r="Z1408" t="s">
        <v>3532</v>
      </c>
      <c r="AA1408">
        <v>796802</v>
      </c>
      <c r="AB1408" s="203">
        <v>37030.875</v>
      </c>
      <c r="AC1408" s="203">
        <v>37032.875</v>
      </c>
    </row>
    <row r="1409" spans="1:29" x14ac:dyDescent="0.25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8">
        <f t="shared" si="110"/>
        <v>25</v>
      </c>
      <c r="G1409" s="207">
        <v>1264727</v>
      </c>
      <c r="H1409" s="203">
        <v>37029.34820601852</v>
      </c>
      <c r="I1409" t="s">
        <v>2462</v>
      </c>
      <c r="M1409" t="s">
        <v>3301</v>
      </c>
      <c r="N1409" t="s">
        <v>2406</v>
      </c>
      <c r="O1409" t="s">
        <v>1808</v>
      </c>
      <c r="Q1409" s="204">
        <v>25</v>
      </c>
      <c r="S1409" t="s">
        <v>2475</v>
      </c>
      <c r="T1409" t="s">
        <v>3899</v>
      </c>
      <c r="U1409" s="206">
        <v>350</v>
      </c>
      <c r="V1409" t="s">
        <v>1833</v>
      </c>
      <c r="W1409" t="s">
        <v>2450</v>
      </c>
      <c r="X1409" t="s">
        <v>2451</v>
      </c>
      <c r="Y1409" t="s">
        <v>4166</v>
      </c>
      <c r="Z1409" t="s">
        <v>3527</v>
      </c>
      <c r="AA1409">
        <v>615133.1</v>
      </c>
      <c r="AB1409" s="203">
        <v>37032.875</v>
      </c>
      <c r="AC1409" s="203">
        <v>37032.875</v>
      </c>
    </row>
    <row r="1410" spans="1:29" x14ac:dyDescent="0.25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3</v>
      </c>
      <c r="F1410" s="218">
        <f t="shared" si="110"/>
        <v>12624</v>
      </c>
      <c r="G1410" s="207">
        <v>1264728</v>
      </c>
      <c r="H1410" s="203">
        <v>37029.348229166666</v>
      </c>
      <c r="I1410" t="s">
        <v>3681</v>
      </c>
      <c r="M1410" t="s">
        <v>2476</v>
      </c>
      <c r="N1410" t="s">
        <v>3110</v>
      </c>
      <c r="O1410" t="s">
        <v>1756</v>
      </c>
      <c r="P1410" s="204">
        <v>4208</v>
      </c>
      <c r="S1410" t="s">
        <v>2477</v>
      </c>
      <c r="T1410" t="s">
        <v>3899</v>
      </c>
      <c r="U1410" s="206">
        <v>4.0750000000000002</v>
      </c>
      <c r="V1410" t="s">
        <v>3682</v>
      </c>
      <c r="W1410" t="s">
        <v>3157</v>
      </c>
      <c r="X1410" t="s">
        <v>3158</v>
      </c>
      <c r="Y1410" t="s">
        <v>3114</v>
      </c>
      <c r="Z1410" t="s">
        <v>3532</v>
      </c>
      <c r="AA1410">
        <v>796804</v>
      </c>
      <c r="AB1410" s="203">
        <v>37030.875</v>
      </c>
      <c r="AC1410" s="203">
        <v>37032.875</v>
      </c>
    </row>
    <row r="1411" spans="1:29" x14ac:dyDescent="0.25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3</v>
      </c>
      <c r="F1411" s="218">
        <f t="shared" si="110"/>
        <v>15000</v>
      </c>
      <c r="G1411" s="207">
        <v>1264730</v>
      </c>
      <c r="H1411" s="203">
        <v>37029.348298611112</v>
      </c>
      <c r="I1411" t="s">
        <v>2669</v>
      </c>
      <c r="M1411" t="s">
        <v>2476</v>
      </c>
      <c r="N1411" t="s">
        <v>3110</v>
      </c>
      <c r="O1411" t="s">
        <v>1810</v>
      </c>
      <c r="Q1411" s="204">
        <v>5000</v>
      </c>
      <c r="S1411" t="s">
        <v>2477</v>
      </c>
      <c r="T1411" t="s">
        <v>3899</v>
      </c>
      <c r="U1411" s="206">
        <v>3.95</v>
      </c>
      <c r="V1411" t="s">
        <v>2396</v>
      </c>
      <c r="W1411" t="s">
        <v>2374</v>
      </c>
      <c r="X1411" t="s">
        <v>2375</v>
      </c>
      <c r="Y1411" t="s">
        <v>3114</v>
      </c>
      <c r="Z1411" t="s">
        <v>3532</v>
      </c>
      <c r="AA1411">
        <v>796805</v>
      </c>
      <c r="AB1411" s="203">
        <v>37030.875</v>
      </c>
      <c r="AC1411" s="203">
        <v>37032.875</v>
      </c>
    </row>
    <row r="1412" spans="1:29" x14ac:dyDescent="0.25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3</v>
      </c>
      <c r="F1412" s="218">
        <f t="shared" si="110"/>
        <v>30000</v>
      </c>
      <c r="G1412" s="207">
        <v>1264729</v>
      </c>
      <c r="H1412" s="203">
        <v>37029.348298611112</v>
      </c>
      <c r="I1412" t="s">
        <v>3115</v>
      </c>
      <c r="M1412" t="s">
        <v>2476</v>
      </c>
      <c r="N1412" t="s">
        <v>3110</v>
      </c>
      <c r="O1412" t="s">
        <v>1762</v>
      </c>
      <c r="P1412" s="204">
        <v>10000</v>
      </c>
      <c r="S1412" t="s">
        <v>2477</v>
      </c>
      <c r="T1412" t="s">
        <v>3899</v>
      </c>
      <c r="U1412" s="206">
        <v>4.07</v>
      </c>
      <c r="V1412" t="s">
        <v>3156</v>
      </c>
      <c r="W1412" t="s">
        <v>3157</v>
      </c>
      <c r="X1412" t="s">
        <v>3158</v>
      </c>
      <c r="Y1412" t="s">
        <v>3114</v>
      </c>
      <c r="Z1412" t="s">
        <v>3532</v>
      </c>
      <c r="AA1412">
        <v>796806</v>
      </c>
      <c r="AB1412" s="203">
        <v>37030.875</v>
      </c>
      <c r="AC1412" s="203">
        <v>37032.875</v>
      </c>
    </row>
    <row r="1413" spans="1:29" x14ac:dyDescent="0.25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4</v>
      </c>
      <c r="F1413" s="218">
        <f t="shared" si="110"/>
        <v>200</v>
      </c>
      <c r="G1413" s="207">
        <v>1264731</v>
      </c>
      <c r="H1413" s="203">
        <v>37029.348356481481</v>
      </c>
      <c r="I1413" t="s">
        <v>3109</v>
      </c>
      <c r="M1413" t="s">
        <v>3301</v>
      </c>
      <c r="N1413" t="s">
        <v>2631</v>
      </c>
      <c r="O1413" t="s">
        <v>1629</v>
      </c>
      <c r="Q1413" s="204">
        <v>50</v>
      </c>
      <c r="S1413" t="s">
        <v>2475</v>
      </c>
      <c r="T1413" t="s">
        <v>3899</v>
      </c>
      <c r="U1413" s="206">
        <v>52.75</v>
      </c>
      <c r="V1413" t="s">
        <v>1648</v>
      </c>
      <c r="W1413" t="s">
        <v>2642</v>
      </c>
      <c r="X1413" t="s">
        <v>2643</v>
      </c>
      <c r="Y1413" t="s">
        <v>4166</v>
      </c>
      <c r="Z1413" t="s">
        <v>3527</v>
      </c>
      <c r="AA1413">
        <v>615134.1</v>
      </c>
      <c r="AB1413" s="203">
        <v>37033.875</v>
      </c>
      <c r="AC1413" s="203">
        <v>37036.875</v>
      </c>
    </row>
    <row r="1414" spans="1:29" x14ac:dyDescent="0.25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3</v>
      </c>
      <c r="F1414" s="218">
        <f t="shared" si="110"/>
        <v>30000</v>
      </c>
      <c r="G1414" s="207">
        <v>1264732</v>
      </c>
      <c r="H1414" s="203">
        <v>37029.348379629628</v>
      </c>
      <c r="I1414" t="s">
        <v>2328</v>
      </c>
      <c r="M1414" t="s">
        <v>2476</v>
      </c>
      <c r="N1414" t="s">
        <v>3110</v>
      </c>
      <c r="O1414" t="s">
        <v>1762</v>
      </c>
      <c r="P1414" s="204">
        <v>10000</v>
      </c>
      <c r="S1414" t="s">
        <v>2477</v>
      </c>
      <c r="T1414" t="s">
        <v>3899</v>
      </c>
      <c r="U1414" s="206">
        <v>4.0650000000000004</v>
      </c>
      <c r="V1414" t="s">
        <v>2329</v>
      </c>
      <c r="W1414" t="s">
        <v>3157</v>
      </c>
      <c r="X1414" t="s">
        <v>3158</v>
      </c>
      <c r="Y1414" t="s">
        <v>3114</v>
      </c>
      <c r="Z1414" t="s">
        <v>3532</v>
      </c>
      <c r="AA1414">
        <v>796808</v>
      </c>
      <c r="AB1414" s="203">
        <v>37030.875</v>
      </c>
      <c r="AC1414" s="203">
        <v>37032.875</v>
      </c>
    </row>
    <row r="1415" spans="1:29" x14ac:dyDescent="0.25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3</v>
      </c>
      <c r="F1415" s="218">
        <f t="shared" si="110"/>
        <v>15000</v>
      </c>
      <c r="G1415" s="207">
        <v>1264733</v>
      </c>
      <c r="H1415" s="203">
        <v>37029.348379629628</v>
      </c>
      <c r="I1415" t="s">
        <v>2933</v>
      </c>
      <c r="M1415" t="s">
        <v>2476</v>
      </c>
      <c r="N1415" t="s">
        <v>3110</v>
      </c>
      <c r="O1415" t="s">
        <v>2628</v>
      </c>
      <c r="P1415" s="204">
        <v>5000</v>
      </c>
      <c r="S1415" t="s">
        <v>2477</v>
      </c>
      <c r="T1415" t="s">
        <v>3899</v>
      </c>
      <c r="U1415" s="206">
        <v>4.3250000000000002</v>
      </c>
      <c r="V1415" t="s">
        <v>2748</v>
      </c>
      <c r="W1415" t="s">
        <v>2337</v>
      </c>
      <c r="X1415" t="s">
        <v>2338</v>
      </c>
      <c r="Y1415" t="s">
        <v>3114</v>
      </c>
      <c r="Z1415" t="s">
        <v>3532</v>
      </c>
      <c r="AA1415">
        <v>796807</v>
      </c>
      <c r="AB1415" s="203">
        <v>37030.875</v>
      </c>
      <c r="AC1415" s="203">
        <v>37032.875</v>
      </c>
    </row>
    <row r="1416" spans="1:29" x14ac:dyDescent="0.25">
      <c r="A1416" s="44" t="str">
        <f t="shared" si="106"/>
        <v>US Natural Gas Financial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Financial</v>
      </c>
      <c r="E1416" s="44">
        <f>IF(VLOOKUP(S1416,'DD-Lookup'!$J$6:$L$50,3,FALSE)="Monthly",(YEAR(AC1416)-YEAR(AB1416))*12+MONTH(AC1416)-MONTH(AB1416)+1,(AC1416-AB1416+1))</f>
        <v>13</v>
      </c>
      <c r="F1416" s="218">
        <f t="shared" si="110"/>
        <v>260000</v>
      </c>
      <c r="G1416" s="207">
        <v>1264734</v>
      </c>
      <c r="H1416" s="203">
        <v>37029.348449074074</v>
      </c>
      <c r="I1416" t="s">
        <v>2876</v>
      </c>
      <c r="M1416" t="s">
        <v>2476</v>
      </c>
      <c r="N1416" t="s">
        <v>2711</v>
      </c>
      <c r="O1416" t="s">
        <v>2588</v>
      </c>
      <c r="Q1416" s="204">
        <v>20000</v>
      </c>
      <c r="S1416" t="s">
        <v>2477</v>
      </c>
      <c r="T1416" t="s">
        <v>3899</v>
      </c>
      <c r="U1416" s="206">
        <v>4.1399999999999997</v>
      </c>
      <c r="V1416" t="s">
        <v>3754</v>
      </c>
      <c r="W1416" t="s">
        <v>3181</v>
      </c>
      <c r="X1416" t="s">
        <v>2306</v>
      </c>
      <c r="Y1416" t="s">
        <v>3964</v>
      </c>
      <c r="Z1416" t="s">
        <v>3532</v>
      </c>
      <c r="AA1416" t="s">
        <v>1957</v>
      </c>
      <c r="AB1416" s="203">
        <v>37030.875</v>
      </c>
      <c r="AC1416" s="203">
        <v>37042.875</v>
      </c>
    </row>
    <row r="1417" spans="1:29" x14ac:dyDescent="0.25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3</v>
      </c>
      <c r="F1417" s="218">
        <f t="shared" si="110"/>
        <v>30000</v>
      </c>
      <c r="G1417" s="207">
        <v>1264735</v>
      </c>
      <c r="H1417" s="203">
        <v>37029.348564814813</v>
      </c>
      <c r="I1417" t="s">
        <v>2313</v>
      </c>
      <c r="M1417" t="s">
        <v>2476</v>
      </c>
      <c r="N1417" t="s">
        <v>3110</v>
      </c>
      <c r="O1417" t="s">
        <v>1805</v>
      </c>
      <c r="Q1417" s="204">
        <v>10000</v>
      </c>
      <c r="S1417" t="s">
        <v>2477</v>
      </c>
      <c r="T1417" t="s">
        <v>3899</v>
      </c>
      <c r="U1417" s="206">
        <v>3.8</v>
      </c>
      <c r="V1417" t="s">
        <v>2987</v>
      </c>
      <c r="W1417" t="s">
        <v>2386</v>
      </c>
      <c r="X1417" t="s">
        <v>2375</v>
      </c>
      <c r="Y1417" t="s">
        <v>3114</v>
      </c>
      <c r="Z1417" t="s">
        <v>3532</v>
      </c>
      <c r="AA1417">
        <v>796810</v>
      </c>
      <c r="AB1417" s="203">
        <v>37030.875</v>
      </c>
      <c r="AC1417" s="203">
        <v>37032.875</v>
      </c>
    </row>
    <row r="1418" spans="1:29" x14ac:dyDescent="0.25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3</v>
      </c>
      <c r="F1418" s="218">
        <f t="shared" si="110"/>
        <v>30000</v>
      </c>
      <c r="G1418" s="207">
        <v>1264737</v>
      </c>
      <c r="H1418" s="203">
        <v>37029.348634259259</v>
      </c>
      <c r="I1418" t="s">
        <v>3639</v>
      </c>
      <c r="M1418" t="s">
        <v>2476</v>
      </c>
      <c r="N1418" t="s">
        <v>3110</v>
      </c>
      <c r="O1418" t="s">
        <v>1805</v>
      </c>
      <c r="P1418" s="204">
        <v>10000</v>
      </c>
      <c r="S1418" t="s">
        <v>2477</v>
      </c>
      <c r="T1418" t="s">
        <v>3899</v>
      </c>
      <c r="U1418" s="206">
        <v>3.7749999999999999</v>
      </c>
      <c r="V1418" t="s">
        <v>2449</v>
      </c>
      <c r="W1418" t="s">
        <v>2386</v>
      </c>
      <c r="X1418" t="s">
        <v>2375</v>
      </c>
      <c r="Y1418" t="s">
        <v>3114</v>
      </c>
      <c r="Z1418" t="s">
        <v>3532</v>
      </c>
      <c r="AA1418">
        <v>796811</v>
      </c>
      <c r="AB1418" s="203">
        <v>37030.875</v>
      </c>
      <c r="AC1418" s="203">
        <v>37032.875</v>
      </c>
    </row>
    <row r="1419" spans="1:29" x14ac:dyDescent="0.25">
      <c r="A1419" s="44" t="str">
        <f t="shared" ref="A1419:A1482" si="111">B1419&amp;" "&amp;C1419&amp;" "&amp;D1419</f>
        <v>US Natural Gas Financial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Financial</v>
      </c>
      <c r="E1419" s="44">
        <f>IF(VLOOKUP(S1419,'DD-Lookup'!$J$6:$L$50,3,FALSE)="Monthly",(YEAR(AC1419)-YEAR(AB1419))*12+MONTH(AC1419)-MONTH(AB1419)+1,(AC1419-AB1419+1))</f>
        <v>30</v>
      </c>
      <c r="F1419" s="218">
        <f t="shared" ref="F1419:F1482" si="115">E1419*SUM(P1419:Q1419)</f>
        <v>1500000</v>
      </c>
      <c r="G1419" s="207">
        <v>1264738</v>
      </c>
      <c r="H1419" s="203">
        <v>37029.348715277774</v>
      </c>
      <c r="I1419" t="s">
        <v>2672</v>
      </c>
      <c r="M1419" t="s">
        <v>2476</v>
      </c>
      <c r="N1419" t="s">
        <v>3125</v>
      </c>
      <c r="O1419" t="s">
        <v>2782</v>
      </c>
      <c r="Q1419" s="204">
        <v>50000</v>
      </c>
      <c r="S1419" t="s">
        <v>2477</v>
      </c>
      <c r="T1419" t="s">
        <v>3899</v>
      </c>
      <c r="U1419" s="206">
        <v>0.03</v>
      </c>
      <c r="V1419" t="s">
        <v>2790</v>
      </c>
      <c r="W1419" t="s">
        <v>2831</v>
      </c>
      <c r="X1419" t="s">
        <v>2832</v>
      </c>
      <c r="Y1419" t="s">
        <v>3964</v>
      </c>
      <c r="Z1419" t="s">
        <v>3532</v>
      </c>
      <c r="AA1419" t="s">
        <v>1958</v>
      </c>
      <c r="AB1419" s="203">
        <v>37043</v>
      </c>
      <c r="AC1419" s="203">
        <v>37072</v>
      </c>
    </row>
    <row r="1420" spans="1:29" x14ac:dyDescent="0.25">
      <c r="A1420" s="44" t="str">
        <f t="shared" si="111"/>
        <v>US Natural Gas Financial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Financial</v>
      </c>
      <c r="E1420" s="44">
        <f>IF(VLOOKUP(S1420,'DD-Lookup'!$J$6:$L$50,3,FALSE)="Monthly",(YEAR(AC1420)-YEAR(AB1420))*12+MONTH(AC1420)-MONTH(AB1420)+1,(AC1420-AB1420+1))</f>
        <v>13</v>
      </c>
      <c r="F1420" s="218">
        <f t="shared" si="115"/>
        <v>260000</v>
      </c>
      <c r="G1420" s="207">
        <v>1264739</v>
      </c>
      <c r="H1420" s="203">
        <v>37029.348726851851</v>
      </c>
      <c r="I1420" t="s">
        <v>2690</v>
      </c>
      <c r="M1420" t="s">
        <v>2476</v>
      </c>
      <c r="N1420" t="s">
        <v>2711</v>
      </c>
      <c r="O1420" t="s">
        <v>2588</v>
      </c>
      <c r="Q1420" s="204">
        <v>20000</v>
      </c>
      <c r="S1420" t="s">
        <v>2477</v>
      </c>
      <c r="T1420" t="s">
        <v>3899</v>
      </c>
      <c r="U1420" s="206">
        <v>4.1449999999999996</v>
      </c>
      <c r="V1420" t="s">
        <v>2911</v>
      </c>
      <c r="W1420" t="s">
        <v>3181</v>
      </c>
      <c r="X1420" t="s">
        <v>2306</v>
      </c>
      <c r="Y1420" t="s">
        <v>3964</v>
      </c>
      <c r="Z1420" t="s">
        <v>3532</v>
      </c>
      <c r="AA1420" t="s">
        <v>1959</v>
      </c>
      <c r="AB1420" s="203">
        <v>37030.875</v>
      </c>
      <c r="AC1420" s="203">
        <v>37042.875</v>
      </c>
    </row>
    <row r="1421" spans="1:29" x14ac:dyDescent="0.25">
      <c r="A1421" s="44" t="str">
        <f t="shared" si="111"/>
        <v>US Natural Gas Physical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3</v>
      </c>
      <c r="F1421" s="218">
        <f t="shared" si="115"/>
        <v>30000</v>
      </c>
      <c r="G1421" s="207">
        <v>1264740</v>
      </c>
      <c r="H1421" s="203">
        <v>37029.348749999997</v>
      </c>
      <c r="I1421" t="s">
        <v>2934</v>
      </c>
      <c r="M1421" t="s">
        <v>2476</v>
      </c>
      <c r="N1421" t="s">
        <v>3110</v>
      </c>
      <c r="O1421" t="s">
        <v>1805</v>
      </c>
      <c r="Q1421" s="204">
        <v>10000</v>
      </c>
      <c r="S1421" t="s">
        <v>2477</v>
      </c>
      <c r="T1421" t="s">
        <v>3899</v>
      </c>
      <c r="U1421" s="206">
        <v>3.8</v>
      </c>
      <c r="V1421" t="s">
        <v>2935</v>
      </c>
      <c r="W1421" t="s">
        <v>2386</v>
      </c>
      <c r="X1421" t="s">
        <v>2375</v>
      </c>
      <c r="Y1421" t="s">
        <v>3114</v>
      </c>
      <c r="Z1421" t="s">
        <v>3532</v>
      </c>
      <c r="AA1421">
        <v>796812</v>
      </c>
      <c r="AB1421" s="203">
        <v>37030.875</v>
      </c>
      <c r="AC1421" s="203">
        <v>37032.875</v>
      </c>
    </row>
    <row r="1422" spans="1:29" x14ac:dyDescent="0.25">
      <c r="A1422" s="44" t="str">
        <f t="shared" si="111"/>
        <v>US Power Physical</v>
      </c>
      <c r="B1422" s="44" t="str">
        <f t="shared" si="112"/>
        <v>US</v>
      </c>
      <c r="C1422" s="44" t="str">
        <f t="shared" si="113"/>
        <v>Power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92</v>
      </c>
      <c r="F1422" s="218">
        <f t="shared" si="115"/>
        <v>4600</v>
      </c>
      <c r="G1422" s="207">
        <v>1264741</v>
      </c>
      <c r="H1422" s="203">
        <v>37029.348877314813</v>
      </c>
      <c r="I1422" t="s">
        <v>3240</v>
      </c>
      <c r="M1422" t="s">
        <v>3301</v>
      </c>
      <c r="N1422" t="s">
        <v>2631</v>
      </c>
      <c r="O1422" t="s">
        <v>2658</v>
      </c>
      <c r="P1422" s="204">
        <v>50</v>
      </c>
      <c r="S1422" t="s">
        <v>2475</v>
      </c>
      <c r="T1422" t="s">
        <v>3899</v>
      </c>
      <c r="U1422" s="206">
        <v>36.549999999999997</v>
      </c>
      <c r="V1422" t="s">
        <v>2702</v>
      </c>
      <c r="W1422" t="s">
        <v>2660</v>
      </c>
      <c r="X1422" t="s">
        <v>2661</v>
      </c>
      <c r="Y1422" t="s">
        <v>4166</v>
      </c>
      <c r="Z1422" t="s">
        <v>3527</v>
      </c>
      <c r="AA1422">
        <v>615135.1</v>
      </c>
      <c r="AB1422" s="203">
        <v>37165.71597222222</v>
      </c>
      <c r="AC1422" s="203">
        <v>37256.71597222222</v>
      </c>
    </row>
    <row r="1423" spans="1:29" x14ac:dyDescent="0.25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3</v>
      </c>
      <c r="F1423" s="218">
        <f t="shared" si="115"/>
        <v>15000</v>
      </c>
      <c r="G1423" s="207">
        <v>1264742</v>
      </c>
      <c r="H1423" s="203">
        <v>37029.348877314813</v>
      </c>
      <c r="I1423" t="s">
        <v>3142</v>
      </c>
      <c r="M1423" t="s">
        <v>2476</v>
      </c>
      <c r="N1423" t="s">
        <v>3110</v>
      </c>
      <c r="O1423" t="s">
        <v>1770</v>
      </c>
      <c r="P1423" s="204">
        <v>5000</v>
      </c>
      <c r="S1423" t="s">
        <v>2477</v>
      </c>
      <c r="T1423" t="s">
        <v>3899</v>
      </c>
      <c r="U1423" s="206">
        <v>4.0049999999999999</v>
      </c>
      <c r="V1423" t="s">
        <v>4135</v>
      </c>
      <c r="W1423" t="s">
        <v>3174</v>
      </c>
      <c r="X1423" t="s">
        <v>3138</v>
      </c>
      <c r="Y1423" t="s">
        <v>3114</v>
      </c>
      <c r="Z1423" t="s">
        <v>3532</v>
      </c>
      <c r="AA1423">
        <v>796813</v>
      </c>
      <c r="AB1423" s="203">
        <v>37030.875</v>
      </c>
      <c r="AC1423" s="203">
        <v>37032.875</v>
      </c>
    </row>
    <row r="1424" spans="1:29" x14ac:dyDescent="0.25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3</v>
      </c>
      <c r="F1424" s="218">
        <f t="shared" si="115"/>
        <v>7500</v>
      </c>
      <c r="G1424" s="207">
        <v>1264743</v>
      </c>
      <c r="H1424" s="203">
        <v>37029.348923611113</v>
      </c>
      <c r="I1424" t="s">
        <v>3187</v>
      </c>
      <c r="M1424" t="s">
        <v>2476</v>
      </c>
      <c r="N1424" t="s">
        <v>3110</v>
      </c>
      <c r="O1424" t="s">
        <v>1178</v>
      </c>
      <c r="Q1424" s="204">
        <v>2500</v>
      </c>
      <c r="S1424" t="s">
        <v>2477</v>
      </c>
      <c r="T1424" t="s">
        <v>3899</v>
      </c>
      <c r="U1424" s="206">
        <v>3.99</v>
      </c>
      <c r="V1424" t="s">
        <v>3188</v>
      </c>
      <c r="W1424" t="s">
        <v>4133</v>
      </c>
      <c r="X1424" t="s">
        <v>2378</v>
      </c>
      <c r="Y1424" t="s">
        <v>3114</v>
      </c>
      <c r="Z1424" t="s">
        <v>3532</v>
      </c>
      <c r="AA1424">
        <v>796814</v>
      </c>
      <c r="AB1424" s="203">
        <v>37030.875</v>
      </c>
      <c r="AC1424" s="203">
        <v>37032.875</v>
      </c>
    </row>
    <row r="1425" spans="1:29" x14ac:dyDescent="0.25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3</v>
      </c>
      <c r="F1425" s="218">
        <f t="shared" si="115"/>
        <v>30000</v>
      </c>
      <c r="G1425" s="207">
        <v>1264744</v>
      </c>
      <c r="H1425" s="203">
        <v>37029.348935185182</v>
      </c>
      <c r="I1425" t="s">
        <v>3109</v>
      </c>
      <c r="M1425" t="s">
        <v>2476</v>
      </c>
      <c r="N1425" t="s">
        <v>3110</v>
      </c>
      <c r="O1425" t="s">
        <v>1810</v>
      </c>
      <c r="P1425" s="204">
        <v>10000</v>
      </c>
      <c r="S1425" t="s">
        <v>2477</v>
      </c>
      <c r="T1425" t="s">
        <v>3899</v>
      </c>
      <c r="U1425" s="206">
        <v>3.9</v>
      </c>
      <c r="V1425" t="s">
        <v>3692</v>
      </c>
      <c r="W1425" t="s">
        <v>2374</v>
      </c>
      <c r="X1425" t="s">
        <v>2375</v>
      </c>
      <c r="Y1425" t="s">
        <v>3114</v>
      </c>
      <c r="Z1425" t="s">
        <v>3532</v>
      </c>
      <c r="AA1425">
        <v>796815</v>
      </c>
      <c r="AB1425" s="203">
        <v>37030.875</v>
      </c>
      <c r="AC1425" s="203">
        <v>37032.875</v>
      </c>
    </row>
    <row r="1426" spans="1:29" x14ac:dyDescent="0.25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3</v>
      </c>
      <c r="F1426" s="218">
        <f t="shared" si="115"/>
        <v>15000</v>
      </c>
      <c r="G1426" s="207">
        <v>1264745</v>
      </c>
      <c r="H1426" s="203">
        <v>37029.348993055559</v>
      </c>
      <c r="I1426" t="s">
        <v>2669</v>
      </c>
      <c r="M1426" t="s">
        <v>2476</v>
      </c>
      <c r="N1426" t="s">
        <v>3110</v>
      </c>
      <c r="O1426" t="s">
        <v>1768</v>
      </c>
      <c r="P1426" s="204">
        <v>5000</v>
      </c>
      <c r="S1426" t="s">
        <v>2477</v>
      </c>
      <c r="T1426" t="s">
        <v>3899</v>
      </c>
      <c r="U1426" s="206">
        <v>4</v>
      </c>
      <c r="V1426" t="s">
        <v>3111</v>
      </c>
      <c r="W1426" t="s">
        <v>3174</v>
      </c>
      <c r="X1426" t="s">
        <v>3138</v>
      </c>
      <c r="Y1426" t="s">
        <v>3114</v>
      </c>
      <c r="Z1426" t="s">
        <v>3532</v>
      </c>
      <c r="AA1426">
        <v>796816</v>
      </c>
      <c r="AB1426" s="203">
        <v>37030.875</v>
      </c>
      <c r="AC1426" s="203">
        <v>37032.875</v>
      </c>
    </row>
    <row r="1427" spans="1:29" x14ac:dyDescent="0.25">
      <c r="A1427" s="44" t="str">
        <f t="shared" si="111"/>
        <v>US Power Physical</v>
      </c>
      <c r="B1427" s="44" t="str">
        <f t="shared" si="112"/>
        <v>US</v>
      </c>
      <c r="C1427" s="44" t="str">
        <f t="shared" si="113"/>
        <v>Power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8">
        <f t="shared" si="115"/>
        <v>25</v>
      </c>
      <c r="G1427" s="207">
        <v>1264747</v>
      </c>
      <c r="H1427" s="203">
        <v>37029.349004629628</v>
      </c>
      <c r="I1427" t="s">
        <v>2462</v>
      </c>
      <c r="M1427" t="s">
        <v>3301</v>
      </c>
      <c r="N1427" t="s">
        <v>2406</v>
      </c>
      <c r="O1427" t="s">
        <v>1808</v>
      </c>
      <c r="Q1427" s="204">
        <v>25</v>
      </c>
      <c r="S1427" t="s">
        <v>2475</v>
      </c>
      <c r="T1427" t="s">
        <v>3899</v>
      </c>
      <c r="U1427" s="206">
        <v>355</v>
      </c>
      <c r="V1427" t="s">
        <v>1833</v>
      </c>
      <c r="W1427" t="s">
        <v>2450</v>
      </c>
      <c r="X1427" t="s">
        <v>2451</v>
      </c>
      <c r="Y1427" t="s">
        <v>4166</v>
      </c>
      <c r="Z1427" t="s">
        <v>3527</v>
      </c>
      <c r="AA1427">
        <v>615136.1</v>
      </c>
      <c r="AB1427" s="203">
        <v>37032.875</v>
      </c>
      <c r="AC1427" s="203">
        <v>37032.875</v>
      </c>
    </row>
    <row r="1428" spans="1:29" x14ac:dyDescent="0.25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3</v>
      </c>
      <c r="F1428" s="218">
        <f t="shared" si="115"/>
        <v>30000</v>
      </c>
      <c r="G1428" s="207">
        <v>1264746</v>
      </c>
      <c r="H1428" s="203">
        <v>37029.349004629628</v>
      </c>
      <c r="I1428" t="s">
        <v>3240</v>
      </c>
      <c r="M1428" t="s">
        <v>2476</v>
      </c>
      <c r="N1428" t="s">
        <v>3110</v>
      </c>
      <c r="O1428" t="s">
        <v>1805</v>
      </c>
      <c r="P1428" s="204">
        <v>10000</v>
      </c>
      <c r="S1428" t="s">
        <v>2477</v>
      </c>
      <c r="T1428" t="s">
        <v>3899</v>
      </c>
      <c r="U1428" s="206">
        <v>3.7749999999999999</v>
      </c>
      <c r="V1428" t="s">
        <v>2874</v>
      </c>
      <c r="W1428" t="s">
        <v>2386</v>
      </c>
      <c r="X1428" t="s">
        <v>2375</v>
      </c>
      <c r="Y1428" t="s">
        <v>3114</v>
      </c>
      <c r="Z1428" t="s">
        <v>3532</v>
      </c>
      <c r="AA1428">
        <v>796817</v>
      </c>
      <c r="AB1428" s="203">
        <v>37030.875</v>
      </c>
      <c r="AC1428" s="203">
        <v>37032.875</v>
      </c>
    </row>
    <row r="1429" spans="1:29" x14ac:dyDescent="0.25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3</v>
      </c>
      <c r="F1429" s="218">
        <f t="shared" si="115"/>
        <v>15000</v>
      </c>
      <c r="G1429" s="207">
        <v>1264748</v>
      </c>
      <c r="H1429" s="203">
        <v>37029.349027777775</v>
      </c>
      <c r="I1429" t="s">
        <v>3136</v>
      </c>
      <c r="M1429" t="s">
        <v>2476</v>
      </c>
      <c r="N1429" t="s">
        <v>3110</v>
      </c>
      <c r="O1429" t="s">
        <v>1802</v>
      </c>
      <c r="P1429" s="204">
        <v>5000</v>
      </c>
      <c r="S1429" t="s">
        <v>2477</v>
      </c>
      <c r="T1429" t="s">
        <v>3899</v>
      </c>
      <c r="U1429" s="206">
        <v>4.05</v>
      </c>
      <c r="V1429" t="s">
        <v>3140</v>
      </c>
      <c r="W1429" t="s">
        <v>3157</v>
      </c>
      <c r="X1429" t="s">
        <v>3158</v>
      </c>
      <c r="Y1429" t="s">
        <v>3114</v>
      </c>
      <c r="Z1429" t="s">
        <v>3532</v>
      </c>
      <c r="AA1429">
        <v>796818</v>
      </c>
      <c r="AB1429" s="203">
        <v>37030.875</v>
      </c>
      <c r="AC1429" s="203">
        <v>37032.875</v>
      </c>
    </row>
    <row r="1430" spans="1:29" x14ac:dyDescent="0.25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</v>
      </c>
      <c r="F1430" s="218">
        <f t="shared" si="115"/>
        <v>15000</v>
      </c>
      <c r="G1430" s="207">
        <v>1264749</v>
      </c>
      <c r="H1430" s="203">
        <v>37029.349039351851</v>
      </c>
      <c r="I1430" t="s">
        <v>2669</v>
      </c>
      <c r="M1430" t="s">
        <v>2476</v>
      </c>
      <c r="N1430" t="s">
        <v>3110</v>
      </c>
      <c r="O1430" t="s">
        <v>1768</v>
      </c>
      <c r="P1430" s="204">
        <v>5000</v>
      </c>
      <c r="S1430" t="s">
        <v>2477</v>
      </c>
      <c r="T1430" t="s">
        <v>3899</v>
      </c>
      <c r="U1430" s="206">
        <v>3.9950000000000001</v>
      </c>
      <c r="V1430" t="s">
        <v>3111</v>
      </c>
      <c r="W1430" t="s">
        <v>3174</v>
      </c>
      <c r="X1430" t="s">
        <v>3138</v>
      </c>
      <c r="Y1430" t="s">
        <v>3114</v>
      </c>
      <c r="Z1430" t="s">
        <v>3532</v>
      </c>
      <c r="AA1430">
        <v>796819</v>
      </c>
      <c r="AB1430" s="203">
        <v>37030.875</v>
      </c>
      <c r="AC1430" s="203">
        <v>37032.875</v>
      </c>
    </row>
    <row r="1431" spans="1:29" x14ac:dyDescent="0.25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3</v>
      </c>
      <c r="F1431" s="218">
        <f t="shared" si="115"/>
        <v>15000</v>
      </c>
      <c r="G1431" s="207">
        <v>1264752</v>
      </c>
      <c r="H1431" s="203">
        <v>37029.349085648151</v>
      </c>
      <c r="I1431" t="s">
        <v>2983</v>
      </c>
      <c r="M1431" t="s">
        <v>2476</v>
      </c>
      <c r="N1431" t="s">
        <v>3110</v>
      </c>
      <c r="O1431" t="s">
        <v>1848</v>
      </c>
      <c r="P1431" s="204">
        <v>5000</v>
      </c>
      <c r="S1431" t="s">
        <v>2477</v>
      </c>
      <c r="T1431" t="s">
        <v>3899</v>
      </c>
      <c r="U1431" s="206">
        <v>4.3550000000000004</v>
      </c>
      <c r="V1431" t="s">
        <v>2984</v>
      </c>
      <c r="W1431" t="s">
        <v>3174</v>
      </c>
      <c r="X1431" t="s">
        <v>3175</v>
      </c>
      <c r="Y1431" t="s">
        <v>3114</v>
      </c>
      <c r="Z1431" t="s">
        <v>3532</v>
      </c>
      <c r="AA1431">
        <v>796822</v>
      </c>
      <c r="AB1431" s="203">
        <v>37030.875</v>
      </c>
      <c r="AC1431" s="203">
        <v>37032.875</v>
      </c>
    </row>
    <row r="1432" spans="1:29" x14ac:dyDescent="0.25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3</v>
      </c>
      <c r="F1432" s="218">
        <f t="shared" si="115"/>
        <v>30000</v>
      </c>
      <c r="G1432" s="207">
        <v>1264751</v>
      </c>
      <c r="H1432" s="203">
        <v>37029.349085648151</v>
      </c>
      <c r="I1432" t="s">
        <v>3115</v>
      </c>
      <c r="M1432" t="s">
        <v>2476</v>
      </c>
      <c r="N1432" t="s">
        <v>3110</v>
      </c>
      <c r="O1432" t="s">
        <v>1753</v>
      </c>
      <c r="P1432" s="204">
        <v>10000</v>
      </c>
      <c r="S1432" t="s">
        <v>2477</v>
      </c>
      <c r="T1432" t="s">
        <v>3899</v>
      </c>
      <c r="U1432" s="206">
        <v>4.1986999999999997</v>
      </c>
      <c r="V1432" t="s">
        <v>3116</v>
      </c>
      <c r="W1432" t="s">
        <v>3112</v>
      </c>
      <c r="X1432" t="s">
        <v>3113</v>
      </c>
      <c r="Y1432" t="s">
        <v>3114</v>
      </c>
      <c r="Z1432" t="s">
        <v>3532</v>
      </c>
      <c r="AA1432">
        <v>796821</v>
      </c>
      <c r="AB1432" s="203">
        <v>37030.875</v>
      </c>
      <c r="AC1432" s="203">
        <v>37032.875</v>
      </c>
    </row>
    <row r="1433" spans="1:29" x14ac:dyDescent="0.25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3</v>
      </c>
      <c r="F1433" s="218">
        <f t="shared" si="115"/>
        <v>15000</v>
      </c>
      <c r="G1433" s="207">
        <v>1264753</v>
      </c>
      <c r="H1433" s="203">
        <v>37029.349097222221</v>
      </c>
      <c r="I1433" t="s">
        <v>2972</v>
      </c>
      <c r="M1433" t="s">
        <v>2476</v>
      </c>
      <c r="N1433" t="s">
        <v>3110</v>
      </c>
      <c r="O1433" t="s">
        <v>1799</v>
      </c>
      <c r="Q1433" s="204">
        <v>5000</v>
      </c>
      <c r="S1433" t="s">
        <v>2477</v>
      </c>
      <c r="T1433" t="s">
        <v>3899</v>
      </c>
      <c r="U1433" s="206">
        <v>3.95</v>
      </c>
      <c r="V1433" t="s">
        <v>2973</v>
      </c>
      <c r="W1433" t="s">
        <v>2374</v>
      </c>
      <c r="X1433" t="s">
        <v>2375</v>
      </c>
      <c r="Y1433" t="s">
        <v>3114</v>
      </c>
      <c r="Z1433" t="s">
        <v>3532</v>
      </c>
      <c r="AA1433">
        <v>796823</v>
      </c>
      <c r="AB1433" s="203">
        <v>37030.875</v>
      </c>
      <c r="AC1433" s="203">
        <v>37032.875</v>
      </c>
    </row>
    <row r="1434" spans="1:29" x14ac:dyDescent="0.25">
      <c r="A1434" s="44" t="str">
        <f t="shared" si="111"/>
        <v>US Power Physical</v>
      </c>
      <c r="B1434" s="44" t="str">
        <f t="shared" si="112"/>
        <v>US</v>
      </c>
      <c r="C1434" s="44" t="str">
        <f t="shared" si="113"/>
        <v>Power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8">
        <f t="shared" si="115"/>
        <v>25</v>
      </c>
      <c r="G1434" s="207">
        <v>1264754</v>
      </c>
      <c r="H1434" s="203">
        <v>37029.349131944444</v>
      </c>
      <c r="I1434" t="s">
        <v>2418</v>
      </c>
      <c r="M1434" t="s">
        <v>3301</v>
      </c>
      <c r="N1434" t="s">
        <v>2406</v>
      </c>
      <c r="O1434" t="s">
        <v>1816</v>
      </c>
      <c r="P1434" s="204">
        <v>25</v>
      </c>
      <c r="S1434" t="s">
        <v>2475</v>
      </c>
      <c r="T1434" t="s">
        <v>3899</v>
      </c>
      <c r="U1434" s="206">
        <v>345</v>
      </c>
      <c r="V1434" t="s">
        <v>2433</v>
      </c>
      <c r="W1434" t="s">
        <v>2417</v>
      </c>
      <c r="X1434" t="s">
        <v>2451</v>
      </c>
      <c r="Y1434" t="s">
        <v>4166</v>
      </c>
      <c r="Z1434" t="s">
        <v>3527</v>
      </c>
      <c r="AA1434">
        <v>615137.1</v>
      </c>
      <c r="AB1434" s="203">
        <v>37032.875</v>
      </c>
      <c r="AC1434" s="203">
        <v>37032.875</v>
      </c>
    </row>
    <row r="1435" spans="1:29" x14ac:dyDescent="0.25">
      <c r="A1435" s="44" t="str">
        <f t="shared" si="111"/>
        <v>US Natural Gas Financial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Financial</v>
      </c>
      <c r="E1435" s="44">
        <f>IF(VLOOKUP(S1435,'DD-Lookup'!$J$6:$L$50,3,FALSE)="Monthly",(YEAR(AC1435)-YEAR(AB1435))*12+MONTH(AC1435)-MONTH(AB1435)+1,(AC1435-AB1435+1))</f>
        <v>365</v>
      </c>
      <c r="F1435" s="218">
        <f t="shared" si="115"/>
        <v>1825000</v>
      </c>
      <c r="G1435" s="207">
        <v>1264755</v>
      </c>
      <c r="H1435" s="203">
        <v>37029.349143518521</v>
      </c>
      <c r="I1435" t="s">
        <v>3109</v>
      </c>
      <c r="M1435" t="s">
        <v>2476</v>
      </c>
      <c r="N1435" t="s">
        <v>2711</v>
      </c>
      <c r="O1435" t="s">
        <v>3178</v>
      </c>
      <c r="P1435" s="204">
        <v>5000</v>
      </c>
      <c r="S1435" t="s">
        <v>2477</v>
      </c>
      <c r="T1435" t="s">
        <v>3899</v>
      </c>
      <c r="U1435" s="206">
        <v>4.375</v>
      </c>
      <c r="V1435" t="s">
        <v>2335</v>
      </c>
      <c r="W1435" t="s">
        <v>3390</v>
      </c>
      <c r="X1435" t="s">
        <v>2713</v>
      </c>
      <c r="Y1435" t="s">
        <v>3964</v>
      </c>
      <c r="Z1435" t="s">
        <v>3532</v>
      </c>
      <c r="AA1435" t="s">
        <v>1960</v>
      </c>
      <c r="AB1435" s="203">
        <v>37257.875</v>
      </c>
      <c r="AC1435" s="203">
        <v>37621.875</v>
      </c>
    </row>
    <row r="1436" spans="1:29" x14ac:dyDescent="0.25">
      <c r="A1436" s="44" t="str">
        <f t="shared" si="111"/>
        <v xml:space="preserve"> Metals Financial</v>
      </c>
      <c r="B1436" s="44" t="str">
        <f t="shared" si="112"/>
        <v/>
      </c>
      <c r="C1436" s="44" t="str">
        <f t="shared" si="113"/>
        <v>Metals</v>
      </c>
      <c r="D1436" s="44" t="str">
        <f t="shared" si="114"/>
        <v>Financial</v>
      </c>
      <c r="E1436" s="44">
        <f>IF(VLOOKUP(S1436,'DD-Lookup'!$J$6:$L$50,3,FALSE)="Monthly",(YEAR(AC1436)-YEAR(AB1436))*12+MONTH(AC1436)-MONTH(AB1436)+1,(AC1436-AB1436+1))</f>
        <v>1</v>
      </c>
      <c r="F1436" s="218">
        <f t="shared" si="115"/>
        <v>10</v>
      </c>
      <c r="G1436" s="207">
        <v>1264756</v>
      </c>
      <c r="H1436" s="203">
        <v>37029.349236111113</v>
      </c>
      <c r="I1436" t="s">
        <v>4010</v>
      </c>
      <c r="M1436" t="s">
        <v>2482</v>
      </c>
      <c r="N1436" t="s">
        <v>3951</v>
      </c>
      <c r="O1436" t="s">
        <v>3952</v>
      </c>
      <c r="Q1436" s="204">
        <v>10</v>
      </c>
      <c r="S1436" t="s">
        <v>3898</v>
      </c>
      <c r="T1436" t="s">
        <v>3899</v>
      </c>
      <c r="U1436" s="206">
        <v>1537</v>
      </c>
      <c r="V1436" t="s">
        <v>1604</v>
      </c>
      <c r="W1436" t="s">
        <v>3922</v>
      </c>
      <c r="X1436" t="s">
        <v>3902</v>
      </c>
      <c r="Y1436" t="s">
        <v>3903</v>
      </c>
      <c r="Z1436" t="s">
        <v>3904</v>
      </c>
      <c r="AA1436">
        <v>2138391</v>
      </c>
    </row>
    <row r="1437" spans="1:29" x14ac:dyDescent="0.25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3</v>
      </c>
      <c r="F1437" s="218">
        <f t="shared" si="115"/>
        <v>15000</v>
      </c>
      <c r="G1437" s="207">
        <v>1264757</v>
      </c>
      <c r="H1437" s="203">
        <v>37029.349247685182</v>
      </c>
      <c r="I1437" t="s">
        <v>3639</v>
      </c>
      <c r="M1437" t="s">
        <v>2476</v>
      </c>
      <c r="N1437" t="s">
        <v>3110</v>
      </c>
      <c r="O1437" t="s">
        <v>1832</v>
      </c>
      <c r="P1437" s="204">
        <v>5000</v>
      </c>
      <c r="S1437" t="s">
        <v>2477</v>
      </c>
      <c r="T1437" t="s">
        <v>3899</v>
      </c>
      <c r="U1437" s="206">
        <v>2.625</v>
      </c>
      <c r="V1437" t="s">
        <v>2841</v>
      </c>
      <c r="W1437" t="s">
        <v>2413</v>
      </c>
      <c r="X1437" t="s">
        <v>2375</v>
      </c>
      <c r="Y1437" t="s">
        <v>3114</v>
      </c>
      <c r="Z1437" t="s">
        <v>3532</v>
      </c>
      <c r="AA1437">
        <v>796824</v>
      </c>
      <c r="AB1437" s="203">
        <v>37030.875</v>
      </c>
      <c r="AC1437" s="203">
        <v>37032.875</v>
      </c>
    </row>
    <row r="1438" spans="1:29" x14ac:dyDescent="0.25">
      <c r="A1438" s="44" t="str">
        <f t="shared" si="111"/>
        <v>US Power Physical</v>
      </c>
      <c r="B1438" s="44" t="str">
        <f t="shared" si="112"/>
        <v>US</v>
      </c>
      <c r="C1438" s="44" t="str">
        <f t="shared" si="113"/>
        <v>Power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8">
        <f t="shared" si="115"/>
        <v>25</v>
      </c>
      <c r="G1438" s="207">
        <v>1264758</v>
      </c>
      <c r="H1438" s="203">
        <v>37029.349305555559</v>
      </c>
      <c r="I1438" t="s">
        <v>2856</v>
      </c>
      <c r="M1438" t="s">
        <v>3301</v>
      </c>
      <c r="N1438" t="s">
        <v>2406</v>
      </c>
      <c r="O1438" t="s">
        <v>1808</v>
      </c>
      <c r="P1438" s="204">
        <v>25</v>
      </c>
      <c r="S1438" t="s">
        <v>2475</v>
      </c>
      <c r="T1438" t="s">
        <v>3899</v>
      </c>
      <c r="U1438" s="206">
        <v>340</v>
      </c>
      <c r="V1438" t="s">
        <v>2857</v>
      </c>
      <c r="W1438" t="s">
        <v>2450</v>
      </c>
      <c r="X1438" t="s">
        <v>2451</v>
      </c>
      <c r="Y1438" t="s">
        <v>4166</v>
      </c>
      <c r="Z1438" t="s">
        <v>3527</v>
      </c>
      <c r="AA1438">
        <v>615138.1</v>
      </c>
      <c r="AB1438" s="203">
        <v>37032.875</v>
      </c>
      <c r="AC1438" s="203">
        <v>37032.875</v>
      </c>
    </row>
    <row r="1439" spans="1:29" x14ac:dyDescent="0.25">
      <c r="A1439" s="44" t="str">
        <f t="shared" si="111"/>
        <v xml:space="preserve"> Metals Financial</v>
      </c>
      <c r="B1439" s="44" t="str">
        <f t="shared" si="112"/>
        <v/>
      </c>
      <c r="C1439" s="44" t="str">
        <f t="shared" si="113"/>
        <v>Metals</v>
      </c>
      <c r="D1439" s="44" t="str">
        <f t="shared" si="114"/>
        <v>Financial</v>
      </c>
      <c r="E1439" s="44">
        <f>IF(VLOOKUP(S1439,'DD-Lookup'!$J$6:$L$50,3,FALSE)="Monthly",(YEAR(AC1439)-YEAR(AB1439))*12+MONTH(AC1439)-MONTH(AB1439)+1,(AC1439-AB1439+1))</f>
        <v>1</v>
      </c>
      <c r="F1439" s="218">
        <f t="shared" si="115"/>
        <v>10</v>
      </c>
      <c r="G1439" s="207">
        <v>1264759</v>
      </c>
      <c r="H1439" s="203">
        <v>37029.349374999998</v>
      </c>
      <c r="I1439" t="s">
        <v>3958</v>
      </c>
      <c r="M1439" t="s">
        <v>2482</v>
      </c>
      <c r="N1439" t="s">
        <v>3896</v>
      </c>
      <c r="O1439" t="s">
        <v>3897</v>
      </c>
      <c r="Q1439" s="204">
        <v>10</v>
      </c>
      <c r="S1439" t="s">
        <v>3898</v>
      </c>
      <c r="T1439" t="s">
        <v>3899</v>
      </c>
      <c r="U1439" s="206">
        <v>1706</v>
      </c>
      <c r="V1439" t="s">
        <v>3819</v>
      </c>
      <c r="W1439" t="s">
        <v>3922</v>
      </c>
      <c r="X1439" t="s">
        <v>3902</v>
      </c>
      <c r="Y1439" t="s">
        <v>3903</v>
      </c>
      <c r="Z1439" t="s">
        <v>3904</v>
      </c>
      <c r="AA1439">
        <v>2138393</v>
      </c>
    </row>
    <row r="1440" spans="1:29" x14ac:dyDescent="0.25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3</v>
      </c>
      <c r="F1440" s="218">
        <f t="shared" si="115"/>
        <v>30000</v>
      </c>
      <c r="G1440" s="207">
        <v>1264760</v>
      </c>
      <c r="H1440" s="203">
        <v>37029.349386574075</v>
      </c>
      <c r="I1440" t="s">
        <v>3142</v>
      </c>
      <c r="M1440" t="s">
        <v>2476</v>
      </c>
      <c r="N1440" t="s">
        <v>3110</v>
      </c>
      <c r="O1440" t="s">
        <v>1753</v>
      </c>
      <c r="Q1440" s="204">
        <v>10000</v>
      </c>
      <c r="S1440" t="s">
        <v>2477</v>
      </c>
      <c r="T1440" t="s">
        <v>3899</v>
      </c>
      <c r="U1440" s="206">
        <v>4.1974999999999998</v>
      </c>
      <c r="V1440" t="s">
        <v>4135</v>
      </c>
      <c r="W1440" t="s">
        <v>3112</v>
      </c>
      <c r="X1440" t="s">
        <v>3113</v>
      </c>
      <c r="Y1440" t="s">
        <v>3114</v>
      </c>
      <c r="Z1440" t="s">
        <v>3532</v>
      </c>
      <c r="AA1440">
        <v>796825</v>
      </c>
      <c r="AB1440" s="203">
        <v>37030.875</v>
      </c>
      <c r="AC1440" s="203">
        <v>37032.875</v>
      </c>
    </row>
    <row r="1441" spans="1:29" x14ac:dyDescent="0.25">
      <c r="A1441" s="44" t="str">
        <f t="shared" si="111"/>
        <v>US Power Physical</v>
      </c>
      <c r="B1441" s="44" t="str">
        <f t="shared" si="112"/>
        <v>US</v>
      </c>
      <c r="C1441" s="44" t="str">
        <f t="shared" si="113"/>
        <v>Power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8">
        <f t="shared" si="115"/>
        <v>25</v>
      </c>
      <c r="G1441" s="207">
        <v>1264762</v>
      </c>
      <c r="H1441" s="203">
        <v>37029.349409722221</v>
      </c>
      <c r="I1441" t="s">
        <v>2462</v>
      </c>
      <c r="M1441" t="s">
        <v>3301</v>
      </c>
      <c r="N1441" t="s">
        <v>2406</v>
      </c>
      <c r="O1441" t="s">
        <v>1808</v>
      </c>
      <c r="Q1441" s="204">
        <v>25</v>
      </c>
      <c r="S1441" t="s">
        <v>2475</v>
      </c>
      <c r="T1441" t="s">
        <v>3899</v>
      </c>
      <c r="U1441" s="206">
        <v>355</v>
      </c>
      <c r="V1441" t="s">
        <v>1833</v>
      </c>
      <c r="W1441" t="s">
        <v>2450</v>
      </c>
      <c r="X1441" t="s">
        <v>2451</v>
      </c>
      <c r="Y1441" t="s">
        <v>4166</v>
      </c>
      <c r="Z1441" t="s">
        <v>3527</v>
      </c>
      <c r="AA1441">
        <v>615139.1</v>
      </c>
      <c r="AB1441" s="203">
        <v>37032.875</v>
      </c>
      <c r="AC1441" s="203">
        <v>37032.875</v>
      </c>
    </row>
    <row r="1442" spans="1:29" x14ac:dyDescent="0.25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3</v>
      </c>
      <c r="F1442" s="218">
        <f t="shared" si="115"/>
        <v>15000</v>
      </c>
      <c r="G1442" s="207">
        <v>1264761</v>
      </c>
      <c r="H1442" s="203">
        <v>37029.349409722221</v>
      </c>
      <c r="I1442" t="s">
        <v>2654</v>
      </c>
      <c r="M1442" t="s">
        <v>2476</v>
      </c>
      <c r="N1442" t="s">
        <v>3110</v>
      </c>
      <c r="O1442" t="s">
        <v>1812</v>
      </c>
      <c r="P1442" s="204">
        <v>5000</v>
      </c>
      <c r="S1442" t="s">
        <v>2477</v>
      </c>
      <c r="T1442" t="s">
        <v>3899</v>
      </c>
      <c r="U1442" s="206">
        <v>2.41</v>
      </c>
      <c r="V1442" t="s">
        <v>2399</v>
      </c>
      <c r="W1442" t="s">
        <v>2400</v>
      </c>
      <c r="X1442" t="s">
        <v>2375</v>
      </c>
      <c r="Y1442" t="s">
        <v>3114</v>
      </c>
      <c r="Z1442" t="s">
        <v>3532</v>
      </c>
      <c r="AA1442">
        <v>796826</v>
      </c>
      <c r="AB1442" s="203">
        <v>37030.875</v>
      </c>
      <c r="AC1442" s="203">
        <v>37032.875</v>
      </c>
    </row>
    <row r="1443" spans="1:29" x14ac:dyDescent="0.25">
      <c r="A1443" s="44" t="str">
        <f t="shared" si="111"/>
        <v>US Natural Gas Financial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13</v>
      </c>
      <c r="F1443" s="218">
        <f t="shared" si="115"/>
        <v>195000</v>
      </c>
      <c r="G1443" s="207">
        <v>1264763</v>
      </c>
      <c r="H1443" s="203">
        <v>37029.349456018521</v>
      </c>
      <c r="I1443" t="s">
        <v>3118</v>
      </c>
      <c r="M1443" t="s">
        <v>2476</v>
      </c>
      <c r="N1443" t="s">
        <v>2711</v>
      </c>
      <c r="O1443" t="s">
        <v>1961</v>
      </c>
      <c r="Q1443" s="204">
        <v>15000</v>
      </c>
      <c r="S1443" t="s">
        <v>2477</v>
      </c>
      <c r="T1443" t="s">
        <v>3899</v>
      </c>
      <c r="U1443" s="206">
        <v>4.1524999999999999</v>
      </c>
      <c r="V1443" t="s">
        <v>2822</v>
      </c>
      <c r="W1443" t="s">
        <v>2872</v>
      </c>
      <c r="X1443" t="s">
        <v>2873</v>
      </c>
      <c r="Y1443" t="s">
        <v>3964</v>
      </c>
      <c r="Z1443" t="s">
        <v>3532</v>
      </c>
      <c r="AA1443" t="s">
        <v>1962</v>
      </c>
      <c r="AB1443" s="203">
        <v>37030.875</v>
      </c>
      <c r="AC1443" s="203">
        <v>37042.875</v>
      </c>
    </row>
    <row r="1444" spans="1:29" x14ac:dyDescent="0.25">
      <c r="A1444" s="44" t="str">
        <f t="shared" si="111"/>
        <v>US Power Physical</v>
      </c>
      <c r="B1444" s="44" t="str">
        <f t="shared" si="112"/>
        <v>US</v>
      </c>
      <c r="C1444" s="44" t="str">
        <f t="shared" si="113"/>
        <v>Power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2</v>
      </c>
      <c r="F1444" s="218">
        <f t="shared" si="115"/>
        <v>50</v>
      </c>
      <c r="G1444" s="207">
        <v>1264764</v>
      </c>
      <c r="H1444" s="203">
        <v>37029.349548611113</v>
      </c>
      <c r="I1444" t="s">
        <v>3240</v>
      </c>
      <c r="M1444" t="s">
        <v>3301</v>
      </c>
      <c r="N1444" t="s">
        <v>2409</v>
      </c>
      <c r="O1444" t="s">
        <v>1836</v>
      </c>
      <c r="P1444" s="204">
        <v>25</v>
      </c>
      <c r="S1444" t="s">
        <v>2475</v>
      </c>
      <c r="T1444" t="s">
        <v>3899</v>
      </c>
      <c r="U1444" s="206">
        <v>117</v>
      </c>
      <c r="V1444" t="s">
        <v>2821</v>
      </c>
      <c r="W1444" t="s">
        <v>2419</v>
      </c>
      <c r="X1444" t="s">
        <v>2412</v>
      </c>
      <c r="Y1444" t="s">
        <v>4166</v>
      </c>
      <c r="Z1444" t="s">
        <v>3527</v>
      </c>
      <c r="AA1444">
        <v>615140.1</v>
      </c>
      <c r="AB1444" s="203">
        <v>37031.875</v>
      </c>
      <c r="AC1444" s="203">
        <v>37032.875</v>
      </c>
    </row>
    <row r="1445" spans="1:29" x14ac:dyDescent="0.25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3</v>
      </c>
      <c r="F1445" s="218">
        <f t="shared" si="115"/>
        <v>8610</v>
      </c>
      <c r="G1445" s="207">
        <v>1264765</v>
      </c>
      <c r="H1445" s="203">
        <v>37029.349548611113</v>
      </c>
      <c r="I1445" t="s">
        <v>2820</v>
      </c>
      <c r="M1445" t="s">
        <v>2476</v>
      </c>
      <c r="N1445" t="s">
        <v>3110</v>
      </c>
      <c r="O1445" t="s">
        <v>1753</v>
      </c>
      <c r="Q1445" s="204">
        <v>2870</v>
      </c>
      <c r="S1445" t="s">
        <v>2477</v>
      </c>
      <c r="T1445" t="s">
        <v>3899</v>
      </c>
      <c r="U1445" s="206">
        <v>4.1986999999999997</v>
      </c>
      <c r="V1445" t="s">
        <v>1963</v>
      </c>
      <c r="W1445" t="s">
        <v>3112</v>
      </c>
      <c r="X1445" t="s">
        <v>3113</v>
      </c>
      <c r="Y1445" t="s">
        <v>3114</v>
      </c>
      <c r="Z1445" t="s">
        <v>3532</v>
      </c>
      <c r="AA1445">
        <v>796827</v>
      </c>
      <c r="AB1445" s="203">
        <v>37030.875</v>
      </c>
      <c r="AC1445" s="203">
        <v>37032.875</v>
      </c>
    </row>
    <row r="1446" spans="1:29" x14ac:dyDescent="0.25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3</v>
      </c>
      <c r="F1446" s="218">
        <f t="shared" si="115"/>
        <v>15000</v>
      </c>
      <c r="G1446" s="207">
        <v>1264766</v>
      </c>
      <c r="H1446" s="203">
        <v>37029.34957175926</v>
      </c>
      <c r="I1446" t="s">
        <v>3725</v>
      </c>
      <c r="M1446" t="s">
        <v>2476</v>
      </c>
      <c r="N1446" t="s">
        <v>3110</v>
      </c>
      <c r="O1446" t="s">
        <v>1845</v>
      </c>
      <c r="Q1446" s="204">
        <v>5000</v>
      </c>
      <c r="S1446" t="s">
        <v>2477</v>
      </c>
      <c r="T1446" t="s">
        <v>3899</v>
      </c>
      <c r="U1446" s="206">
        <v>9.125</v>
      </c>
      <c r="V1446" t="s">
        <v>2740</v>
      </c>
      <c r="W1446" t="s">
        <v>2431</v>
      </c>
      <c r="X1446" t="s">
        <v>2375</v>
      </c>
      <c r="Y1446" t="s">
        <v>3114</v>
      </c>
      <c r="Z1446" t="s">
        <v>3532</v>
      </c>
      <c r="AA1446">
        <v>796828</v>
      </c>
      <c r="AB1446" s="203">
        <v>37030.875</v>
      </c>
      <c r="AC1446" s="203">
        <v>37032.875</v>
      </c>
    </row>
    <row r="1447" spans="1:29" x14ac:dyDescent="0.25">
      <c r="A1447" s="44" t="str">
        <f t="shared" si="111"/>
        <v xml:space="preserve"> Metals Financial</v>
      </c>
      <c r="B1447" s="44" t="str">
        <f t="shared" si="112"/>
        <v/>
      </c>
      <c r="C1447" s="44" t="str">
        <f t="shared" si="113"/>
        <v>Metals</v>
      </c>
      <c r="D1447" s="44" t="str">
        <f t="shared" si="114"/>
        <v>Financial</v>
      </c>
      <c r="E1447" s="44">
        <f>IF(VLOOKUP(S1447,'DD-Lookup'!$J$6:$L$50,3,FALSE)="Monthly",(YEAR(AC1447)-YEAR(AB1447))*12+MONTH(AC1447)-MONTH(AB1447)+1,(AC1447-AB1447+1))</f>
        <v>1</v>
      </c>
      <c r="F1447" s="218">
        <f t="shared" si="115"/>
        <v>10</v>
      </c>
      <c r="G1447" s="207">
        <v>1264767</v>
      </c>
      <c r="H1447" s="203">
        <v>37029.349641203706</v>
      </c>
      <c r="I1447" t="s">
        <v>4157</v>
      </c>
      <c r="M1447" t="s">
        <v>2482</v>
      </c>
      <c r="N1447" t="s">
        <v>3951</v>
      </c>
      <c r="O1447" t="s">
        <v>3952</v>
      </c>
      <c r="Q1447" s="204">
        <v>10</v>
      </c>
      <c r="S1447" t="s">
        <v>3898</v>
      </c>
      <c r="T1447" t="s">
        <v>3899</v>
      </c>
      <c r="U1447" s="206">
        <v>1537</v>
      </c>
      <c r="V1447" t="s">
        <v>3075</v>
      </c>
      <c r="W1447" t="s">
        <v>3922</v>
      </c>
      <c r="X1447" t="s">
        <v>3902</v>
      </c>
      <c r="Y1447" t="s">
        <v>3903</v>
      </c>
      <c r="Z1447" t="s">
        <v>3904</v>
      </c>
      <c r="AA1447">
        <v>2138395</v>
      </c>
    </row>
    <row r="1448" spans="1:29" x14ac:dyDescent="0.25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3</v>
      </c>
      <c r="F1448" s="218">
        <f t="shared" si="115"/>
        <v>15000</v>
      </c>
      <c r="G1448" s="207">
        <v>1264768</v>
      </c>
      <c r="H1448" s="203">
        <v>37029.349641203706</v>
      </c>
      <c r="I1448" t="s">
        <v>3002</v>
      </c>
      <c r="M1448" t="s">
        <v>2476</v>
      </c>
      <c r="N1448" t="s">
        <v>3110</v>
      </c>
      <c r="O1448" t="s">
        <v>2609</v>
      </c>
      <c r="P1448" s="204">
        <v>5000</v>
      </c>
      <c r="S1448" t="s">
        <v>2477</v>
      </c>
      <c r="T1448" t="s">
        <v>3899</v>
      </c>
      <c r="U1448" s="206">
        <v>4.0199999999999996</v>
      </c>
      <c r="V1448" t="s">
        <v>3003</v>
      </c>
      <c r="W1448" t="s">
        <v>2326</v>
      </c>
      <c r="X1448" t="s">
        <v>2378</v>
      </c>
      <c r="Y1448" t="s">
        <v>3114</v>
      </c>
      <c r="Z1448" t="s">
        <v>3532</v>
      </c>
      <c r="AA1448">
        <v>796829</v>
      </c>
      <c r="AB1448" s="203">
        <v>37030.875</v>
      </c>
      <c r="AC1448" s="203">
        <v>37032.875</v>
      </c>
    </row>
    <row r="1449" spans="1:29" x14ac:dyDescent="0.25">
      <c r="A1449" s="44" t="str">
        <f t="shared" si="111"/>
        <v>US Power Physical</v>
      </c>
      <c r="B1449" s="44" t="str">
        <f t="shared" si="112"/>
        <v>US</v>
      </c>
      <c r="C1449" s="44" t="str">
        <f t="shared" si="113"/>
        <v>Power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4</v>
      </c>
      <c r="F1449" s="218">
        <f t="shared" si="115"/>
        <v>200</v>
      </c>
      <c r="G1449" s="207">
        <v>1264769</v>
      </c>
      <c r="H1449" s="203">
        <v>37029.349733796298</v>
      </c>
      <c r="I1449" t="s">
        <v>2640</v>
      </c>
      <c r="M1449" t="s">
        <v>3301</v>
      </c>
      <c r="N1449" t="s">
        <v>2631</v>
      </c>
      <c r="O1449" t="s">
        <v>1629</v>
      </c>
      <c r="P1449" s="204">
        <v>50</v>
      </c>
      <c r="S1449" t="s">
        <v>2475</v>
      </c>
      <c r="T1449" t="s">
        <v>3899</v>
      </c>
      <c r="U1449" s="206">
        <v>52.5</v>
      </c>
      <c r="V1449" t="s">
        <v>2641</v>
      </c>
      <c r="W1449" t="s">
        <v>2642</v>
      </c>
      <c r="X1449" t="s">
        <v>2643</v>
      </c>
      <c r="Y1449" t="s">
        <v>4166</v>
      </c>
      <c r="Z1449" t="s">
        <v>3527</v>
      </c>
      <c r="AA1449">
        <v>615141.1</v>
      </c>
      <c r="AB1449" s="203">
        <v>37033.875</v>
      </c>
      <c r="AC1449" s="203">
        <v>37036.875</v>
      </c>
    </row>
    <row r="1450" spans="1:29" x14ac:dyDescent="0.25">
      <c r="A1450" s="44" t="str">
        <f t="shared" si="111"/>
        <v>US Power Physical</v>
      </c>
      <c r="B1450" s="44" t="str">
        <f t="shared" si="112"/>
        <v>US</v>
      </c>
      <c r="C1450" s="44" t="str">
        <f t="shared" si="113"/>
        <v>Power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8">
        <f t="shared" si="115"/>
        <v>25</v>
      </c>
      <c r="G1450" s="207">
        <v>1264770</v>
      </c>
      <c r="H1450" s="203">
        <v>37029.349803240744</v>
      </c>
      <c r="I1450" t="s">
        <v>2490</v>
      </c>
      <c r="M1450" t="s">
        <v>3301</v>
      </c>
      <c r="N1450" t="s">
        <v>2406</v>
      </c>
      <c r="O1450" t="s">
        <v>1808</v>
      </c>
      <c r="P1450" s="204">
        <v>25</v>
      </c>
      <c r="S1450" t="s">
        <v>2475</v>
      </c>
      <c r="T1450" t="s">
        <v>3899</v>
      </c>
      <c r="U1450" s="206">
        <v>340</v>
      </c>
      <c r="V1450" t="s">
        <v>2491</v>
      </c>
      <c r="W1450" t="s">
        <v>2450</v>
      </c>
      <c r="X1450" t="s">
        <v>2451</v>
      </c>
      <c r="Y1450" t="s">
        <v>4166</v>
      </c>
      <c r="Z1450" t="s">
        <v>3527</v>
      </c>
      <c r="AA1450">
        <v>615142.1</v>
      </c>
      <c r="AB1450" s="203">
        <v>37032.875</v>
      </c>
      <c r="AC1450" s="203">
        <v>37032.875</v>
      </c>
    </row>
    <row r="1451" spans="1:29" x14ac:dyDescent="0.25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3</v>
      </c>
      <c r="F1451" s="218">
        <f t="shared" si="115"/>
        <v>7500</v>
      </c>
      <c r="G1451" s="207">
        <v>1264771</v>
      </c>
      <c r="H1451" s="203">
        <v>37029.349803240744</v>
      </c>
      <c r="I1451" t="s">
        <v>2330</v>
      </c>
      <c r="M1451" t="s">
        <v>2476</v>
      </c>
      <c r="N1451" t="s">
        <v>3110</v>
      </c>
      <c r="O1451" t="s">
        <v>1826</v>
      </c>
      <c r="P1451" s="204">
        <v>2500</v>
      </c>
      <c r="S1451" t="s">
        <v>2477</v>
      </c>
      <c r="T1451" t="s">
        <v>3899</v>
      </c>
      <c r="U1451" s="206">
        <v>2.4300000000000002</v>
      </c>
      <c r="V1451" t="s">
        <v>2331</v>
      </c>
      <c r="W1451" t="s">
        <v>2436</v>
      </c>
      <c r="X1451" t="s">
        <v>2437</v>
      </c>
      <c r="Y1451" t="s">
        <v>3114</v>
      </c>
      <c r="Z1451" t="s">
        <v>3532</v>
      </c>
      <c r="AA1451">
        <v>796830</v>
      </c>
      <c r="AB1451" s="203">
        <v>37030.875</v>
      </c>
      <c r="AC1451" s="203">
        <v>37032.875</v>
      </c>
    </row>
    <row r="1452" spans="1:29" x14ac:dyDescent="0.25">
      <c r="A1452" s="44" t="str">
        <f t="shared" si="111"/>
        <v>US Power Physical</v>
      </c>
      <c r="B1452" s="44" t="str">
        <f t="shared" si="112"/>
        <v>US</v>
      </c>
      <c r="C1452" s="44" t="str">
        <f t="shared" si="113"/>
        <v>Power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2</v>
      </c>
      <c r="F1452" s="218">
        <f t="shared" si="115"/>
        <v>50</v>
      </c>
      <c r="G1452" s="207">
        <v>1264772</v>
      </c>
      <c r="H1452" s="203">
        <v>37029.349826388891</v>
      </c>
      <c r="I1452" t="s">
        <v>4174</v>
      </c>
      <c r="M1452" t="s">
        <v>3301</v>
      </c>
      <c r="N1452" t="s">
        <v>2409</v>
      </c>
      <c r="O1452" t="s">
        <v>1836</v>
      </c>
      <c r="P1452" s="204">
        <v>25</v>
      </c>
      <c r="S1452" t="s">
        <v>2475</v>
      </c>
      <c r="T1452" t="s">
        <v>3899</v>
      </c>
      <c r="U1452" s="206">
        <v>114</v>
      </c>
      <c r="V1452" t="s">
        <v>2891</v>
      </c>
      <c r="W1452" t="s">
        <v>2419</v>
      </c>
      <c r="X1452" t="s">
        <v>2412</v>
      </c>
      <c r="Y1452" t="s">
        <v>4166</v>
      </c>
      <c r="Z1452" t="s">
        <v>3527</v>
      </c>
      <c r="AA1452">
        <v>615143.1</v>
      </c>
      <c r="AB1452" s="203">
        <v>37031.875</v>
      </c>
      <c r="AC1452" s="203">
        <v>37032.875</v>
      </c>
    </row>
    <row r="1453" spans="1:29" x14ac:dyDescent="0.25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3</v>
      </c>
      <c r="F1453" s="218">
        <f t="shared" si="115"/>
        <v>15000</v>
      </c>
      <c r="G1453" s="207">
        <v>1264773</v>
      </c>
      <c r="H1453" s="203">
        <v>37029.349942129629</v>
      </c>
      <c r="I1453" t="s">
        <v>2387</v>
      </c>
      <c r="M1453" t="s">
        <v>2476</v>
      </c>
      <c r="N1453" t="s">
        <v>3110</v>
      </c>
      <c r="O1453" t="s">
        <v>1822</v>
      </c>
      <c r="P1453" s="204">
        <v>5000</v>
      </c>
      <c r="S1453" t="s">
        <v>2477</v>
      </c>
      <c r="T1453" t="s">
        <v>3899</v>
      </c>
      <c r="U1453" s="206">
        <v>4.0149999999999997</v>
      </c>
      <c r="V1453" t="s">
        <v>1853</v>
      </c>
      <c r="W1453" t="s">
        <v>3174</v>
      </c>
      <c r="X1453" t="s">
        <v>3138</v>
      </c>
      <c r="Y1453" t="s">
        <v>3114</v>
      </c>
      <c r="Z1453" t="s">
        <v>3532</v>
      </c>
      <c r="AA1453">
        <v>796832</v>
      </c>
      <c r="AB1453" s="203">
        <v>37030.875</v>
      </c>
      <c r="AC1453" s="203">
        <v>37032.875</v>
      </c>
    </row>
    <row r="1454" spans="1:29" x14ac:dyDescent="0.25">
      <c r="A1454" s="44" t="str">
        <f t="shared" si="111"/>
        <v>US Power Physical</v>
      </c>
      <c r="B1454" s="44" t="str">
        <f t="shared" si="112"/>
        <v>US</v>
      </c>
      <c r="C1454" s="44" t="str">
        <f t="shared" si="113"/>
        <v>Power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8">
        <f t="shared" si="115"/>
        <v>25</v>
      </c>
      <c r="G1454" s="207">
        <v>1264774</v>
      </c>
      <c r="H1454" s="203">
        <v>37029.349965277775</v>
      </c>
      <c r="I1454" t="s">
        <v>2462</v>
      </c>
      <c r="M1454" t="s">
        <v>3301</v>
      </c>
      <c r="N1454" t="s">
        <v>2409</v>
      </c>
      <c r="O1454" t="s">
        <v>1811</v>
      </c>
      <c r="Q1454" s="204">
        <v>25</v>
      </c>
      <c r="S1454" t="s">
        <v>2475</v>
      </c>
      <c r="T1454" t="s">
        <v>3899</v>
      </c>
      <c r="U1454" s="206">
        <v>335</v>
      </c>
      <c r="V1454" t="s">
        <v>1833</v>
      </c>
      <c r="W1454" t="s">
        <v>2486</v>
      </c>
      <c r="X1454" t="s">
        <v>2412</v>
      </c>
      <c r="Y1454" t="s">
        <v>4166</v>
      </c>
      <c r="Z1454" t="s">
        <v>3527</v>
      </c>
      <c r="AA1454">
        <v>615144.1</v>
      </c>
      <c r="AB1454" s="203">
        <v>37032.875</v>
      </c>
      <c r="AC1454" s="203">
        <v>37032.875</v>
      </c>
    </row>
    <row r="1455" spans="1:29" x14ac:dyDescent="0.25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3</v>
      </c>
      <c r="F1455" s="218">
        <f t="shared" si="115"/>
        <v>15000</v>
      </c>
      <c r="G1455" s="207">
        <v>1264776</v>
      </c>
      <c r="H1455" s="203">
        <v>37029.350046296298</v>
      </c>
      <c r="I1455" t="s">
        <v>2654</v>
      </c>
      <c r="M1455" t="s">
        <v>2476</v>
      </c>
      <c r="N1455" t="s">
        <v>3110</v>
      </c>
      <c r="O1455" t="s">
        <v>1826</v>
      </c>
      <c r="Q1455" s="204">
        <v>5000</v>
      </c>
      <c r="S1455" t="s">
        <v>2477</v>
      </c>
      <c r="T1455" t="s">
        <v>3899</v>
      </c>
      <c r="U1455" s="206">
        <v>2.48</v>
      </c>
      <c r="V1455" t="s">
        <v>2435</v>
      </c>
      <c r="W1455" t="s">
        <v>2436</v>
      </c>
      <c r="X1455" t="s">
        <v>2437</v>
      </c>
      <c r="Y1455" t="s">
        <v>3114</v>
      </c>
      <c r="Z1455" t="s">
        <v>3532</v>
      </c>
      <c r="AA1455">
        <v>796833</v>
      </c>
      <c r="AB1455" s="203">
        <v>37030.875</v>
      </c>
      <c r="AC1455" s="203">
        <v>37032.875</v>
      </c>
    </row>
    <row r="1456" spans="1:29" x14ac:dyDescent="0.25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3</v>
      </c>
      <c r="F1456" s="218">
        <f t="shared" si="115"/>
        <v>15000</v>
      </c>
      <c r="G1456" s="207">
        <v>1264777</v>
      </c>
      <c r="H1456" s="203">
        <v>37029.350046296298</v>
      </c>
      <c r="I1456" t="s">
        <v>2654</v>
      </c>
      <c r="M1456" t="s">
        <v>2476</v>
      </c>
      <c r="N1456" t="s">
        <v>3110</v>
      </c>
      <c r="O1456" t="s">
        <v>1758</v>
      </c>
      <c r="P1456" s="204">
        <v>5000</v>
      </c>
      <c r="S1456" t="s">
        <v>2477</v>
      </c>
      <c r="T1456" t="s">
        <v>3899</v>
      </c>
      <c r="U1456" s="206">
        <v>4.05</v>
      </c>
      <c r="V1456" t="s">
        <v>2533</v>
      </c>
      <c r="W1456" t="s">
        <v>2326</v>
      </c>
      <c r="X1456" t="s">
        <v>2378</v>
      </c>
      <c r="Y1456" t="s">
        <v>3114</v>
      </c>
      <c r="Z1456" t="s">
        <v>3532</v>
      </c>
      <c r="AA1456">
        <v>796834</v>
      </c>
      <c r="AB1456" s="203">
        <v>37030.875</v>
      </c>
      <c r="AC1456" s="203">
        <v>37032.875</v>
      </c>
    </row>
    <row r="1457" spans="1:29" x14ac:dyDescent="0.25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3</v>
      </c>
      <c r="F1457" s="218">
        <f t="shared" si="115"/>
        <v>1950</v>
      </c>
      <c r="G1457" s="207">
        <v>1264778</v>
      </c>
      <c r="H1457" s="203">
        <v>37029.350092592591</v>
      </c>
      <c r="I1457" t="s">
        <v>2654</v>
      </c>
      <c r="M1457" t="s">
        <v>2476</v>
      </c>
      <c r="N1457" t="s">
        <v>3110</v>
      </c>
      <c r="O1457" t="s">
        <v>1812</v>
      </c>
      <c r="Q1457" s="204">
        <v>650</v>
      </c>
      <c r="S1457" t="s">
        <v>2477</v>
      </c>
      <c r="T1457" t="s">
        <v>3899</v>
      </c>
      <c r="U1457" s="206">
        <v>2.4350000000000001</v>
      </c>
      <c r="V1457" t="s">
        <v>2399</v>
      </c>
      <c r="W1457" t="s">
        <v>2400</v>
      </c>
      <c r="X1457" t="s">
        <v>2375</v>
      </c>
      <c r="Y1457" t="s">
        <v>3114</v>
      </c>
      <c r="Z1457" t="s">
        <v>3532</v>
      </c>
      <c r="AA1457">
        <v>796835</v>
      </c>
      <c r="AB1457" s="203">
        <v>37030.875</v>
      </c>
      <c r="AC1457" s="203">
        <v>37032.875</v>
      </c>
    </row>
    <row r="1458" spans="1:29" x14ac:dyDescent="0.25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3</v>
      </c>
      <c r="F1458" s="218">
        <f t="shared" si="115"/>
        <v>30000</v>
      </c>
      <c r="G1458" s="207">
        <v>1264779</v>
      </c>
      <c r="H1458" s="203">
        <v>37029.350115740737</v>
      </c>
      <c r="I1458" t="s">
        <v>2313</v>
      </c>
      <c r="M1458" t="s">
        <v>2476</v>
      </c>
      <c r="N1458" t="s">
        <v>3110</v>
      </c>
      <c r="O1458" t="s">
        <v>1805</v>
      </c>
      <c r="Q1458" s="204">
        <v>10000</v>
      </c>
      <c r="S1458" t="s">
        <v>2477</v>
      </c>
      <c r="T1458" t="s">
        <v>3899</v>
      </c>
      <c r="U1458" s="206">
        <v>3.8</v>
      </c>
      <c r="V1458" t="s">
        <v>2987</v>
      </c>
      <c r="W1458" t="s">
        <v>2386</v>
      </c>
      <c r="X1458" t="s">
        <v>2375</v>
      </c>
      <c r="Y1458" t="s">
        <v>3114</v>
      </c>
      <c r="Z1458" t="s">
        <v>3532</v>
      </c>
      <c r="AA1458">
        <v>796836</v>
      </c>
      <c r="AB1458" s="203">
        <v>37030.875</v>
      </c>
      <c r="AC1458" s="203">
        <v>37032.875</v>
      </c>
    </row>
    <row r="1459" spans="1:29" x14ac:dyDescent="0.25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3</v>
      </c>
      <c r="F1459" s="218">
        <f t="shared" si="115"/>
        <v>30000</v>
      </c>
      <c r="G1459" s="207">
        <v>1264780</v>
      </c>
      <c r="H1459" s="203">
        <v>37029.350127314814</v>
      </c>
      <c r="I1459" t="s">
        <v>2669</v>
      </c>
      <c r="M1459" t="s">
        <v>2476</v>
      </c>
      <c r="N1459" t="s">
        <v>2445</v>
      </c>
      <c r="O1459" t="s">
        <v>1964</v>
      </c>
      <c r="P1459" s="204">
        <v>10000</v>
      </c>
      <c r="S1459" t="s">
        <v>2477</v>
      </c>
      <c r="T1459" t="s">
        <v>3899</v>
      </c>
      <c r="U1459" s="206">
        <v>3.99</v>
      </c>
      <c r="V1459" t="s">
        <v>2446</v>
      </c>
      <c r="W1459" t="s">
        <v>2827</v>
      </c>
      <c r="X1459" t="s">
        <v>2447</v>
      </c>
      <c r="Y1459" t="s">
        <v>3114</v>
      </c>
      <c r="Z1459" t="s">
        <v>2448</v>
      </c>
      <c r="AA1459">
        <v>796837</v>
      </c>
      <c r="AB1459" s="203">
        <v>37030.875</v>
      </c>
      <c r="AC1459" s="203">
        <v>37032.875</v>
      </c>
    </row>
    <row r="1460" spans="1:29" x14ac:dyDescent="0.25">
      <c r="A1460" s="44" t="str">
        <f t="shared" si="111"/>
        <v xml:space="preserve"> Metals Financial</v>
      </c>
      <c r="B1460" s="44" t="str">
        <f t="shared" si="112"/>
        <v/>
      </c>
      <c r="C1460" s="44" t="str">
        <f t="shared" si="113"/>
        <v>Metals</v>
      </c>
      <c r="D1460" s="44" t="str">
        <f t="shared" si="114"/>
        <v>Financial</v>
      </c>
      <c r="E1460" s="44">
        <f>IF(VLOOKUP(S1460,'DD-Lookup'!$J$6:$L$50,3,FALSE)="Monthly",(YEAR(AC1460)-YEAR(AB1460))*12+MONTH(AC1460)-MONTH(AB1460)+1,(AC1460-AB1460+1))</f>
        <v>1</v>
      </c>
      <c r="F1460" s="218">
        <f t="shared" si="115"/>
        <v>10</v>
      </c>
      <c r="G1460" s="207">
        <v>1264781</v>
      </c>
      <c r="H1460" s="203">
        <v>37029.350138888891</v>
      </c>
      <c r="I1460" t="s">
        <v>3981</v>
      </c>
      <c r="M1460" t="s">
        <v>2482</v>
      </c>
      <c r="N1460" t="s">
        <v>3951</v>
      </c>
      <c r="O1460" t="s">
        <v>3952</v>
      </c>
      <c r="Q1460" s="204">
        <v>10</v>
      </c>
      <c r="S1460" t="s">
        <v>3898</v>
      </c>
      <c r="T1460" t="s">
        <v>3899</v>
      </c>
      <c r="U1460" s="206">
        <v>1538</v>
      </c>
      <c r="V1460" t="s">
        <v>3219</v>
      </c>
      <c r="W1460" t="s">
        <v>3922</v>
      </c>
      <c r="X1460" t="s">
        <v>3902</v>
      </c>
      <c r="Y1460" t="s">
        <v>3903</v>
      </c>
      <c r="Z1460" t="s">
        <v>3904</v>
      </c>
      <c r="AA1460">
        <v>2138397</v>
      </c>
    </row>
    <row r="1461" spans="1:29" x14ac:dyDescent="0.25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3</v>
      </c>
      <c r="F1461" s="218">
        <f t="shared" si="115"/>
        <v>15000</v>
      </c>
      <c r="G1461" s="207">
        <v>1264783</v>
      </c>
      <c r="H1461" s="203">
        <v>37029.350173611114</v>
      </c>
      <c r="I1461" t="s">
        <v>2654</v>
      </c>
      <c r="M1461" t="s">
        <v>2476</v>
      </c>
      <c r="N1461" t="s">
        <v>3110</v>
      </c>
      <c r="O1461" t="s">
        <v>1826</v>
      </c>
      <c r="Q1461" s="204">
        <v>5000</v>
      </c>
      <c r="S1461" t="s">
        <v>2477</v>
      </c>
      <c r="T1461" t="s">
        <v>3899</v>
      </c>
      <c r="U1461" s="206">
        <v>2.5049999999999999</v>
      </c>
      <c r="V1461" t="s">
        <v>2435</v>
      </c>
      <c r="W1461" t="s">
        <v>2436</v>
      </c>
      <c r="X1461" t="s">
        <v>2437</v>
      </c>
      <c r="Y1461" t="s">
        <v>3114</v>
      </c>
      <c r="Z1461" t="s">
        <v>3532</v>
      </c>
      <c r="AA1461">
        <v>796838</v>
      </c>
      <c r="AB1461" s="203">
        <v>37030.875</v>
      </c>
      <c r="AC1461" s="203">
        <v>37032.875</v>
      </c>
    </row>
    <row r="1462" spans="1:29" x14ac:dyDescent="0.25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3</v>
      </c>
      <c r="F1462" s="218">
        <f t="shared" si="115"/>
        <v>30000</v>
      </c>
      <c r="G1462" s="207">
        <v>1264784</v>
      </c>
      <c r="H1462" s="203">
        <v>37029.350185185183</v>
      </c>
      <c r="I1462" t="s">
        <v>2630</v>
      </c>
      <c r="M1462" t="s">
        <v>2476</v>
      </c>
      <c r="N1462" t="s">
        <v>3110</v>
      </c>
      <c r="O1462" t="s">
        <v>1805</v>
      </c>
      <c r="Q1462" s="204">
        <v>10000</v>
      </c>
      <c r="S1462" t="s">
        <v>2477</v>
      </c>
      <c r="T1462" t="s">
        <v>3899</v>
      </c>
      <c r="U1462" s="206">
        <v>3.8250000000000002</v>
      </c>
      <c r="V1462" t="s">
        <v>2902</v>
      </c>
      <c r="W1462" t="s">
        <v>2386</v>
      </c>
      <c r="X1462" t="s">
        <v>2375</v>
      </c>
      <c r="Y1462" t="s">
        <v>3114</v>
      </c>
      <c r="Z1462" t="s">
        <v>3532</v>
      </c>
      <c r="AA1462">
        <v>796839</v>
      </c>
      <c r="AB1462" s="203">
        <v>37030.875</v>
      </c>
      <c r="AC1462" s="203">
        <v>37032.875</v>
      </c>
    </row>
    <row r="1463" spans="1:29" x14ac:dyDescent="0.25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3</v>
      </c>
      <c r="F1463" s="218">
        <f t="shared" si="115"/>
        <v>15000</v>
      </c>
      <c r="G1463" s="207">
        <v>1264785</v>
      </c>
      <c r="H1463" s="203">
        <v>37029.350243055553</v>
      </c>
      <c r="I1463" t="s">
        <v>2690</v>
      </c>
      <c r="M1463" t="s">
        <v>2476</v>
      </c>
      <c r="N1463" t="s">
        <v>3110</v>
      </c>
      <c r="O1463" t="s">
        <v>1826</v>
      </c>
      <c r="P1463" s="204">
        <v>5000</v>
      </c>
      <c r="S1463" t="s">
        <v>2477</v>
      </c>
      <c r="T1463" t="s">
        <v>3899</v>
      </c>
      <c r="U1463" s="206">
        <v>2.4900000000000002</v>
      </c>
      <c r="V1463" t="s">
        <v>3814</v>
      </c>
      <c r="W1463" t="s">
        <v>2436</v>
      </c>
      <c r="X1463" t="s">
        <v>2437</v>
      </c>
      <c r="Y1463" t="s">
        <v>3114</v>
      </c>
      <c r="Z1463" t="s">
        <v>3532</v>
      </c>
      <c r="AA1463">
        <v>796840</v>
      </c>
      <c r="AB1463" s="203">
        <v>37030.875</v>
      </c>
      <c r="AC1463" s="203">
        <v>37032.875</v>
      </c>
    </row>
    <row r="1464" spans="1:29" x14ac:dyDescent="0.25">
      <c r="A1464" s="44" t="str">
        <f t="shared" si="111"/>
        <v>US Power Physical</v>
      </c>
      <c r="B1464" s="44" t="str">
        <f t="shared" si="112"/>
        <v>US</v>
      </c>
      <c r="C1464" s="44" t="str">
        <f t="shared" si="113"/>
        <v>Power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2</v>
      </c>
      <c r="F1464" s="218">
        <f t="shared" si="115"/>
        <v>50</v>
      </c>
      <c r="G1464" s="207">
        <v>1264786</v>
      </c>
      <c r="H1464" s="203">
        <v>37029.350254629629</v>
      </c>
      <c r="I1464" t="s">
        <v>2462</v>
      </c>
      <c r="M1464" t="s">
        <v>3301</v>
      </c>
      <c r="N1464" t="s">
        <v>2409</v>
      </c>
      <c r="O1464" t="s">
        <v>1817</v>
      </c>
      <c r="Q1464" s="204">
        <v>25</v>
      </c>
      <c r="S1464" t="s">
        <v>2475</v>
      </c>
      <c r="T1464" t="s">
        <v>3899</v>
      </c>
      <c r="U1464" s="206">
        <v>200</v>
      </c>
      <c r="V1464" t="s">
        <v>1833</v>
      </c>
      <c r="W1464" t="s">
        <v>2419</v>
      </c>
      <c r="X1464" t="s">
        <v>2412</v>
      </c>
      <c r="Y1464" t="s">
        <v>4166</v>
      </c>
      <c r="Z1464" t="s">
        <v>3527</v>
      </c>
      <c r="AA1464">
        <v>615146.1</v>
      </c>
      <c r="AB1464" s="203">
        <v>37031.875</v>
      </c>
      <c r="AC1464" s="203">
        <v>37032.875</v>
      </c>
    </row>
    <row r="1465" spans="1:29" x14ac:dyDescent="0.25">
      <c r="A1465" s="44" t="str">
        <f t="shared" si="111"/>
        <v xml:space="preserve"> Natural Gas Physical</v>
      </c>
      <c r="B1465" s="44" t="str">
        <f t="shared" si="112"/>
        <v/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153</v>
      </c>
      <c r="F1465" s="218">
        <f t="shared" si="115"/>
        <v>1530000</v>
      </c>
      <c r="G1465" s="207">
        <v>1264787</v>
      </c>
      <c r="H1465" s="203">
        <v>37029.350266203706</v>
      </c>
      <c r="I1465" t="s">
        <v>2654</v>
      </c>
      <c r="M1465" t="s">
        <v>2476</v>
      </c>
      <c r="N1465" t="s">
        <v>1965</v>
      </c>
      <c r="O1465" t="s">
        <v>1966</v>
      </c>
      <c r="P1465" s="204">
        <v>10000</v>
      </c>
      <c r="S1465" t="s">
        <v>2477</v>
      </c>
      <c r="T1465" t="s">
        <v>3899</v>
      </c>
      <c r="U1465" s="206">
        <v>0.16</v>
      </c>
      <c r="V1465" t="s">
        <v>2521</v>
      </c>
      <c r="W1465" t="s">
        <v>2384</v>
      </c>
      <c r="X1465" t="s">
        <v>3153</v>
      </c>
      <c r="Y1465" t="s">
        <v>3114</v>
      </c>
      <c r="Z1465" t="s">
        <v>3532</v>
      </c>
      <c r="AA1465" t="s">
        <v>1967</v>
      </c>
      <c r="AB1465" s="203">
        <v>37043</v>
      </c>
      <c r="AC1465" s="203">
        <v>37195</v>
      </c>
    </row>
    <row r="1466" spans="1:29" x14ac:dyDescent="0.25">
      <c r="A1466" s="44" t="str">
        <f t="shared" si="111"/>
        <v>US Power Physical</v>
      </c>
      <c r="B1466" s="44" t="str">
        <f t="shared" si="112"/>
        <v>US</v>
      </c>
      <c r="C1466" s="44" t="str">
        <f t="shared" si="113"/>
        <v>Power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62</v>
      </c>
      <c r="F1466" s="218">
        <f t="shared" si="115"/>
        <v>3100</v>
      </c>
      <c r="G1466" s="207">
        <v>1264788</v>
      </c>
      <c r="H1466" s="203">
        <v>37029.350277777776</v>
      </c>
      <c r="I1466" t="s">
        <v>2704</v>
      </c>
      <c r="M1466" t="s">
        <v>3301</v>
      </c>
      <c r="N1466" t="s">
        <v>2631</v>
      </c>
      <c r="O1466" t="s">
        <v>3211</v>
      </c>
      <c r="P1466" s="204">
        <v>50</v>
      </c>
      <c r="S1466" t="s">
        <v>2475</v>
      </c>
      <c r="T1466" t="s">
        <v>3899</v>
      </c>
      <c r="U1466" s="206">
        <v>76</v>
      </c>
      <c r="V1466" t="s">
        <v>2428</v>
      </c>
      <c r="W1466" t="s">
        <v>2708</v>
      </c>
      <c r="X1466" t="s">
        <v>2709</v>
      </c>
      <c r="Y1466" t="s">
        <v>4166</v>
      </c>
      <c r="Z1466" t="s">
        <v>3527</v>
      </c>
      <c r="AA1466">
        <v>615147.1</v>
      </c>
      <c r="AB1466" s="203">
        <v>37438.594444444447</v>
      </c>
      <c r="AC1466" s="203">
        <v>37499.594444444447</v>
      </c>
    </row>
    <row r="1467" spans="1:29" x14ac:dyDescent="0.25">
      <c r="A1467" s="44" t="str">
        <f t="shared" si="111"/>
        <v xml:space="preserve"> Metals Financial</v>
      </c>
      <c r="B1467" s="44" t="str">
        <f t="shared" si="112"/>
        <v/>
      </c>
      <c r="C1467" s="44" t="str">
        <f t="shared" si="113"/>
        <v>Metals</v>
      </c>
      <c r="D1467" s="44" t="str">
        <f t="shared" si="114"/>
        <v>Financial</v>
      </c>
      <c r="E1467" s="44">
        <f>IF(VLOOKUP(S1467,'DD-Lookup'!$J$6:$L$50,3,FALSE)="Monthly",(YEAR(AC1467)-YEAR(AB1467))*12+MONTH(AC1467)-MONTH(AB1467)+1,(AC1467-AB1467+1))</f>
        <v>1</v>
      </c>
      <c r="F1467" s="218">
        <f t="shared" si="115"/>
        <v>20</v>
      </c>
      <c r="G1467" s="207">
        <v>1264789</v>
      </c>
      <c r="H1467" s="203">
        <v>37029.350312499999</v>
      </c>
      <c r="I1467" t="s">
        <v>3822</v>
      </c>
      <c r="M1467" t="s">
        <v>2482</v>
      </c>
      <c r="N1467" t="s">
        <v>3896</v>
      </c>
      <c r="O1467" t="s">
        <v>3897</v>
      </c>
      <c r="Q1467" s="204">
        <v>20</v>
      </c>
      <c r="S1467" t="s">
        <v>3898</v>
      </c>
      <c r="T1467" t="s">
        <v>3899</v>
      </c>
      <c r="U1467" s="206">
        <v>1708</v>
      </c>
      <c r="V1467" t="s">
        <v>3823</v>
      </c>
      <c r="W1467" t="s">
        <v>3922</v>
      </c>
      <c r="X1467" t="s">
        <v>3902</v>
      </c>
      <c r="Y1467" t="s">
        <v>3903</v>
      </c>
      <c r="Z1467" t="s">
        <v>3904</v>
      </c>
      <c r="AA1467">
        <v>2138401</v>
      </c>
    </row>
    <row r="1468" spans="1:29" x14ac:dyDescent="0.25">
      <c r="A1468" s="44" t="str">
        <f t="shared" si="111"/>
        <v xml:space="preserve"> Natural Gas Physical</v>
      </c>
      <c r="B1468" s="44" t="str">
        <f t="shared" si="112"/>
        <v/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153</v>
      </c>
      <c r="F1468" s="218">
        <f t="shared" si="115"/>
        <v>2295000</v>
      </c>
      <c r="G1468" s="207">
        <v>1264790</v>
      </c>
      <c r="H1468" s="203">
        <v>37029.350324074076</v>
      </c>
      <c r="I1468" t="s">
        <v>2654</v>
      </c>
      <c r="M1468" t="s">
        <v>2476</v>
      </c>
      <c r="N1468" t="s">
        <v>1965</v>
      </c>
      <c r="O1468" t="s">
        <v>1966</v>
      </c>
      <c r="P1468" s="204">
        <v>15000</v>
      </c>
      <c r="S1468" t="s">
        <v>2477</v>
      </c>
      <c r="T1468" t="s">
        <v>3899</v>
      </c>
      <c r="U1468" s="206">
        <v>0.155</v>
      </c>
      <c r="V1468" t="s">
        <v>2521</v>
      </c>
      <c r="W1468" t="s">
        <v>2384</v>
      </c>
      <c r="X1468" t="s">
        <v>3153</v>
      </c>
      <c r="Y1468" t="s">
        <v>3114</v>
      </c>
      <c r="Z1468" t="s">
        <v>3532</v>
      </c>
      <c r="AA1468" t="s">
        <v>1968</v>
      </c>
      <c r="AB1468" s="203">
        <v>37043</v>
      </c>
      <c r="AC1468" s="203">
        <v>37195</v>
      </c>
    </row>
    <row r="1469" spans="1:29" x14ac:dyDescent="0.25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3</v>
      </c>
      <c r="F1469" s="218">
        <f t="shared" si="115"/>
        <v>15000</v>
      </c>
      <c r="G1469" s="207">
        <v>1264791</v>
      </c>
      <c r="H1469" s="203">
        <v>37029.350335648145</v>
      </c>
      <c r="I1469" t="s">
        <v>2464</v>
      </c>
      <c r="M1469" t="s">
        <v>2476</v>
      </c>
      <c r="N1469" t="s">
        <v>3110</v>
      </c>
      <c r="O1469" t="s">
        <v>2606</v>
      </c>
      <c r="P1469" s="204">
        <v>5000</v>
      </c>
      <c r="S1469" t="s">
        <v>2477</v>
      </c>
      <c r="T1469" t="s">
        <v>3899</v>
      </c>
      <c r="U1469" s="206">
        <v>4.1449999999999996</v>
      </c>
      <c r="V1469" t="s">
        <v>3774</v>
      </c>
      <c r="W1469" t="s">
        <v>2319</v>
      </c>
      <c r="X1469" t="s">
        <v>2320</v>
      </c>
      <c r="Y1469" t="s">
        <v>3114</v>
      </c>
      <c r="Z1469" t="s">
        <v>3532</v>
      </c>
      <c r="AA1469">
        <v>796841</v>
      </c>
      <c r="AB1469" s="203">
        <v>37030.875</v>
      </c>
      <c r="AC1469" s="203">
        <v>37032.875</v>
      </c>
    </row>
    <row r="1470" spans="1:29" x14ac:dyDescent="0.25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3</v>
      </c>
      <c r="F1470" s="218">
        <f t="shared" si="115"/>
        <v>15000</v>
      </c>
      <c r="G1470" s="207">
        <v>1264792</v>
      </c>
      <c r="H1470" s="203">
        <v>37029.350439814814</v>
      </c>
      <c r="I1470" t="s">
        <v>3142</v>
      </c>
      <c r="M1470" t="s">
        <v>2476</v>
      </c>
      <c r="N1470" t="s">
        <v>3110</v>
      </c>
      <c r="O1470" t="s">
        <v>1832</v>
      </c>
      <c r="Q1470" s="204">
        <v>5000</v>
      </c>
      <c r="S1470" t="s">
        <v>2477</v>
      </c>
      <c r="T1470" t="s">
        <v>3899</v>
      </c>
      <c r="U1470" s="206">
        <v>2.65</v>
      </c>
      <c r="V1470" t="s">
        <v>2424</v>
      </c>
      <c r="W1470" t="s">
        <v>2413</v>
      </c>
      <c r="X1470" t="s">
        <v>2375</v>
      </c>
      <c r="Y1470" t="s">
        <v>3114</v>
      </c>
      <c r="Z1470" t="s">
        <v>3532</v>
      </c>
      <c r="AA1470">
        <v>796844</v>
      </c>
      <c r="AB1470" s="203">
        <v>37030.875</v>
      </c>
      <c r="AC1470" s="203">
        <v>37032.875</v>
      </c>
    </row>
    <row r="1471" spans="1:29" x14ac:dyDescent="0.25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</v>
      </c>
      <c r="F1471" s="218">
        <f t="shared" si="115"/>
        <v>30000</v>
      </c>
      <c r="G1471" s="207">
        <v>1264793</v>
      </c>
      <c r="H1471" s="203">
        <v>37029.35052083333</v>
      </c>
      <c r="I1471" t="s">
        <v>3639</v>
      </c>
      <c r="M1471" t="s">
        <v>2476</v>
      </c>
      <c r="N1471" t="s">
        <v>3110</v>
      </c>
      <c r="O1471" t="s">
        <v>2622</v>
      </c>
      <c r="P1471" s="204">
        <v>10000</v>
      </c>
      <c r="S1471" t="s">
        <v>2477</v>
      </c>
      <c r="T1471" t="s">
        <v>3899</v>
      </c>
      <c r="U1471" s="206">
        <v>4.1100000000000003</v>
      </c>
      <c r="V1471" t="s">
        <v>2467</v>
      </c>
      <c r="W1471" t="s">
        <v>2326</v>
      </c>
      <c r="X1471" t="s">
        <v>2327</v>
      </c>
      <c r="Y1471" t="s">
        <v>3114</v>
      </c>
      <c r="Z1471" t="s">
        <v>3532</v>
      </c>
      <c r="AA1471">
        <v>796847</v>
      </c>
      <c r="AB1471" s="203">
        <v>37030.875</v>
      </c>
      <c r="AC1471" s="203">
        <v>37032.875</v>
      </c>
    </row>
    <row r="1472" spans="1:29" x14ac:dyDescent="0.25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3</v>
      </c>
      <c r="F1472" s="218">
        <f t="shared" si="115"/>
        <v>30000</v>
      </c>
      <c r="G1472" s="207">
        <v>1264794</v>
      </c>
      <c r="H1472" s="203">
        <v>37029.35052083333</v>
      </c>
      <c r="I1472" t="s">
        <v>2669</v>
      </c>
      <c r="M1472" t="s">
        <v>2476</v>
      </c>
      <c r="N1472" t="s">
        <v>2445</v>
      </c>
      <c r="O1472" t="s">
        <v>1902</v>
      </c>
      <c r="P1472" s="204">
        <v>10000</v>
      </c>
      <c r="S1472" t="s">
        <v>2477</v>
      </c>
      <c r="T1472" t="s">
        <v>3899</v>
      </c>
      <c r="U1472" s="206">
        <v>4.1150000000000002</v>
      </c>
      <c r="V1472" t="s">
        <v>2532</v>
      </c>
      <c r="W1472" t="s">
        <v>2827</v>
      </c>
      <c r="X1472" t="s">
        <v>2447</v>
      </c>
      <c r="Y1472" t="s">
        <v>3114</v>
      </c>
      <c r="Z1472" t="s">
        <v>2448</v>
      </c>
      <c r="AA1472">
        <v>796848</v>
      </c>
      <c r="AB1472" s="203">
        <v>37030.875</v>
      </c>
      <c r="AC1472" s="203">
        <v>37032.875</v>
      </c>
    </row>
    <row r="1473" spans="1:29" x14ac:dyDescent="0.25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3</v>
      </c>
      <c r="F1473" s="218">
        <f t="shared" si="115"/>
        <v>15000</v>
      </c>
      <c r="G1473" s="207">
        <v>1264795</v>
      </c>
      <c r="H1473" s="203">
        <v>37029.350555555553</v>
      </c>
      <c r="I1473" t="s">
        <v>2863</v>
      </c>
      <c r="M1473" t="s">
        <v>2476</v>
      </c>
      <c r="N1473" t="s">
        <v>3110</v>
      </c>
      <c r="O1473" t="s">
        <v>1779</v>
      </c>
      <c r="P1473" s="204">
        <v>5000</v>
      </c>
      <c r="S1473" t="s">
        <v>2477</v>
      </c>
      <c r="T1473" t="s">
        <v>3899</v>
      </c>
      <c r="U1473" s="206">
        <v>4.3550000000000004</v>
      </c>
      <c r="V1473" t="s">
        <v>2899</v>
      </c>
      <c r="W1473" t="s">
        <v>3174</v>
      </c>
      <c r="X1473" t="s">
        <v>3175</v>
      </c>
      <c r="Y1473" t="s">
        <v>3114</v>
      </c>
      <c r="Z1473" t="s">
        <v>3532</v>
      </c>
      <c r="AA1473">
        <v>796849</v>
      </c>
      <c r="AB1473" s="203">
        <v>37030.875</v>
      </c>
      <c r="AC1473" s="203">
        <v>37032.875</v>
      </c>
    </row>
    <row r="1474" spans="1:29" x14ac:dyDescent="0.25">
      <c r="A1474" s="44" t="str">
        <f t="shared" si="111"/>
        <v>US Natural Gas Financial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Financial</v>
      </c>
      <c r="E1474" s="44">
        <f>IF(VLOOKUP(S1474,'DD-Lookup'!$J$6:$L$50,3,FALSE)="Monthly",(YEAR(AC1474)-YEAR(AB1474))*12+MONTH(AC1474)-MONTH(AB1474)+1,(AC1474-AB1474+1))</f>
        <v>153</v>
      </c>
      <c r="F1474" s="218">
        <f t="shared" si="115"/>
        <v>382500</v>
      </c>
      <c r="G1474" s="207">
        <v>1264797</v>
      </c>
      <c r="H1474" s="203">
        <v>37029.350578703707</v>
      </c>
      <c r="I1474" t="s">
        <v>2719</v>
      </c>
      <c r="M1474" t="s">
        <v>2476</v>
      </c>
      <c r="N1474" t="s">
        <v>2711</v>
      </c>
      <c r="O1474" t="s">
        <v>2310</v>
      </c>
      <c r="Q1474" s="204">
        <v>2500</v>
      </c>
      <c r="S1474" t="s">
        <v>2477</v>
      </c>
      <c r="T1474" t="s">
        <v>3899</v>
      </c>
      <c r="U1474" s="206">
        <v>4.3250000000000002</v>
      </c>
      <c r="V1474" t="s">
        <v>2720</v>
      </c>
      <c r="W1474" t="s">
        <v>3390</v>
      </c>
      <c r="X1474" t="s">
        <v>2713</v>
      </c>
      <c r="Y1474" t="s">
        <v>3964</v>
      </c>
      <c r="Z1474" t="s">
        <v>3532</v>
      </c>
      <c r="AA1474" t="s">
        <v>1969</v>
      </c>
      <c r="AB1474" s="203">
        <v>37043</v>
      </c>
      <c r="AC1474" s="203">
        <v>37195</v>
      </c>
    </row>
    <row r="1475" spans="1:29" x14ac:dyDescent="0.25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</v>
      </c>
      <c r="F1475" s="218">
        <f t="shared" si="115"/>
        <v>30000</v>
      </c>
      <c r="G1475" s="207">
        <v>1264798</v>
      </c>
      <c r="H1475" s="203">
        <v>37029.350613425922</v>
      </c>
      <c r="I1475" t="s">
        <v>3165</v>
      </c>
      <c r="M1475" t="s">
        <v>2476</v>
      </c>
      <c r="N1475" t="s">
        <v>3110</v>
      </c>
      <c r="O1475" t="s">
        <v>1805</v>
      </c>
      <c r="P1475" s="204">
        <v>10000</v>
      </c>
      <c r="S1475" t="s">
        <v>2477</v>
      </c>
      <c r="T1475" t="s">
        <v>3899</v>
      </c>
      <c r="U1475" s="206">
        <v>3.8250000000000002</v>
      </c>
      <c r="V1475" t="s">
        <v>2881</v>
      </c>
      <c r="W1475" t="s">
        <v>2386</v>
      </c>
      <c r="X1475" t="s">
        <v>2375</v>
      </c>
      <c r="Y1475" t="s">
        <v>3114</v>
      </c>
      <c r="Z1475" t="s">
        <v>3532</v>
      </c>
      <c r="AA1475">
        <v>796851</v>
      </c>
      <c r="AB1475" s="203">
        <v>37030.875</v>
      </c>
      <c r="AC1475" s="203">
        <v>37032.875</v>
      </c>
    </row>
    <row r="1476" spans="1:29" x14ac:dyDescent="0.25">
      <c r="A1476" s="44" t="str">
        <f t="shared" si="111"/>
        <v>US Natural Gas Financial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Financial</v>
      </c>
      <c r="E1476" s="44">
        <f>IF(VLOOKUP(S1476,'DD-Lookup'!$J$6:$L$50,3,FALSE)="Monthly",(YEAR(AC1476)-YEAR(AB1476))*12+MONTH(AC1476)-MONTH(AB1476)+1,(AC1476-AB1476+1))</f>
        <v>31</v>
      </c>
      <c r="F1476" s="218">
        <f t="shared" si="115"/>
        <v>77500</v>
      </c>
      <c r="G1476" s="207">
        <v>1264799</v>
      </c>
      <c r="H1476" s="203">
        <v>37029.350636574076</v>
      </c>
      <c r="I1476" t="s">
        <v>2934</v>
      </c>
      <c r="M1476" t="s">
        <v>2476</v>
      </c>
      <c r="N1476" t="s">
        <v>2711</v>
      </c>
      <c r="O1476" t="s">
        <v>3124</v>
      </c>
      <c r="P1476" s="204">
        <v>2500</v>
      </c>
      <c r="S1476" t="s">
        <v>2477</v>
      </c>
      <c r="T1476" t="s">
        <v>3899</v>
      </c>
      <c r="U1476" s="206">
        <v>4.2649999999999997</v>
      </c>
      <c r="V1476" t="s">
        <v>2598</v>
      </c>
      <c r="W1476" t="s">
        <v>3390</v>
      </c>
      <c r="X1476" t="s">
        <v>2713</v>
      </c>
      <c r="Y1476" t="s">
        <v>3964</v>
      </c>
      <c r="Z1476" t="s">
        <v>3532</v>
      </c>
      <c r="AA1476" t="s">
        <v>1970</v>
      </c>
      <c r="AB1476" s="203">
        <v>37073.875</v>
      </c>
      <c r="AC1476" s="203">
        <v>37103.875</v>
      </c>
    </row>
    <row r="1477" spans="1:29" x14ac:dyDescent="0.25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3</v>
      </c>
      <c r="F1477" s="218">
        <f t="shared" si="115"/>
        <v>12000</v>
      </c>
      <c r="G1477" s="207">
        <v>1264801</v>
      </c>
      <c r="H1477" s="203">
        <v>37029.350648148145</v>
      </c>
      <c r="I1477" t="s">
        <v>2690</v>
      </c>
      <c r="M1477" t="s">
        <v>2476</v>
      </c>
      <c r="N1477" t="s">
        <v>3110</v>
      </c>
      <c r="O1477" t="s">
        <v>1826</v>
      </c>
      <c r="P1477" s="204">
        <v>4000</v>
      </c>
      <c r="S1477" t="s">
        <v>2477</v>
      </c>
      <c r="T1477" t="s">
        <v>3899</v>
      </c>
      <c r="U1477" s="206">
        <v>2.4649999999999999</v>
      </c>
      <c r="V1477" t="s">
        <v>3814</v>
      </c>
      <c r="W1477" t="s">
        <v>2436</v>
      </c>
      <c r="X1477" t="s">
        <v>2437</v>
      </c>
      <c r="Y1477" t="s">
        <v>3114</v>
      </c>
      <c r="Z1477" t="s">
        <v>3532</v>
      </c>
      <c r="AA1477">
        <v>796852</v>
      </c>
      <c r="AB1477" s="203">
        <v>37030.875</v>
      </c>
      <c r="AC1477" s="203">
        <v>37032.875</v>
      </c>
    </row>
    <row r="1478" spans="1:29" x14ac:dyDescent="0.25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8">
        <f t="shared" si="115"/>
        <v>25</v>
      </c>
      <c r="G1478" s="207">
        <v>1264802</v>
      </c>
      <c r="H1478" s="203">
        <v>37029.350671296299</v>
      </c>
      <c r="I1478" t="s">
        <v>2462</v>
      </c>
      <c r="M1478" t="s">
        <v>3301</v>
      </c>
      <c r="N1478" t="s">
        <v>2406</v>
      </c>
      <c r="O1478" t="s">
        <v>1808</v>
      </c>
      <c r="Q1478" s="204">
        <v>25</v>
      </c>
      <c r="S1478" t="s">
        <v>2475</v>
      </c>
      <c r="T1478" t="s">
        <v>3899</v>
      </c>
      <c r="U1478" s="206">
        <v>345</v>
      </c>
      <c r="V1478" t="s">
        <v>1833</v>
      </c>
      <c r="W1478" t="s">
        <v>2450</v>
      </c>
      <c r="X1478" t="s">
        <v>2451</v>
      </c>
      <c r="Y1478" t="s">
        <v>4166</v>
      </c>
      <c r="Z1478" t="s">
        <v>3527</v>
      </c>
      <c r="AA1478">
        <v>615148.1</v>
      </c>
      <c r="AB1478" s="203">
        <v>37032.875</v>
      </c>
      <c r="AC1478" s="203">
        <v>37032.875</v>
      </c>
    </row>
    <row r="1479" spans="1:29" x14ac:dyDescent="0.25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3</v>
      </c>
      <c r="F1479" s="218">
        <f t="shared" si="115"/>
        <v>30000</v>
      </c>
      <c r="G1479" s="207">
        <v>1264803</v>
      </c>
      <c r="H1479" s="203">
        <v>37029.350671296299</v>
      </c>
      <c r="I1479" t="s">
        <v>3142</v>
      </c>
      <c r="M1479" t="s">
        <v>2476</v>
      </c>
      <c r="N1479" t="s">
        <v>3110</v>
      </c>
      <c r="O1479" t="s">
        <v>1753</v>
      </c>
      <c r="Q1479" s="204">
        <v>10000</v>
      </c>
      <c r="S1479" t="s">
        <v>2477</v>
      </c>
      <c r="T1479" t="s">
        <v>3899</v>
      </c>
      <c r="U1479" s="206">
        <v>4.1986999999999997</v>
      </c>
      <c r="V1479" t="s">
        <v>4135</v>
      </c>
      <c r="W1479" t="s">
        <v>3112</v>
      </c>
      <c r="X1479" t="s">
        <v>3113</v>
      </c>
      <c r="Y1479" t="s">
        <v>3114</v>
      </c>
      <c r="Z1479" t="s">
        <v>3532</v>
      </c>
      <c r="AA1479">
        <v>796853</v>
      </c>
      <c r="AB1479" s="203">
        <v>37030.875</v>
      </c>
      <c r="AC1479" s="203">
        <v>37032.875</v>
      </c>
    </row>
    <row r="1480" spans="1:29" x14ac:dyDescent="0.25">
      <c r="A1480" s="44" t="str">
        <f t="shared" si="111"/>
        <v xml:space="preserve"> Natural Gas Physical</v>
      </c>
      <c r="B1480" s="44" t="str">
        <f t="shared" si="112"/>
        <v/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214</v>
      </c>
      <c r="F1480" s="218">
        <f t="shared" si="115"/>
        <v>2140000</v>
      </c>
      <c r="G1480" s="207">
        <v>1264804</v>
      </c>
      <c r="H1480" s="203">
        <v>37029.350694444445</v>
      </c>
      <c r="I1480" t="s">
        <v>2654</v>
      </c>
      <c r="M1480" t="s">
        <v>2476</v>
      </c>
      <c r="N1480" t="s">
        <v>1965</v>
      </c>
      <c r="O1480" t="s">
        <v>1971</v>
      </c>
      <c r="P1480" s="204">
        <v>10000</v>
      </c>
      <c r="S1480" t="s">
        <v>2477</v>
      </c>
      <c r="T1480" t="s">
        <v>3899</v>
      </c>
      <c r="U1480" s="206">
        <v>0.16500000000000001</v>
      </c>
      <c r="V1480" t="s">
        <v>2521</v>
      </c>
      <c r="W1480" t="s">
        <v>2384</v>
      </c>
      <c r="X1480" t="s">
        <v>3153</v>
      </c>
      <c r="Y1480" t="s">
        <v>3114</v>
      </c>
      <c r="Z1480" t="s">
        <v>3532</v>
      </c>
      <c r="AA1480" t="s">
        <v>1972</v>
      </c>
      <c r="AB1480" s="203">
        <v>37347</v>
      </c>
      <c r="AC1480" s="203">
        <v>37560</v>
      </c>
    </row>
    <row r="1481" spans="1:29" x14ac:dyDescent="0.25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13</v>
      </c>
      <c r="F1481" s="218">
        <f t="shared" si="115"/>
        <v>65000</v>
      </c>
      <c r="G1481" s="207">
        <v>1264805</v>
      </c>
      <c r="H1481" s="203">
        <v>37029.350729166668</v>
      </c>
      <c r="I1481" t="s">
        <v>3240</v>
      </c>
      <c r="M1481" t="s">
        <v>2476</v>
      </c>
      <c r="N1481" t="s">
        <v>3110</v>
      </c>
      <c r="O1481" t="s">
        <v>2614</v>
      </c>
      <c r="P1481" s="204">
        <v>5000</v>
      </c>
      <c r="S1481" t="s">
        <v>2477</v>
      </c>
      <c r="T1481" t="s">
        <v>3899</v>
      </c>
      <c r="U1481" s="206">
        <v>4.38</v>
      </c>
      <c r="V1481" t="s">
        <v>2350</v>
      </c>
      <c r="W1481" t="s">
        <v>2351</v>
      </c>
      <c r="X1481" t="s">
        <v>2352</v>
      </c>
      <c r="Y1481" t="s">
        <v>3114</v>
      </c>
      <c r="Z1481" t="s">
        <v>3532</v>
      </c>
      <c r="AA1481">
        <v>796854</v>
      </c>
      <c r="AB1481" s="203">
        <v>37030.875</v>
      </c>
      <c r="AC1481" s="203">
        <v>37042.875</v>
      </c>
    </row>
    <row r="1482" spans="1:29" x14ac:dyDescent="0.25">
      <c r="A1482" s="44" t="str">
        <f t="shared" si="111"/>
        <v>US Natural Gas Financial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Financial</v>
      </c>
      <c r="E1482" s="44">
        <f>IF(VLOOKUP(S1482,'DD-Lookup'!$J$6:$L$50,3,FALSE)="Monthly",(YEAR(AC1482)-YEAR(AB1482))*12+MONTH(AC1482)-MONTH(AB1482)+1,(AC1482-AB1482+1))</f>
        <v>153</v>
      </c>
      <c r="F1482" s="218">
        <f t="shared" si="115"/>
        <v>765000</v>
      </c>
      <c r="G1482" s="207">
        <v>1264808</v>
      </c>
      <c r="H1482" s="203">
        <v>37029.350798611114</v>
      </c>
      <c r="I1482" t="s">
        <v>2630</v>
      </c>
      <c r="M1482" t="s">
        <v>2476</v>
      </c>
      <c r="N1482" t="s">
        <v>2711</v>
      </c>
      <c r="O1482" t="s">
        <v>2310</v>
      </c>
      <c r="P1482" s="204">
        <v>5000</v>
      </c>
      <c r="S1482" t="s">
        <v>2477</v>
      </c>
      <c r="T1482" t="s">
        <v>3899</v>
      </c>
      <c r="U1482" s="206">
        <v>4.32</v>
      </c>
      <c r="V1482" t="s">
        <v>1943</v>
      </c>
      <c r="W1482" t="s">
        <v>3390</v>
      </c>
      <c r="X1482" t="s">
        <v>2713</v>
      </c>
      <c r="Y1482" t="s">
        <v>3964</v>
      </c>
      <c r="Z1482" t="s">
        <v>3532</v>
      </c>
      <c r="AA1482" t="s">
        <v>1973</v>
      </c>
      <c r="AB1482" s="203">
        <v>37043</v>
      </c>
      <c r="AC1482" s="203">
        <v>37195</v>
      </c>
    </row>
    <row r="1483" spans="1:29" x14ac:dyDescent="0.25">
      <c r="A1483" s="44" t="str">
        <f t="shared" ref="A1483:A1546" si="116">B1483&amp;" "&amp;C1483&amp;" "&amp;D1483</f>
        <v>US Power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Power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2</v>
      </c>
      <c r="F1483" s="218">
        <f t="shared" ref="F1483:F1546" si="120">E1483*SUM(P1483:Q1483)</f>
        <v>50</v>
      </c>
      <c r="G1483" s="207">
        <v>1264809</v>
      </c>
      <c r="H1483" s="203">
        <v>37029.350810185184</v>
      </c>
      <c r="I1483" t="s">
        <v>4174</v>
      </c>
      <c r="M1483" t="s">
        <v>3301</v>
      </c>
      <c r="N1483" t="s">
        <v>2409</v>
      </c>
      <c r="O1483" t="s">
        <v>1836</v>
      </c>
      <c r="P1483" s="204">
        <v>25</v>
      </c>
      <c r="S1483" t="s">
        <v>2475</v>
      </c>
      <c r="T1483" t="s">
        <v>3899</v>
      </c>
      <c r="U1483" s="206">
        <v>111</v>
      </c>
      <c r="V1483" t="s">
        <v>2891</v>
      </c>
      <c r="W1483" t="s">
        <v>2419</v>
      </c>
      <c r="X1483" t="s">
        <v>2412</v>
      </c>
      <c r="Y1483" t="s">
        <v>4166</v>
      </c>
      <c r="Z1483" t="s">
        <v>3527</v>
      </c>
      <c r="AA1483">
        <v>615149.1</v>
      </c>
      <c r="AB1483" s="203">
        <v>37031.875</v>
      </c>
      <c r="AC1483" s="203">
        <v>37032.875</v>
      </c>
    </row>
    <row r="1484" spans="1:29" x14ac:dyDescent="0.25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2</v>
      </c>
      <c r="F1484" s="218">
        <f t="shared" si="120"/>
        <v>50</v>
      </c>
      <c r="G1484" s="207">
        <v>1264810</v>
      </c>
      <c r="H1484" s="203">
        <v>37029.35083333333</v>
      </c>
      <c r="I1484" t="s">
        <v>3240</v>
      </c>
      <c r="M1484" t="s">
        <v>3301</v>
      </c>
      <c r="N1484" t="s">
        <v>2409</v>
      </c>
      <c r="O1484" t="s">
        <v>1836</v>
      </c>
      <c r="P1484" s="204">
        <v>25</v>
      </c>
      <c r="S1484" t="s">
        <v>2475</v>
      </c>
      <c r="T1484" t="s">
        <v>3899</v>
      </c>
      <c r="U1484" s="206">
        <v>108</v>
      </c>
      <c r="V1484" t="s">
        <v>2821</v>
      </c>
      <c r="W1484" t="s">
        <v>2419</v>
      </c>
      <c r="X1484" t="s">
        <v>2412</v>
      </c>
      <c r="Y1484" t="s">
        <v>4166</v>
      </c>
      <c r="Z1484" t="s">
        <v>3527</v>
      </c>
      <c r="AA1484">
        <v>615150.1</v>
      </c>
      <c r="AB1484" s="203">
        <v>37031.875</v>
      </c>
      <c r="AC1484" s="203">
        <v>37032.875</v>
      </c>
    </row>
    <row r="1485" spans="1:29" x14ac:dyDescent="0.25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3</v>
      </c>
      <c r="F1485" s="218">
        <f t="shared" si="120"/>
        <v>3000</v>
      </c>
      <c r="G1485" s="207">
        <v>1264811</v>
      </c>
      <c r="H1485" s="203">
        <v>37029.350925925923</v>
      </c>
      <c r="I1485" t="s">
        <v>2721</v>
      </c>
      <c r="M1485" t="s">
        <v>2476</v>
      </c>
      <c r="N1485" t="s">
        <v>3110</v>
      </c>
      <c r="O1485" t="s">
        <v>2609</v>
      </c>
      <c r="P1485" s="204">
        <v>1000</v>
      </c>
      <c r="S1485" t="s">
        <v>2477</v>
      </c>
      <c r="T1485" t="s">
        <v>3899</v>
      </c>
      <c r="U1485" s="206">
        <v>4.0049999999999999</v>
      </c>
      <c r="V1485" t="s">
        <v>3196</v>
      </c>
      <c r="W1485" t="s">
        <v>2326</v>
      </c>
      <c r="X1485" t="s">
        <v>2378</v>
      </c>
      <c r="Y1485" t="s">
        <v>3114</v>
      </c>
      <c r="Z1485" t="s">
        <v>3532</v>
      </c>
      <c r="AA1485">
        <v>796857</v>
      </c>
      <c r="AB1485" s="203">
        <v>37030.875</v>
      </c>
      <c r="AC1485" s="203">
        <v>37032.875</v>
      </c>
    </row>
    <row r="1486" spans="1:29" x14ac:dyDescent="0.25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3</v>
      </c>
      <c r="F1486" s="218">
        <f t="shared" si="120"/>
        <v>30000</v>
      </c>
      <c r="G1486" s="207">
        <v>1264812</v>
      </c>
      <c r="H1486" s="203">
        <v>37029.350949074076</v>
      </c>
      <c r="I1486" t="s">
        <v>2669</v>
      </c>
      <c r="M1486" t="s">
        <v>2476</v>
      </c>
      <c r="N1486" t="s">
        <v>3110</v>
      </c>
      <c r="O1486" t="s">
        <v>1974</v>
      </c>
      <c r="Q1486" s="204">
        <v>10000</v>
      </c>
      <c r="S1486" t="s">
        <v>2477</v>
      </c>
      <c r="T1486" t="s">
        <v>3899</v>
      </c>
      <c r="U1486" s="206">
        <v>4.1950000000000003</v>
      </c>
      <c r="V1486" t="s">
        <v>3146</v>
      </c>
      <c r="W1486" t="s">
        <v>3112</v>
      </c>
      <c r="X1486" t="s">
        <v>3113</v>
      </c>
      <c r="Y1486" t="s">
        <v>3114</v>
      </c>
      <c r="Z1486" t="s">
        <v>3532</v>
      </c>
      <c r="AA1486">
        <v>796858</v>
      </c>
      <c r="AB1486" s="203">
        <v>37030.875</v>
      </c>
      <c r="AC1486" s="203">
        <v>37032.875</v>
      </c>
    </row>
    <row r="1487" spans="1:29" x14ac:dyDescent="0.25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3</v>
      </c>
      <c r="F1487" s="218">
        <f t="shared" si="120"/>
        <v>150</v>
      </c>
      <c r="G1487" s="207">
        <v>1264813</v>
      </c>
      <c r="H1487" s="203">
        <v>37029.350949074076</v>
      </c>
      <c r="I1487" t="s">
        <v>2367</v>
      </c>
      <c r="M1487" t="s">
        <v>2476</v>
      </c>
      <c r="N1487" t="s">
        <v>3110</v>
      </c>
      <c r="O1487" t="s">
        <v>1761</v>
      </c>
      <c r="Q1487" s="204">
        <v>50</v>
      </c>
      <c r="S1487" t="s">
        <v>2477</v>
      </c>
      <c r="T1487" t="s">
        <v>3899</v>
      </c>
      <c r="U1487" s="206">
        <v>4.4850000000000003</v>
      </c>
      <c r="V1487" t="s">
        <v>2368</v>
      </c>
      <c r="W1487" t="s">
        <v>2358</v>
      </c>
      <c r="X1487" t="s">
        <v>2359</v>
      </c>
      <c r="Y1487" t="s">
        <v>3114</v>
      </c>
      <c r="Z1487" t="s">
        <v>3532</v>
      </c>
      <c r="AA1487">
        <v>796859</v>
      </c>
      <c r="AB1487" s="203">
        <v>37030.875</v>
      </c>
      <c r="AC1487" s="203">
        <v>37032.875</v>
      </c>
    </row>
    <row r="1488" spans="1:29" x14ac:dyDescent="0.25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3</v>
      </c>
      <c r="F1488" s="218">
        <f t="shared" si="120"/>
        <v>30000</v>
      </c>
      <c r="G1488" s="207">
        <v>1264814</v>
      </c>
      <c r="H1488" s="203">
        <v>37029.351064814815</v>
      </c>
      <c r="I1488" t="s">
        <v>2313</v>
      </c>
      <c r="M1488" t="s">
        <v>2476</v>
      </c>
      <c r="N1488" t="s">
        <v>3110</v>
      </c>
      <c r="O1488" t="s">
        <v>1781</v>
      </c>
      <c r="Q1488" s="204">
        <v>10000</v>
      </c>
      <c r="S1488" t="s">
        <v>2477</v>
      </c>
      <c r="T1488" t="s">
        <v>3899</v>
      </c>
      <c r="U1488" s="206">
        <v>4.1900000000000004</v>
      </c>
      <c r="V1488" t="s">
        <v>2314</v>
      </c>
      <c r="W1488" t="s">
        <v>3112</v>
      </c>
      <c r="X1488" t="s">
        <v>3113</v>
      </c>
      <c r="Y1488" t="s">
        <v>3114</v>
      </c>
      <c r="Z1488" t="s">
        <v>3532</v>
      </c>
      <c r="AA1488">
        <v>796860</v>
      </c>
      <c r="AB1488" s="203">
        <v>37030.875</v>
      </c>
      <c r="AC1488" s="203">
        <v>37032.875</v>
      </c>
    </row>
    <row r="1489" spans="1:29" x14ac:dyDescent="0.25">
      <c r="A1489" s="44" t="str">
        <f t="shared" si="116"/>
        <v>US Power Physical</v>
      </c>
      <c r="B1489" s="44" t="str">
        <f t="shared" si="117"/>
        <v>US</v>
      </c>
      <c r="C1489" s="44" t="str">
        <f t="shared" si="118"/>
        <v>Power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8">
        <f t="shared" si="120"/>
        <v>25</v>
      </c>
      <c r="G1489" s="207">
        <v>1264815</v>
      </c>
      <c r="H1489" s="203">
        <v>37029.351087962961</v>
      </c>
      <c r="I1489" t="s">
        <v>2462</v>
      </c>
      <c r="M1489" t="s">
        <v>3301</v>
      </c>
      <c r="N1489" t="s">
        <v>2406</v>
      </c>
      <c r="O1489" t="s">
        <v>1808</v>
      </c>
      <c r="Q1489" s="204">
        <v>25</v>
      </c>
      <c r="S1489" t="s">
        <v>2475</v>
      </c>
      <c r="T1489" t="s">
        <v>3899</v>
      </c>
      <c r="U1489" s="206">
        <v>345</v>
      </c>
      <c r="V1489" t="s">
        <v>1833</v>
      </c>
      <c r="W1489" t="s">
        <v>2450</v>
      </c>
      <c r="X1489" t="s">
        <v>2451</v>
      </c>
      <c r="Y1489" t="s">
        <v>4166</v>
      </c>
      <c r="Z1489" t="s">
        <v>3527</v>
      </c>
      <c r="AA1489">
        <v>615151.1</v>
      </c>
      <c r="AB1489" s="203">
        <v>37032.875</v>
      </c>
      <c r="AC1489" s="203">
        <v>37032.875</v>
      </c>
    </row>
    <row r="1490" spans="1:29" x14ac:dyDescent="0.25">
      <c r="A1490" s="44" t="str">
        <f t="shared" si="116"/>
        <v>US Power Physical</v>
      </c>
      <c r="B1490" s="44" t="str">
        <f t="shared" si="117"/>
        <v>US</v>
      </c>
      <c r="C1490" s="44" t="str">
        <f t="shared" si="118"/>
        <v>Power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2</v>
      </c>
      <c r="F1490" s="218">
        <f t="shared" si="120"/>
        <v>50</v>
      </c>
      <c r="G1490" s="207">
        <v>1264816</v>
      </c>
      <c r="H1490" s="203">
        <v>37029.351168981484</v>
      </c>
      <c r="I1490" t="s">
        <v>2455</v>
      </c>
      <c r="M1490" t="s">
        <v>3301</v>
      </c>
      <c r="N1490" t="s">
        <v>2406</v>
      </c>
      <c r="O1490" t="s">
        <v>1925</v>
      </c>
      <c r="P1490" s="204">
        <v>25</v>
      </c>
      <c r="S1490" t="s">
        <v>2475</v>
      </c>
      <c r="T1490" t="s">
        <v>3899</v>
      </c>
      <c r="U1490" s="206">
        <v>90</v>
      </c>
      <c r="V1490" t="s">
        <v>2466</v>
      </c>
      <c r="W1490" t="s">
        <v>3222</v>
      </c>
      <c r="X1490" t="s">
        <v>2408</v>
      </c>
      <c r="Y1490" t="s">
        <v>4166</v>
      </c>
      <c r="Z1490" t="s">
        <v>3527</v>
      </c>
      <c r="AA1490">
        <v>615152.1</v>
      </c>
      <c r="AB1490" s="203">
        <v>37031.875</v>
      </c>
      <c r="AC1490" s="203">
        <v>37032.875</v>
      </c>
    </row>
    <row r="1491" spans="1:29" x14ac:dyDescent="0.25">
      <c r="A1491" s="44" t="str">
        <f t="shared" si="116"/>
        <v>US Power Physical</v>
      </c>
      <c r="B1491" s="44" t="str">
        <f t="shared" si="117"/>
        <v>US</v>
      </c>
      <c r="C1491" s="44" t="str">
        <f t="shared" si="118"/>
        <v>Power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8">
        <f t="shared" si="120"/>
        <v>25</v>
      </c>
      <c r="G1491" s="207">
        <v>1264817</v>
      </c>
      <c r="H1491" s="203">
        <v>37029.351168981484</v>
      </c>
      <c r="I1491" t="s">
        <v>2654</v>
      </c>
      <c r="M1491" t="s">
        <v>3301</v>
      </c>
      <c r="N1491" t="s">
        <v>2406</v>
      </c>
      <c r="O1491" t="s">
        <v>2607</v>
      </c>
      <c r="P1491" s="204">
        <v>25</v>
      </c>
      <c r="S1491" t="s">
        <v>2475</v>
      </c>
      <c r="T1491" t="s">
        <v>3899</v>
      </c>
      <c r="U1491" s="206">
        <v>305</v>
      </c>
      <c r="V1491" t="s">
        <v>2888</v>
      </c>
      <c r="W1491" t="s">
        <v>2414</v>
      </c>
      <c r="X1491" t="s">
        <v>2408</v>
      </c>
      <c r="Y1491" t="s">
        <v>4166</v>
      </c>
      <c r="Z1491" t="s">
        <v>3527</v>
      </c>
      <c r="AA1491">
        <v>615153.1</v>
      </c>
      <c r="AB1491" s="203">
        <v>37032.875</v>
      </c>
      <c r="AC1491" s="203">
        <v>37032.875</v>
      </c>
    </row>
    <row r="1492" spans="1:29" x14ac:dyDescent="0.25">
      <c r="A1492" s="44" t="str">
        <f t="shared" si="116"/>
        <v>US Power Physical</v>
      </c>
      <c r="B1492" s="44" t="str">
        <f t="shared" si="117"/>
        <v>US</v>
      </c>
      <c r="C1492" s="44" t="str">
        <f t="shared" si="118"/>
        <v>Power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8">
        <f t="shared" si="120"/>
        <v>25</v>
      </c>
      <c r="G1492" s="207">
        <v>1264818</v>
      </c>
      <c r="H1492" s="203">
        <v>37029.351215277777</v>
      </c>
      <c r="I1492" t="s">
        <v>2490</v>
      </c>
      <c r="M1492" t="s">
        <v>3301</v>
      </c>
      <c r="N1492" t="s">
        <v>2406</v>
      </c>
      <c r="O1492" t="s">
        <v>1808</v>
      </c>
      <c r="P1492" s="204">
        <v>25</v>
      </c>
      <c r="S1492" t="s">
        <v>2475</v>
      </c>
      <c r="T1492" t="s">
        <v>3899</v>
      </c>
      <c r="U1492" s="206">
        <v>335</v>
      </c>
      <c r="V1492" t="s">
        <v>2491</v>
      </c>
      <c r="W1492" t="s">
        <v>2450</v>
      </c>
      <c r="X1492" t="s">
        <v>2451</v>
      </c>
      <c r="Y1492" t="s">
        <v>4166</v>
      </c>
      <c r="Z1492" t="s">
        <v>3527</v>
      </c>
      <c r="AA1492">
        <v>615154.1</v>
      </c>
      <c r="AB1492" s="203">
        <v>37032.875</v>
      </c>
      <c r="AC1492" s="203">
        <v>37032.875</v>
      </c>
    </row>
    <row r="1493" spans="1:29" x14ac:dyDescent="0.25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3</v>
      </c>
      <c r="F1493" s="218">
        <f t="shared" si="120"/>
        <v>15000</v>
      </c>
      <c r="G1493" s="207">
        <v>1264819</v>
      </c>
      <c r="H1493" s="203">
        <v>37029.351226851853</v>
      </c>
      <c r="I1493" t="s">
        <v>2630</v>
      </c>
      <c r="M1493" t="s">
        <v>2476</v>
      </c>
      <c r="N1493" t="s">
        <v>3110</v>
      </c>
      <c r="O1493" t="s">
        <v>1780</v>
      </c>
      <c r="Q1493" s="204">
        <v>5000</v>
      </c>
      <c r="S1493" t="s">
        <v>2477</v>
      </c>
      <c r="T1493" t="s">
        <v>3899</v>
      </c>
      <c r="U1493" s="206">
        <v>4.0199999999999996</v>
      </c>
      <c r="V1493" t="s">
        <v>2963</v>
      </c>
      <c r="W1493" t="s">
        <v>3157</v>
      </c>
      <c r="X1493" t="s">
        <v>3158</v>
      </c>
      <c r="Y1493" t="s">
        <v>3114</v>
      </c>
      <c r="Z1493" t="s">
        <v>3532</v>
      </c>
      <c r="AA1493">
        <v>796861</v>
      </c>
      <c r="AB1493" s="203">
        <v>37030.875</v>
      </c>
      <c r="AC1493" s="203">
        <v>37032.875</v>
      </c>
    </row>
    <row r="1494" spans="1:29" x14ac:dyDescent="0.25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3</v>
      </c>
      <c r="F1494" s="218">
        <f t="shared" si="120"/>
        <v>15000</v>
      </c>
      <c r="G1494" s="207">
        <v>1264820</v>
      </c>
      <c r="H1494" s="203">
        <v>37029.351238425923</v>
      </c>
      <c r="I1494" t="s">
        <v>2332</v>
      </c>
      <c r="M1494" t="s">
        <v>2476</v>
      </c>
      <c r="N1494" t="s">
        <v>3110</v>
      </c>
      <c r="O1494" t="s">
        <v>1768</v>
      </c>
      <c r="Q1494" s="204">
        <v>5000</v>
      </c>
      <c r="S1494" t="s">
        <v>2477</v>
      </c>
      <c r="T1494" t="s">
        <v>3899</v>
      </c>
      <c r="U1494" s="206">
        <v>4</v>
      </c>
      <c r="V1494" t="s">
        <v>2333</v>
      </c>
      <c r="W1494" t="s">
        <v>3174</v>
      </c>
      <c r="X1494" t="s">
        <v>3138</v>
      </c>
      <c r="Y1494" t="s">
        <v>3114</v>
      </c>
      <c r="Z1494" t="s">
        <v>3532</v>
      </c>
      <c r="AA1494">
        <v>796862</v>
      </c>
      <c r="AB1494" s="203">
        <v>37030.875</v>
      </c>
      <c r="AC1494" s="203">
        <v>37032.875</v>
      </c>
    </row>
    <row r="1495" spans="1:29" x14ac:dyDescent="0.25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3</v>
      </c>
      <c r="F1495" s="218">
        <f t="shared" si="120"/>
        <v>30000</v>
      </c>
      <c r="G1495" s="207">
        <v>1264821</v>
      </c>
      <c r="H1495" s="203">
        <v>37029.351261574076</v>
      </c>
      <c r="I1495" t="s">
        <v>2630</v>
      </c>
      <c r="M1495" t="s">
        <v>2476</v>
      </c>
      <c r="N1495" t="s">
        <v>3110</v>
      </c>
      <c r="O1495" t="s">
        <v>1839</v>
      </c>
      <c r="Q1495" s="204">
        <v>10000</v>
      </c>
      <c r="S1495" t="s">
        <v>2477</v>
      </c>
      <c r="T1495" t="s">
        <v>3899</v>
      </c>
      <c r="U1495" s="206">
        <v>9.125</v>
      </c>
      <c r="V1495" t="s">
        <v>2730</v>
      </c>
      <c r="W1495" t="s">
        <v>2431</v>
      </c>
      <c r="X1495" t="s">
        <v>2375</v>
      </c>
      <c r="Y1495" t="s">
        <v>3114</v>
      </c>
      <c r="Z1495" t="s">
        <v>3532</v>
      </c>
      <c r="AA1495">
        <v>796863</v>
      </c>
      <c r="AB1495" s="203">
        <v>37030.875</v>
      </c>
      <c r="AC1495" s="203">
        <v>37032.875</v>
      </c>
    </row>
    <row r="1496" spans="1:29" x14ac:dyDescent="0.25">
      <c r="A1496" s="44" t="str">
        <f t="shared" si="116"/>
        <v>US Power Physical</v>
      </c>
      <c r="B1496" s="44" t="str">
        <f t="shared" si="117"/>
        <v>US</v>
      </c>
      <c r="C1496" s="44" t="str">
        <f t="shared" si="118"/>
        <v>Power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8">
        <f t="shared" si="120"/>
        <v>25</v>
      </c>
      <c r="G1496" s="207">
        <v>1264822</v>
      </c>
      <c r="H1496" s="203">
        <v>37029.351284722223</v>
      </c>
      <c r="I1496" t="s">
        <v>2630</v>
      </c>
      <c r="M1496" t="s">
        <v>3301</v>
      </c>
      <c r="N1496" t="s">
        <v>2409</v>
      </c>
      <c r="O1496" t="s">
        <v>1811</v>
      </c>
      <c r="P1496" s="204">
        <v>25</v>
      </c>
      <c r="S1496" t="s">
        <v>2475</v>
      </c>
      <c r="T1496" t="s">
        <v>3899</v>
      </c>
      <c r="U1496" s="206">
        <v>320</v>
      </c>
      <c r="V1496" t="s">
        <v>2488</v>
      </c>
      <c r="W1496" t="s">
        <v>2486</v>
      </c>
      <c r="X1496" t="s">
        <v>2412</v>
      </c>
      <c r="Y1496" t="s">
        <v>4166</v>
      </c>
      <c r="Z1496" t="s">
        <v>3527</v>
      </c>
      <c r="AA1496">
        <v>615155.1</v>
      </c>
      <c r="AB1496" s="203">
        <v>37032.875</v>
      </c>
      <c r="AC1496" s="203">
        <v>37032.875</v>
      </c>
    </row>
    <row r="1497" spans="1:29" x14ac:dyDescent="0.25">
      <c r="A1497" s="44" t="str">
        <f t="shared" si="116"/>
        <v>US Power Physical</v>
      </c>
      <c r="B1497" s="44" t="str">
        <f t="shared" si="117"/>
        <v>US</v>
      </c>
      <c r="C1497" s="44" t="str">
        <f t="shared" si="118"/>
        <v>Power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4</v>
      </c>
      <c r="F1497" s="218">
        <f t="shared" si="120"/>
        <v>200</v>
      </c>
      <c r="G1497" s="207">
        <v>1264823</v>
      </c>
      <c r="H1497" s="203">
        <v>37029.351319444446</v>
      </c>
      <c r="I1497" t="s">
        <v>3109</v>
      </c>
      <c r="M1497" t="s">
        <v>3301</v>
      </c>
      <c r="N1497" t="s">
        <v>2631</v>
      </c>
      <c r="O1497" t="s">
        <v>1629</v>
      </c>
      <c r="Q1497" s="204">
        <v>50</v>
      </c>
      <c r="S1497" t="s">
        <v>2475</v>
      </c>
      <c r="T1497" t="s">
        <v>3899</v>
      </c>
      <c r="U1497" s="206">
        <v>52.75</v>
      </c>
      <c r="V1497" t="s">
        <v>1648</v>
      </c>
      <c r="W1497" t="s">
        <v>2642</v>
      </c>
      <c r="X1497" t="s">
        <v>2643</v>
      </c>
      <c r="Y1497" t="s">
        <v>4166</v>
      </c>
      <c r="Z1497" t="s">
        <v>3527</v>
      </c>
      <c r="AA1497">
        <v>615156.1</v>
      </c>
      <c r="AB1497" s="203">
        <v>37033.875</v>
      </c>
      <c r="AC1497" s="203">
        <v>37036.875</v>
      </c>
    </row>
    <row r="1498" spans="1:29" x14ac:dyDescent="0.25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3</v>
      </c>
      <c r="F1498" s="218">
        <f t="shared" si="120"/>
        <v>30000</v>
      </c>
      <c r="G1498" s="207">
        <v>1264824</v>
      </c>
      <c r="H1498" s="203">
        <v>37029.351319444446</v>
      </c>
      <c r="I1498" t="s">
        <v>3639</v>
      </c>
      <c r="M1498" t="s">
        <v>2476</v>
      </c>
      <c r="N1498" t="s">
        <v>3110</v>
      </c>
      <c r="O1498" t="s">
        <v>1845</v>
      </c>
      <c r="Q1498" s="204">
        <v>10000</v>
      </c>
      <c r="S1498" t="s">
        <v>2477</v>
      </c>
      <c r="T1498" t="s">
        <v>3899</v>
      </c>
      <c r="U1498" s="206">
        <v>9.125</v>
      </c>
      <c r="V1498" t="s">
        <v>2841</v>
      </c>
      <c r="W1498" t="s">
        <v>2431</v>
      </c>
      <c r="X1498" t="s">
        <v>2375</v>
      </c>
      <c r="Y1498" t="s">
        <v>3114</v>
      </c>
      <c r="Z1498" t="s">
        <v>3532</v>
      </c>
      <c r="AA1498">
        <v>796864</v>
      </c>
      <c r="AB1498" s="203">
        <v>37030.875</v>
      </c>
      <c r="AC1498" s="203">
        <v>37032.875</v>
      </c>
    </row>
    <row r="1499" spans="1:29" x14ac:dyDescent="0.25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3</v>
      </c>
      <c r="F1499" s="218">
        <f t="shared" si="120"/>
        <v>30000</v>
      </c>
      <c r="G1499" s="207">
        <v>1264825</v>
      </c>
      <c r="H1499" s="203">
        <v>37029.351319444446</v>
      </c>
      <c r="I1499" t="s">
        <v>2630</v>
      </c>
      <c r="M1499" t="s">
        <v>2476</v>
      </c>
      <c r="N1499" t="s">
        <v>3110</v>
      </c>
      <c r="O1499" t="s">
        <v>1177</v>
      </c>
      <c r="P1499" s="204">
        <v>10000</v>
      </c>
      <c r="S1499" t="s">
        <v>2477</v>
      </c>
      <c r="T1499" t="s">
        <v>3899</v>
      </c>
      <c r="U1499" s="206">
        <v>4.1449999999999996</v>
      </c>
      <c r="V1499" t="s">
        <v>2531</v>
      </c>
      <c r="W1499" t="s">
        <v>2319</v>
      </c>
      <c r="X1499" t="s">
        <v>2915</v>
      </c>
      <c r="Y1499" t="s">
        <v>3114</v>
      </c>
      <c r="Z1499" t="s">
        <v>3532</v>
      </c>
      <c r="AA1499">
        <v>796865</v>
      </c>
      <c r="AB1499" s="203">
        <v>37030.875</v>
      </c>
      <c r="AC1499" s="203">
        <v>37032.875</v>
      </c>
    </row>
    <row r="1500" spans="1:29" x14ac:dyDescent="0.25">
      <c r="A1500" s="44" t="str">
        <f t="shared" si="116"/>
        <v>US Natural Gas Financial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Financial</v>
      </c>
      <c r="E1500" s="44">
        <f>IF(VLOOKUP(S1500,'DD-Lookup'!$J$6:$L$50,3,FALSE)="Monthly",(YEAR(AC1500)-YEAR(AB1500))*12+MONTH(AC1500)-MONTH(AB1500)+1,(AC1500-AB1500+1))</f>
        <v>30</v>
      </c>
      <c r="F1500" s="218">
        <f t="shared" si="120"/>
        <v>300000</v>
      </c>
      <c r="G1500" s="207">
        <v>1264826</v>
      </c>
      <c r="H1500" s="203">
        <v>37029.351365740738</v>
      </c>
      <c r="I1500" t="s">
        <v>2630</v>
      </c>
      <c r="M1500" t="s">
        <v>2476</v>
      </c>
      <c r="N1500" t="s">
        <v>2711</v>
      </c>
      <c r="O1500" t="s">
        <v>2712</v>
      </c>
      <c r="P1500" s="204">
        <v>10000</v>
      </c>
      <c r="S1500" t="s">
        <v>2477</v>
      </c>
      <c r="T1500" t="s">
        <v>3899</v>
      </c>
      <c r="U1500" s="206">
        <v>4.1849999999999996</v>
      </c>
      <c r="V1500" t="s">
        <v>2851</v>
      </c>
      <c r="W1500" t="s">
        <v>3390</v>
      </c>
      <c r="X1500" t="s">
        <v>2713</v>
      </c>
      <c r="Y1500" t="s">
        <v>3964</v>
      </c>
      <c r="Z1500" t="s">
        <v>3532</v>
      </c>
      <c r="AA1500" t="s">
        <v>1975</v>
      </c>
      <c r="AB1500" s="203">
        <v>37043.875</v>
      </c>
      <c r="AC1500" s="203">
        <v>37072.875</v>
      </c>
    </row>
    <row r="1501" spans="1:29" x14ac:dyDescent="0.25">
      <c r="A1501" s="44" t="str">
        <f t="shared" si="116"/>
        <v>US Power Physical</v>
      </c>
      <c r="B1501" s="44" t="str">
        <f t="shared" si="117"/>
        <v>US</v>
      </c>
      <c r="C1501" s="44" t="str">
        <f t="shared" si="118"/>
        <v>Power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30</v>
      </c>
      <c r="F1501" s="218">
        <f t="shared" si="120"/>
        <v>1500</v>
      </c>
      <c r="G1501" s="207">
        <v>1264827</v>
      </c>
      <c r="H1501" s="203">
        <v>37029.351446759261</v>
      </c>
      <c r="I1501" t="s">
        <v>2654</v>
      </c>
      <c r="M1501" t="s">
        <v>3301</v>
      </c>
      <c r="N1501" t="s">
        <v>2631</v>
      </c>
      <c r="O1501" t="s">
        <v>3123</v>
      </c>
      <c r="Q1501" s="204">
        <v>50</v>
      </c>
      <c r="S1501" t="s">
        <v>2475</v>
      </c>
      <c r="T1501" t="s">
        <v>3899</v>
      </c>
      <c r="U1501" s="206">
        <v>59</v>
      </c>
      <c r="V1501" t="s">
        <v>1632</v>
      </c>
      <c r="W1501" t="s">
        <v>2656</v>
      </c>
      <c r="X1501" t="s">
        <v>2681</v>
      </c>
      <c r="Y1501" t="s">
        <v>4166</v>
      </c>
      <c r="Z1501" t="s">
        <v>3527</v>
      </c>
      <c r="AA1501">
        <v>615158.1</v>
      </c>
      <c r="AB1501" s="203">
        <v>37043.591666666667</v>
      </c>
      <c r="AC1501" s="203">
        <v>37072.591666666667</v>
      </c>
    </row>
    <row r="1502" spans="1:29" x14ac:dyDescent="0.25">
      <c r="A1502" s="44" t="str">
        <f t="shared" si="116"/>
        <v>US Natural Gas Financial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Financial</v>
      </c>
      <c r="E1502" s="44">
        <f>IF(VLOOKUP(S1502,'DD-Lookup'!$J$6:$L$50,3,FALSE)="Monthly",(YEAR(AC1502)-YEAR(AB1502))*12+MONTH(AC1502)-MONTH(AB1502)+1,(AC1502-AB1502+1))</f>
        <v>151</v>
      </c>
      <c r="F1502" s="218">
        <f t="shared" si="120"/>
        <v>1510000</v>
      </c>
      <c r="G1502" s="207">
        <v>1264828</v>
      </c>
      <c r="H1502" s="203">
        <v>37029.351469907408</v>
      </c>
      <c r="I1502" t="s">
        <v>3240</v>
      </c>
      <c r="M1502" t="s">
        <v>2476</v>
      </c>
      <c r="N1502" t="s">
        <v>3125</v>
      </c>
      <c r="O1502" t="s">
        <v>1976</v>
      </c>
      <c r="P1502" s="204">
        <v>10000</v>
      </c>
      <c r="S1502" t="s">
        <v>2477</v>
      </c>
      <c r="T1502" t="s">
        <v>3899</v>
      </c>
      <c r="U1502" s="206">
        <v>-8.2500000000000004E-2</v>
      </c>
      <c r="V1502" t="s">
        <v>3679</v>
      </c>
      <c r="W1502" t="s">
        <v>2426</v>
      </c>
      <c r="X1502" t="s">
        <v>2427</v>
      </c>
      <c r="Y1502" t="s">
        <v>3964</v>
      </c>
      <c r="Z1502" t="s">
        <v>3532</v>
      </c>
      <c r="AA1502" t="s">
        <v>1977</v>
      </c>
      <c r="AB1502" s="203">
        <v>37196</v>
      </c>
      <c r="AC1502" s="203">
        <v>37346</v>
      </c>
    </row>
    <row r="1503" spans="1:29" x14ac:dyDescent="0.25">
      <c r="A1503" s="44" t="str">
        <f t="shared" si="116"/>
        <v xml:space="preserve"> Metals Financial</v>
      </c>
      <c r="B1503" s="44" t="str">
        <f t="shared" si="117"/>
        <v/>
      </c>
      <c r="C1503" s="44" t="str">
        <f t="shared" si="118"/>
        <v>Metals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1</v>
      </c>
      <c r="F1503" s="218">
        <f t="shared" si="120"/>
        <v>20</v>
      </c>
      <c r="G1503" s="207">
        <v>1264829</v>
      </c>
      <c r="H1503" s="203">
        <v>37029.351504629631</v>
      </c>
      <c r="I1503" t="s">
        <v>3869</v>
      </c>
      <c r="M1503" t="s">
        <v>2482</v>
      </c>
      <c r="N1503" t="s">
        <v>3896</v>
      </c>
      <c r="O1503" t="s">
        <v>3897</v>
      </c>
      <c r="P1503" s="204">
        <v>20</v>
      </c>
      <c r="S1503" t="s">
        <v>3898</v>
      </c>
      <c r="T1503" t="s">
        <v>3899</v>
      </c>
      <c r="U1503" s="206">
        <v>1706</v>
      </c>
      <c r="V1503" t="s">
        <v>3956</v>
      </c>
      <c r="W1503" t="s">
        <v>3922</v>
      </c>
      <c r="X1503" t="s">
        <v>3902</v>
      </c>
      <c r="Y1503" t="s">
        <v>3903</v>
      </c>
      <c r="Z1503" t="s">
        <v>3904</v>
      </c>
      <c r="AA1503">
        <v>2138407</v>
      </c>
    </row>
    <row r="1504" spans="1:29" x14ac:dyDescent="0.25">
      <c r="A1504" s="44" t="str">
        <f t="shared" si="116"/>
        <v xml:space="preserve"> Natural Gas Physical</v>
      </c>
      <c r="B1504" s="44" t="str">
        <f t="shared" si="117"/>
        <v/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30</v>
      </c>
      <c r="F1504" s="218">
        <f t="shared" si="120"/>
        <v>300000</v>
      </c>
      <c r="G1504" s="207">
        <v>1264832</v>
      </c>
      <c r="H1504" s="203">
        <v>37029.351631944446</v>
      </c>
      <c r="I1504" t="s">
        <v>2654</v>
      </c>
      <c r="M1504" t="s">
        <v>2476</v>
      </c>
      <c r="N1504" t="s">
        <v>1978</v>
      </c>
      <c r="O1504" t="s">
        <v>1979</v>
      </c>
      <c r="P1504" s="204">
        <v>10000</v>
      </c>
      <c r="S1504" t="s">
        <v>2477</v>
      </c>
      <c r="T1504" t="s">
        <v>3899</v>
      </c>
      <c r="U1504" s="206">
        <v>0.19500000000000001</v>
      </c>
      <c r="V1504" t="s">
        <v>2521</v>
      </c>
      <c r="W1504" t="s">
        <v>2384</v>
      </c>
      <c r="X1504" t="s">
        <v>3153</v>
      </c>
      <c r="Y1504" t="s">
        <v>3114</v>
      </c>
      <c r="Z1504" t="s">
        <v>3532</v>
      </c>
      <c r="AA1504" t="s">
        <v>1980</v>
      </c>
      <c r="AB1504" s="203">
        <v>37043.875</v>
      </c>
      <c r="AC1504" s="203">
        <v>37072.875</v>
      </c>
    </row>
    <row r="1505" spans="1:29" x14ac:dyDescent="0.25">
      <c r="A1505" s="44" t="str">
        <f t="shared" si="116"/>
        <v xml:space="preserve"> Natural Gas Physical</v>
      </c>
      <c r="B1505" s="44" t="str">
        <f t="shared" si="117"/>
        <v/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30</v>
      </c>
      <c r="F1505" s="218">
        <f t="shared" si="120"/>
        <v>300000</v>
      </c>
      <c r="G1505" s="207">
        <v>1264833</v>
      </c>
      <c r="H1505" s="203">
        <v>37029.351666666669</v>
      </c>
      <c r="I1505" t="s">
        <v>2654</v>
      </c>
      <c r="M1505" t="s">
        <v>2476</v>
      </c>
      <c r="N1505" t="s">
        <v>1978</v>
      </c>
      <c r="O1505" t="s">
        <v>1979</v>
      </c>
      <c r="P1505" s="204">
        <v>10000</v>
      </c>
      <c r="S1505" t="s">
        <v>2477</v>
      </c>
      <c r="T1505" t="s">
        <v>3899</v>
      </c>
      <c r="U1505" s="206">
        <v>0.1875</v>
      </c>
      <c r="V1505" t="s">
        <v>2521</v>
      </c>
      <c r="W1505" t="s">
        <v>2384</v>
      </c>
      <c r="X1505" t="s">
        <v>3153</v>
      </c>
      <c r="Y1505" t="s">
        <v>3114</v>
      </c>
      <c r="Z1505" t="s">
        <v>3532</v>
      </c>
      <c r="AA1505" t="s">
        <v>1981</v>
      </c>
      <c r="AB1505" s="203">
        <v>37043.875</v>
      </c>
      <c r="AC1505" s="203">
        <v>37072.875</v>
      </c>
    </row>
    <row r="1506" spans="1:29" x14ac:dyDescent="0.25">
      <c r="A1506" s="44" t="str">
        <f t="shared" si="116"/>
        <v xml:space="preserve"> Metals Financial</v>
      </c>
      <c r="B1506" s="44" t="str">
        <f t="shared" si="117"/>
        <v/>
      </c>
      <c r="C1506" s="44" t="str">
        <f t="shared" si="118"/>
        <v>Metals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1</v>
      </c>
      <c r="F1506" s="218">
        <f t="shared" si="120"/>
        <v>20</v>
      </c>
      <c r="G1506" s="207">
        <v>1264836</v>
      </c>
      <c r="H1506" s="203">
        <v>37029.351689814815</v>
      </c>
      <c r="I1506" t="s">
        <v>1195</v>
      </c>
      <c r="M1506" t="s">
        <v>2482</v>
      </c>
      <c r="N1506" t="s">
        <v>3896</v>
      </c>
      <c r="O1506" t="s">
        <v>3897</v>
      </c>
      <c r="P1506" s="204">
        <v>20</v>
      </c>
      <c r="S1506" t="s">
        <v>3898</v>
      </c>
      <c r="T1506" t="s">
        <v>3899</v>
      </c>
      <c r="U1506" s="206">
        <v>1705</v>
      </c>
      <c r="V1506" t="s">
        <v>1196</v>
      </c>
      <c r="W1506" t="s">
        <v>3922</v>
      </c>
      <c r="X1506" t="s">
        <v>3902</v>
      </c>
      <c r="Y1506" t="s">
        <v>3903</v>
      </c>
      <c r="Z1506" t="s">
        <v>3904</v>
      </c>
      <c r="AA1506">
        <v>2138409</v>
      </c>
    </row>
    <row r="1507" spans="1:29" x14ac:dyDescent="0.25">
      <c r="A1507" s="44" t="str">
        <f t="shared" si="116"/>
        <v>US Power Physical</v>
      </c>
      <c r="B1507" s="44" t="str">
        <f t="shared" si="117"/>
        <v>US</v>
      </c>
      <c r="C1507" s="44" t="str">
        <f t="shared" si="118"/>
        <v>Power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8">
        <f t="shared" si="120"/>
        <v>25</v>
      </c>
      <c r="G1507" s="207">
        <v>1264837</v>
      </c>
      <c r="H1507" s="203">
        <v>37029.351689814815</v>
      </c>
      <c r="I1507" t="s">
        <v>2462</v>
      </c>
      <c r="M1507" t="s">
        <v>3301</v>
      </c>
      <c r="N1507" t="s">
        <v>2409</v>
      </c>
      <c r="O1507" t="s">
        <v>1811</v>
      </c>
      <c r="Q1507" s="204">
        <v>25</v>
      </c>
      <c r="S1507" t="s">
        <v>2475</v>
      </c>
      <c r="T1507" t="s">
        <v>3899</v>
      </c>
      <c r="U1507" s="206">
        <v>335</v>
      </c>
      <c r="V1507" t="s">
        <v>1833</v>
      </c>
      <c r="W1507" t="s">
        <v>2486</v>
      </c>
      <c r="X1507" t="s">
        <v>2412</v>
      </c>
      <c r="Y1507" t="s">
        <v>4166</v>
      </c>
      <c r="Z1507" t="s">
        <v>3527</v>
      </c>
      <c r="AA1507">
        <v>615159.1</v>
      </c>
      <c r="AB1507" s="203">
        <v>37032.875</v>
      </c>
      <c r="AC1507" s="203">
        <v>37032.875</v>
      </c>
    </row>
    <row r="1508" spans="1:29" x14ac:dyDescent="0.25">
      <c r="A1508" s="44" t="str">
        <f t="shared" si="116"/>
        <v>US Natural Gas Financial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Financial</v>
      </c>
      <c r="E1508" s="44">
        <f>IF(VLOOKUP(S1508,'DD-Lookup'!$J$6:$L$50,3,FALSE)="Monthly",(YEAR(AC1508)-YEAR(AB1508))*12+MONTH(AC1508)-MONTH(AB1508)+1,(AC1508-AB1508+1))</f>
        <v>30</v>
      </c>
      <c r="F1508" s="218">
        <f t="shared" si="120"/>
        <v>900000</v>
      </c>
      <c r="G1508" s="207">
        <v>1264835</v>
      </c>
      <c r="H1508" s="203">
        <v>37029.351689814815</v>
      </c>
      <c r="I1508" t="s">
        <v>2328</v>
      </c>
      <c r="M1508" t="s">
        <v>2476</v>
      </c>
      <c r="N1508" t="s">
        <v>3125</v>
      </c>
      <c r="O1508" t="s">
        <v>3170</v>
      </c>
      <c r="P1508" s="204">
        <v>30000</v>
      </c>
      <c r="S1508" t="s">
        <v>2477</v>
      </c>
      <c r="T1508" t="s">
        <v>3899</v>
      </c>
      <c r="U1508" s="206">
        <v>0.41499999999999998</v>
      </c>
      <c r="V1508" t="s">
        <v>3686</v>
      </c>
      <c r="W1508" t="s">
        <v>3126</v>
      </c>
      <c r="X1508" t="s">
        <v>3127</v>
      </c>
      <c r="Y1508" t="s">
        <v>3964</v>
      </c>
      <c r="Z1508" t="s">
        <v>3532</v>
      </c>
      <c r="AA1508" t="s">
        <v>1982</v>
      </c>
      <c r="AB1508" s="203">
        <v>37043.875</v>
      </c>
      <c r="AC1508" s="203">
        <v>37072.875</v>
      </c>
    </row>
    <row r="1509" spans="1:29" x14ac:dyDescent="0.25">
      <c r="A1509" s="44" t="str">
        <f t="shared" si="116"/>
        <v>US Power Physical</v>
      </c>
      <c r="B1509" s="44" t="str">
        <f t="shared" si="117"/>
        <v>US</v>
      </c>
      <c r="C1509" s="44" t="str">
        <f t="shared" si="118"/>
        <v>Power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2</v>
      </c>
      <c r="F1509" s="218">
        <f t="shared" si="120"/>
        <v>50</v>
      </c>
      <c r="G1509" s="207">
        <v>1264838</v>
      </c>
      <c r="H1509" s="203">
        <v>37029.351805555554</v>
      </c>
      <c r="I1509" t="s">
        <v>2647</v>
      </c>
      <c r="M1509" t="s">
        <v>3301</v>
      </c>
      <c r="N1509" t="s">
        <v>2406</v>
      </c>
      <c r="O1509" t="s">
        <v>1983</v>
      </c>
      <c r="P1509" s="204">
        <v>25</v>
      </c>
      <c r="S1509" t="s">
        <v>2475</v>
      </c>
      <c r="T1509" t="s">
        <v>3899</v>
      </c>
      <c r="U1509" s="206">
        <v>215</v>
      </c>
      <c r="V1509" t="s">
        <v>4141</v>
      </c>
      <c r="W1509" t="s">
        <v>2417</v>
      </c>
      <c r="X1509" t="s">
        <v>2408</v>
      </c>
      <c r="Y1509" t="s">
        <v>4166</v>
      </c>
      <c r="Z1509" t="s">
        <v>3527</v>
      </c>
      <c r="AA1509">
        <v>615160.1</v>
      </c>
      <c r="AB1509" s="203">
        <v>37031.875</v>
      </c>
      <c r="AC1509" s="203">
        <v>37032.875</v>
      </c>
    </row>
    <row r="1510" spans="1:29" x14ac:dyDescent="0.25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3</v>
      </c>
      <c r="F1510" s="218">
        <f t="shared" si="120"/>
        <v>30000</v>
      </c>
      <c r="G1510" s="207">
        <v>1264839</v>
      </c>
      <c r="H1510" s="203">
        <v>37029.351840277777</v>
      </c>
      <c r="I1510" t="s">
        <v>2710</v>
      </c>
      <c r="M1510" t="s">
        <v>2476</v>
      </c>
      <c r="N1510" t="s">
        <v>3110</v>
      </c>
      <c r="O1510" t="s">
        <v>1845</v>
      </c>
      <c r="Q1510" s="204">
        <v>10000</v>
      </c>
      <c r="S1510" t="s">
        <v>2477</v>
      </c>
      <c r="T1510" t="s">
        <v>3899</v>
      </c>
      <c r="U1510" s="206">
        <v>9.25</v>
      </c>
      <c r="V1510" t="s">
        <v>2438</v>
      </c>
      <c r="W1510" t="s">
        <v>2431</v>
      </c>
      <c r="X1510" t="s">
        <v>2375</v>
      </c>
      <c r="Y1510" t="s">
        <v>3114</v>
      </c>
      <c r="Z1510" t="s">
        <v>3532</v>
      </c>
      <c r="AA1510">
        <v>796870</v>
      </c>
      <c r="AB1510" s="203">
        <v>37030.875</v>
      </c>
      <c r="AC1510" s="203">
        <v>37032.875</v>
      </c>
    </row>
    <row r="1511" spans="1:29" x14ac:dyDescent="0.25">
      <c r="A1511" s="44" t="str">
        <f t="shared" si="116"/>
        <v>US Power Physical</v>
      </c>
      <c r="B1511" s="44" t="str">
        <f t="shared" si="117"/>
        <v>US</v>
      </c>
      <c r="C1511" s="44" t="str">
        <f t="shared" si="118"/>
        <v>Power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8">
        <f t="shared" si="120"/>
        <v>25</v>
      </c>
      <c r="G1511" s="207">
        <v>1264840</v>
      </c>
      <c r="H1511" s="203">
        <v>37029.351851851854</v>
      </c>
      <c r="I1511" t="s">
        <v>2823</v>
      </c>
      <c r="M1511" t="s">
        <v>3301</v>
      </c>
      <c r="N1511" t="s">
        <v>2406</v>
      </c>
      <c r="O1511" t="s">
        <v>1808</v>
      </c>
      <c r="P1511" s="204">
        <v>25</v>
      </c>
      <c r="S1511" t="s">
        <v>2475</v>
      </c>
      <c r="T1511" t="s">
        <v>3899</v>
      </c>
      <c r="U1511" s="206">
        <v>335</v>
      </c>
      <c r="V1511" t="s">
        <v>1984</v>
      </c>
      <c r="W1511" t="s">
        <v>2450</v>
      </c>
      <c r="X1511" t="s">
        <v>2451</v>
      </c>
      <c r="Y1511" t="s">
        <v>4166</v>
      </c>
      <c r="Z1511" t="s">
        <v>3527</v>
      </c>
      <c r="AA1511">
        <v>615161.1</v>
      </c>
      <c r="AB1511" s="203">
        <v>37032.875</v>
      </c>
      <c r="AC1511" s="203">
        <v>37032.875</v>
      </c>
    </row>
    <row r="1512" spans="1:29" x14ac:dyDescent="0.25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3</v>
      </c>
      <c r="F1512" s="218">
        <f t="shared" si="120"/>
        <v>30000</v>
      </c>
      <c r="G1512" s="207">
        <v>1264841</v>
      </c>
      <c r="H1512" s="203">
        <v>37029.35193287037</v>
      </c>
      <c r="I1512" t="s">
        <v>2630</v>
      </c>
      <c r="M1512" t="s">
        <v>2476</v>
      </c>
      <c r="N1512" t="s">
        <v>3110</v>
      </c>
      <c r="O1512" t="s">
        <v>1805</v>
      </c>
      <c r="Q1512" s="204">
        <v>10000</v>
      </c>
      <c r="S1512" t="s">
        <v>2477</v>
      </c>
      <c r="T1512" t="s">
        <v>3899</v>
      </c>
      <c r="U1512" s="206">
        <v>3.85</v>
      </c>
      <c r="V1512" t="s">
        <v>2902</v>
      </c>
      <c r="W1512" t="s">
        <v>2386</v>
      </c>
      <c r="X1512" t="s">
        <v>2375</v>
      </c>
      <c r="Y1512" t="s">
        <v>3114</v>
      </c>
      <c r="Z1512" t="s">
        <v>3532</v>
      </c>
      <c r="AA1512">
        <v>796871</v>
      </c>
      <c r="AB1512" s="203">
        <v>37030.875</v>
      </c>
      <c r="AC1512" s="203">
        <v>37032.875</v>
      </c>
    </row>
    <row r="1513" spans="1:29" x14ac:dyDescent="0.25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3</v>
      </c>
      <c r="F1513" s="218">
        <f t="shared" si="120"/>
        <v>30000</v>
      </c>
      <c r="G1513" s="207">
        <v>1264842</v>
      </c>
      <c r="H1513" s="203">
        <v>37029.352002314816</v>
      </c>
      <c r="I1513" t="s">
        <v>2669</v>
      </c>
      <c r="M1513" t="s">
        <v>2476</v>
      </c>
      <c r="N1513" t="s">
        <v>3110</v>
      </c>
      <c r="O1513" t="s">
        <v>1845</v>
      </c>
      <c r="Q1513" s="204">
        <v>10000</v>
      </c>
      <c r="S1513" t="s">
        <v>2477</v>
      </c>
      <c r="T1513" t="s">
        <v>3899</v>
      </c>
      <c r="U1513" s="206">
        <v>9.375</v>
      </c>
      <c r="V1513" t="s">
        <v>3710</v>
      </c>
      <c r="W1513" t="s">
        <v>2431</v>
      </c>
      <c r="X1513" t="s">
        <v>2375</v>
      </c>
      <c r="Y1513" t="s">
        <v>3114</v>
      </c>
      <c r="Z1513" t="s">
        <v>3532</v>
      </c>
      <c r="AA1513">
        <v>796872</v>
      </c>
      <c r="AB1513" s="203">
        <v>37030.875</v>
      </c>
      <c r="AC1513" s="203">
        <v>37032.875</v>
      </c>
    </row>
    <row r="1514" spans="1:29" x14ac:dyDescent="0.25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3</v>
      </c>
      <c r="F1514" s="218">
        <f t="shared" si="120"/>
        <v>30000</v>
      </c>
      <c r="G1514" s="207">
        <v>1264844</v>
      </c>
      <c r="H1514" s="203">
        <v>37029.352083333331</v>
      </c>
      <c r="I1514" t="s">
        <v>2710</v>
      </c>
      <c r="M1514" t="s">
        <v>2476</v>
      </c>
      <c r="N1514" t="s">
        <v>3110</v>
      </c>
      <c r="O1514" t="s">
        <v>1839</v>
      </c>
      <c r="Q1514" s="204">
        <v>10000</v>
      </c>
      <c r="S1514" t="s">
        <v>2477</v>
      </c>
      <c r="T1514" t="s">
        <v>3899</v>
      </c>
      <c r="U1514" s="206">
        <v>9.25</v>
      </c>
      <c r="V1514" t="s">
        <v>2438</v>
      </c>
      <c r="W1514" t="s">
        <v>2431</v>
      </c>
      <c r="X1514" t="s">
        <v>2375</v>
      </c>
      <c r="Y1514" t="s">
        <v>3114</v>
      </c>
      <c r="Z1514" t="s">
        <v>3532</v>
      </c>
      <c r="AA1514">
        <v>796873</v>
      </c>
      <c r="AB1514" s="203">
        <v>37030.875</v>
      </c>
      <c r="AC1514" s="203">
        <v>37032.875</v>
      </c>
    </row>
    <row r="1515" spans="1:29" x14ac:dyDescent="0.25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3</v>
      </c>
      <c r="F1515" s="218">
        <f t="shared" si="120"/>
        <v>30000</v>
      </c>
      <c r="G1515" s="207">
        <v>1264845</v>
      </c>
      <c r="H1515" s="203">
        <v>37029.352118055554</v>
      </c>
      <c r="I1515" t="s">
        <v>3639</v>
      </c>
      <c r="M1515" t="s">
        <v>2476</v>
      </c>
      <c r="N1515" t="s">
        <v>3110</v>
      </c>
      <c r="O1515" t="s">
        <v>1845</v>
      </c>
      <c r="P1515" s="204">
        <v>10000</v>
      </c>
      <c r="S1515" t="s">
        <v>2477</v>
      </c>
      <c r="T1515" t="s">
        <v>3899</v>
      </c>
      <c r="U1515" s="206">
        <v>9.25</v>
      </c>
      <c r="V1515" t="s">
        <v>2841</v>
      </c>
      <c r="W1515" t="s">
        <v>2431</v>
      </c>
      <c r="X1515" t="s">
        <v>2375</v>
      </c>
      <c r="Y1515" t="s">
        <v>3114</v>
      </c>
      <c r="Z1515" t="s">
        <v>3532</v>
      </c>
      <c r="AA1515">
        <v>796874</v>
      </c>
      <c r="AB1515" s="203">
        <v>37030.875</v>
      </c>
      <c r="AC1515" s="203">
        <v>37032.875</v>
      </c>
    </row>
    <row r="1516" spans="1:29" x14ac:dyDescent="0.25">
      <c r="A1516" s="44" t="str">
        <f t="shared" si="116"/>
        <v>US Natural Gas Financial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Financial</v>
      </c>
      <c r="E1516" s="44">
        <f>IF(VLOOKUP(S1516,'DD-Lookup'!$J$6:$L$50,3,FALSE)="Monthly",(YEAR(AC1516)-YEAR(AB1516))*12+MONTH(AC1516)-MONTH(AB1516)+1,(AC1516-AB1516+1))</f>
        <v>30</v>
      </c>
      <c r="F1516" s="218">
        <f t="shared" si="120"/>
        <v>300000</v>
      </c>
      <c r="G1516" s="207">
        <v>1264846</v>
      </c>
      <c r="H1516" s="203">
        <v>37029.352256944447</v>
      </c>
      <c r="I1516" t="s">
        <v>1985</v>
      </c>
      <c r="M1516" t="s">
        <v>2476</v>
      </c>
      <c r="N1516" t="s">
        <v>3125</v>
      </c>
      <c r="O1516" t="s">
        <v>2626</v>
      </c>
      <c r="P1516" s="204">
        <v>10000</v>
      </c>
      <c r="S1516" t="s">
        <v>2477</v>
      </c>
      <c r="T1516" t="s">
        <v>3899</v>
      </c>
      <c r="U1516" s="206">
        <v>-8.2500000000000004E-2</v>
      </c>
      <c r="V1516" t="s">
        <v>1986</v>
      </c>
      <c r="W1516" t="s">
        <v>2426</v>
      </c>
      <c r="X1516" t="s">
        <v>2427</v>
      </c>
      <c r="Y1516" t="s">
        <v>3964</v>
      </c>
      <c r="Z1516" t="s">
        <v>3532</v>
      </c>
      <c r="AA1516" t="s">
        <v>1987</v>
      </c>
      <c r="AB1516" s="203">
        <v>37043.875</v>
      </c>
      <c r="AC1516" s="203">
        <v>37072.875</v>
      </c>
    </row>
    <row r="1517" spans="1:29" x14ac:dyDescent="0.25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3</v>
      </c>
      <c r="F1517" s="218">
        <f t="shared" si="120"/>
        <v>15000</v>
      </c>
      <c r="G1517" s="207">
        <v>1264847</v>
      </c>
      <c r="H1517" s="203">
        <v>37029.352303240739</v>
      </c>
      <c r="I1517" t="s">
        <v>2916</v>
      </c>
      <c r="M1517" t="s">
        <v>2476</v>
      </c>
      <c r="N1517" t="s">
        <v>3110</v>
      </c>
      <c r="O1517" t="s">
        <v>1761</v>
      </c>
      <c r="P1517" s="204">
        <v>5000</v>
      </c>
      <c r="S1517" t="s">
        <v>2477</v>
      </c>
      <c r="T1517" t="s">
        <v>3899</v>
      </c>
      <c r="U1517" s="206">
        <v>4.4749999999999996</v>
      </c>
      <c r="V1517">
        <v>19691994</v>
      </c>
      <c r="W1517" t="s">
        <v>2358</v>
      </c>
      <c r="X1517" t="s">
        <v>2359</v>
      </c>
      <c r="Y1517" t="s">
        <v>3114</v>
      </c>
      <c r="Z1517" t="s">
        <v>3532</v>
      </c>
      <c r="AA1517">
        <v>796875</v>
      </c>
      <c r="AB1517" s="203">
        <v>37030.875</v>
      </c>
      <c r="AC1517" s="203">
        <v>37032.875</v>
      </c>
    </row>
    <row r="1518" spans="1:29" x14ac:dyDescent="0.25">
      <c r="A1518" s="44" t="str">
        <f t="shared" si="116"/>
        <v>US Power Financial</v>
      </c>
      <c r="B1518" s="44" t="str">
        <f t="shared" si="117"/>
        <v>US</v>
      </c>
      <c r="C1518" s="44" t="str">
        <f t="shared" si="118"/>
        <v>Power</v>
      </c>
      <c r="D1518" s="44" t="str">
        <f t="shared" si="119"/>
        <v>Financial</v>
      </c>
      <c r="E1518" s="44">
        <f>IF(VLOOKUP(S1518,'DD-Lookup'!$J$6:$L$50,3,FALSE)="Monthly",(YEAR(AC1518)-YEAR(AB1518))*12+MONTH(AC1518)-MONTH(AB1518)+1,(AC1518-AB1518+1))</f>
        <v>1</v>
      </c>
      <c r="F1518" s="218">
        <f t="shared" si="120"/>
        <v>50</v>
      </c>
      <c r="G1518" s="207">
        <v>1264848</v>
      </c>
      <c r="H1518" s="203">
        <v>37029.352303240739</v>
      </c>
      <c r="I1518" t="s">
        <v>2630</v>
      </c>
      <c r="M1518" t="s">
        <v>3301</v>
      </c>
      <c r="N1518" t="s">
        <v>4162</v>
      </c>
      <c r="O1518" t="s">
        <v>1988</v>
      </c>
      <c r="Q1518" s="204">
        <v>50</v>
      </c>
      <c r="S1518" t="s">
        <v>2475</v>
      </c>
      <c r="T1518" t="s">
        <v>3899</v>
      </c>
      <c r="U1518" s="206">
        <v>36</v>
      </c>
      <c r="V1518" t="s">
        <v>1989</v>
      </c>
      <c r="W1518" t="s">
        <v>4164</v>
      </c>
      <c r="X1518" t="s">
        <v>4165</v>
      </c>
      <c r="Y1518" t="s">
        <v>4166</v>
      </c>
      <c r="Z1518" t="s">
        <v>3532</v>
      </c>
      <c r="AA1518">
        <v>615162.1</v>
      </c>
      <c r="AB1518" s="203">
        <v>37029.875</v>
      </c>
      <c r="AC1518" s="203">
        <v>37029.875</v>
      </c>
    </row>
    <row r="1519" spans="1:29" x14ac:dyDescent="0.25">
      <c r="A1519" s="44" t="str">
        <f t="shared" si="116"/>
        <v>US Natural Gas Financial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Financial</v>
      </c>
      <c r="E1519" s="44">
        <f>IF(VLOOKUP(S1519,'DD-Lookup'!$J$6:$L$50,3,FALSE)="Monthly",(YEAR(AC1519)-YEAR(AB1519))*12+MONTH(AC1519)-MONTH(AB1519)+1,(AC1519-AB1519+1))</f>
        <v>30</v>
      </c>
      <c r="F1519" s="218">
        <f t="shared" si="120"/>
        <v>300000</v>
      </c>
      <c r="G1519" s="207">
        <v>1264849</v>
      </c>
      <c r="H1519" s="203">
        <v>37029.352372685185</v>
      </c>
      <c r="I1519" t="s">
        <v>2699</v>
      </c>
      <c r="M1519" t="s">
        <v>2476</v>
      </c>
      <c r="N1519" t="s">
        <v>3125</v>
      </c>
      <c r="O1519" t="s">
        <v>2830</v>
      </c>
      <c r="P1519" s="204">
        <v>10000</v>
      </c>
      <c r="S1519" t="s">
        <v>2477</v>
      </c>
      <c r="T1519" t="s">
        <v>3899</v>
      </c>
      <c r="U1519" s="206">
        <v>-7.0000000000000007E-2</v>
      </c>
      <c r="V1519" t="s">
        <v>1777</v>
      </c>
      <c r="W1519" t="s">
        <v>2831</v>
      </c>
      <c r="X1519" t="s">
        <v>2832</v>
      </c>
      <c r="Y1519" t="s">
        <v>3964</v>
      </c>
      <c r="Z1519" t="s">
        <v>3532</v>
      </c>
      <c r="AA1519" t="s">
        <v>1990</v>
      </c>
      <c r="AB1519" s="203">
        <v>37043.875</v>
      </c>
      <c r="AC1519" s="203">
        <v>37072.875</v>
      </c>
    </row>
    <row r="1520" spans="1:29" x14ac:dyDescent="0.25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3</v>
      </c>
      <c r="F1520" s="218">
        <f t="shared" si="120"/>
        <v>15000</v>
      </c>
      <c r="G1520" s="207">
        <v>1264851</v>
      </c>
      <c r="H1520" s="203">
        <v>37029.352384259262</v>
      </c>
      <c r="I1520" t="s">
        <v>2401</v>
      </c>
      <c r="M1520" t="s">
        <v>2476</v>
      </c>
      <c r="N1520" t="s">
        <v>3110</v>
      </c>
      <c r="O1520" t="s">
        <v>2612</v>
      </c>
      <c r="Q1520" s="204">
        <v>5000</v>
      </c>
      <c r="S1520" t="s">
        <v>2477</v>
      </c>
      <c r="T1520" t="s">
        <v>3899</v>
      </c>
      <c r="U1520" s="206">
        <v>4.0650000000000004</v>
      </c>
      <c r="V1520" t="s">
        <v>3807</v>
      </c>
      <c r="W1520" t="s">
        <v>2326</v>
      </c>
      <c r="X1520" t="s">
        <v>2378</v>
      </c>
      <c r="Y1520" t="s">
        <v>3114</v>
      </c>
      <c r="Z1520" t="s">
        <v>3532</v>
      </c>
      <c r="AA1520">
        <v>796876</v>
      </c>
      <c r="AB1520" s="203">
        <v>37030.875</v>
      </c>
      <c r="AC1520" s="203">
        <v>37032.875</v>
      </c>
    </row>
    <row r="1521" spans="1:29" x14ac:dyDescent="0.25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3</v>
      </c>
      <c r="F1521" s="218">
        <f t="shared" si="120"/>
        <v>15000</v>
      </c>
      <c r="G1521" s="207">
        <v>1264852</v>
      </c>
      <c r="H1521" s="203">
        <v>37029.352465277778</v>
      </c>
      <c r="I1521" t="s">
        <v>2943</v>
      </c>
      <c r="M1521" t="s">
        <v>2476</v>
      </c>
      <c r="N1521" t="s">
        <v>3110</v>
      </c>
      <c r="O1521" t="s">
        <v>1762</v>
      </c>
      <c r="Q1521" s="204">
        <v>5000</v>
      </c>
      <c r="S1521" t="s">
        <v>2477</v>
      </c>
      <c r="T1521" t="s">
        <v>3899</v>
      </c>
      <c r="U1521" s="206">
        <v>4.0650000000000004</v>
      </c>
      <c r="V1521" t="s">
        <v>2944</v>
      </c>
      <c r="W1521" t="s">
        <v>3157</v>
      </c>
      <c r="X1521" t="s">
        <v>3158</v>
      </c>
      <c r="Y1521" t="s">
        <v>3114</v>
      </c>
      <c r="Z1521" t="s">
        <v>3532</v>
      </c>
      <c r="AA1521">
        <v>796877</v>
      </c>
      <c r="AB1521" s="203">
        <v>37030.875</v>
      </c>
      <c r="AC1521" s="203">
        <v>37032.875</v>
      </c>
    </row>
    <row r="1522" spans="1:29" x14ac:dyDescent="0.25">
      <c r="A1522" s="44" t="str">
        <f t="shared" si="116"/>
        <v>US Power Physical</v>
      </c>
      <c r="B1522" s="44" t="str">
        <f t="shared" si="117"/>
        <v>US</v>
      </c>
      <c r="C1522" s="44" t="str">
        <f t="shared" si="118"/>
        <v>Power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2</v>
      </c>
      <c r="F1522" s="218">
        <f t="shared" si="120"/>
        <v>50</v>
      </c>
      <c r="G1522" s="207">
        <v>1264853</v>
      </c>
      <c r="H1522" s="203">
        <v>37029.352488425924</v>
      </c>
      <c r="I1522" t="s">
        <v>2443</v>
      </c>
      <c r="M1522" t="s">
        <v>3301</v>
      </c>
      <c r="N1522" t="s">
        <v>2409</v>
      </c>
      <c r="O1522" t="s">
        <v>1817</v>
      </c>
      <c r="Q1522" s="204">
        <v>25</v>
      </c>
      <c r="S1522" t="s">
        <v>2475</v>
      </c>
      <c r="T1522" t="s">
        <v>3899</v>
      </c>
      <c r="U1522" s="206">
        <v>205</v>
      </c>
      <c r="V1522" t="s">
        <v>2456</v>
      </c>
      <c r="W1522" t="s">
        <v>2419</v>
      </c>
      <c r="X1522" t="s">
        <v>2412</v>
      </c>
      <c r="Y1522" t="s">
        <v>4166</v>
      </c>
      <c r="Z1522" t="s">
        <v>3527</v>
      </c>
      <c r="AA1522">
        <v>615164.1</v>
      </c>
      <c r="AB1522" s="203">
        <v>37031.875</v>
      </c>
      <c r="AC1522" s="203">
        <v>37032.875</v>
      </c>
    </row>
    <row r="1523" spans="1:29" x14ac:dyDescent="0.25">
      <c r="A1523" s="44" t="str">
        <f t="shared" si="116"/>
        <v xml:space="preserve"> Power Financial</v>
      </c>
      <c r="B1523" s="44" t="str">
        <f t="shared" si="117"/>
        <v/>
      </c>
      <c r="C1523" s="44" t="str">
        <f t="shared" si="118"/>
        <v>Power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29</v>
      </c>
      <c r="F1523" s="218">
        <f t="shared" si="120"/>
        <v>725</v>
      </c>
      <c r="G1523" s="207">
        <v>1264854</v>
      </c>
      <c r="H1523" s="203">
        <v>37029.352488425924</v>
      </c>
      <c r="I1523" t="s">
        <v>1991</v>
      </c>
      <c r="M1523" t="s">
        <v>3301</v>
      </c>
      <c r="N1523" t="s">
        <v>1541</v>
      </c>
      <c r="O1523" t="s">
        <v>1992</v>
      </c>
      <c r="P1523" s="204">
        <v>25</v>
      </c>
      <c r="S1523" t="s">
        <v>2475</v>
      </c>
      <c r="T1523" t="s">
        <v>1543</v>
      </c>
      <c r="U1523" s="206">
        <v>224</v>
      </c>
      <c r="V1523" t="s">
        <v>1993</v>
      </c>
      <c r="W1523" t="s">
        <v>1702</v>
      </c>
      <c r="X1523" t="s">
        <v>1546</v>
      </c>
      <c r="Y1523" t="s">
        <v>1547</v>
      </c>
      <c r="Z1523" t="s">
        <v>1548</v>
      </c>
      <c r="AA1523">
        <v>1264854</v>
      </c>
      <c r="AB1523" s="203">
        <v>37228</v>
      </c>
      <c r="AC1523" s="203">
        <v>37256</v>
      </c>
    </row>
    <row r="1524" spans="1:29" x14ac:dyDescent="0.25">
      <c r="A1524" s="44" t="str">
        <f t="shared" si="116"/>
        <v>US Power Physical</v>
      </c>
      <c r="B1524" s="44" t="str">
        <f t="shared" si="117"/>
        <v>US</v>
      </c>
      <c r="C1524" s="44" t="str">
        <f t="shared" si="118"/>
        <v>Power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4</v>
      </c>
      <c r="F1524" s="218">
        <f t="shared" si="120"/>
        <v>200</v>
      </c>
      <c r="G1524" s="207">
        <v>1264855</v>
      </c>
      <c r="H1524" s="203">
        <v>37029.352523148147</v>
      </c>
      <c r="I1524" t="s">
        <v>2640</v>
      </c>
      <c r="M1524" t="s">
        <v>3301</v>
      </c>
      <c r="N1524" t="s">
        <v>2631</v>
      </c>
      <c r="O1524" t="s">
        <v>1629</v>
      </c>
      <c r="P1524" s="204">
        <v>50</v>
      </c>
      <c r="S1524" t="s">
        <v>2475</v>
      </c>
      <c r="T1524" t="s">
        <v>3899</v>
      </c>
      <c r="U1524" s="206">
        <v>52.5</v>
      </c>
      <c r="V1524" t="s">
        <v>2641</v>
      </c>
      <c r="W1524" t="s">
        <v>2642</v>
      </c>
      <c r="X1524" t="s">
        <v>2643</v>
      </c>
      <c r="Y1524" t="s">
        <v>4166</v>
      </c>
      <c r="Z1524" t="s">
        <v>3527</v>
      </c>
      <c r="AA1524">
        <v>615165.1</v>
      </c>
      <c r="AB1524" s="203">
        <v>37033.875</v>
      </c>
      <c r="AC1524" s="203">
        <v>37036.875</v>
      </c>
    </row>
    <row r="1525" spans="1:29" x14ac:dyDescent="0.25">
      <c r="A1525" s="44" t="str">
        <f t="shared" si="116"/>
        <v>US Power Financial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Financial</v>
      </c>
      <c r="E1525" s="44">
        <f>IF(VLOOKUP(S1525,'DD-Lookup'!$J$6:$L$50,3,FALSE)="Monthly",(YEAR(AC1525)-YEAR(AB1525))*12+MONTH(AC1525)-MONTH(AB1525)+1,(AC1525-AB1525+1))</f>
        <v>1</v>
      </c>
      <c r="F1525" s="218">
        <f t="shared" si="120"/>
        <v>50</v>
      </c>
      <c r="G1525" s="207">
        <v>1264856</v>
      </c>
      <c r="H1525" s="203">
        <v>37029.352534722224</v>
      </c>
      <c r="I1525" t="s">
        <v>2710</v>
      </c>
      <c r="M1525" t="s">
        <v>3301</v>
      </c>
      <c r="N1525" t="s">
        <v>4162</v>
      </c>
      <c r="O1525" t="s">
        <v>1988</v>
      </c>
      <c r="Q1525" s="204">
        <v>50</v>
      </c>
      <c r="S1525" t="s">
        <v>2475</v>
      </c>
      <c r="T1525" t="s">
        <v>3899</v>
      </c>
      <c r="U1525" s="206">
        <v>37</v>
      </c>
      <c r="V1525" t="s">
        <v>3102</v>
      </c>
      <c r="W1525" t="s">
        <v>4164</v>
      </c>
      <c r="X1525" t="s">
        <v>4165</v>
      </c>
      <c r="Y1525" t="s">
        <v>4166</v>
      </c>
      <c r="Z1525" t="s">
        <v>3532</v>
      </c>
      <c r="AA1525">
        <v>615166.1</v>
      </c>
      <c r="AB1525" s="203">
        <v>37029.875</v>
      </c>
      <c r="AC1525" s="203">
        <v>37029.875</v>
      </c>
    </row>
    <row r="1526" spans="1:29" x14ac:dyDescent="0.25">
      <c r="A1526" s="44" t="str">
        <f t="shared" si="116"/>
        <v>US Natural Gas Financial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365</v>
      </c>
      <c r="F1526" s="218">
        <f t="shared" si="120"/>
        <v>1825000</v>
      </c>
      <c r="G1526" s="207">
        <v>1264857</v>
      </c>
      <c r="H1526" s="203">
        <v>37029.352546296293</v>
      </c>
      <c r="I1526" t="s">
        <v>3639</v>
      </c>
      <c r="M1526" t="s">
        <v>2476</v>
      </c>
      <c r="N1526" t="s">
        <v>2711</v>
      </c>
      <c r="O1526" t="s">
        <v>3178</v>
      </c>
      <c r="Q1526" s="204">
        <v>5000</v>
      </c>
      <c r="S1526" t="s">
        <v>2477</v>
      </c>
      <c r="T1526" t="s">
        <v>3899</v>
      </c>
      <c r="U1526" s="206">
        <v>4.38</v>
      </c>
      <c r="V1526" t="s">
        <v>2361</v>
      </c>
      <c r="W1526" t="s">
        <v>3390</v>
      </c>
      <c r="X1526" t="s">
        <v>2713</v>
      </c>
      <c r="Y1526" t="s">
        <v>3964</v>
      </c>
      <c r="Z1526" t="s">
        <v>3532</v>
      </c>
      <c r="AA1526" t="s">
        <v>1994</v>
      </c>
      <c r="AB1526" s="203">
        <v>37257.875</v>
      </c>
      <c r="AC1526" s="203">
        <v>37621.875</v>
      </c>
    </row>
    <row r="1527" spans="1:29" x14ac:dyDescent="0.25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</v>
      </c>
      <c r="F1527" s="218">
        <f t="shared" si="120"/>
        <v>15000</v>
      </c>
      <c r="G1527" s="207">
        <v>1264858</v>
      </c>
      <c r="H1527" s="203">
        <v>37029.352592592593</v>
      </c>
      <c r="I1527" t="s">
        <v>2630</v>
      </c>
      <c r="M1527" t="s">
        <v>2476</v>
      </c>
      <c r="N1527" t="s">
        <v>3110</v>
      </c>
      <c r="O1527" t="s">
        <v>1832</v>
      </c>
      <c r="P1527" s="204">
        <v>5000</v>
      </c>
      <c r="S1527" t="s">
        <v>2477</v>
      </c>
      <c r="T1527" t="s">
        <v>3899</v>
      </c>
      <c r="U1527" s="206">
        <v>2.625</v>
      </c>
      <c r="V1527" t="s">
        <v>2902</v>
      </c>
      <c r="W1527" t="s">
        <v>2413</v>
      </c>
      <c r="X1527" t="s">
        <v>2375</v>
      </c>
      <c r="Y1527" t="s">
        <v>3114</v>
      </c>
      <c r="Z1527" t="s">
        <v>3532</v>
      </c>
      <c r="AA1527">
        <v>796878</v>
      </c>
      <c r="AB1527" s="203">
        <v>37030.875</v>
      </c>
      <c r="AC1527" s="203">
        <v>37032.875</v>
      </c>
    </row>
    <row r="1528" spans="1:29" x14ac:dyDescent="0.25">
      <c r="A1528" s="44" t="str">
        <f t="shared" si="116"/>
        <v>US Natural Gas Physical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3</v>
      </c>
      <c r="F1528" s="218">
        <f t="shared" si="120"/>
        <v>15000</v>
      </c>
      <c r="G1528" s="207">
        <v>1264859</v>
      </c>
      <c r="H1528" s="203">
        <v>37029.352766203701</v>
      </c>
      <c r="I1528" t="s">
        <v>2863</v>
      </c>
      <c r="M1528" t="s">
        <v>2476</v>
      </c>
      <c r="N1528" t="s">
        <v>3110</v>
      </c>
      <c r="O1528" t="s">
        <v>2606</v>
      </c>
      <c r="P1528" s="204">
        <v>5000</v>
      </c>
      <c r="S1528" t="s">
        <v>2477</v>
      </c>
      <c r="T1528" t="s">
        <v>3899</v>
      </c>
      <c r="U1528" s="206">
        <v>4.1500000000000004</v>
      </c>
      <c r="V1528" t="s">
        <v>2901</v>
      </c>
      <c r="W1528" t="s">
        <v>2319</v>
      </c>
      <c r="X1528" t="s">
        <v>2320</v>
      </c>
      <c r="Y1528" t="s">
        <v>3114</v>
      </c>
      <c r="Z1528" t="s">
        <v>3532</v>
      </c>
      <c r="AA1528">
        <v>796879</v>
      </c>
      <c r="AB1528" s="203">
        <v>37030.875</v>
      </c>
      <c r="AC1528" s="203">
        <v>37032.875</v>
      </c>
    </row>
    <row r="1529" spans="1:29" x14ac:dyDescent="0.25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3</v>
      </c>
      <c r="F1529" s="218">
        <f t="shared" si="120"/>
        <v>30000</v>
      </c>
      <c r="G1529" s="207">
        <v>1264860</v>
      </c>
      <c r="H1529" s="203">
        <v>37029.352847222224</v>
      </c>
      <c r="I1529" t="s">
        <v>3681</v>
      </c>
      <c r="M1529" t="s">
        <v>2476</v>
      </c>
      <c r="N1529" t="s">
        <v>3110</v>
      </c>
      <c r="O1529" t="s">
        <v>1756</v>
      </c>
      <c r="P1529" s="204">
        <v>10000</v>
      </c>
      <c r="S1529" t="s">
        <v>2477</v>
      </c>
      <c r="T1529" t="s">
        <v>3899</v>
      </c>
      <c r="U1529" s="206">
        <v>4.07</v>
      </c>
      <c r="V1529" t="s">
        <v>3682</v>
      </c>
      <c r="W1529" t="s">
        <v>3157</v>
      </c>
      <c r="X1529" t="s">
        <v>3158</v>
      </c>
      <c r="Y1529" t="s">
        <v>3114</v>
      </c>
      <c r="Z1529" t="s">
        <v>3532</v>
      </c>
      <c r="AA1529">
        <v>796880</v>
      </c>
      <c r="AB1529" s="203">
        <v>37030.875</v>
      </c>
      <c r="AC1529" s="203">
        <v>37032.875</v>
      </c>
    </row>
    <row r="1530" spans="1:29" x14ac:dyDescent="0.25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3</v>
      </c>
      <c r="F1530" s="218">
        <f t="shared" si="120"/>
        <v>30000</v>
      </c>
      <c r="G1530" s="207">
        <v>1264861</v>
      </c>
      <c r="H1530" s="203">
        <v>37029.352870370371</v>
      </c>
      <c r="I1530" t="s">
        <v>2746</v>
      </c>
      <c r="M1530" t="s">
        <v>2476</v>
      </c>
      <c r="N1530" t="s">
        <v>2445</v>
      </c>
      <c r="O1530" t="s">
        <v>1964</v>
      </c>
      <c r="Q1530" s="204">
        <v>10000</v>
      </c>
      <c r="S1530" t="s">
        <v>2477</v>
      </c>
      <c r="T1530" t="s">
        <v>3899</v>
      </c>
      <c r="U1530" s="206">
        <v>3.9849999999999999</v>
      </c>
      <c r="V1530" t="s">
        <v>2747</v>
      </c>
      <c r="W1530" t="s">
        <v>2827</v>
      </c>
      <c r="X1530" t="s">
        <v>2447</v>
      </c>
      <c r="Y1530" t="s">
        <v>3114</v>
      </c>
      <c r="Z1530" t="s">
        <v>2448</v>
      </c>
      <c r="AA1530">
        <v>796881</v>
      </c>
      <c r="AB1530" s="203">
        <v>37030.875</v>
      </c>
      <c r="AC1530" s="203">
        <v>37032.875</v>
      </c>
    </row>
    <row r="1531" spans="1:29" x14ac:dyDescent="0.25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3</v>
      </c>
      <c r="F1531" s="218">
        <f t="shared" si="120"/>
        <v>15000</v>
      </c>
      <c r="G1531" s="207">
        <v>1264862</v>
      </c>
      <c r="H1531" s="203">
        <v>37029.352893518517</v>
      </c>
      <c r="I1531" t="s">
        <v>2704</v>
      </c>
      <c r="M1531" t="s">
        <v>2476</v>
      </c>
      <c r="N1531" t="s">
        <v>3110</v>
      </c>
      <c r="O1531" t="s">
        <v>1832</v>
      </c>
      <c r="Q1531" s="204">
        <v>5000</v>
      </c>
      <c r="S1531" t="s">
        <v>2477</v>
      </c>
      <c r="T1531" t="s">
        <v>3899</v>
      </c>
      <c r="U1531" s="206">
        <v>2.65</v>
      </c>
      <c r="V1531" t="s">
        <v>2388</v>
      </c>
      <c r="W1531" t="s">
        <v>2413</v>
      </c>
      <c r="X1531" t="s">
        <v>2375</v>
      </c>
      <c r="Y1531" t="s">
        <v>3114</v>
      </c>
      <c r="Z1531" t="s">
        <v>3532</v>
      </c>
      <c r="AA1531">
        <v>796882</v>
      </c>
      <c r="AB1531" s="203">
        <v>37030.875</v>
      </c>
      <c r="AC1531" s="203">
        <v>37032.875</v>
      </c>
    </row>
    <row r="1532" spans="1:29" x14ac:dyDescent="0.25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3</v>
      </c>
      <c r="F1532" s="218">
        <f t="shared" si="120"/>
        <v>30000</v>
      </c>
      <c r="G1532" s="207">
        <v>1264863</v>
      </c>
      <c r="H1532" s="203">
        <v>37029.35292824074</v>
      </c>
      <c r="I1532" t="s">
        <v>2746</v>
      </c>
      <c r="M1532" t="s">
        <v>2476</v>
      </c>
      <c r="N1532" t="s">
        <v>2445</v>
      </c>
      <c r="O1532" t="s">
        <v>1964</v>
      </c>
      <c r="Q1532" s="204">
        <v>10000</v>
      </c>
      <c r="S1532" t="s">
        <v>2477</v>
      </c>
      <c r="T1532" t="s">
        <v>3899</v>
      </c>
      <c r="U1532" s="206">
        <v>4.0049999999999999</v>
      </c>
      <c r="V1532" t="s">
        <v>2747</v>
      </c>
      <c r="W1532" t="s">
        <v>2827</v>
      </c>
      <c r="X1532" t="s">
        <v>2447</v>
      </c>
      <c r="Y1532" t="s">
        <v>3114</v>
      </c>
      <c r="Z1532" t="s">
        <v>2448</v>
      </c>
      <c r="AA1532">
        <v>796883</v>
      </c>
      <c r="AB1532" s="203">
        <v>37030.875</v>
      </c>
      <c r="AC1532" s="203">
        <v>37032.875</v>
      </c>
    </row>
    <row r="1533" spans="1:29" x14ac:dyDescent="0.25">
      <c r="A1533" s="44" t="str">
        <f t="shared" si="116"/>
        <v>US Power Physical</v>
      </c>
      <c r="B1533" s="44" t="str">
        <f t="shared" si="117"/>
        <v>US</v>
      </c>
      <c r="C1533" s="44" t="str">
        <f t="shared" si="118"/>
        <v>Power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8">
        <f t="shared" si="120"/>
        <v>25</v>
      </c>
      <c r="G1533" s="207">
        <v>1264865</v>
      </c>
      <c r="H1533" s="203">
        <v>37029.352951388886</v>
      </c>
      <c r="I1533" t="s">
        <v>3871</v>
      </c>
      <c r="M1533" t="s">
        <v>3301</v>
      </c>
      <c r="N1533" t="s">
        <v>2406</v>
      </c>
      <c r="O1533" t="s">
        <v>2607</v>
      </c>
      <c r="Q1533" s="204">
        <v>25</v>
      </c>
      <c r="S1533" t="s">
        <v>2475</v>
      </c>
      <c r="T1533" t="s">
        <v>3899</v>
      </c>
      <c r="U1533" s="206">
        <v>307.5</v>
      </c>
      <c r="V1533" t="s">
        <v>2495</v>
      </c>
      <c r="W1533" t="s">
        <v>2414</v>
      </c>
      <c r="X1533" t="s">
        <v>2408</v>
      </c>
      <c r="Y1533" t="s">
        <v>4166</v>
      </c>
      <c r="Z1533" t="s">
        <v>3527</v>
      </c>
      <c r="AA1533">
        <v>615168.1</v>
      </c>
      <c r="AB1533" s="203">
        <v>37032.875</v>
      </c>
      <c r="AC1533" s="203">
        <v>37032.875</v>
      </c>
    </row>
    <row r="1534" spans="1:29" x14ac:dyDescent="0.25">
      <c r="A1534" s="44" t="str">
        <f t="shared" si="116"/>
        <v>US Natural Gas Financial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Financial</v>
      </c>
      <c r="E1534" s="44">
        <f>IF(VLOOKUP(S1534,'DD-Lookup'!$J$6:$L$50,3,FALSE)="Monthly",(YEAR(AC1534)-YEAR(AB1534))*12+MONTH(AC1534)-MONTH(AB1534)+1,(AC1534-AB1534+1))</f>
        <v>153</v>
      </c>
      <c r="F1534" s="218">
        <f t="shared" si="120"/>
        <v>1530000</v>
      </c>
      <c r="G1534" s="207">
        <v>1264866</v>
      </c>
      <c r="H1534" s="203">
        <v>37029.352962962963</v>
      </c>
      <c r="I1534" t="s">
        <v>3118</v>
      </c>
      <c r="M1534" t="s">
        <v>2476</v>
      </c>
      <c r="N1534" t="s">
        <v>3125</v>
      </c>
      <c r="O1534" t="s">
        <v>2506</v>
      </c>
      <c r="Q1534" s="204">
        <v>10000</v>
      </c>
      <c r="S1534" t="s">
        <v>2477</v>
      </c>
      <c r="T1534" t="s">
        <v>3899</v>
      </c>
      <c r="U1534" s="206">
        <v>0.155</v>
      </c>
      <c r="V1534" t="s">
        <v>2425</v>
      </c>
      <c r="W1534" t="s">
        <v>2384</v>
      </c>
      <c r="X1534" t="s">
        <v>2385</v>
      </c>
      <c r="Y1534" t="s">
        <v>3964</v>
      </c>
      <c r="Z1534" t="s">
        <v>3532</v>
      </c>
      <c r="AA1534" t="s">
        <v>1995</v>
      </c>
      <c r="AB1534" s="203">
        <v>37043</v>
      </c>
      <c r="AC1534" s="203">
        <v>37195</v>
      </c>
    </row>
    <row r="1535" spans="1:29" x14ac:dyDescent="0.25">
      <c r="A1535" s="44" t="str">
        <f t="shared" si="116"/>
        <v>US Natural Gas Financial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Financial</v>
      </c>
      <c r="E1535" s="44">
        <f>IF(VLOOKUP(S1535,'DD-Lookup'!$J$6:$L$50,3,FALSE)="Monthly",(YEAR(AC1535)-YEAR(AB1535))*12+MONTH(AC1535)-MONTH(AB1535)+1,(AC1535-AB1535+1))</f>
        <v>30</v>
      </c>
      <c r="F1535" s="218">
        <f t="shared" si="120"/>
        <v>150000</v>
      </c>
      <c r="G1535" s="207">
        <v>1264868</v>
      </c>
      <c r="H1535" s="203">
        <v>37029.352986111109</v>
      </c>
      <c r="I1535" t="s">
        <v>2654</v>
      </c>
      <c r="M1535" t="s">
        <v>2476</v>
      </c>
      <c r="N1535" t="s">
        <v>3125</v>
      </c>
      <c r="O1535" t="s">
        <v>2769</v>
      </c>
      <c r="Q1535" s="204">
        <v>5000</v>
      </c>
      <c r="S1535" t="s">
        <v>2477</v>
      </c>
      <c r="T1535" t="s">
        <v>3899</v>
      </c>
      <c r="U1535" s="206">
        <v>2.8</v>
      </c>
      <c r="V1535" t="s">
        <v>2870</v>
      </c>
      <c r="W1535" t="s">
        <v>2404</v>
      </c>
      <c r="X1535" t="s">
        <v>2405</v>
      </c>
      <c r="Y1535" t="s">
        <v>3964</v>
      </c>
      <c r="Z1535" t="s">
        <v>3532</v>
      </c>
      <c r="AA1535" t="s">
        <v>1996</v>
      </c>
      <c r="AB1535" s="203">
        <v>37043.875</v>
      </c>
      <c r="AC1535" s="203">
        <v>37072.875</v>
      </c>
    </row>
    <row r="1536" spans="1:29" x14ac:dyDescent="0.25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3</v>
      </c>
      <c r="F1536" s="218">
        <f t="shared" si="120"/>
        <v>3999</v>
      </c>
      <c r="G1536" s="207">
        <v>1264867</v>
      </c>
      <c r="H1536" s="203">
        <v>37029.352986111109</v>
      </c>
      <c r="I1536" t="s">
        <v>3240</v>
      </c>
      <c r="M1536" t="s">
        <v>2476</v>
      </c>
      <c r="N1536" t="s">
        <v>3110</v>
      </c>
      <c r="O1536" t="s">
        <v>2625</v>
      </c>
      <c r="Q1536" s="204">
        <v>1333</v>
      </c>
      <c r="S1536" t="s">
        <v>2477</v>
      </c>
      <c r="T1536" t="s">
        <v>3899</v>
      </c>
      <c r="U1536" s="206">
        <v>4.09</v>
      </c>
      <c r="V1536" t="s">
        <v>3784</v>
      </c>
      <c r="W1536" t="s">
        <v>4133</v>
      </c>
      <c r="X1536" t="s">
        <v>2378</v>
      </c>
      <c r="Y1536" t="s">
        <v>3114</v>
      </c>
      <c r="Z1536" t="s">
        <v>3532</v>
      </c>
      <c r="AA1536">
        <v>796884</v>
      </c>
      <c r="AB1536" s="203">
        <v>37030.875</v>
      </c>
      <c r="AC1536" s="203">
        <v>37032.875</v>
      </c>
    </row>
    <row r="1537" spans="1:29" x14ac:dyDescent="0.25">
      <c r="A1537" s="44" t="str">
        <f t="shared" si="116"/>
        <v>US Natural Gas Financial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Financial</v>
      </c>
      <c r="E1537" s="44">
        <f>IF(VLOOKUP(S1537,'DD-Lookup'!$J$6:$L$50,3,FALSE)="Monthly",(YEAR(AC1537)-YEAR(AB1537))*12+MONTH(AC1537)-MONTH(AB1537)+1,(AC1537-AB1537+1))</f>
        <v>30</v>
      </c>
      <c r="F1537" s="218">
        <f t="shared" si="120"/>
        <v>75000</v>
      </c>
      <c r="G1537" s="207">
        <v>1264870</v>
      </c>
      <c r="H1537" s="203">
        <v>37029.353067129632</v>
      </c>
      <c r="I1537" t="s">
        <v>3117</v>
      </c>
      <c r="M1537" t="s">
        <v>2476</v>
      </c>
      <c r="N1537" t="s">
        <v>2711</v>
      </c>
      <c r="O1537" t="s">
        <v>2712</v>
      </c>
      <c r="P1537" s="204">
        <v>2500</v>
      </c>
      <c r="S1537" t="s">
        <v>2477</v>
      </c>
      <c r="T1537" t="s">
        <v>3899</v>
      </c>
      <c r="U1537" s="206">
        <v>4.1849999999999996</v>
      </c>
      <c r="V1537" t="s">
        <v>2323</v>
      </c>
      <c r="W1537" t="s">
        <v>3390</v>
      </c>
      <c r="X1537" t="s">
        <v>2713</v>
      </c>
      <c r="Y1537" t="s">
        <v>3964</v>
      </c>
      <c r="Z1537" t="s">
        <v>3532</v>
      </c>
      <c r="AA1537" t="s">
        <v>1997</v>
      </c>
      <c r="AB1537" s="203">
        <v>37043.875</v>
      </c>
      <c r="AC1537" s="203">
        <v>37072.875</v>
      </c>
    </row>
    <row r="1538" spans="1:29" x14ac:dyDescent="0.25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3</v>
      </c>
      <c r="F1538" s="218">
        <f t="shared" si="120"/>
        <v>15000</v>
      </c>
      <c r="G1538" s="207">
        <v>1264871</v>
      </c>
      <c r="H1538" s="203">
        <v>37029.353078703702</v>
      </c>
      <c r="I1538" t="s">
        <v>2863</v>
      </c>
      <c r="M1538" t="s">
        <v>2476</v>
      </c>
      <c r="N1538" t="s">
        <v>3110</v>
      </c>
      <c r="O1538" t="s">
        <v>1848</v>
      </c>
      <c r="P1538" s="204">
        <v>5000</v>
      </c>
      <c r="S1538" t="s">
        <v>2477</v>
      </c>
      <c r="T1538" t="s">
        <v>3899</v>
      </c>
      <c r="U1538" s="206">
        <v>4.3499999999999996</v>
      </c>
      <c r="V1538" t="s">
        <v>2899</v>
      </c>
      <c r="W1538" t="s">
        <v>3174</v>
      </c>
      <c r="X1538" t="s">
        <v>3175</v>
      </c>
      <c r="Y1538" t="s">
        <v>3114</v>
      </c>
      <c r="Z1538" t="s">
        <v>3532</v>
      </c>
      <c r="AA1538">
        <v>796885</v>
      </c>
      <c r="AB1538" s="203">
        <v>37030.875</v>
      </c>
      <c r="AC1538" s="203">
        <v>37032.875</v>
      </c>
    </row>
    <row r="1539" spans="1:29" x14ac:dyDescent="0.25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3</v>
      </c>
      <c r="F1539" s="218">
        <f t="shared" si="120"/>
        <v>15000</v>
      </c>
      <c r="G1539" s="207">
        <v>1264873</v>
      </c>
      <c r="H1539" s="203">
        <v>37029.353113425925</v>
      </c>
      <c r="I1539" t="s">
        <v>2669</v>
      </c>
      <c r="M1539" t="s">
        <v>2476</v>
      </c>
      <c r="N1539" t="s">
        <v>3110</v>
      </c>
      <c r="O1539" t="s">
        <v>1812</v>
      </c>
      <c r="P1539" s="204">
        <v>5000</v>
      </c>
      <c r="S1539" t="s">
        <v>2477</v>
      </c>
      <c r="T1539" t="s">
        <v>3899</v>
      </c>
      <c r="U1539" s="206">
        <v>2.4449999999999998</v>
      </c>
      <c r="V1539" t="s">
        <v>2423</v>
      </c>
      <c r="W1539" t="s">
        <v>2400</v>
      </c>
      <c r="X1539" t="s">
        <v>2375</v>
      </c>
      <c r="Y1539" t="s">
        <v>3114</v>
      </c>
      <c r="Z1539" t="s">
        <v>3532</v>
      </c>
      <c r="AA1539">
        <v>796886</v>
      </c>
      <c r="AB1539" s="203">
        <v>37030.875</v>
      </c>
      <c r="AC1539" s="203">
        <v>37032.875</v>
      </c>
    </row>
    <row r="1540" spans="1:29" x14ac:dyDescent="0.25">
      <c r="A1540" s="44" t="str">
        <f t="shared" si="116"/>
        <v>US Natural Gas Financial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Financial</v>
      </c>
      <c r="E1540" s="44">
        <f>IF(VLOOKUP(S1540,'DD-Lookup'!$J$6:$L$50,3,FALSE)="Monthly",(YEAR(AC1540)-YEAR(AB1540))*12+MONTH(AC1540)-MONTH(AB1540)+1,(AC1540-AB1540+1))</f>
        <v>30</v>
      </c>
      <c r="F1540" s="218">
        <f t="shared" si="120"/>
        <v>150000</v>
      </c>
      <c r="G1540" s="207">
        <v>1264875</v>
      </c>
      <c r="H1540" s="203">
        <v>37029.353229166663</v>
      </c>
      <c r="I1540" t="s">
        <v>2328</v>
      </c>
      <c r="M1540" t="s">
        <v>2476</v>
      </c>
      <c r="N1540" t="s">
        <v>3125</v>
      </c>
      <c r="O1540" t="s">
        <v>3712</v>
      </c>
      <c r="Q1540" s="204">
        <v>5000</v>
      </c>
      <c r="S1540" t="s">
        <v>2477</v>
      </c>
      <c r="T1540" t="s">
        <v>3899</v>
      </c>
      <c r="U1540" s="206">
        <v>8.2500000000000004E-2</v>
      </c>
      <c r="V1540" t="s">
        <v>1998</v>
      </c>
      <c r="W1540" t="s">
        <v>2384</v>
      </c>
      <c r="X1540" t="s">
        <v>2385</v>
      </c>
      <c r="Y1540" t="s">
        <v>3964</v>
      </c>
      <c r="Z1540" t="s">
        <v>3532</v>
      </c>
      <c r="AA1540" t="s">
        <v>1999</v>
      </c>
      <c r="AB1540" s="203">
        <v>37043.875</v>
      </c>
      <c r="AC1540" s="203">
        <v>37072.875</v>
      </c>
    </row>
    <row r="1541" spans="1:29" x14ac:dyDescent="0.25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2</v>
      </c>
      <c r="F1541" s="218">
        <f t="shared" si="120"/>
        <v>50</v>
      </c>
      <c r="G1541" s="207">
        <v>1264876</v>
      </c>
      <c r="H1541" s="203">
        <v>37029.353252314817</v>
      </c>
      <c r="I1541" t="s">
        <v>2704</v>
      </c>
      <c r="M1541" t="s">
        <v>3301</v>
      </c>
      <c r="N1541" t="s">
        <v>2409</v>
      </c>
      <c r="O1541" t="s">
        <v>1836</v>
      </c>
      <c r="Q1541" s="204">
        <v>25</v>
      </c>
      <c r="S1541" t="s">
        <v>2475</v>
      </c>
      <c r="T1541" t="s">
        <v>3899</v>
      </c>
      <c r="U1541" s="206">
        <v>110</v>
      </c>
      <c r="V1541" t="s">
        <v>2485</v>
      </c>
      <c r="W1541" t="s">
        <v>2419</v>
      </c>
      <c r="X1541" t="s">
        <v>2412</v>
      </c>
      <c r="Y1541" t="s">
        <v>4166</v>
      </c>
      <c r="Z1541" t="s">
        <v>3527</v>
      </c>
      <c r="AA1541">
        <v>615169.1</v>
      </c>
      <c r="AB1541" s="203">
        <v>37031.875</v>
      </c>
      <c r="AC1541" s="203">
        <v>37032.875</v>
      </c>
    </row>
    <row r="1542" spans="1:29" x14ac:dyDescent="0.25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3</v>
      </c>
      <c r="F1542" s="218">
        <f t="shared" si="120"/>
        <v>12000</v>
      </c>
      <c r="G1542" s="207">
        <v>1264877</v>
      </c>
      <c r="H1542" s="203">
        <v>37029.353263888886</v>
      </c>
      <c r="I1542" t="s">
        <v>2362</v>
      </c>
      <c r="M1542" t="s">
        <v>2476</v>
      </c>
      <c r="N1542" t="s">
        <v>3110</v>
      </c>
      <c r="O1542" t="s">
        <v>1848</v>
      </c>
      <c r="P1542" s="204">
        <v>4000</v>
      </c>
      <c r="S1542" t="s">
        <v>2477</v>
      </c>
      <c r="T1542" t="s">
        <v>3899</v>
      </c>
      <c r="U1542" s="206">
        <v>4.3449999999999998</v>
      </c>
      <c r="V1542" t="s">
        <v>2912</v>
      </c>
      <c r="W1542" t="s">
        <v>3174</v>
      </c>
      <c r="X1542" t="s">
        <v>3175</v>
      </c>
      <c r="Y1542" t="s">
        <v>3114</v>
      </c>
      <c r="Z1542" t="s">
        <v>3532</v>
      </c>
      <c r="AA1542">
        <v>796887</v>
      </c>
      <c r="AB1542" s="203">
        <v>37030.875</v>
      </c>
      <c r="AC1542" s="203">
        <v>37032.875</v>
      </c>
    </row>
    <row r="1543" spans="1:29" x14ac:dyDescent="0.25">
      <c r="A1543" s="44" t="str">
        <f t="shared" si="116"/>
        <v>US Power Physical</v>
      </c>
      <c r="B1543" s="44" t="str">
        <f t="shared" si="117"/>
        <v>US</v>
      </c>
      <c r="C1543" s="44" t="str">
        <f t="shared" si="118"/>
        <v>Power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2</v>
      </c>
      <c r="F1543" s="218">
        <f t="shared" si="120"/>
        <v>50</v>
      </c>
      <c r="G1543" s="207">
        <v>1264880</v>
      </c>
      <c r="H1543" s="203">
        <v>37029.353379629632</v>
      </c>
      <c r="I1543" t="s">
        <v>2462</v>
      </c>
      <c r="M1543" t="s">
        <v>3301</v>
      </c>
      <c r="N1543" t="s">
        <v>2406</v>
      </c>
      <c r="O1543" t="s">
        <v>1983</v>
      </c>
      <c r="Q1543" s="204">
        <v>25</v>
      </c>
      <c r="S1543" t="s">
        <v>2475</v>
      </c>
      <c r="T1543" t="s">
        <v>3899</v>
      </c>
      <c r="U1543" s="206">
        <v>215</v>
      </c>
      <c r="V1543" t="s">
        <v>1833</v>
      </c>
      <c r="W1543" t="s">
        <v>2417</v>
      </c>
      <c r="X1543" t="s">
        <v>2408</v>
      </c>
      <c r="Y1543" t="s">
        <v>4166</v>
      </c>
      <c r="Z1543" t="s">
        <v>3527</v>
      </c>
      <c r="AA1543">
        <v>615171.1</v>
      </c>
      <c r="AB1543" s="203">
        <v>37031.875</v>
      </c>
      <c r="AC1543" s="203">
        <v>37032.875</v>
      </c>
    </row>
    <row r="1544" spans="1:29" x14ac:dyDescent="0.25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3</v>
      </c>
      <c r="F1544" s="218">
        <f t="shared" si="120"/>
        <v>30000</v>
      </c>
      <c r="G1544" s="207">
        <v>1264879</v>
      </c>
      <c r="H1544" s="203">
        <v>37029.353379629632</v>
      </c>
      <c r="I1544" t="s">
        <v>2365</v>
      </c>
      <c r="M1544" t="s">
        <v>2476</v>
      </c>
      <c r="N1544" t="s">
        <v>3110</v>
      </c>
      <c r="O1544" t="s">
        <v>2610</v>
      </c>
      <c r="Q1544" s="204">
        <v>10000</v>
      </c>
      <c r="S1544" t="s">
        <v>2477</v>
      </c>
      <c r="T1544" t="s">
        <v>3899</v>
      </c>
      <c r="U1544" s="206">
        <v>4.3499999999999996</v>
      </c>
      <c r="V1544" t="s">
        <v>2000</v>
      </c>
      <c r="W1544" t="s">
        <v>2351</v>
      </c>
      <c r="X1544" t="s">
        <v>2352</v>
      </c>
      <c r="Y1544" t="s">
        <v>3114</v>
      </c>
      <c r="Z1544" t="s">
        <v>3532</v>
      </c>
      <c r="AA1544">
        <v>796889</v>
      </c>
      <c r="AB1544" s="203">
        <v>37030.875</v>
      </c>
      <c r="AC1544" s="203">
        <v>37032.875</v>
      </c>
    </row>
    <row r="1545" spans="1:29" x14ac:dyDescent="0.25">
      <c r="A1545" s="44" t="str">
        <f t="shared" si="116"/>
        <v>US Natural Gas Financial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Financial</v>
      </c>
      <c r="E1545" s="44">
        <f>IF(VLOOKUP(S1545,'DD-Lookup'!$J$6:$L$50,3,FALSE)="Monthly",(YEAR(AC1545)-YEAR(AB1545))*12+MONTH(AC1545)-MONTH(AB1545)+1,(AC1545-AB1545+1))</f>
        <v>31</v>
      </c>
      <c r="F1545" s="218">
        <f t="shared" si="120"/>
        <v>310000</v>
      </c>
      <c r="G1545" s="207">
        <v>1264883</v>
      </c>
      <c r="H1545" s="203">
        <v>37029.353449074071</v>
      </c>
      <c r="I1545" t="s">
        <v>2630</v>
      </c>
      <c r="M1545" t="s">
        <v>2476</v>
      </c>
      <c r="N1545" t="s">
        <v>3125</v>
      </c>
      <c r="O1545" t="s">
        <v>2001</v>
      </c>
      <c r="P1545" s="204">
        <v>10000</v>
      </c>
      <c r="S1545" t="s">
        <v>2477</v>
      </c>
      <c r="T1545" t="s">
        <v>3899</v>
      </c>
      <c r="U1545" s="206">
        <v>-2.5000000000000001E-2</v>
      </c>
      <c r="V1545" t="s">
        <v>2002</v>
      </c>
      <c r="W1545" t="s">
        <v>2831</v>
      </c>
      <c r="X1545" t="s">
        <v>2832</v>
      </c>
      <c r="Y1545" t="s">
        <v>3964</v>
      </c>
      <c r="Z1545" t="s">
        <v>3532</v>
      </c>
      <c r="AA1545" t="s">
        <v>2003</v>
      </c>
      <c r="AB1545" s="203">
        <v>37165.875</v>
      </c>
      <c r="AC1545" s="203">
        <v>37195.875</v>
      </c>
    </row>
    <row r="1546" spans="1:29" x14ac:dyDescent="0.25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92</v>
      </c>
      <c r="F1546" s="218">
        <f t="shared" si="120"/>
        <v>460000</v>
      </c>
      <c r="G1546" s="207">
        <v>1264884</v>
      </c>
      <c r="H1546" s="203">
        <v>37029.353460648148</v>
      </c>
      <c r="I1546" t="s">
        <v>3871</v>
      </c>
      <c r="M1546" t="s">
        <v>2476</v>
      </c>
      <c r="N1546" t="s">
        <v>3125</v>
      </c>
      <c r="O1546" t="s">
        <v>2004</v>
      </c>
      <c r="P1546" s="204">
        <v>5000</v>
      </c>
      <c r="S1546" t="s">
        <v>2477</v>
      </c>
      <c r="T1546" t="s">
        <v>3899</v>
      </c>
      <c r="U1546" s="206">
        <v>0.39</v>
      </c>
      <c r="V1546" t="s">
        <v>2775</v>
      </c>
      <c r="W1546" t="s">
        <v>3126</v>
      </c>
      <c r="X1546" t="s">
        <v>3127</v>
      </c>
      <c r="Y1546" t="s">
        <v>3964</v>
      </c>
      <c r="Z1546" t="s">
        <v>3532</v>
      </c>
      <c r="AA1546" t="s">
        <v>2005</v>
      </c>
      <c r="AB1546" s="203">
        <v>37073</v>
      </c>
      <c r="AC1546" s="203">
        <v>37164</v>
      </c>
    </row>
    <row r="1547" spans="1:29" x14ac:dyDescent="0.25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3</v>
      </c>
      <c r="F1547" s="218">
        <f t="shared" ref="F1547:F1610" si="125">E1547*SUM(P1547:Q1547)</f>
        <v>30000</v>
      </c>
      <c r="G1547" s="207">
        <v>1264885</v>
      </c>
      <c r="H1547" s="203">
        <v>37029.353541666664</v>
      </c>
      <c r="I1547" t="s">
        <v>2934</v>
      </c>
      <c r="M1547" t="s">
        <v>2476</v>
      </c>
      <c r="N1547" t="s">
        <v>3110</v>
      </c>
      <c r="O1547" t="s">
        <v>1805</v>
      </c>
      <c r="Q1547" s="204">
        <v>10000</v>
      </c>
      <c r="S1547" t="s">
        <v>2477</v>
      </c>
      <c r="T1547" t="s">
        <v>3899</v>
      </c>
      <c r="U1547" s="206">
        <v>3.875</v>
      </c>
      <c r="V1547" t="s">
        <v>2935</v>
      </c>
      <c r="W1547" t="s">
        <v>2386</v>
      </c>
      <c r="X1547" t="s">
        <v>2375</v>
      </c>
      <c r="Y1547" t="s">
        <v>3114</v>
      </c>
      <c r="Z1547" t="s">
        <v>3532</v>
      </c>
      <c r="AA1547">
        <v>796890</v>
      </c>
      <c r="AB1547" s="203">
        <v>37030.875</v>
      </c>
      <c r="AC1547" s="203">
        <v>37032.875</v>
      </c>
    </row>
    <row r="1548" spans="1:29" x14ac:dyDescent="0.25">
      <c r="A1548" s="44" t="str">
        <f t="shared" si="121"/>
        <v xml:space="preserve"> Metals Financial</v>
      </c>
      <c r="B1548" s="44" t="str">
        <f t="shared" si="122"/>
        <v/>
      </c>
      <c r="C1548" s="44" t="str">
        <f t="shared" si="123"/>
        <v>Metals</v>
      </c>
      <c r="D1548" s="44" t="str">
        <f t="shared" si="124"/>
        <v>Financial</v>
      </c>
      <c r="E1548" s="44">
        <f>IF(VLOOKUP(S1548,'DD-Lookup'!$J$6:$L$50,3,FALSE)="Monthly",(YEAR(AC1548)-YEAR(AB1548))*12+MONTH(AC1548)-MONTH(AB1548)+1,(AC1548-AB1548+1))</f>
        <v>1</v>
      </c>
      <c r="F1548" s="218">
        <f t="shared" si="125"/>
        <v>20</v>
      </c>
      <c r="G1548" s="207">
        <v>1264887</v>
      </c>
      <c r="H1548" s="203">
        <v>37029.35355324074</v>
      </c>
      <c r="I1548" t="s">
        <v>3971</v>
      </c>
      <c r="M1548" t="s">
        <v>2482</v>
      </c>
      <c r="N1548" t="s">
        <v>3951</v>
      </c>
      <c r="O1548" t="s">
        <v>3952</v>
      </c>
      <c r="P1548" s="204">
        <v>20</v>
      </c>
      <c r="S1548" t="s">
        <v>3898</v>
      </c>
      <c r="T1548" t="s">
        <v>3899</v>
      </c>
      <c r="U1548" s="206">
        <v>1537</v>
      </c>
      <c r="V1548" t="s">
        <v>4023</v>
      </c>
      <c r="W1548" t="s">
        <v>3922</v>
      </c>
      <c r="X1548" t="s">
        <v>3902</v>
      </c>
      <c r="Y1548" t="s">
        <v>3903</v>
      </c>
      <c r="Z1548" t="s">
        <v>3904</v>
      </c>
      <c r="AA1548">
        <v>2138411</v>
      </c>
    </row>
    <row r="1549" spans="1:29" x14ac:dyDescent="0.25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3</v>
      </c>
      <c r="F1549" s="218">
        <f t="shared" si="125"/>
        <v>15000</v>
      </c>
      <c r="G1549" s="207">
        <v>1264888</v>
      </c>
      <c r="H1549" s="203">
        <v>37029.35359953704</v>
      </c>
      <c r="I1549" t="s">
        <v>2863</v>
      </c>
      <c r="M1549" t="s">
        <v>2476</v>
      </c>
      <c r="N1549" t="s">
        <v>3110</v>
      </c>
      <c r="O1549" t="s">
        <v>1178</v>
      </c>
      <c r="Q1549" s="204">
        <v>5000</v>
      </c>
      <c r="S1549" t="s">
        <v>2477</v>
      </c>
      <c r="T1549" t="s">
        <v>3899</v>
      </c>
      <c r="U1549" s="206">
        <v>3.97</v>
      </c>
      <c r="V1549" t="s">
        <v>2901</v>
      </c>
      <c r="W1549" t="s">
        <v>4133</v>
      </c>
      <c r="X1549" t="s">
        <v>2378</v>
      </c>
      <c r="Y1549" t="s">
        <v>3114</v>
      </c>
      <c r="Z1549" t="s">
        <v>3532</v>
      </c>
      <c r="AA1549">
        <v>796891</v>
      </c>
      <c r="AB1549" s="203">
        <v>37030.875</v>
      </c>
      <c r="AC1549" s="203">
        <v>37032.875</v>
      </c>
    </row>
    <row r="1550" spans="1:29" x14ac:dyDescent="0.25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3</v>
      </c>
      <c r="F1550" s="218">
        <f t="shared" si="125"/>
        <v>15000</v>
      </c>
      <c r="G1550" s="207">
        <v>1264889</v>
      </c>
      <c r="H1550" s="203">
        <v>37029.353668981479</v>
      </c>
      <c r="I1550" t="s">
        <v>2863</v>
      </c>
      <c r="M1550" t="s">
        <v>2476</v>
      </c>
      <c r="N1550" t="s">
        <v>3110</v>
      </c>
      <c r="O1550" t="s">
        <v>2624</v>
      </c>
      <c r="P1550" s="204">
        <v>5000</v>
      </c>
      <c r="S1550" t="s">
        <v>2477</v>
      </c>
      <c r="T1550" t="s">
        <v>3899</v>
      </c>
      <c r="U1550" s="206">
        <v>4.09</v>
      </c>
      <c r="V1550" t="s">
        <v>2901</v>
      </c>
      <c r="W1550" t="s">
        <v>4133</v>
      </c>
      <c r="X1550" t="s">
        <v>2378</v>
      </c>
      <c r="Y1550" t="s">
        <v>3114</v>
      </c>
      <c r="Z1550" t="s">
        <v>3532</v>
      </c>
      <c r="AA1550">
        <v>796892</v>
      </c>
      <c r="AB1550" s="203">
        <v>37030.875</v>
      </c>
      <c r="AC1550" s="203">
        <v>37032.875</v>
      </c>
    </row>
    <row r="1551" spans="1:29" x14ac:dyDescent="0.25">
      <c r="A1551" s="44" t="str">
        <f t="shared" si="121"/>
        <v xml:space="preserve"> Metals Financial</v>
      </c>
      <c r="B1551" s="44" t="str">
        <f t="shared" si="122"/>
        <v/>
      </c>
      <c r="C1551" s="44" t="str">
        <f t="shared" si="123"/>
        <v>Metals</v>
      </c>
      <c r="D1551" s="44" t="str">
        <f t="shared" si="124"/>
        <v>Financial</v>
      </c>
      <c r="E1551" s="44">
        <f>IF(VLOOKUP(S1551,'DD-Lookup'!$J$6:$L$50,3,FALSE)="Monthly",(YEAR(AC1551)-YEAR(AB1551))*12+MONTH(AC1551)-MONTH(AB1551)+1,(AC1551-AB1551+1))</f>
        <v>1</v>
      </c>
      <c r="F1551" s="218">
        <f t="shared" si="125"/>
        <v>20</v>
      </c>
      <c r="G1551" s="207">
        <v>1264890</v>
      </c>
      <c r="H1551" s="203">
        <v>37029.353692129633</v>
      </c>
      <c r="I1551" t="s">
        <v>3958</v>
      </c>
      <c r="M1551" t="s">
        <v>2482</v>
      </c>
      <c r="N1551" t="s">
        <v>3896</v>
      </c>
      <c r="O1551" t="s">
        <v>3897</v>
      </c>
      <c r="P1551" s="204">
        <v>20</v>
      </c>
      <c r="S1551" t="s">
        <v>3898</v>
      </c>
      <c r="T1551" t="s">
        <v>3899</v>
      </c>
      <c r="U1551" s="206">
        <v>1704</v>
      </c>
      <c r="V1551" t="s">
        <v>4167</v>
      </c>
      <c r="W1551" t="s">
        <v>3922</v>
      </c>
      <c r="X1551" t="s">
        <v>3902</v>
      </c>
      <c r="Y1551" t="s">
        <v>3903</v>
      </c>
      <c r="Z1551" t="s">
        <v>3904</v>
      </c>
      <c r="AA1551">
        <v>2138413</v>
      </c>
    </row>
    <row r="1552" spans="1:29" x14ac:dyDescent="0.25">
      <c r="A1552" s="44" t="str">
        <f t="shared" si="121"/>
        <v>US Natural Gas Financial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Financial</v>
      </c>
      <c r="E1552" s="44">
        <f>IF(VLOOKUP(S1552,'DD-Lookup'!$J$6:$L$50,3,FALSE)="Monthly",(YEAR(AC1552)-YEAR(AB1552))*12+MONTH(AC1552)-MONTH(AB1552)+1,(AC1552-AB1552+1))</f>
        <v>30</v>
      </c>
      <c r="F1552" s="218">
        <f t="shared" si="125"/>
        <v>150000</v>
      </c>
      <c r="G1552" s="207">
        <v>1264891</v>
      </c>
      <c r="H1552" s="203">
        <v>37029.353703703702</v>
      </c>
      <c r="I1552" t="s">
        <v>2630</v>
      </c>
      <c r="M1552" t="s">
        <v>2476</v>
      </c>
      <c r="N1552" t="s">
        <v>2711</v>
      </c>
      <c r="O1552" t="s">
        <v>2364</v>
      </c>
      <c r="Q1552" s="204">
        <v>5000</v>
      </c>
      <c r="S1552" t="s">
        <v>2477</v>
      </c>
      <c r="T1552" t="s">
        <v>3899</v>
      </c>
      <c r="U1552" s="206">
        <v>4.1900000000000004</v>
      </c>
      <c r="V1552" t="s">
        <v>3841</v>
      </c>
      <c r="W1552" t="s">
        <v>3390</v>
      </c>
      <c r="X1552" t="s">
        <v>2713</v>
      </c>
      <c r="Y1552" t="s">
        <v>3964</v>
      </c>
      <c r="Z1552" t="s">
        <v>3532</v>
      </c>
      <c r="AA1552" t="s">
        <v>2006</v>
      </c>
      <c r="AB1552" s="203">
        <v>37043.915972222225</v>
      </c>
      <c r="AC1552" s="203">
        <v>37072.915972222225</v>
      </c>
    </row>
    <row r="1553" spans="1:29" x14ac:dyDescent="0.25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3</v>
      </c>
      <c r="F1553" s="218">
        <f t="shared" si="125"/>
        <v>15000</v>
      </c>
      <c r="G1553" s="207">
        <v>1264892</v>
      </c>
      <c r="H1553" s="203">
        <v>37029.353726851848</v>
      </c>
      <c r="I1553" t="s">
        <v>2654</v>
      </c>
      <c r="M1553" t="s">
        <v>2476</v>
      </c>
      <c r="N1553" t="s">
        <v>3110</v>
      </c>
      <c r="O1553" t="s">
        <v>1780</v>
      </c>
      <c r="Q1553" s="204">
        <v>5000</v>
      </c>
      <c r="S1553" t="s">
        <v>2477</v>
      </c>
      <c r="T1553" t="s">
        <v>3899</v>
      </c>
      <c r="U1553" s="206">
        <v>4.0350000000000001</v>
      </c>
      <c r="V1553" t="s">
        <v>2520</v>
      </c>
      <c r="W1553" t="s">
        <v>3157</v>
      </c>
      <c r="X1553" t="s">
        <v>3158</v>
      </c>
      <c r="Y1553" t="s">
        <v>3114</v>
      </c>
      <c r="Z1553" t="s">
        <v>3532</v>
      </c>
      <c r="AA1553">
        <v>796893</v>
      </c>
      <c r="AB1553" s="203">
        <v>37030.875</v>
      </c>
      <c r="AC1553" s="203">
        <v>37032.875</v>
      </c>
    </row>
    <row r="1554" spans="1:29" x14ac:dyDescent="0.25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3</v>
      </c>
      <c r="F1554" s="218">
        <f t="shared" si="125"/>
        <v>15000</v>
      </c>
      <c r="G1554" s="207">
        <v>1264893</v>
      </c>
      <c r="H1554" s="203">
        <v>37029.353761574072</v>
      </c>
      <c r="I1554" t="s">
        <v>3136</v>
      </c>
      <c r="M1554" t="s">
        <v>2476</v>
      </c>
      <c r="N1554" t="s">
        <v>3110</v>
      </c>
      <c r="O1554" t="s">
        <v>1848</v>
      </c>
      <c r="Q1554" s="204">
        <v>5000</v>
      </c>
      <c r="S1554" t="s">
        <v>2477</v>
      </c>
      <c r="T1554" t="s">
        <v>3899</v>
      </c>
      <c r="U1554" s="206">
        <v>4.3550000000000004</v>
      </c>
      <c r="V1554" t="s">
        <v>3140</v>
      </c>
      <c r="W1554" t="s">
        <v>3174</v>
      </c>
      <c r="X1554" t="s">
        <v>3175</v>
      </c>
      <c r="Y1554" t="s">
        <v>3114</v>
      </c>
      <c r="Z1554" t="s">
        <v>3532</v>
      </c>
      <c r="AA1554">
        <v>796894</v>
      </c>
      <c r="AB1554" s="203">
        <v>37030.875</v>
      </c>
      <c r="AC1554" s="203">
        <v>37032.875</v>
      </c>
    </row>
    <row r="1555" spans="1:29" x14ac:dyDescent="0.25">
      <c r="A1555" s="44" t="str">
        <f t="shared" si="121"/>
        <v xml:space="preserve"> Metals Financial</v>
      </c>
      <c r="B1555" s="44" t="str">
        <f t="shared" si="122"/>
        <v/>
      </c>
      <c r="C1555" s="44" t="str">
        <f t="shared" si="123"/>
        <v>Metals</v>
      </c>
      <c r="D1555" s="44" t="str">
        <f t="shared" si="124"/>
        <v>Financial</v>
      </c>
      <c r="E1555" s="44">
        <f>IF(VLOOKUP(S1555,'DD-Lookup'!$J$6:$L$50,3,FALSE)="Monthly",(YEAR(AC1555)-YEAR(AB1555))*12+MONTH(AC1555)-MONTH(AB1555)+1,(AC1555-AB1555+1))</f>
        <v>1</v>
      </c>
      <c r="F1555" s="218">
        <f t="shared" si="125"/>
        <v>20</v>
      </c>
      <c r="G1555" s="207">
        <v>1264897</v>
      </c>
      <c r="H1555" s="203">
        <v>37029.353831018518</v>
      </c>
      <c r="I1555" t="s">
        <v>4110</v>
      </c>
      <c r="M1555" t="s">
        <v>2482</v>
      </c>
      <c r="N1555" t="s">
        <v>4026</v>
      </c>
      <c r="O1555" t="s">
        <v>4136</v>
      </c>
      <c r="P1555" s="204">
        <v>20</v>
      </c>
      <c r="S1555" t="s">
        <v>3898</v>
      </c>
      <c r="T1555" t="s">
        <v>3899</v>
      </c>
      <c r="U1555" s="206">
        <v>966.5</v>
      </c>
      <c r="V1555" t="s">
        <v>4132</v>
      </c>
      <c r="W1555" t="s">
        <v>3976</v>
      </c>
      <c r="X1555" t="s">
        <v>3902</v>
      </c>
      <c r="Y1555" t="s">
        <v>3903</v>
      </c>
      <c r="Z1555" t="s">
        <v>3904</v>
      </c>
      <c r="AA1555">
        <v>2138415</v>
      </c>
      <c r="AB1555" s="203">
        <v>37118.875</v>
      </c>
      <c r="AC1555" s="203">
        <v>37118.875</v>
      </c>
    </row>
    <row r="1556" spans="1:29" x14ac:dyDescent="0.25">
      <c r="A1556" s="44" t="str">
        <f t="shared" si="121"/>
        <v>US Natural Gas Financial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Financial</v>
      </c>
      <c r="E1556" s="44">
        <f>IF(VLOOKUP(S1556,'DD-Lookup'!$J$6:$L$50,3,FALSE)="Monthly",(YEAR(AC1556)-YEAR(AB1556))*12+MONTH(AC1556)-MONTH(AB1556)+1,(AC1556-AB1556+1))</f>
        <v>30</v>
      </c>
      <c r="F1556" s="218">
        <f t="shared" si="125"/>
        <v>300000</v>
      </c>
      <c r="G1556" s="207">
        <v>1264899</v>
      </c>
      <c r="H1556" s="203">
        <v>37029.353888888887</v>
      </c>
      <c r="I1556" t="s">
        <v>2654</v>
      </c>
      <c r="M1556" t="s">
        <v>2476</v>
      </c>
      <c r="N1556" t="s">
        <v>3125</v>
      </c>
      <c r="O1556" t="s">
        <v>2007</v>
      </c>
      <c r="P1556" s="204">
        <v>10000</v>
      </c>
      <c r="S1556" t="s">
        <v>2477</v>
      </c>
      <c r="T1556" t="s">
        <v>3899</v>
      </c>
      <c r="U1556" s="206">
        <v>0.16500000000000001</v>
      </c>
      <c r="V1556" t="s">
        <v>2521</v>
      </c>
      <c r="W1556" t="s">
        <v>2384</v>
      </c>
      <c r="X1556" t="s">
        <v>2385</v>
      </c>
      <c r="Y1556" t="s">
        <v>3964</v>
      </c>
      <c r="Z1556" t="s">
        <v>3532</v>
      </c>
      <c r="AA1556" t="s">
        <v>2008</v>
      </c>
      <c r="AB1556" s="203">
        <v>37043.875</v>
      </c>
      <c r="AC1556" s="203">
        <v>37072.875</v>
      </c>
    </row>
    <row r="1557" spans="1:29" x14ac:dyDescent="0.25">
      <c r="A1557" s="44" t="str">
        <f t="shared" si="121"/>
        <v>US Natural Gas Financial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Financial</v>
      </c>
      <c r="E1557" s="44">
        <f>IF(VLOOKUP(S1557,'DD-Lookup'!$J$6:$L$50,3,FALSE)="Monthly",(YEAR(AC1557)-YEAR(AB1557))*12+MONTH(AC1557)-MONTH(AB1557)+1,(AC1557-AB1557+1))</f>
        <v>30</v>
      </c>
      <c r="F1557" s="218">
        <f t="shared" si="125"/>
        <v>150000</v>
      </c>
      <c r="G1557" s="207">
        <v>1264902</v>
      </c>
      <c r="H1557" s="203">
        <v>37029.353935185187</v>
      </c>
      <c r="I1557" t="s">
        <v>2672</v>
      </c>
      <c r="M1557" t="s">
        <v>2476</v>
      </c>
      <c r="N1557" t="s">
        <v>2711</v>
      </c>
      <c r="O1557" t="s">
        <v>2452</v>
      </c>
      <c r="P1557" s="204">
        <v>5000</v>
      </c>
      <c r="S1557" t="s">
        <v>2477</v>
      </c>
      <c r="T1557" t="s">
        <v>3899</v>
      </c>
      <c r="U1557" s="206">
        <v>4.6349999999999998</v>
      </c>
      <c r="V1557" t="s">
        <v>2009</v>
      </c>
      <c r="W1557" t="s">
        <v>2358</v>
      </c>
      <c r="X1557" t="s">
        <v>2453</v>
      </c>
      <c r="Y1557" t="s">
        <v>3964</v>
      </c>
      <c r="Z1557" t="s">
        <v>3532</v>
      </c>
      <c r="AA1557" t="s">
        <v>2010</v>
      </c>
      <c r="AB1557" s="203">
        <v>37043.875</v>
      </c>
      <c r="AC1557" s="203">
        <v>37072.875</v>
      </c>
    </row>
    <row r="1558" spans="1:29" x14ac:dyDescent="0.25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3</v>
      </c>
      <c r="F1558" s="218">
        <f t="shared" si="125"/>
        <v>15000</v>
      </c>
      <c r="G1558" s="207">
        <v>1264900</v>
      </c>
      <c r="H1558" s="203">
        <v>37029.353935185187</v>
      </c>
      <c r="I1558" t="s">
        <v>2420</v>
      </c>
      <c r="M1558" t="s">
        <v>2476</v>
      </c>
      <c r="N1558" t="s">
        <v>3110</v>
      </c>
      <c r="O1558" t="s">
        <v>2625</v>
      </c>
      <c r="Q1558" s="204">
        <v>5000</v>
      </c>
      <c r="S1558" t="s">
        <v>2477</v>
      </c>
      <c r="T1558" t="s">
        <v>3899</v>
      </c>
      <c r="U1558" s="206">
        <v>4.09</v>
      </c>
      <c r="V1558" t="s">
        <v>2457</v>
      </c>
      <c r="W1558" t="s">
        <v>4133</v>
      </c>
      <c r="X1558" t="s">
        <v>2378</v>
      </c>
      <c r="Y1558" t="s">
        <v>3114</v>
      </c>
      <c r="Z1558" t="s">
        <v>3532</v>
      </c>
      <c r="AA1558">
        <v>796895</v>
      </c>
      <c r="AB1558" s="203">
        <v>37030.875</v>
      </c>
      <c r="AC1558" s="203">
        <v>37032.875</v>
      </c>
    </row>
    <row r="1559" spans="1:29" x14ac:dyDescent="0.25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8">
        <f t="shared" si="125"/>
        <v>25</v>
      </c>
      <c r="G1559" s="207">
        <v>1264905</v>
      </c>
      <c r="H1559" s="203">
        <v>37029.353958333333</v>
      </c>
      <c r="I1559" t="s">
        <v>2462</v>
      </c>
      <c r="M1559" t="s">
        <v>3301</v>
      </c>
      <c r="N1559" t="s">
        <v>2406</v>
      </c>
      <c r="O1559" t="s">
        <v>1808</v>
      </c>
      <c r="Q1559" s="204">
        <v>25</v>
      </c>
      <c r="S1559" t="s">
        <v>2475</v>
      </c>
      <c r="T1559" t="s">
        <v>3899</v>
      </c>
      <c r="U1559" s="206">
        <v>335</v>
      </c>
      <c r="V1559" t="s">
        <v>1833</v>
      </c>
      <c r="W1559" t="s">
        <v>2450</v>
      </c>
      <c r="X1559" t="s">
        <v>2451</v>
      </c>
      <c r="Y1559" t="s">
        <v>4166</v>
      </c>
      <c r="Z1559" t="s">
        <v>3527</v>
      </c>
      <c r="AA1559">
        <v>615172.1</v>
      </c>
      <c r="AB1559" s="203">
        <v>37032.875</v>
      </c>
      <c r="AC1559" s="203">
        <v>37032.875</v>
      </c>
    </row>
    <row r="1560" spans="1:29" x14ac:dyDescent="0.25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3</v>
      </c>
      <c r="F1560" s="218">
        <f t="shared" si="125"/>
        <v>15000</v>
      </c>
      <c r="G1560" s="207">
        <v>1264904</v>
      </c>
      <c r="H1560" s="203">
        <v>37029.353958333333</v>
      </c>
      <c r="I1560" t="s">
        <v>2863</v>
      </c>
      <c r="M1560" t="s">
        <v>2476</v>
      </c>
      <c r="N1560" t="s">
        <v>3110</v>
      </c>
      <c r="O1560" t="s">
        <v>1178</v>
      </c>
      <c r="Q1560" s="204">
        <v>5000</v>
      </c>
      <c r="S1560" t="s">
        <v>2477</v>
      </c>
      <c r="T1560" t="s">
        <v>3899</v>
      </c>
      <c r="U1560" s="206">
        <v>3.97</v>
      </c>
      <c r="V1560" t="s">
        <v>2901</v>
      </c>
      <c r="W1560" t="s">
        <v>4133</v>
      </c>
      <c r="X1560" t="s">
        <v>2378</v>
      </c>
      <c r="Y1560" t="s">
        <v>3114</v>
      </c>
      <c r="Z1560" t="s">
        <v>3532</v>
      </c>
      <c r="AA1560">
        <v>796896</v>
      </c>
      <c r="AB1560" s="203">
        <v>37030.875</v>
      </c>
      <c r="AC1560" s="203">
        <v>37032.875</v>
      </c>
    </row>
    <row r="1561" spans="1:29" x14ac:dyDescent="0.25">
      <c r="A1561" s="44" t="str">
        <f t="shared" si="121"/>
        <v>US Natural Gas Financial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Financial</v>
      </c>
      <c r="E1561" s="44">
        <f>IF(VLOOKUP(S1561,'DD-Lookup'!$J$6:$L$50,3,FALSE)="Monthly",(YEAR(AC1561)-YEAR(AB1561))*12+MONTH(AC1561)-MONTH(AB1561)+1,(AC1561-AB1561+1))</f>
        <v>30</v>
      </c>
      <c r="F1561" s="218">
        <f t="shared" si="125"/>
        <v>300000</v>
      </c>
      <c r="G1561" s="207">
        <v>1264906</v>
      </c>
      <c r="H1561" s="203">
        <v>37029.35396990741</v>
      </c>
      <c r="I1561" t="s">
        <v>2654</v>
      </c>
      <c r="M1561" t="s">
        <v>2476</v>
      </c>
      <c r="N1561" t="s">
        <v>3125</v>
      </c>
      <c r="O1561" t="s">
        <v>2007</v>
      </c>
      <c r="P1561" s="204">
        <v>10000</v>
      </c>
      <c r="S1561" t="s">
        <v>2477</v>
      </c>
      <c r="T1561" t="s">
        <v>3899</v>
      </c>
      <c r="U1561" s="206">
        <v>0.16</v>
      </c>
      <c r="V1561" t="s">
        <v>2521</v>
      </c>
      <c r="W1561" t="s">
        <v>2384</v>
      </c>
      <c r="X1561" t="s">
        <v>2385</v>
      </c>
      <c r="Y1561" t="s">
        <v>3964</v>
      </c>
      <c r="Z1561" t="s">
        <v>3532</v>
      </c>
      <c r="AA1561" t="s">
        <v>2011</v>
      </c>
      <c r="AB1561" s="203">
        <v>37043.875</v>
      </c>
      <c r="AC1561" s="203">
        <v>37072.875</v>
      </c>
    </row>
    <row r="1562" spans="1:29" x14ac:dyDescent="0.25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3</v>
      </c>
      <c r="F1562" s="218">
        <f t="shared" si="125"/>
        <v>30000</v>
      </c>
      <c r="G1562" s="207">
        <v>1264907</v>
      </c>
      <c r="H1562" s="203">
        <v>37029.354004629633</v>
      </c>
      <c r="I1562" t="s">
        <v>2704</v>
      </c>
      <c r="M1562" t="s">
        <v>2476</v>
      </c>
      <c r="N1562" t="s">
        <v>3110</v>
      </c>
      <c r="O1562" t="s">
        <v>1781</v>
      </c>
      <c r="Q1562" s="204">
        <v>10000</v>
      </c>
      <c r="S1562" t="s">
        <v>2477</v>
      </c>
      <c r="T1562" t="s">
        <v>3899</v>
      </c>
      <c r="U1562" s="206">
        <v>4.1924999999999999</v>
      </c>
      <c r="V1562" t="s">
        <v>3145</v>
      </c>
      <c r="W1562" t="s">
        <v>3112</v>
      </c>
      <c r="X1562" t="s">
        <v>3113</v>
      </c>
      <c r="Y1562" t="s">
        <v>3114</v>
      </c>
      <c r="Z1562" t="s">
        <v>3532</v>
      </c>
      <c r="AA1562">
        <v>796897</v>
      </c>
      <c r="AB1562" s="203">
        <v>37030.875</v>
      </c>
      <c r="AC1562" s="203">
        <v>37032.875</v>
      </c>
    </row>
    <row r="1563" spans="1:29" x14ac:dyDescent="0.25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3</v>
      </c>
      <c r="F1563" s="218">
        <f t="shared" si="125"/>
        <v>15000</v>
      </c>
      <c r="G1563" s="207">
        <v>1264908</v>
      </c>
      <c r="H1563" s="203">
        <v>37029.354027777779</v>
      </c>
      <c r="I1563" t="s">
        <v>2863</v>
      </c>
      <c r="M1563" t="s">
        <v>2476</v>
      </c>
      <c r="N1563" t="s">
        <v>3110</v>
      </c>
      <c r="O1563" t="s">
        <v>2624</v>
      </c>
      <c r="P1563" s="204">
        <v>5000</v>
      </c>
      <c r="S1563" t="s">
        <v>2477</v>
      </c>
      <c r="T1563" t="s">
        <v>3899</v>
      </c>
      <c r="U1563" s="206">
        <v>4.08</v>
      </c>
      <c r="V1563" t="s">
        <v>2901</v>
      </c>
      <c r="W1563" t="s">
        <v>4133</v>
      </c>
      <c r="X1563" t="s">
        <v>2378</v>
      </c>
      <c r="Y1563" t="s">
        <v>3114</v>
      </c>
      <c r="Z1563" t="s">
        <v>3532</v>
      </c>
      <c r="AA1563">
        <v>796898</v>
      </c>
      <c r="AB1563" s="203">
        <v>37030.875</v>
      </c>
      <c r="AC1563" s="203">
        <v>37032.875</v>
      </c>
    </row>
    <row r="1564" spans="1:29" x14ac:dyDescent="0.25">
      <c r="A1564" s="44" t="str">
        <f t="shared" si="121"/>
        <v xml:space="preserve"> Natural Gas Physical</v>
      </c>
      <c r="B1564" s="44" t="str">
        <f t="shared" si="122"/>
        <v/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30</v>
      </c>
      <c r="F1564" s="218">
        <f t="shared" si="125"/>
        <v>300000</v>
      </c>
      <c r="G1564" s="207">
        <v>1264909</v>
      </c>
      <c r="H1564" s="203">
        <v>37029.354050925926</v>
      </c>
      <c r="I1564" t="s">
        <v>2654</v>
      </c>
      <c r="M1564" t="s">
        <v>2476</v>
      </c>
      <c r="N1564" t="s">
        <v>1978</v>
      </c>
      <c r="O1564" t="s">
        <v>1979</v>
      </c>
      <c r="P1564" s="204">
        <v>10000</v>
      </c>
      <c r="S1564" t="s">
        <v>2477</v>
      </c>
      <c r="T1564" t="s">
        <v>3899</v>
      </c>
      <c r="U1564" s="206">
        <v>0.18</v>
      </c>
      <c r="V1564" t="s">
        <v>2521</v>
      </c>
      <c r="W1564" t="s">
        <v>2384</v>
      </c>
      <c r="X1564" t="s">
        <v>3153</v>
      </c>
      <c r="Y1564" t="s">
        <v>3114</v>
      </c>
      <c r="Z1564" t="s">
        <v>3532</v>
      </c>
      <c r="AA1564" t="s">
        <v>2012</v>
      </c>
      <c r="AB1564" s="203">
        <v>37043.875</v>
      </c>
      <c r="AC1564" s="203">
        <v>37072.875</v>
      </c>
    </row>
    <row r="1565" spans="1:29" x14ac:dyDescent="0.25">
      <c r="A1565" s="44" t="str">
        <f t="shared" si="121"/>
        <v>US Power Physical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2</v>
      </c>
      <c r="F1565" s="218">
        <f t="shared" si="125"/>
        <v>50</v>
      </c>
      <c r="G1565" s="207">
        <v>1264911</v>
      </c>
      <c r="H1565" s="203">
        <v>37029.354120370372</v>
      </c>
      <c r="I1565" t="s">
        <v>2732</v>
      </c>
      <c r="M1565" t="s">
        <v>3301</v>
      </c>
      <c r="N1565" t="s">
        <v>2406</v>
      </c>
      <c r="O1565" t="s">
        <v>1983</v>
      </c>
      <c r="P1565" s="204">
        <v>25</v>
      </c>
      <c r="S1565" t="s">
        <v>2475</v>
      </c>
      <c r="T1565" t="s">
        <v>3899</v>
      </c>
      <c r="U1565" s="206">
        <v>210</v>
      </c>
      <c r="V1565" t="s">
        <v>2733</v>
      </c>
      <c r="W1565" t="s">
        <v>2417</v>
      </c>
      <c r="X1565" t="s">
        <v>2408</v>
      </c>
      <c r="Y1565" t="s">
        <v>4166</v>
      </c>
      <c r="Z1565" t="s">
        <v>3527</v>
      </c>
      <c r="AA1565">
        <v>615173.1</v>
      </c>
      <c r="AB1565" s="203">
        <v>37031.875</v>
      </c>
      <c r="AC1565" s="203">
        <v>37032.875</v>
      </c>
    </row>
    <row r="1566" spans="1:29" x14ac:dyDescent="0.25">
      <c r="A1566" s="44" t="str">
        <f t="shared" si="121"/>
        <v>US Power Physical</v>
      </c>
      <c r="B1566" s="44" t="str">
        <f t="shared" si="122"/>
        <v>US</v>
      </c>
      <c r="C1566" s="44" t="str">
        <f t="shared" si="123"/>
        <v>Power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2</v>
      </c>
      <c r="F1566" s="218">
        <f t="shared" si="125"/>
        <v>50</v>
      </c>
      <c r="G1566" s="207">
        <v>1264912</v>
      </c>
      <c r="H1566" s="203">
        <v>37029.354166666664</v>
      </c>
      <c r="I1566" t="s">
        <v>2630</v>
      </c>
      <c r="M1566" t="s">
        <v>3301</v>
      </c>
      <c r="N1566" t="s">
        <v>2409</v>
      </c>
      <c r="O1566" t="s">
        <v>1836</v>
      </c>
      <c r="Q1566" s="204">
        <v>25</v>
      </c>
      <c r="S1566" t="s">
        <v>2475</v>
      </c>
      <c r="T1566" t="s">
        <v>3899</v>
      </c>
      <c r="U1566" s="206">
        <v>112</v>
      </c>
      <c r="V1566" t="s">
        <v>2488</v>
      </c>
      <c r="W1566" t="s">
        <v>2419</v>
      </c>
      <c r="X1566" t="s">
        <v>2412</v>
      </c>
      <c r="Y1566" t="s">
        <v>4166</v>
      </c>
      <c r="Z1566" t="s">
        <v>3527</v>
      </c>
      <c r="AA1566">
        <v>615174.1</v>
      </c>
      <c r="AB1566" s="203">
        <v>37031.875</v>
      </c>
      <c r="AC1566" s="203">
        <v>37032.875</v>
      </c>
    </row>
    <row r="1567" spans="1:29" x14ac:dyDescent="0.25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3</v>
      </c>
      <c r="F1567" s="218">
        <f t="shared" si="125"/>
        <v>15000</v>
      </c>
      <c r="G1567" s="207">
        <v>1264913</v>
      </c>
      <c r="H1567" s="203">
        <v>37029.354166666664</v>
      </c>
      <c r="I1567" t="s">
        <v>2401</v>
      </c>
      <c r="M1567" t="s">
        <v>2476</v>
      </c>
      <c r="N1567" t="s">
        <v>3110</v>
      </c>
      <c r="O1567" t="s">
        <v>1178</v>
      </c>
      <c r="Q1567" s="204">
        <v>5000</v>
      </c>
      <c r="S1567" t="s">
        <v>2477</v>
      </c>
      <c r="T1567" t="s">
        <v>3899</v>
      </c>
      <c r="U1567" s="206">
        <v>3.97</v>
      </c>
      <c r="V1567" t="s">
        <v>3807</v>
      </c>
      <c r="W1567" t="s">
        <v>4133</v>
      </c>
      <c r="X1567" t="s">
        <v>2378</v>
      </c>
      <c r="Y1567" t="s">
        <v>3114</v>
      </c>
      <c r="Z1567" t="s">
        <v>3532</v>
      </c>
      <c r="AA1567">
        <v>796901</v>
      </c>
      <c r="AB1567" s="203">
        <v>37030.875</v>
      </c>
      <c r="AC1567" s="203">
        <v>37032.875</v>
      </c>
    </row>
    <row r="1568" spans="1:29" x14ac:dyDescent="0.25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3</v>
      </c>
      <c r="F1568" s="218">
        <f t="shared" si="125"/>
        <v>30000</v>
      </c>
      <c r="G1568" s="207">
        <v>1264914</v>
      </c>
      <c r="H1568" s="203">
        <v>37029.354189814818</v>
      </c>
      <c r="I1568" t="s">
        <v>4174</v>
      </c>
      <c r="M1568" t="s">
        <v>2476</v>
      </c>
      <c r="N1568" t="s">
        <v>3110</v>
      </c>
      <c r="O1568" t="s">
        <v>1839</v>
      </c>
      <c r="Q1568" s="204">
        <v>10000</v>
      </c>
      <c r="S1568" t="s">
        <v>2477</v>
      </c>
      <c r="T1568" t="s">
        <v>3899</v>
      </c>
      <c r="U1568" s="206">
        <v>9.375</v>
      </c>
      <c r="V1568" t="s">
        <v>2013</v>
      </c>
      <c r="W1568" t="s">
        <v>2431</v>
      </c>
      <c r="X1568" t="s">
        <v>2375</v>
      </c>
      <c r="Y1568" t="s">
        <v>3114</v>
      </c>
      <c r="Z1568" t="s">
        <v>3532</v>
      </c>
      <c r="AA1568">
        <v>796902</v>
      </c>
      <c r="AB1568" s="203">
        <v>37030.875</v>
      </c>
      <c r="AC1568" s="203">
        <v>37032.875</v>
      </c>
    </row>
    <row r="1569" spans="1:29" x14ac:dyDescent="0.25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3</v>
      </c>
      <c r="F1569" s="218">
        <f t="shared" si="125"/>
        <v>30000</v>
      </c>
      <c r="G1569" s="207">
        <v>1264915</v>
      </c>
      <c r="H1569" s="203">
        <v>37029.354189814818</v>
      </c>
      <c r="I1569" t="s">
        <v>4174</v>
      </c>
      <c r="M1569" t="s">
        <v>2476</v>
      </c>
      <c r="N1569" t="s">
        <v>3110</v>
      </c>
      <c r="O1569" t="s">
        <v>1845</v>
      </c>
      <c r="Q1569" s="204">
        <v>10000</v>
      </c>
      <c r="S1569" t="s">
        <v>2477</v>
      </c>
      <c r="T1569" t="s">
        <v>3899</v>
      </c>
      <c r="U1569" s="206">
        <v>9.375</v>
      </c>
      <c r="V1569" t="s">
        <v>3722</v>
      </c>
      <c r="W1569" t="s">
        <v>2431</v>
      </c>
      <c r="X1569" t="s">
        <v>2375</v>
      </c>
      <c r="Y1569" t="s">
        <v>3114</v>
      </c>
      <c r="Z1569" t="s">
        <v>3532</v>
      </c>
      <c r="AA1569">
        <v>796903</v>
      </c>
      <c r="AB1569" s="203">
        <v>37030.875</v>
      </c>
      <c r="AC1569" s="203">
        <v>37032.875</v>
      </c>
    </row>
    <row r="1570" spans="1:29" x14ac:dyDescent="0.25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18">
        <f t="shared" si="125"/>
        <v>620000</v>
      </c>
      <c r="G1570" s="207">
        <v>1264916</v>
      </c>
      <c r="H1570" s="203">
        <v>37029.354247685187</v>
      </c>
      <c r="I1570" t="s">
        <v>2710</v>
      </c>
      <c r="M1570" t="s">
        <v>2476</v>
      </c>
      <c r="N1570" t="s">
        <v>2711</v>
      </c>
      <c r="O1570" t="s">
        <v>2724</v>
      </c>
      <c r="Q1570" s="204">
        <v>20000</v>
      </c>
      <c r="S1570" t="s">
        <v>2477</v>
      </c>
      <c r="T1570" t="s">
        <v>3899</v>
      </c>
      <c r="U1570" s="206">
        <v>4.3574999999999999</v>
      </c>
      <c r="V1570" t="s">
        <v>2962</v>
      </c>
      <c r="W1570" t="s">
        <v>3390</v>
      </c>
      <c r="X1570" t="s">
        <v>2713</v>
      </c>
      <c r="Y1570" t="s">
        <v>3964</v>
      </c>
      <c r="Z1570" t="s">
        <v>3532</v>
      </c>
      <c r="AA1570" t="s">
        <v>2014</v>
      </c>
      <c r="AB1570" s="203">
        <v>37104.875</v>
      </c>
      <c r="AC1570" s="203">
        <v>37134.875</v>
      </c>
    </row>
    <row r="1571" spans="1:29" x14ac:dyDescent="0.25">
      <c r="A1571" s="44" t="str">
        <f t="shared" si="121"/>
        <v xml:space="preserve"> Metals Financial</v>
      </c>
      <c r="B1571" s="44" t="str">
        <f t="shared" si="122"/>
        <v/>
      </c>
      <c r="C1571" s="44" t="str">
        <f t="shared" si="123"/>
        <v>Metals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1</v>
      </c>
      <c r="F1571" s="218">
        <f t="shared" si="125"/>
        <v>20</v>
      </c>
      <c r="G1571" s="207">
        <v>1264921</v>
      </c>
      <c r="H1571" s="203">
        <v>37029.354259259257</v>
      </c>
      <c r="I1571" t="s">
        <v>1195</v>
      </c>
      <c r="M1571" t="s">
        <v>2482</v>
      </c>
      <c r="N1571" t="s">
        <v>3896</v>
      </c>
      <c r="O1571" t="s">
        <v>3897</v>
      </c>
      <c r="Q1571" s="204">
        <v>20</v>
      </c>
      <c r="S1571" t="s">
        <v>3898</v>
      </c>
      <c r="T1571" t="s">
        <v>3899</v>
      </c>
      <c r="U1571" s="206">
        <v>1705</v>
      </c>
      <c r="V1571" t="s">
        <v>1196</v>
      </c>
      <c r="W1571" t="s">
        <v>3922</v>
      </c>
      <c r="X1571" t="s">
        <v>3902</v>
      </c>
      <c r="Y1571" t="s">
        <v>3903</v>
      </c>
      <c r="Z1571" t="s">
        <v>3904</v>
      </c>
      <c r="AA1571">
        <v>2138417</v>
      </c>
    </row>
    <row r="1572" spans="1:29" x14ac:dyDescent="0.25">
      <c r="A1572" s="44" t="str">
        <f t="shared" si="121"/>
        <v>US Natural Gas Physical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3</v>
      </c>
      <c r="F1572" s="218">
        <f t="shared" si="125"/>
        <v>30000</v>
      </c>
      <c r="G1572" s="207">
        <v>1264920</v>
      </c>
      <c r="H1572" s="203">
        <v>37029.354259259257</v>
      </c>
      <c r="I1572" t="s">
        <v>3109</v>
      </c>
      <c r="M1572" t="s">
        <v>2476</v>
      </c>
      <c r="N1572" t="s">
        <v>3110</v>
      </c>
      <c r="O1572" t="s">
        <v>1839</v>
      </c>
      <c r="P1572" s="204">
        <v>10000</v>
      </c>
      <c r="S1572" t="s">
        <v>2477</v>
      </c>
      <c r="T1572" t="s">
        <v>3899</v>
      </c>
      <c r="U1572" s="206">
        <v>9.25</v>
      </c>
      <c r="V1572" t="s">
        <v>3692</v>
      </c>
      <c r="W1572" t="s">
        <v>2431</v>
      </c>
      <c r="X1572" t="s">
        <v>2375</v>
      </c>
      <c r="Y1572" t="s">
        <v>3114</v>
      </c>
      <c r="Z1572" t="s">
        <v>3532</v>
      </c>
      <c r="AA1572">
        <v>796905</v>
      </c>
      <c r="AB1572" s="203">
        <v>37030.875</v>
      </c>
      <c r="AC1572" s="203">
        <v>37032.875</v>
      </c>
    </row>
    <row r="1573" spans="1:29" x14ac:dyDescent="0.25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3</v>
      </c>
      <c r="F1573" s="218">
        <f t="shared" si="125"/>
        <v>30000</v>
      </c>
      <c r="G1573" s="207">
        <v>1264917</v>
      </c>
      <c r="H1573" s="203">
        <v>37029.354259259257</v>
      </c>
      <c r="I1573" t="s">
        <v>2316</v>
      </c>
      <c r="M1573" t="s">
        <v>2476</v>
      </c>
      <c r="N1573" t="s">
        <v>3110</v>
      </c>
      <c r="O1573" t="s">
        <v>1177</v>
      </c>
      <c r="P1573" s="204">
        <v>10000</v>
      </c>
      <c r="S1573" t="s">
        <v>2477</v>
      </c>
      <c r="T1573" t="s">
        <v>3899</v>
      </c>
      <c r="U1573" s="206">
        <v>4.1500000000000004</v>
      </c>
      <c r="V1573" t="s">
        <v>3795</v>
      </c>
      <c r="W1573" t="s">
        <v>2319</v>
      </c>
      <c r="X1573" t="s">
        <v>2915</v>
      </c>
      <c r="Y1573" t="s">
        <v>3114</v>
      </c>
      <c r="Z1573" t="s">
        <v>3532</v>
      </c>
      <c r="AA1573">
        <v>796904</v>
      </c>
      <c r="AB1573" s="203">
        <v>37030.875</v>
      </c>
      <c r="AC1573" s="203">
        <v>37032.875</v>
      </c>
    </row>
    <row r="1574" spans="1:29" x14ac:dyDescent="0.25">
      <c r="A1574" s="44" t="str">
        <f t="shared" si="121"/>
        <v>US Power Physical</v>
      </c>
      <c r="B1574" s="44" t="str">
        <f t="shared" si="122"/>
        <v>US</v>
      </c>
      <c r="C1574" s="44" t="str">
        <f t="shared" si="123"/>
        <v>Power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2</v>
      </c>
      <c r="F1574" s="218">
        <f t="shared" si="125"/>
        <v>50</v>
      </c>
      <c r="G1574" s="207">
        <v>1264925</v>
      </c>
      <c r="H1574" s="203">
        <v>37029.354305555556</v>
      </c>
      <c r="I1574" t="s">
        <v>2462</v>
      </c>
      <c r="M1574" t="s">
        <v>3301</v>
      </c>
      <c r="N1574" t="s">
        <v>2409</v>
      </c>
      <c r="O1574" t="s">
        <v>1817</v>
      </c>
      <c r="Q1574" s="204">
        <v>25</v>
      </c>
      <c r="S1574" t="s">
        <v>2475</v>
      </c>
      <c r="T1574" t="s">
        <v>3899</v>
      </c>
      <c r="U1574" s="206">
        <v>215</v>
      </c>
      <c r="V1574" t="s">
        <v>1833</v>
      </c>
      <c r="W1574" t="s">
        <v>2419</v>
      </c>
      <c r="X1574" t="s">
        <v>2412</v>
      </c>
      <c r="Y1574" t="s">
        <v>4166</v>
      </c>
      <c r="Z1574" t="s">
        <v>3527</v>
      </c>
      <c r="AA1574">
        <v>615175.1</v>
      </c>
      <c r="AB1574" s="203">
        <v>37031.875</v>
      </c>
      <c r="AC1574" s="203">
        <v>37032.875</v>
      </c>
    </row>
    <row r="1575" spans="1:29" x14ac:dyDescent="0.25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3</v>
      </c>
      <c r="F1575" s="218">
        <f t="shared" si="125"/>
        <v>30000</v>
      </c>
      <c r="G1575" s="207">
        <v>1264924</v>
      </c>
      <c r="H1575" s="203">
        <v>37029.354305555556</v>
      </c>
      <c r="I1575" t="s">
        <v>4174</v>
      </c>
      <c r="M1575" t="s">
        <v>2476</v>
      </c>
      <c r="N1575" t="s">
        <v>3110</v>
      </c>
      <c r="O1575" t="s">
        <v>1845</v>
      </c>
      <c r="Q1575" s="204">
        <v>10000</v>
      </c>
      <c r="S1575" t="s">
        <v>2477</v>
      </c>
      <c r="T1575" t="s">
        <v>3899</v>
      </c>
      <c r="U1575" s="206">
        <v>9.5</v>
      </c>
      <c r="V1575" t="s">
        <v>3722</v>
      </c>
      <c r="W1575" t="s">
        <v>2431</v>
      </c>
      <c r="X1575" t="s">
        <v>2375</v>
      </c>
      <c r="Y1575" t="s">
        <v>3114</v>
      </c>
      <c r="Z1575" t="s">
        <v>3532</v>
      </c>
      <c r="AA1575">
        <v>796907</v>
      </c>
      <c r="AB1575" s="203">
        <v>37030.875</v>
      </c>
      <c r="AC1575" s="203">
        <v>37032.875</v>
      </c>
    </row>
    <row r="1576" spans="1:29" x14ac:dyDescent="0.25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3</v>
      </c>
      <c r="F1576" s="218">
        <f t="shared" si="125"/>
        <v>15000</v>
      </c>
      <c r="G1576" s="207">
        <v>1264923</v>
      </c>
      <c r="H1576" s="203">
        <v>37029.354305555556</v>
      </c>
      <c r="I1576" t="s">
        <v>2704</v>
      </c>
      <c r="M1576" t="s">
        <v>2476</v>
      </c>
      <c r="N1576" t="s">
        <v>3110</v>
      </c>
      <c r="O1576" t="s">
        <v>1761</v>
      </c>
      <c r="P1576" s="204">
        <v>5000</v>
      </c>
      <c r="S1576" t="s">
        <v>2477</v>
      </c>
      <c r="T1576" t="s">
        <v>3899</v>
      </c>
      <c r="U1576" s="206">
        <v>4.4749999999999996</v>
      </c>
      <c r="V1576" t="s">
        <v>2382</v>
      </c>
      <c r="W1576" t="s">
        <v>2358</v>
      </c>
      <c r="X1576" t="s">
        <v>2359</v>
      </c>
      <c r="Y1576" t="s">
        <v>3114</v>
      </c>
      <c r="Z1576" t="s">
        <v>3532</v>
      </c>
      <c r="AA1576">
        <v>796906</v>
      </c>
      <c r="AB1576" s="203">
        <v>37030.875</v>
      </c>
      <c r="AC1576" s="203">
        <v>37032.875</v>
      </c>
    </row>
    <row r="1577" spans="1:29" x14ac:dyDescent="0.25">
      <c r="A1577" s="44" t="str">
        <f t="shared" si="121"/>
        <v>US Power Physical</v>
      </c>
      <c r="B1577" s="44" t="str">
        <f t="shared" si="122"/>
        <v>US</v>
      </c>
      <c r="C1577" s="44" t="str">
        <f t="shared" si="123"/>
        <v>Power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2</v>
      </c>
      <c r="F1577" s="218">
        <f t="shared" si="125"/>
        <v>50</v>
      </c>
      <c r="G1577" s="207">
        <v>1264926</v>
      </c>
      <c r="H1577" s="203">
        <v>37029.354317129626</v>
      </c>
      <c r="I1577" t="s">
        <v>2652</v>
      </c>
      <c r="M1577" t="s">
        <v>3301</v>
      </c>
      <c r="N1577" t="s">
        <v>2409</v>
      </c>
      <c r="O1577" t="s">
        <v>1836</v>
      </c>
      <c r="Q1577" s="204">
        <v>25</v>
      </c>
      <c r="S1577" t="s">
        <v>2475</v>
      </c>
      <c r="T1577" t="s">
        <v>3899</v>
      </c>
      <c r="U1577" s="206">
        <v>114</v>
      </c>
      <c r="V1577" t="s">
        <v>2463</v>
      </c>
      <c r="W1577" t="s">
        <v>2419</v>
      </c>
      <c r="X1577" t="s">
        <v>2412</v>
      </c>
      <c r="Y1577" t="s">
        <v>4166</v>
      </c>
      <c r="Z1577" t="s">
        <v>3527</v>
      </c>
      <c r="AA1577">
        <v>615176.1</v>
      </c>
      <c r="AB1577" s="203">
        <v>37031.875</v>
      </c>
      <c r="AC1577" s="203">
        <v>37032.875</v>
      </c>
    </row>
    <row r="1578" spans="1:29" x14ac:dyDescent="0.25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3</v>
      </c>
      <c r="F1578" s="218">
        <f t="shared" si="125"/>
        <v>30000</v>
      </c>
      <c r="G1578" s="207">
        <v>1264927</v>
      </c>
      <c r="H1578" s="203">
        <v>37029.35434027778</v>
      </c>
      <c r="I1578" t="s">
        <v>4174</v>
      </c>
      <c r="M1578" t="s">
        <v>2476</v>
      </c>
      <c r="N1578" t="s">
        <v>3110</v>
      </c>
      <c r="O1578" t="s">
        <v>1839</v>
      </c>
      <c r="Q1578" s="204">
        <v>10000</v>
      </c>
      <c r="S1578" t="s">
        <v>2477</v>
      </c>
      <c r="T1578" t="s">
        <v>3899</v>
      </c>
      <c r="U1578" s="206">
        <v>9.375</v>
      </c>
      <c r="V1578" t="s">
        <v>2013</v>
      </c>
      <c r="W1578" t="s">
        <v>2431</v>
      </c>
      <c r="X1578" t="s">
        <v>2375</v>
      </c>
      <c r="Y1578" t="s">
        <v>3114</v>
      </c>
      <c r="Z1578" t="s">
        <v>3532</v>
      </c>
      <c r="AA1578">
        <v>796908</v>
      </c>
      <c r="AB1578" s="203">
        <v>37030.875</v>
      </c>
      <c r="AC1578" s="203">
        <v>37032.875</v>
      </c>
    </row>
    <row r="1579" spans="1:29" x14ac:dyDescent="0.25">
      <c r="A1579" s="44" t="str">
        <f t="shared" si="121"/>
        <v>US Natural Gas Financial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30</v>
      </c>
      <c r="F1579" s="218">
        <f t="shared" si="125"/>
        <v>450000</v>
      </c>
      <c r="G1579" s="207">
        <v>1264928</v>
      </c>
      <c r="H1579" s="203">
        <v>37029.354351851849</v>
      </c>
      <c r="I1579" t="s">
        <v>1985</v>
      </c>
      <c r="M1579" t="s">
        <v>2476</v>
      </c>
      <c r="N1579" t="s">
        <v>3125</v>
      </c>
      <c r="O1579" t="s">
        <v>2626</v>
      </c>
      <c r="P1579" s="204">
        <v>15000</v>
      </c>
      <c r="S1579" t="s">
        <v>2477</v>
      </c>
      <c r="T1579" t="s">
        <v>3899</v>
      </c>
      <c r="U1579" s="206">
        <v>-8.2500000000000004E-2</v>
      </c>
      <c r="V1579" t="s">
        <v>1986</v>
      </c>
      <c r="W1579" t="s">
        <v>2426</v>
      </c>
      <c r="X1579" t="s">
        <v>2427</v>
      </c>
      <c r="Y1579" t="s">
        <v>3964</v>
      </c>
      <c r="Z1579" t="s">
        <v>3532</v>
      </c>
      <c r="AA1579" t="s">
        <v>2015</v>
      </c>
      <c r="AB1579" s="203">
        <v>37043.875</v>
      </c>
      <c r="AC1579" s="203">
        <v>37072.875</v>
      </c>
    </row>
    <row r="1580" spans="1:29" x14ac:dyDescent="0.25">
      <c r="A1580" s="44" t="str">
        <f t="shared" si="121"/>
        <v>US Natural Gas Financial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Financial</v>
      </c>
      <c r="E1580" s="44">
        <f>IF(VLOOKUP(S1580,'DD-Lookup'!$J$6:$L$50,3,FALSE)="Monthly",(YEAR(AC1580)-YEAR(AB1580))*12+MONTH(AC1580)-MONTH(AB1580)+1,(AC1580-AB1580+1))</f>
        <v>30</v>
      </c>
      <c r="F1580" s="218">
        <f t="shared" si="125"/>
        <v>600000</v>
      </c>
      <c r="G1580" s="207">
        <v>1264930</v>
      </c>
      <c r="H1580" s="203">
        <v>37029.354363425926</v>
      </c>
      <c r="I1580" t="s">
        <v>3869</v>
      </c>
      <c r="M1580" t="s">
        <v>2476</v>
      </c>
      <c r="N1580" t="s">
        <v>2711</v>
      </c>
      <c r="O1580" t="s">
        <v>2712</v>
      </c>
      <c r="P1580" s="204">
        <v>20000</v>
      </c>
      <c r="S1580" t="s">
        <v>2477</v>
      </c>
      <c r="T1580" t="s">
        <v>3899</v>
      </c>
      <c r="U1580" s="206">
        <v>4.1950000000000003</v>
      </c>
      <c r="V1580" t="s">
        <v>2975</v>
      </c>
      <c r="W1580" t="s">
        <v>3390</v>
      </c>
      <c r="X1580" t="s">
        <v>2713</v>
      </c>
      <c r="Y1580" t="s">
        <v>3964</v>
      </c>
      <c r="Z1580" t="s">
        <v>3532</v>
      </c>
      <c r="AA1580" t="s">
        <v>2016</v>
      </c>
      <c r="AB1580" s="203">
        <v>37043.875</v>
      </c>
      <c r="AC1580" s="203">
        <v>37072.875</v>
      </c>
    </row>
    <row r="1581" spans="1:29" x14ac:dyDescent="0.25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3</v>
      </c>
      <c r="F1581" s="218">
        <f t="shared" si="125"/>
        <v>30000</v>
      </c>
      <c r="G1581" s="207">
        <v>1264929</v>
      </c>
      <c r="H1581" s="203">
        <v>37029.354363425926</v>
      </c>
      <c r="I1581" t="s">
        <v>3142</v>
      </c>
      <c r="M1581" t="s">
        <v>2476</v>
      </c>
      <c r="N1581" t="s">
        <v>3110</v>
      </c>
      <c r="O1581" t="s">
        <v>1753</v>
      </c>
      <c r="Q1581" s="204">
        <v>10000</v>
      </c>
      <c r="S1581" t="s">
        <v>2477</v>
      </c>
      <c r="T1581" t="s">
        <v>3899</v>
      </c>
      <c r="U1581" s="206">
        <v>4.2</v>
      </c>
      <c r="V1581" t="s">
        <v>4135</v>
      </c>
      <c r="W1581" t="s">
        <v>3112</v>
      </c>
      <c r="X1581" t="s">
        <v>3113</v>
      </c>
      <c r="Y1581" t="s">
        <v>3114</v>
      </c>
      <c r="Z1581" t="s">
        <v>3532</v>
      </c>
      <c r="AA1581">
        <v>796909</v>
      </c>
      <c r="AB1581" s="203">
        <v>37030.875</v>
      </c>
      <c r="AC1581" s="203">
        <v>37032.875</v>
      </c>
    </row>
    <row r="1582" spans="1:29" x14ac:dyDescent="0.25">
      <c r="A1582" s="44" t="str">
        <f t="shared" si="121"/>
        <v>US Natural Gas Physical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3</v>
      </c>
      <c r="F1582" s="218">
        <f t="shared" si="125"/>
        <v>30000</v>
      </c>
      <c r="G1582" s="207">
        <v>1264931</v>
      </c>
      <c r="H1582" s="203">
        <v>37029.354409722226</v>
      </c>
      <c r="I1582" t="s">
        <v>4174</v>
      </c>
      <c r="M1582" t="s">
        <v>2476</v>
      </c>
      <c r="N1582" t="s">
        <v>3110</v>
      </c>
      <c r="O1582" t="s">
        <v>1839</v>
      </c>
      <c r="Q1582" s="204">
        <v>10000</v>
      </c>
      <c r="S1582" t="s">
        <v>2477</v>
      </c>
      <c r="T1582" t="s">
        <v>3899</v>
      </c>
      <c r="U1582" s="206">
        <v>9.5</v>
      </c>
      <c r="V1582" t="s">
        <v>2013</v>
      </c>
      <c r="W1582" t="s">
        <v>2431</v>
      </c>
      <c r="X1582" t="s">
        <v>2375</v>
      </c>
      <c r="Y1582" t="s">
        <v>3114</v>
      </c>
      <c r="Z1582" t="s">
        <v>3532</v>
      </c>
      <c r="AA1582">
        <v>796910</v>
      </c>
      <c r="AB1582" s="203">
        <v>37030.875</v>
      </c>
      <c r="AC1582" s="203">
        <v>37032.875</v>
      </c>
    </row>
    <row r="1583" spans="1:29" x14ac:dyDescent="0.25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3</v>
      </c>
      <c r="F1583" s="218">
        <f t="shared" si="125"/>
        <v>7500</v>
      </c>
      <c r="G1583" s="207">
        <v>1264933</v>
      </c>
      <c r="H1583" s="203">
        <v>37029.354490740741</v>
      </c>
      <c r="I1583" t="s">
        <v>2330</v>
      </c>
      <c r="M1583" t="s">
        <v>2476</v>
      </c>
      <c r="N1583" t="s">
        <v>3110</v>
      </c>
      <c r="O1583" t="s">
        <v>1768</v>
      </c>
      <c r="P1583" s="204">
        <v>2500</v>
      </c>
      <c r="S1583" t="s">
        <v>2477</v>
      </c>
      <c r="T1583" t="s">
        <v>3899</v>
      </c>
      <c r="U1583" s="206">
        <v>3.9950000000000001</v>
      </c>
      <c r="V1583" t="s">
        <v>2331</v>
      </c>
      <c r="W1583" t="s">
        <v>3174</v>
      </c>
      <c r="X1583" t="s">
        <v>3138</v>
      </c>
      <c r="Y1583" t="s">
        <v>3114</v>
      </c>
      <c r="Z1583" t="s">
        <v>3532</v>
      </c>
      <c r="AA1583">
        <v>796913</v>
      </c>
      <c r="AB1583" s="203">
        <v>37030.875</v>
      </c>
      <c r="AC1583" s="203">
        <v>37032.875</v>
      </c>
    </row>
    <row r="1584" spans="1:29" x14ac:dyDescent="0.25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3</v>
      </c>
      <c r="F1584" s="218">
        <f t="shared" si="125"/>
        <v>3000</v>
      </c>
      <c r="G1584" s="207">
        <v>1264935</v>
      </c>
      <c r="H1584" s="203">
        <v>37029.354502314818</v>
      </c>
      <c r="I1584" t="s">
        <v>2835</v>
      </c>
      <c r="M1584" t="s">
        <v>2476</v>
      </c>
      <c r="N1584" t="s">
        <v>3110</v>
      </c>
      <c r="O1584" t="s">
        <v>1848</v>
      </c>
      <c r="P1584" s="204">
        <v>1000</v>
      </c>
      <c r="S1584" t="s">
        <v>2477</v>
      </c>
      <c r="T1584" t="s">
        <v>3899</v>
      </c>
      <c r="U1584" s="206">
        <v>4.3499999999999996</v>
      </c>
      <c r="V1584" t="s">
        <v>2836</v>
      </c>
      <c r="W1584" t="s">
        <v>3174</v>
      </c>
      <c r="X1584" t="s">
        <v>3175</v>
      </c>
      <c r="Y1584" t="s">
        <v>3114</v>
      </c>
      <c r="Z1584" t="s">
        <v>3532</v>
      </c>
      <c r="AA1584">
        <v>796911</v>
      </c>
      <c r="AB1584" s="203">
        <v>37030.875</v>
      </c>
      <c r="AC1584" s="203">
        <v>37032.875</v>
      </c>
    </row>
    <row r="1585" spans="1:29" x14ac:dyDescent="0.25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3</v>
      </c>
      <c r="F1585" s="218">
        <f t="shared" si="125"/>
        <v>75000</v>
      </c>
      <c r="G1585" s="207">
        <v>1264934</v>
      </c>
      <c r="H1585" s="203">
        <v>37029.354502314818</v>
      </c>
      <c r="I1585" t="s">
        <v>2365</v>
      </c>
      <c r="M1585" t="s">
        <v>2476</v>
      </c>
      <c r="N1585" t="s">
        <v>3110</v>
      </c>
      <c r="O1585" t="s">
        <v>2606</v>
      </c>
      <c r="P1585" s="204">
        <v>25000</v>
      </c>
      <c r="S1585" t="s">
        <v>2477</v>
      </c>
      <c r="T1585" t="s">
        <v>3899</v>
      </c>
      <c r="U1585" s="206">
        <v>4.1500000000000004</v>
      </c>
      <c r="V1585" t="s">
        <v>2366</v>
      </c>
      <c r="W1585" t="s">
        <v>2319</v>
      </c>
      <c r="X1585" t="s">
        <v>2320</v>
      </c>
      <c r="Y1585" t="s">
        <v>3114</v>
      </c>
      <c r="Z1585" t="s">
        <v>3532</v>
      </c>
      <c r="AA1585">
        <v>796914</v>
      </c>
      <c r="AB1585" s="203">
        <v>37030.875</v>
      </c>
      <c r="AC1585" s="203">
        <v>37032.875</v>
      </c>
    </row>
    <row r="1586" spans="1:29" x14ac:dyDescent="0.25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3</v>
      </c>
      <c r="F1586" s="218">
        <f t="shared" si="125"/>
        <v>30000</v>
      </c>
      <c r="G1586" s="207">
        <v>1264938</v>
      </c>
      <c r="H1586" s="203">
        <v>37029.354513888888</v>
      </c>
      <c r="I1586" t="s">
        <v>3115</v>
      </c>
      <c r="M1586" t="s">
        <v>2476</v>
      </c>
      <c r="N1586" t="s">
        <v>3110</v>
      </c>
      <c r="O1586" t="s">
        <v>1753</v>
      </c>
      <c r="Q1586" s="204">
        <v>10000</v>
      </c>
      <c r="S1586" t="s">
        <v>2477</v>
      </c>
      <c r="T1586" t="s">
        <v>3899</v>
      </c>
      <c r="U1586" s="206">
        <v>4.2037000000000004</v>
      </c>
      <c r="V1586" t="s">
        <v>3116</v>
      </c>
      <c r="W1586" t="s">
        <v>3112</v>
      </c>
      <c r="X1586" t="s">
        <v>3113</v>
      </c>
      <c r="Y1586" t="s">
        <v>3114</v>
      </c>
      <c r="Z1586" t="s">
        <v>3532</v>
      </c>
      <c r="AA1586">
        <v>796916</v>
      </c>
      <c r="AB1586" s="203">
        <v>37030.875</v>
      </c>
      <c r="AC1586" s="203">
        <v>37032.875</v>
      </c>
    </row>
    <row r="1587" spans="1:29" x14ac:dyDescent="0.25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3</v>
      </c>
      <c r="F1587" s="218">
        <f t="shared" si="125"/>
        <v>15000</v>
      </c>
      <c r="G1587" s="207">
        <v>1264937</v>
      </c>
      <c r="H1587" s="203">
        <v>37029.354513888888</v>
      </c>
      <c r="I1587" t="s">
        <v>3115</v>
      </c>
      <c r="M1587" t="s">
        <v>2476</v>
      </c>
      <c r="N1587" t="s">
        <v>3110</v>
      </c>
      <c r="O1587" t="s">
        <v>1762</v>
      </c>
      <c r="Q1587" s="204">
        <v>5000</v>
      </c>
      <c r="S1587" t="s">
        <v>2477</v>
      </c>
      <c r="T1587" t="s">
        <v>3899</v>
      </c>
      <c r="U1587" s="206">
        <v>4.0650000000000004</v>
      </c>
      <c r="V1587" t="s">
        <v>3156</v>
      </c>
      <c r="W1587" t="s">
        <v>3157</v>
      </c>
      <c r="X1587" t="s">
        <v>3158</v>
      </c>
      <c r="Y1587" t="s">
        <v>3114</v>
      </c>
      <c r="Z1587" t="s">
        <v>3532</v>
      </c>
      <c r="AA1587">
        <v>796915</v>
      </c>
      <c r="AB1587" s="203">
        <v>37030.875</v>
      </c>
      <c r="AC1587" s="203">
        <v>37032.875</v>
      </c>
    </row>
    <row r="1588" spans="1:29" x14ac:dyDescent="0.25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3</v>
      </c>
      <c r="F1588" s="218">
        <f t="shared" si="125"/>
        <v>30000</v>
      </c>
      <c r="G1588" s="207">
        <v>1264936</v>
      </c>
      <c r="H1588" s="203">
        <v>37029.354513888888</v>
      </c>
      <c r="I1588" t="s">
        <v>2380</v>
      </c>
      <c r="M1588" t="s">
        <v>2476</v>
      </c>
      <c r="N1588" t="s">
        <v>3110</v>
      </c>
      <c r="O1588" t="s">
        <v>2610</v>
      </c>
      <c r="Q1588" s="204">
        <v>10000</v>
      </c>
      <c r="S1588" t="s">
        <v>2477</v>
      </c>
      <c r="T1588" t="s">
        <v>3899</v>
      </c>
      <c r="U1588" s="206">
        <v>4.3550000000000004</v>
      </c>
      <c r="V1588" t="s">
        <v>2381</v>
      </c>
      <c r="W1588" t="s">
        <v>2351</v>
      </c>
      <c r="X1588" t="s">
        <v>2352</v>
      </c>
      <c r="Y1588" t="s">
        <v>3114</v>
      </c>
      <c r="Z1588" t="s">
        <v>3532</v>
      </c>
      <c r="AA1588">
        <v>796912</v>
      </c>
      <c r="AB1588" s="203">
        <v>37030.875</v>
      </c>
      <c r="AC1588" s="203">
        <v>37032.875</v>
      </c>
    </row>
    <row r="1589" spans="1:29" x14ac:dyDescent="0.25">
      <c r="A1589" s="44" t="str">
        <f t="shared" si="121"/>
        <v>US Natural Gas Financial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Financial</v>
      </c>
      <c r="E1589" s="44">
        <f>IF(VLOOKUP(S1589,'DD-Lookup'!$J$6:$L$50,3,FALSE)="Monthly",(YEAR(AC1589)-YEAR(AB1589))*12+MONTH(AC1589)-MONTH(AB1589)+1,(AC1589-AB1589+1))</f>
        <v>30</v>
      </c>
      <c r="F1589" s="218">
        <f t="shared" si="125"/>
        <v>900000</v>
      </c>
      <c r="G1589" s="207">
        <v>1264939</v>
      </c>
      <c r="H1589" s="203">
        <v>37029.354560185187</v>
      </c>
      <c r="I1589" t="s">
        <v>2654</v>
      </c>
      <c r="M1589" t="s">
        <v>2476</v>
      </c>
      <c r="N1589" t="s">
        <v>3125</v>
      </c>
      <c r="O1589" t="s">
        <v>3791</v>
      </c>
      <c r="P1589" s="204">
        <v>30000</v>
      </c>
      <c r="S1589" t="s">
        <v>2477</v>
      </c>
      <c r="T1589" t="s">
        <v>3899</v>
      </c>
      <c r="U1589" s="206">
        <v>0.25</v>
      </c>
      <c r="V1589" t="s">
        <v>2317</v>
      </c>
      <c r="W1589" t="s">
        <v>3126</v>
      </c>
      <c r="X1589" t="s">
        <v>3127</v>
      </c>
      <c r="Y1589" t="s">
        <v>3964</v>
      </c>
      <c r="Z1589" t="s">
        <v>3532</v>
      </c>
      <c r="AA1589" t="s">
        <v>2017</v>
      </c>
      <c r="AB1589" s="203">
        <v>37043.875</v>
      </c>
      <c r="AC1589" s="203">
        <v>37072.875</v>
      </c>
    </row>
    <row r="1590" spans="1:29" x14ac:dyDescent="0.25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3</v>
      </c>
      <c r="F1590" s="218">
        <f t="shared" si="125"/>
        <v>15000</v>
      </c>
      <c r="G1590" s="207">
        <v>1264940</v>
      </c>
      <c r="H1590" s="203">
        <v>37029.354571759257</v>
      </c>
      <c r="I1590" t="s">
        <v>2835</v>
      </c>
      <c r="M1590" t="s">
        <v>2476</v>
      </c>
      <c r="N1590" t="s">
        <v>3110</v>
      </c>
      <c r="O1590" t="s">
        <v>1848</v>
      </c>
      <c r="P1590" s="204">
        <v>5000</v>
      </c>
      <c r="S1590" t="s">
        <v>2477</v>
      </c>
      <c r="T1590" t="s">
        <v>3899</v>
      </c>
      <c r="U1590" s="206">
        <v>4.3449999999999998</v>
      </c>
      <c r="V1590" t="s">
        <v>2836</v>
      </c>
      <c r="W1590" t="s">
        <v>3174</v>
      </c>
      <c r="X1590" t="s">
        <v>3175</v>
      </c>
      <c r="Y1590" t="s">
        <v>3114</v>
      </c>
      <c r="Z1590" t="s">
        <v>3532</v>
      </c>
      <c r="AA1590">
        <v>796917</v>
      </c>
      <c r="AB1590" s="203">
        <v>37030.875</v>
      </c>
      <c r="AC1590" s="203">
        <v>37032.875</v>
      </c>
    </row>
    <row r="1591" spans="1:29" x14ac:dyDescent="0.25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3</v>
      </c>
      <c r="F1591" s="218">
        <f t="shared" si="125"/>
        <v>30000</v>
      </c>
      <c r="G1591" s="207">
        <v>1264941</v>
      </c>
      <c r="H1591" s="203">
        <v>37029.35460648148</v>
      </c>
      <c r="I1591" t="s">
        <v>2387</v>
      </c>
      <c r="M1591" t="s">
        <v>2476</v>
      </c>
      <c r="N1591" t="s">
        <v>3110</v>
      </c>
      <c r="O1591" t="s">
        <v>1799</v>
      </c>
      <c r="Q1591" s="204">
        <v>10000</v>
      </c>
      <c r="S1591" t="s">
        <v>2477</v>
      </c>
      <c r="T1591" t="s">
        <v>3899</v>
      </c>
      <c r="U1591" s="206">
        <v>4</v>
      </c>
      <c r="V1591" t="s">
        <v>2503</v>
      </c>
      <c r="W1591" t="s">
        <v>2374</v>
      </c>
      <c r="X1591" t="s">
        <v>2375</v>
      </c>
      <c r="Y1591" t="s">
        <v>3114</v>
      </c>
      <c r="Z1591" t="s">
        <v>3532</v>
      </c>
      <c r="AA1591">
        <v>796918</v>
      </c>
      <c r="AB1591" s="203">
        <v>37030.875</v>
      </c>
      <c r="AC1591" s="203">
        <v>37032.875</v>
      </c>
    </row>
    <row r="1592" spans="1:29" x14ac:dyDescent="0.25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3</v>
      </c>
      <c r="F1592" s="218">
        <f t="shared" si="125"/>
        <v>15000</v>
      </c>
      <c r="G1592" s="207">
        <v>1264942</v>
      </c>
      <c r="H1592" s="203">
        <v>37029.354629629626</v>
      </c>
      <c r="I1592" t="s">
        <v>3684</v>
      </c>
      <c r="M1592" t="s">
        <v>2476</v>
      </c>
      <c r="N1592" t="s">
        <v>3110</v>
      </c>
      <c r="O1592" t="s">
        <v>1812</v>
      </c>
      <c r="Q1592" s="204">
        <v>5000</v>
      </c>
      <c r="S1592" t="s">
        <v>2477</v>
      </c>
      <c r="T1592" t="s">
        <v>3899</v>
      </c>
      <c r="U1592" s="206">
        <v>2.4700000000000002</v>
      </c>
      <c r="V1592" t="s">
        <v>3198</v>
      </c>
      <c r="W1592" t="s">
        <v>2400</v>
      </c>
      <c r="X1592" t="s">
        <v>2375</v>
      </c>
      <c r="Y1592" t="s">
        <v>3114</v>
      </c>
      <c r="Z1592" t="s">
        <v>3532</v>
      </c>
      <c r="AA1592">
        <v>796919</v>
      </c>
      <c r="AB1592" s="203">
        <v>37030.875</v>
      </c>
      <c r="AC1592" s="203">
        <v>37032.875</v>
      </c>
    </row>
    <row r="1593" spans="1:29" x14ac:dyDescent="0.25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3</v>
      </c>
      <c r="F1593" s="218">
        <f t="shared" si="125"/>
        <v>15000</v>
      </c>
      <c r="G1593" s="207">
        <v>1264943</v>
      </c>
      <c r="H1593" s="203">
        <v>37029.354664351849</v>
      </c>
      <c r="I1593" t="s">
        <v>2669</v>
      </c>
      <c r="M1593" t="s">
        <v>2476</v>
      </c>
      <c r="N1593" t="s">
        <v>3110</v>
      </c>
      <c r="O1593" t="s">
        <v>1848</v>
      </c>
      <c r="Q1593" s="204">
        <v>5000</v>
      </c>
      <c r="S1593" t="s">
        <v>2477</v>
      </c>
      <c r="T1593" t="s">
        <v>3899</v>
      </c>
      <c r="U1593" s="206">
        <v>4.3499999999999996</v>
      </c>
      <c r="V1593" t="s">
        <v>3146</v>
      </c>
      <c r="W1593" t="s">
        <v>3174</v>
      </c>
      <c r="X1593" t="s">
        <v>3175</v>
      </c>
      <c r="Y1593" t="s">
        <v>3114</v>
      </c>
      <c r="Z1593" t="s">
        <v>3532</v>
      </c>
      <c r="AA1593">
        <v>796920</v>
      </c>
      <c r="AB1593" s="203">
        <v>37030.875</v>
      </c>
      <c r="AC1593" s="203">
        <v>37032.875</v>
      </c>
    </row>
    <row r="1594" spans="1:29" x14ac:dyDescent="0.25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3</v>
      </c>
      <c r="F1594" s="218">
        <f t="shared" si="125"/>
        <v>390</v>
      </c>
      <c r="G1594" s="207">
        <v>1264944</v>
      </c>
      <c r="H1594" s="203">
        <v>37029.354675925926</v>
      </c>
      <c r="I1594" t="s">
        <v>3730</v>
      </c>
      <c r="M1594" t="s">
        <v>2476</v>
      </c>
      <c r="N1594" t="s">
        <v>3110</v>
      </c>
      <c r="O1594" t="s">
        <v>1758</v>
      </c>
      <c r="P1594" s="204">
        <v>130</v>
      </c>
      <c r="S1594" t="s">
        <v>2477</v>
      </c>
      <c r="T1594" t="s">
        <v>3899</v>
      </c>
      <c r="U1594" s="206">
        <v>4.0350000000000001</v>
      </c>
      <c r="V1594" t="s">
        <v>3731</v>
      </c>
      <c r="W1594" t="s">
        <v>2326</v>
      </c>
      <c r="X1594" t="s">
        <v>2378</v>
      </c>
      <c r="Y1594" t="s">
        <v>3114</v>
      </c>
      <c r="Z1594" t="s">
        <v>3532</v>
      </c>
      <c r="AA1594">
        <v>796921</v>
      </c>
      <c r="AB1594" s="203">
        <v>37030.875</v>
      </c>
      <c r="AC1594" s="203">
        <v>37032.875</v>
      </c>
    </row>
    <row r="1595" spans="1:29" x14ac:dyDescent="0.25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3</v>
      </c>
      <c r="F1595" s="218">
        <f t="shared" si="125"/>
        <v>1200</v>
      </c>
      <c r="G1595" s="207">
        <v>1264945</v>
      </c>
      <c r="H1595" s="203">
        <v>37029.354699074072</v>
      </c>
      <c r="I1595" t="s">
        <v>2429</v>
      </c>
      <c r="M1595" t="s">
        <v>2476</v>
      </c>
      <c r="N1595" t="s">
        <v>3110</v>
      </c>
      <c r="O1595" t="s">
        <v>1761</v>
      </c>
      <c r="P1595" s="204">
        <v>400</v>
      </c>
      <c r="S1595" t="s">
        <v>2477</v>
      </c>
      <c r="T1595" t="s">
        <v>3899</v>
      </c>
      <c r="U1595" s="206">
        <v>4.4749999999999996</v>
      </c>
      <c r="V1595" t="s">
        <v>2894</v>
      </c>
      <c r="W1595" t="s">
        <v>2358</v>
      </c>
      <c r="X1595" t="s">
        <v>2359</v>
      </c>
      <c r="Y1595" t="s">
        <v>3114</v>
      </c>
      <c r="Z1595" t="s">
        <v>3532</v>
      </c>
      <c r="AA1595">
        <v>796922</v>
      </c>
      <c r="AB1595" s="203">
        <v>37030.875</v>
      </c>
      <c r="AC1595" s="203">
        <v>37032.875</v>
      </c>
    </row>
    <row r="1596" spans="1:29" x14ac:dyDescent="0.25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3</v>
      </c>
      <c r="F1596" s="218">
        <f t="shared" si="125"/>
        <v>30000</v>
      </c>
      <c r="G1596" s="207">
        <v>1264946</v>
      </c>
      <c r="H1596" s="203">
        <v>37029.354710648149</v>
      </c>
      <c r="I1596" t="s">
        <v>3639</v>
      </c>
      <c r="M1596" t="s">
        <v>2476</v>
      </c>
      <c r="N1596" t="s">
        <v>3110</v>
      </c>
      <c r="O1596" t="s">
        <v>2622</v>
      </c>
      <c r="P1596" s="204">
        <v>10000</v>
      </c>
      <c r="S1596" t="s">
        <v>2477</v>
      </c>
      <c r="T1596" t="s">
        <v>3899</v>
      </c>
      <c r="U1596" s="206">
        <v>4.0949999999999998</v>
      </c>
      <c r="V1596" t="s">
        <v>2467</v>
      </c>
      <c r="W1596" t="s">
        <v>2326</v>
      </c>
      <c r="X1596" t="s">
        <v>2327</v>
      </c>
      <c r="Y1596" t="s">
        <v>3114</v>
      </c>
      <c r="Z1596" t="s">
        <v>3532</v>
      </c>
      <c r="AA1596">
        <v>796923</v>
      </c>
      <c r="AB1596" s="203">
        <v>37030.875</v>
      </c>
      <c r="AC1596" s="203">
        <v>37032.875</v>
      </c>
    </row>
    <row r="1597" spans="1:29" x14ac:dyDescent="0.25">
      <c r="A1597" s="44" t="str">
        <f t="shared" si="121"/>
        <v>US Natural Gas Financial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Financial</v>
      </c>
      <c r="E1597" s="44">
        <f>IF(VLOOKUP(S1597,'DD-Lookup'!$J$6:$L$50,3,FALSE)="Monthly",(YEAR(AC1597)-YEAR(AB1597))*12+MONTH(AC1597)-MONTH(AB1597)+1,(AC1597-AB1597+1))</f>
        <v>30</v>
      </c>
      <c r="F1597" s="218">
        <f t="shared" si="125"/>
        <v>300000</v>
      </c>
      <c r="G1597" s="207">
        <v>1264947</v>
      </c>
      <c r="H1597" s="203">
        <v>37029.354722222219</v>
      </c>
      <c r="I1597" t="s">
        <v>2719</v>
      </c>
      <c r="M1597" t="s">
        <v>2476</v>
      </c>
      <c r="N1597" t="s">
        <v>2711</v>
      </c>
      <c r="O1597" t="s">
        <v>2712</v>
      </c>
      <c r="P1597" s="204">
        <v>10000</v>
      </c>
      <c r="S1597" t="s">
        <v>2477</v>
      </c>
      <c r="T1597" t="s">
        <v>3899</v>
      </c>
      <c r="U1597" s="206">
        <v>4.1900000000000004</v>
      </c>
      <c r="V1597" t="s">
        <v>3200</v>
      </c>
      <c r="W1597" t="s">
        <v>3390</v>
      </c>
      <c r="X1597" t="s">
        <v>2713</v>
      </c>
      <c r="Y1597" t="s">
        <v>3964</v>
      </c>
      <c r="Z1597" t="s">
        <v>3532</v>
      </c>
      <c r="AA1597" t="s">
        <v>2018</v>
      </c>
      <c r="AB1597" s="203">
        <v>37043.875</v>
      </c>
      <c r="AC1597" s="203">
        <v>37072.875</v>
      </c>
    </row>
    <row r="1598" spans="1:29" x14ac:dyDescent="0.25">
      <c r="A1598" s="44" t="str">
        <f t="shared" si="121"/>
        <v>US Natural Gas Financial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Financial</v>
      </c>
      <c r="E1598" s="44">
        <f>IF(VLOOKUP(S1598,'DD-Lookup'!$J$6:$L$50,3,FALSE)="Monthly",(YEAR(AC1598)-YEAR(AB1598))*12+MONTH(AC1598)-MONTH(AB1598)+1,(AC1598-AB1598+1))</f>
        <v>153</v>
      </c>
      <c r="F1598" s="218">
        <f t="shared" si="125"/>
        <v>765000</v>
      </c>
      <c r="G1598" s="207">
        <v>1264949</v>
      </c>
      <c r="H1598" s="203">
        <v>37029.354733796295</v>
      </c>
      <c r="I1598" t="s">
        <v>2710</v>
      </c>
      <c r="M1598" t="s">
        <v>2476</v>
      </c>
      <c r="N1598" t="s">
        <v>2711</v>
      </c>
      <c r="O1598" t="s">
        <v>2310</v>
      </c>
      <c r="P1598" s="204">
        <v>5000</v>
      </c>
      <c r="S1598" t="s">
        <v>2477</v>
      </c>
      <c r="T1598" t="s">
        <v>3899</v>
      </c>
      <c r="U1598" s="206">
        <v>4.32</v>
      </c>
      <c r="V1598" t="s">
        <v>2951</v>
      </c>
      <c r="W1598" t="s">
        <v>3390</v>
      </c>
      <c r="X1598" t="s">
        <v>2713</v>
      </c>
      <c r="Y1598" t="s">
        <v>3964</v>
      </c>
      <c r="Z1598" t="s">
        <v>3532</v>
      </c>
      <c r="AA1598" t="s">
        <v>2019</v>
      </c>
      <c r="AB1598" s="203">
        <v>37043</v>
      </c>
      <c r="AC1598" s="203">
        <v>37195</v>
      </c>
    </row>
    <row r="1599" spans="1:29" x14ac:dyDescent="0.25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3</v>
      </c>
      <c r="F1599" s="218">
        <f t="shared" si="125"/>
        <v>13656</v>
      </c>
      <c r="G1599" s="207">
        <v>1264948</v>
      </c>
      <c r="H1599" s="203">
        <v>37029.354733796295</v>
      </c>
      <c r="I1599" t="s">
        <v>2380</v>
      </c>
      <c r="M1599" t="s">
        <v>2476</v>
      </c>
      <c r="N1599" t="s">
        <v>3110</v>
      </c>
      <c r="O1599" t="s">
        <v>2610</v>
      </c>
      <c r="Q1599" s="204">
        <v>4552</v>
      </c>
      <c r="S1599" t="s">
        <v>2477</v>
      </c>
      <c r="T1599" t="s">
        <v>3899</v>
      </c>
      <c r="U1599" s="206">
        <v>4.3600000000000003</v>
      </c>
      <c r="V1599" t="s">
        <v>2381</v>
      </c>
      <c r="W1599" t="s">
        <v>2351</v>
      </c>
      <c r="X1599" t="s">
        <v>2352</v>
      </c>
      <c r="Y1599" t="s">
        <v>3114</v>
      </c>
      <c r="Z1599" t="s">
        <v>3532</v>
      </c>
      <c r="AA1599">
        <v>796924</v>
      </c>
      <c r="AB1599" s="203">
        <v>37030.875</v>
      </c>
      <c r="AC1599" s="203">
        <v>37032.875</v>
      </c>
    </row>
    <row r="1600" spans="1:29" x14ac:dyDescent="0.25">
      <c r="A1600" s="44" t="str">
        <f t="shared" si="121"/>
        <v xml:space="preserve"> Natural Gas Physical</v>
      </c>
      <c r="B1600" s="44" t="str">
        <f t="shared" si="122"/>
        <v/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153</v>
      </c>
      <c r="F1600" s="218">
        <f t="shared" si="125"/>
        <v>1530000</v>
      </c>
      <c r="G1600" s="207">
        <v>1264950</v>
      </c>
      <c r="H1600" s="203">
        <v>37029.354768518519</v>
      </c>
      <c r="I1600" t="s">
        <v>2917</v>
      </c>
      <c r="M1600" t="s">
        <v>2476</v>
      </c>
      <c r="N1600" t="s">
        <v>1965</v>
      </c>
      <c r="O1600" t="s">
        <v>1966</v>
      </c>
      <c r="Q1600" s="204">
        <v>10000</v>
      </c>
      <c r="S1600" t="s">
        <v>2477</v>
      </c>
      <c r="T1600" t="s">
        <v>3899</v>
      </c>
      <c r="U1600" s="206">
        <v>0.155</v>
      </c>
      <c r="V1600" t="s">
        <v>2918</v>
      </c>
      <c r="W1600" t="s">
        <v>2384</v>
      </c>
      <c r="X1600" t="s">
        <v>3153</v>
      </c>
      <c r="Y1600" t="s">
        <v>3114</v>
      </c>
      <c r="Z1600" t="s">
        <v>3532</v>
      </c>
      <c r="AA1600" t="s">
        <v>2020</v>
      </c>
      <c r="AB1600" s="203">
        <v>37043</v>
      </c>
      <c r="AC1600" s="203">
        <v>37195</v>
      </c>
    </row>
    <row r="1601" spans="1:29" x14ac:dyDescent="0.25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3</v>
      </c>
      <c r="F1601" s="218">
        <f t="shared" si="125"/>
        <v>24264</v>
      </c>
      <c r="G1601" s="207">
        <v>1264951</v>
      </c>
      <c r="H1601" s="203">
        <v>37029.354768518519</v>
      </c>
      <c r="I1601" t="s">
        <v>2630</v>
      </c>
      <c r="M1601" t="s">
        <v>2476</v>
      </c>
      <c r="N1601" t="s">
        <v>3110</v>
      </c>
      <c r="O1601" t="s">
        <v>2021</v>
      </c>
      <c r="P1601" s="204">
        <v>8088</v>
      </c>
      <c r="S1601" t="s">
        <v>2477</v>
      </c>
      <c r="T1601" t="s">
        <v>3899</v>
      </c>
      <c r="U1601" s="206">
        <v>4.0449999999999999</v>
      </c>
      <c r="V1601" t="s">
        <v>2022</v>
      </c>
      <c r="W1601" t="s">
        <v>3157</v>
      </c>
      <c r="X1601" t="s">
        <v>3158</v>
      </c>
      <c r="Y1601" t="s">
        <v>3114</v>
      </c>
      <c r="Z1601" t="s">
        <v>3532</v>
      </c>
      <c r="AA1601">
        <v>796925</v>
      </c>
      <c r="AB1601" s="203">
        <v>37030.875</v>
      </c>
      <c r="AC1601" s="203">
        <v>37032.875</v>
      </c>
    </row>
    <row r="1602" spans="1:29" x14ac:dyDescent="0.25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3</v>
      </c>
      <c r="F1602" s="218">
        <f t="shared" si="125"/>
        <v>30000</v>
      </c>
      <c r="G1602" s="207">
        <v>1264952</v>
      </c>
      <c r="H1602" s="203">
        <v>37029.354780092595</v>
      </c>
      <c r="I1602" t="s">
        <v>2654</v>
      </c>
      <c r="M1602" t="s">
        <v>2476</v>
      </c>
      <c r="N1602" t="s">
        <v>3110</v>
      </c>
      <c r="O1602" t="s">
        <v>1839</v>
      </c>
      <c r="Q1602" s="204">
        <v>10000</v>
      </c>
      <c r="S1602" t="s">
        <v>2477</v>
      </c>
      <c r="T1602" t="s">
        <v>3899</v>
      </c>
      <c r="U1602" s="206">
        <v>9.625</v>
      </c>
      <c r="V1602" t="s">
        <v>1800</v>
      </c>
      <c r="W1602" t="s">
        <v>2431</v>
      </c>
      <c r="X1602" t="s">
        <v>2375</v>
      </c>
      <c r="Y1602" t="s">
        <v>3114</v>
      </c>
      <c r="Z1602" t="s">
        <v>3532</v>
      </c>
      <c r="AA1602">
        <v>796926</v>
      </c>
      <c r="AB1602" s="203">
        <v>37030.875</v>
      </c>
      <c r="AC1602" s="203">
        <v>37032.875</v>
      </c>
    </row>
    <row r="1603" spans="1:29" x14ac:dyDescent="0.25">
      <c r="A1603" s="44" t="str">
        <f t="shared" si="121"/>
        <v>US Natural Gas Financial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Financial</v>
      </c>
      <c r="E1603" s="44">
        <f>IF(VLOOKUP(S1603,'DD-Lookup'!$J$6:$L$50,3,FALSE)="Monthly",(YEAR(AC1603)-YEAR(AB1603))*12+MONTH(AC1603)-MONTH(AB1603)+1,(AC1603-AB1603+1))</f>
        <v>30</v>
      </c>
      <c r="F1603" s="218">
        <f t="shared" si="125"/>
        <v>300000</v>
      </c>
      <c r="G1603" s="207">
        <v>1264954</v>
      </c>
      <c r="H1603" s="203">
        <v>37029.354791666665</v>
      </c>
      <c r="I1603" t="s">
        <v>3863</v>
      </c>
      <c r="M1603" t="s">
        <v>2476</v>
      </c>
      <c r="N1603" t="s">
        <v>2711</v>
      </c>
      <c r="O1603" t="s">
        <v>2712</v>
      </c>
      <c r="P1603" s="204">
        <v>10000</v>
      </c>
      <c r="S1603" t="s">
        <v>2477</v>
      </c>
      <c r="T1603" t="s">
        <v>3899</v>
      </c>
      <c r="U1603" s="206">
        <v>4.1900000000000004</v>
      </c>
      <c r="V1603" t="s">
        <v>2613</v>
      </c>
      <c r="W1603" t="s">
        <v>3390</v>
      </c>
      <c r="X1603" t="s">
        <v>2713</v>
      </c>
      <c r="Y1603" t="s">
        <v>3964</v>
      </c>
      <c r="Z1603" t="s">
        <v>3532</v>
      </c>
      <c r="AA1603" t="s">
        <v>2023</v>
      </c>
      <c r="AB1603" s="203">
        <v>37043.875</v>
      </c>
      <c r="AC1603" s="203">
        <v>37072.875</v>
      </c>
    </row>
    <row r="1604" spans="1:29" x14ac:dyDescent="0.25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3</v>
      </c>
      <c r="F1604" s="218">
        <f t="shared" si="125"/>
        <v>10500</v>
      </c>
      <c r="G1604" s="207">
        <v>1264953</v>
      </c>
      <c r="H1604" s="203">
        <v>37029.354791666665</v>
      </c>
      <c r="I1604" t="s">
        <v>2835</v>
      </c>
      <c r="M1604" t="s">
        <v>2476</v>
      </c>
      <c r="N1604" t="s">
        <v>3110</v>
      </c>
      <c r="O1604" t="s">
        <v>1822</v>
      </c>
      <c r="Q1604" s="204">
        <v>3500</v>
      </c>
      <c r="S1604" t="s">
        <v>2477</v>
      </c>
      <c r="T1604" t="s">
        <v>3899</v>
      </c>
      <c r="U1604" s="206">
        <v>4.0199999999999996</v>
      </c>
      <c r="V1604" t="s">
        <v>2749</v>
      </c>
      <c r="W1604" t="s">
        <v>3174</v>
      </c>
      <c r="X1604" t="s">
        <v>3138</v>
      </c>
      <c r="Y1604" t="s">
        <v>3114</v>
      </c>
      <c r="Z1604" t="s">
        <v>3532</v>
      </c>
      <c r="AA1604">
        <v>796927</v>
      </c>
      <c r="AB1604" s="203">
        <v>37030.875</v>
      </c>
      <c r="AC1604" s="203">
        <v>37032.875</v>
      </c>
    </row>
    <row r="1605" spans="1:29" x14ac:dyDescent="0.25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3</v>
      </c>
      <c r="F1605" s="218">
        <f t="shared" si="125"/>
        <v>15000</v>
      </c>
      <c r="G1605" s="207">
        <v>1264955</v>
      </c>
      <c r="H1605" s="203">
        <v>37029.354803240742</v>
      </c>
      <c r="I1605" t="s">
        <v>3136</v>
      </c>
      <c r="M1605" t="s">
        <v>2476</v>
      </c>
      <c r="N1605" t="s">
        <v>3110</v>
      </c>
      <c r="O1605" t="s">
        <v>1812</v>
      </c>
      <c r="P1605" s="204">
        <v>5000</v>
      </c>
      <c r="S1605" t="s">
        <v>2477</v>
      </c>
      <c r="T1605" t="s">
        <v>3899</v>
      </c>
      <c r="U1605" s="206">
        <v>2.4449999999999998</v>
      </c>
      <c r="V1605" t="s">
        <v>2440</v>
      </c>
      <c r="W1605" t="s">
        <v>2400</v>
      </c>
      <c r="X1605" t="s">
        <v>2375</v>
      </c>
      <c r="Y1605" t="s">
        <v>3114</v>
      </c>
      <c r="Z1605" t="s">
        <v>3532</v>
      </c>
      <c r="AA1605">
        <v>796928</v>
      </c>
      <c r="AB1605" s="203">
        <v>37030.875</v>
      </c>
      <c r="AC1605" s="203">
        <v>37032.875</v>
      </c>
    </row>
    <row r="1606" spans="1:29" x14ac:dyDescent="0.25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3</v>
      </c>
      <c r="F1606" s="218">
        <f t="shared" si="125"/>
        <v>75000</v>
      </c>
      <c r="G1606" s="207">
        <v>1264956</v>
      </c>
      <c r="H1606" s="203">
        <v>37029.354814814818</v>
      </c>
      <c r="I1606" t="s">
        <v>3639</v>
      </c>
      <c r="M1606" t="s">
        <v>2476</v>
      </c>
      <c r="N1606" t="s">
        <v>3110</v>
      </c>
      <c r="O1606" t="s">
        <v>2606</v>
      </c>
      <c r="P1606" s="204">
        <v>25000</v>
      </c>
      <c r="S1606" t="s">
        <v>2477</v>
      </c>
      <c r="T1606" t="s">
        <v>3899</v>
      </c>
      <c r="U1606" s="206">
        <v>4.1399999999999997</v>
      </c>
      <c r="V1606" t="s">
        <v>2467</v>
      </c>
      <c r="W1606" t="s">
        <v>2319</v>
      </c>
      <c r="X1606" t="s">
        <v>2320</v>
      </c>
      <c r="Y1606" t="s">
        <v>3114</v>
      </c>
      <c r="Z1606" t="s">
        <v>3532</v>
      </c>
      <c r="AA1606">
        <v>796929</v>
      </c>
      <c r="AB1606" s="203">
        <v>37030.875</v>
      </c>
      <c r="AC1606" s="203">
        <v>37032.875</v>
      </c>
    </row>
    <row r="1607" spans="1:29" x14ac:dyDescent="0.25">
      <c r="A1607" s="44" t="str">
        <f t="shared" si="121"/>
        <v>US Power Financial</v>
      </c>
      <c r="B1607" s="44" t="str">
        <f t="shared" si="122"/>
        <v>US</v>
      </c>
      <c r="C1607" s="44" t="str">
        <f t="shared" si="123"/>
        <v>Power</v>
      </c>
      <c r="D1607" s="44" t="str">
        <f t="shared" si="124"/>
        <v>Financial</v>
      </c>
      <c r="E1607" s="44">
        <f>IF(VLOOKUP(S1607,'DD-Lookup'!$J$6:$L$50,3,FALSE)="Monthly",(YEAR(AC1607)-YEAR(AB1607))*12+MONTH(AC1607)-MONTH(AB1607)+1,(AC1607-AB1607+1))</f>
        <v>1</v>
      </c>
      <c r="F1607" s="218">
        <f t="shared" si="125"/>
        <v>50</v>
      </c>
      <c r="G1607" s="207">
        <v>1264957</v>
      </c>
      <c r="H1607" s="203">
        <v>37029.354826388888</v>
      </c>
      <c r="I1607" t="s">
        <v>2704</v>
      </c>
      <c r="M1607" t="s">
        <v>3301</v>
      </c>
      <c r="N1607" t="s">
        <v>4162</v>
      </c>
      <c r="O1607" t="s">
        <v>1988</v>
      </c>
      <c r="P1607" s="204">
        <v>50</v>
      </c>
      <c r="S1607" t="s">
        <v>2475</v>
      </c>
      <c r="T1607" t="s">
        <v>3899</v>
      </c>
      <c r="U1607" s="206">
        <v>36</v>
      </c>
      <c r="V1607" t="s">
        <v>3092</v>
      </c>
      <c r="W1607" t="s">
        <v>4164</v>
      </c>
      <c r="X1607" t="s">
        <v>4165</v>
      </c>
      <c r="Y1607" t="s">
        <v>4166</v>
      </c>
      <c r="Z1607" t="s">
        <v>3532</v>
      </c>
      <c r="AA1607">
        <v>615178.1</v>
      </c>
      <c r="AB1607" s="203">
        <v>37029.875</v>
      </c>
      <c r="AC1607" s="203">
        <v>37029.875</v>
      </c>
    </row>
    <row r="1608" spans="1:29" x14ac:dyDescent="0.25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3</v>
      </c>
      <c r="F1608" s="218">
        <f t="shared" si="125"/>
        <v>30000</v>
      </c>
      <c r="G1608" s="207">
        <v>1264958</v>
      </c>
      <c r="H1608" s="203">
        <v>37029.354849537034</v>
      </c>
      <c r="I1608" t="s">
        <v>2654</v>
      </c>
      <c r="M1608" t="s">
        <v>2476</v>
      </c>
      <c r="N1608" t="s">
        <v>3110</v>
      </c>
      <c r="O1608" t="s">
        <v>1845</v>
      </c>
      <c r="Q1608" s="204">
        <v>10000</v>
      </c>
      <c r="S1608" t="s">
        <v>2477</v>
      </c>
      <c r="T1608" t="s">
        <v>3899</v>
      </c>
      <c r="U1608" s="206">
        <v>9.625</v>
      </c>
      <c r="V1608" t="s">
        <v>1800</v>
      </c>
      <c r="W1608" t="s">
        <v>2431</v>
      </c>
      <c r="X1608" t="s">
        <v>2375</v>
      </c>
      <c r="Y1608" t="s">
        <v>3114</v>
      </c>
      <c r="Z1608" t="s">
        <v>3532</v>
      </c>
      <c r="AA1608">
        <v>796930</v>
      </c>
      <c r="AB1608" s="203">
        <v>37030.875</v>
      </c>
      <c r="AC1608" s="203">
        <v>37032.875</v>
      </c>
    </row>
    <row r="1609" spans="1:29" x14ac:dyDescent="0.25">
      <c r="A1609" s="44" t="str">
        <f t="shared" si="121"/>
        <v>US Power Physical</v>
      </c>
      <c r="B1609" s="44" t="str">
        <f t="shared" si="122"/>
        <v>US</v>
      </c>
      <c r="C1609" s="44" t="str">
        <f t="shared" si="123"/>
        <v>Power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8">
        <f t="shared" si="125"/>
        <v>25</v>
      </c>
      <c r="G1609" s="207">
        <v>1264960</v>
      </c>
      <c r="H1609" s="203">
        <v>37029.354907407411</v>
      </c>
      <c r="I1609" t="s">
        <v>2823</v>
      </c>
      <c r="M1609" t="s">
        <v>3301</v>
      </c>
      <c r="N1609" t="s">
        <v>2406</v>
      </c>
      <c r="O1609" t="s">
        <v>1808</v>
      </c>
      <c r="P1609" s="204">
        <v>25</v>
      </c>
      <c r="S1609" t="s">
        <v>2475</v>
      </c>
      <c r="T1609" t="s">
        <v>3899</v>
      </c>
      <c r="U1609" s="206">
        <v>330</v>
      </c>
      <c r="V1609" t="s">
        <v>1984</v>
      </c>
      <c r="W1609" t="s">
        <v>2450</v>
      </c>
      <c r="X1609" t="s">
        <v>2451</v>
      </c>
      <c r="Y1609" t="s">
        <v>4166</v>
      </c>
      <c r="Z1609" t="s">
        <v>3527</v>
      </c>
      <c r="AA1609">
        <v>615179.1</v>
      </c>
      <c r="AB1609" s="203">
        <v>37032.875</v>
      </c>
      <c r="AC1609" s="203">
        <v>37032.875</v>
      </c>
    </row>
    <row r="1610" spans="1:29" x14ac:dyDescent="0.25">
      <c r="A1610" s="44" t="str">
        <f t="shared" si="121"/>
        <v>US Power Physical</v>
      </c>
      <c r="B1610" s="44" t="str">
        <f t="shared" si="122"/>
        <v>US</v>
      </c>
      <c r="C1610" s="44" t="str">
        <f t="shared" si="123"/>
        <v>Power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3</v>
      </c>
      <c r="F1610" s="218">
        <f t="shared" si="125"/>
        <v>150</v>
      </c>
      <c r="G1610" s="207">
        <v>1264961</v>
      </c>
      <c r="H1610" s="203">
        <v>37029.35496527778</v>
      </c>
      <c r="I1610" t="s">
        <v>2721</v>
      </c>
      <c r="M1610" t="s">
        <v>3301</v>
      </c>
      <c r="N1610" t="s">
        <v>2700</v>
      </c>
      <c r="O1610" t="s">
        <v>2024</v>
      </c>
      <c r="Q1610" s="204">
        <v>50</v>
      </c>
      <c r="S1610" t="s">
        <v>2475</v>
      </c>
      <c r="T1610" t="s">
        <v>3899</v>
      </c>
      <c r="U1610" s="206">
        <v>48.75</v>
      </c>
      <c r="V1610" t="s">
        <v>1677</v>
      </c>
      <c r="W1610" t="s">
        <v>2701</v>
      </c>
      <c r="X1610" t="s">
        <v>3160</v>
      </c>
      <c r="Y1610" t="s">
        <v>4166</v>
      </c>
      <c r="Z1610" t="s">
        <v>3527</v>
      </c>
      <c r="AA1610">
        <v>615180.1</v>
      </c>
      <c r="AB1610" s="203">
        <v>37040</v>
      </c>
      <c r="AC1610" s="203">
        <v>37042</v>
      </c>
    </row>
    <row r="1611" spans="1:29" x14ac:dyDescent="0.25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3</v>
      </c>
      <c r="F1611" s="218">
        <f t="shared" ref="F1611:F1674" si="130">E1611*SUM(P1611:Q1611)</f>
        <v>15000</v>
      </c>
      <c r="G1611" s="207">
        <v>1264962</v>
      </c>
      <c r="H1611" s="203">
        <v>37029.355023148149</v>
      </c>
      <c r="I1611" t="s">
        <v>3002</v>
      </c>
      <c r="M1611" t="s">
        <v>2476</v>
      </c>
      <c r="N1611" t="s">
        <v>3110</v>
      </c>
      <c r="O1611" t="s">
        <v>1780</v>
      </c>
      <c r="P1611" s="204">
        <v>5000</v>
      </c>
      <c r="S1611" t="s">
        <v>2477</v>
      </c>
      <c r="T1611" t="s">
        <v>3899</v>
      </c>
      <c r="U1611" s="206">
        <v>4.01</v>
      </c>
      <c r="V1611" t="s">
        <v>3003</v>
      </c>
      <c r="W1611" t="s">
        <v>3157</v>
      </c>
      <c r="X1611" t="s">
        <v>3158</v>
      </c>
      <c r="Y1611" t="s">
        <v>3114</v>
      </c>
      <c r="Z1611" t="s">
        <v>3532</v>
      </c>
      <c r="AA1611">
        <v>796934</v>
      </c>
      <c r="AB1611" s="203">
        <v>37030.875</v>
      </c>
      <c r="AC1611" s="203">
        <v>37032.875</v>
      </c>
    </row>
    <row r="1612" spans="1:29" x14ac:dyDescent="0.25">
      <c r="A1612" s="44" t="str">
        <f t="shared" si="126"/>
        <v>US Natural Gas Financial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Financial</v>
      </c>
      <c r="E1612" s="44">
        <f>IF(VLOOKUP(S1612,'DD-Lookup'!$J$6:$L$50,3,FALSE)="Monthly",(YEAR(AC1612)-YEAR(AB1612))*12+MONTH(AC1612)-MONTH(AB1612)+1,(AC1612-AB1612+1))</f>
        <v>30</v>
      </c>
      <c r="F1612" s="218">
        <f t="shared" si="130"/>
        <v>150000</v>
      </c>
      <c r="G1612" s="207">
        <v>1264963</v>
      </c>
      <c r="H1612" s="203">
        <v>37029.355046296296</v>
      </c>
      <c r="I1612" t="s">
        <v>3165</v>
      </c>
      <c r="M1612" t="s">
        <v>2476</v>
      </c>
      <c r="N1612" t="s">
        <v>2711</v>
      </c>
      <c r="O1612" t="s">
        <v>2712</v>
      </c>
      <c r="Q1612" s="204">
        <v>5000</v>
      </c>
      <c r="S1612" t="s">
        <v>2477</v>
      </c>
      <c r="T1612" t="s">
        <v>3899</v>
      </c>
      <c r="U1612" s="206">
        <v>4.1950000000000003</v>
      </c>
      <c r="V1612" t="s">
        <v>2025</v>
      </c>
      <c r="W1612" t="s">
        <v>3390</v>
      </c>
      <c r="X1612" t="s">
        <v>2713</v>
      </c>
      <c r="Y1612" t="s">
        <v>3964</v>
      </c>
      <c r="Z1612" t="s">
        <v>3532</v>
      </c>
      <c r="AA1612" t="s">
        <v>2026</v>
      </c>
      <c r="AB1612" s="203">
        <v>37043.875</v>
      </c>
      <c r="AC1612" s="203">
        <v>37072.875</v>
      </c>
    </row>
    <row r="1613" spans="1:29" x14ac:dyDescent="0.25">
      <c r="A1613" s="44" t="str">
        <f t="shared" si="126"/>
        <v xml:space="preserve"> Power Financial</v>
      </c>
      <c r="B1613" s="44" t="str">
        <f t="shared" si="127"/>
        <v/>
      </c>
      <c r="C1613" s="44" t="str">
        <f t="shared" si="128"/>
        <v>Power</v>
      </c>
      <c r="D1613" s="44" t="str">
        <f t="shared" si="129"/>
        <v>Financial</v>
      </c>
      <c r="E1613" s="44">
        <f>IF(VLOOKUP(S1613,'DD-Lookup'!$J$6:$L$50,3,FALSE)="Monthly",(YEAR(AC1613)-YEAR(AB1613))*12+MONTH(AC1613)-MONTH(AB1613)+1,(AC1613-AB1613+1))</f>
        <v>1</v>
      </c>
      <c r="F1613" s="218">
        <f t="shared" si="130"/>
        <v>15</v>
      </c>
      <c r="G1613" s="207">
        <v>1264964</v>
      </c>
      <c r="H1613" s="203">
        <v>37029.355069444442</v>
      </c>
      <c r="I1613" t="s">
        <v>2927</v>
      </c>
      <c r="M1613" t="s">
        <v>3301</v>
      </c>
      <c r="N1613" t="s">
        <v>2992</v>
      </c>
      <c r="O1613" t="s">
        <v>2027</v>
      </c>
      <c r="P1613" s="204">
        <v>15</v>
      </c>
      <c r="S1613" t="s">
        <v>2478</v>
      </c>
      <c r="T1613" t="s">
        <v>2392</v>
      </c>
      <c r="U1613" s="206">
        <v>77.5</v>
      </c>
      <c r="V1613" t="s">
        <v>2028</v>
      </c>
      <c r="W1613" t="s">
        <v>2993</v>
      </c>
      <c r="X1613" t="s">
        <v>2994</v>
      </c>
      <c r="Y1613" t="s">
        <v>4166</v>
      </c>
      <c r="Z1613" t="s">
        <v>3533</v>
      </c>
      <c r="AA1613">
        <v>615181.1</v>
      </c>
      <c r="AB1613" s="203">
        <v>37032.875</v>
      </c>
      <c r="AC1613" s="203">
        <v>37032.875</v>
      </c>
    </row>
    <row r="1614" spans="1:29" x14ac:dyDescent="0.25">
      <c r="A1614" s="44" t="str">
        <f t="shared" si="126"/>
        <v>US Power Physical</v>
      </c>
      <c r="B1614" s="44" t="str">
        <f t="shared" si="127"/>
        <v>US</v>
      </c>
      <c r="C1614" s="44" t="str">
        <f t="shared" si="128"/>
        <v>Power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2</v>
      </c>
      <c r="F1614" s="218">
        <f t="shared" si="130"/>
        <v>50</v>
      </c>
      <c r="G1614" s="207">
        <v>1264966</v>
      </c>
      <c r="H1614" s="203">
        <v>37029.355069444442</v>
      </c>
      <c r="I1614" t="s">
        <v>2732</v>
      </c>
      <c r="M1614" t="s">
        <v>3301</v>
      </c>
      <c r="N1614" t="s">
        <v>2406</v>
      </c>
      <c r="O1614" t="s">
        <v>1983</v>
      </c>
      <c r="P1614" s="204">
        <v>25</v>
      </c>
      <c r="S1614" t="s">
        <v>2475</v>
      </c>
      <c r="T1614" t="s">
        <v>3899</v>
      </c>
      <c r="U1614" s="206">
        <v>210</v>
      </c>
      <c r="V1614" t="s">
        <v>2733</v>
      </c>
      <c r="W1614" t="s">
        <v>2417</v>
      </c>
      <c r="X1614" t="s">
        <v>2408</v>
      </c>
      <c r="Y1614" t="s">
        <v>4166</v>
      </c>
      <c r="Z1614" t="s">
        <v>3527</v>
      </c>
      <c r="AA1614">
        <v>615182.1</v>
      </c>
      <c r="AB1614" s="203">
        <v>37031.875</v>
      </c>
      <c r="AC1614" s="203">
        <v>37032.875</v>
      </c>
    </row>
    <row r="1615" spans="1:29" x14ac:dyDescent="0.25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3</v>
      </c>
      <c r="F1615" s="218">
        <f t="shared" si="130"/>
        <v>30000</v>
      </c>
      <c r="G1615" s="207">
        <v>1264965</v>
      </c>
      <c r="H1615" s="203">
        <v>37029.355069444442</v>
      </c>
      <c r="I1615" t="s">
        <v>2647</v>
      </c>
      <c r="M1615" t="s">
        <v>2476</v>
      </c>
      <c r="N1615" t="s">
        <v>3110</v>
      </c>
      <c r="O1615" t="s">
        <v>2606</v>
      </c>
      <c r="P1615" s="204">
        <v>10000</v>
      </c>
      <c r="S1615" t="s">
        <v>2477</v>
      </c>
      <c r="T1615" t="s">
        <v>3899</v>
      </c>
      <c r="U1615" s="206">
        <v>4.13</v>
      </c>
      <c r="V1615" t="s">
        <v>2924</v>
      </c>
      <c r="W1615" t="s">
        <v>2319</v>
      </c>
      <c r="X1615" t="s">
        <v>2320</v>
      </c>
      <c r="Y1615" t="s">
        <v>3114</v>
      </c>
      <c r="Z1615" t="s">
        <v>3532</v>
      </c>
      <c r="AA1615">
        <v>796935</v>
      </c>
      <c r="AB1615" s="203">
        <v>37030.875</v>
      </c>
      <c r="AC1615" s="203">
        <v>37032.875</v>
      </c>
    </row>
    <row r="1616" spans="1:29" x14ac:dyDescent="0.25">
      <c r="A1616" s="44" t="str">
        <f t="shared" si="126"/>
        <v>US Power Physical</v>
      </c>
      <c r="B1616" s="44" t="str">
        <f t="shared" si="127"/>
        <v>US</v>
      </c>
      <c r="C1616" s="44" t="str">
        <f t="shared" si="128"/>
        <v>Power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8">
        <f t="shared" si="130"/>
        <v>25</v>
      </c>
      <c r="G1616" s="207">
        <v>1264967</v>
      </c>
      <c r="H1616" s="203">
        <v>37029.355081018519</v>
      </c>
      <c r="I1616" t="s">
        <v>2462</v>
      </c>
      <c r="M1616" t="s">
        <v>3301</v>
      </c>
      <c r="N1616" t="s">
        <v>2406</v>
      </c>
      <c r="O1616" t="s">
        <v>1816</v>
      </c>
      <c r="Q1616" s="204">
        <v>25</v>
      </c>
      <c r="S1616" t="s">
        <v>2475</v>
      </c>
      <c r="T1616" t="s">
        <v>3899</v>
      </c>
      <c r="U1616" s="206">
        <v>350</v>
      </c>
      <c r="V1616" t="s">
        <v>1833</v>
      </c>
      <c r="W1616" t="s">
        <v>2417</v>
      </c>
      <c r="X1616" t="s">
        <v>2451</v>
      </c>
      <c r="Y1616" t="s">
        <v>4166</v>
      </c>
      <c r="Z1616" t="s">
        <v>3527</v>
      </c>
      <c r="AA1616">
        <v>615183.1</v>
      </c>
      <c r="AB1616" s="203">
        <v>37032.875</v>
      </c>
      <c r="AC1616" s="203">
        <v>37032.875</v>
      </c>
    </row>
    <row r="1617" spans="1:29" x14ac:dyDescent="0.25">
      <c r="A1617" s="44" t="str">
        <f t="shared" si="126"/>
        <v>US Natural Gas Financial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Financial</v>
      </c>
      <c r="E1617" s="44">
        <f>IF(VLOOKUP(S1617,'DD-Lookup'!$J$6:$L$50,3,FALSE)="Monthly",(YEAR(AC1617)-YEAR(AB1617))*12+MONTH(AC1617)-MONTH(AB1617)+1,(AC1617-AB1617+1))</f>
        <v>13</v>
      </c>
      <c r="F1617" s="218">
        <f t="shared" si="130"/>
        <v>65000</v>
      </c>
      <c r="G1617" s="207">
        <v>1264969</v>
      </c>
      <c r="H1617" s="203">
        <v>37029.355138888888</v>
      </c>
      <c r="I1617" t="s">
        <v>3639</v>
      </c>
      <c r="M1617" t="s">
        <v>2476</v>
      </c>
      <c r="N1617" t="s">
        <v>2711</v>
      </c>
      <c r="O1617" t="s">
        <v>2588</v>
      </c>
      <c r="P1617" s="204">
        <v>5000</v>
      </c>
      <c r="S1617" t="s">
        <v>2477</v>
      </c>
      <c r="T1617" t="s">
        <v>3899</v>
      </c>
      <c r="U1617" s="206">
        <v>4.1449999999999996</v>
      </c>
      <c r="V1617" t="s">
        <v>3180</v>
      </c>
      <c r="W1617" t="s">
        <v>3181</v>
      </c>
      <c r="X1617" t="s">
        <v>2306</v>
      </c>
      <c r="Y1617" t="s">
        <v>3964</v>
      </c>
      <c r="Z1617" t="s">
        <v>3532</v>
      </c>
      <c r="AA1617" t="s">
        <v>2029</v>
      </c>
      <c r="AB1617" s="203">
        <v>37030.875</v>
      </c>
      <c r="AC1617" s="203">
        <v>37042.875</v>
      </c>
    </row>
    <row r="1618" spans="1:29" x14ac:dyDescent="0.25">
      <c r="A1618" s="44" t="str">
        <f t="shared" si="126"/>
        <v>US Power Physical</v>
      </c>
      <c r="B1618" s="44" t="str">
        <f t="shared" si="127"/>
        <v>US</v>
      </c>
      <c r="C1618" s="44" t="str">
        <f t="shared" si="128"/>
        <v>Power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8">
        <f t="shared" si="130"/>
        <v>25</v>
      </c>
      <c r="G1618" s="207">
        <v>1264968</v>
      </c>
      <c r="H1618" s="203">
        <v>37029.355138888888</v>
      </c>
      <c r="I1618" t="s">
        <v>2630</v>
      </c>
      <c r="M1618" t="s">
        <v>3301</v>
      </c>
      <c r="N1618" t="s">
        <v>2406</v>
      </c>
      <c r="O1618" t="s">
        <v>2607</v>
      </c>
      <c r="Q1618" s="204">
        <v>25</v>
      </c>
      <c r="S1618" t="s">
        <v>2475</v>
      </c>
      <c r="T1618" t="s">
        <v>3899</v>
      </c>
      <c r="U1618" s="206">
        <v>320</v>
      </c>
      <c r="V1618" t="s">
        <v>2869</v>
      </c>
      <c r="W1618" t="s">
        <v>2414</v>
      </c>
      <c r="X1618" t="s">
        <v>2408</v>
      </c>
      <c r="Y1618" t="s">
        <v>4166</v>
      </c>
      <c r="Z1618" t="s">
        <v>3527</v>
      </c>
      <c r="AA1618">
        <v>615184.1</v>
      </c>
      <c r="AB1618" s="203">
        <v>37032.875</v>
      </c>
      <c r="AC1618" s="203">
        <v>37032.875</v>
      </c>
    </row>
    <row r="1619" spans="1:29" x14ac:dyDescent="0.25">
      <c r="A1619" s="44" t="str">
        <f t="shared" si="126"/>
        <v>US Natural Gas Financial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Financial</v>
      </c>
      <c r="E1619" s="44">
        <f>IF(VLOOKUP(S1619,'DD-Lookup'!$J$6:$L$50,3,FALSE)="Monthly",(YEAR(AC1619)-YEAR(AB1619))*12+MONTH(AC1619)-MONTH(AB1619)+1,(AC1619-AB1619+1))</f>
        <v>31</v>
      </c>
      <c r="F1619" s="218">
        <f>E1619*SUM(P1619:Q1619)</f>
        <v>3100</v>
      </c>
      <c r="G1619" s="207">
        <v>1264970</v>
      </c>
      <c r="H1619" s="203">
        <v>37029.355173611111</v>
      </c>
      <c r="I1619" t="s">
        <v>3136</v>
      </c>
      <c r="M1619" t="s">
        <v>2476</v>
      </c>
      <c r="N1619" t="s">
        <v>2985</v>
      </c>
      <c r="O1619" t="s">
        <v>2030</v>
      </c>
      <c r="Q1619" s="204">
        <v>100</v>
      </c>
      <c r="S1619" t="s">
        <v>2885</v>
      </c>
      <c r="T1619" t="s">
        <v>3899</v>
      </c>
      <c r="U1619" s="206">
        <v>5.5E-2</v>
      </c>
      <c r="V1619" t="s">
        <v>3690</v>
      </c>
      <c r="W1619" t="s">
        <v>2886</v>
      </c>
      <c r="X1619" t="s">
        <v>2887</v>
      </c>
      <c r="Y1619" t="s">
        <v>3964</v>
      </c>
      <c r="Z1619" t="s">
        <v>3532</v>
      </c>
      <c r="AA1619" t="s">
        <v>2031</v>
      </c>
      <c r="AB1619" s="203">
        <v>37073</v>
      </c>
      <c r="AC1619" s="203">
        <v>37103</v>
      </c>
    </row>
    <row r="1620" spans="1:29" x14ac:dyDescent="0.25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30</v>
      </c>
      <c r="F1620" s="218">
        <f t="shared" si="130"/>
        <v>150000</v>
      </c>
      <c r="G1620" s="207">
        <v>1264973</v>
      </c>
      <c r="H1620" s="203">
        <v>37029.355243055557</v>
      </c>
      <c r="I1620" t="s">
        <v>2877</v>
      </c>
      <c r="M1620" t="s">
        <v>2476</v>
      </c>
      <c r="N1620" t="s">
        <v>3125</v>
      </c>
      <c r="O1620" t="s">
        <v>2930</v>
      </c>
      <c r="P1620" s="204">
        <v>5000</v>
      </c>
      <c r="S1620" t="s">
        <v>2477</v>
      </c>
      <c r="T1620" t="s">
        <v>3899</v>
      </c>
      <c r="U1620" s="206">
        <v>-0.9</v>
      </c>
      <c r="V1620" t="s">
        <v>2878</v>
      </c>
      <c r="W1620" t="s">
        <v>2931</v>
      </c>
      <c r="X1620" t="s">
        <v>2932</v>
      </c>
      <c r="Y1620" t="s">
        <v>3964</v>
      </c>
      <c r="Z1620" t="s">
        <v>3532</v>
      </c>
      <c r="AA1620" t="s">
        <v>2032</v>
      </c>
      <c r="AB1620" s="203">
        <v>37043.875</v>
      </c>
      <c r="AC1620" s="203">
        <v>37072.875</v>
      </c>
    </row>
    <row r="1621" spans="1:29" x14ac:dyDescent="0.25">
      <c r="A1621" s="44" t="str">
        <f t="shared" si="126"/>
        <v>US Natural Gas Financial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Financial</v>
      </c>
      <c r="E1621" s="44">
        <f>IF(VLOOKUP(S1621,'DD-Lookup'!$J$6:$L$50,3,FALSE)="Monthly",(YEAR(AC1621)-YEAR(AB1621))*12+MONTH(AC1621)-MONTH(AB1621)+1,(AC1621-AB1621+1))</f>
        <v>13</v>
      </c>
      <c r="F1621" s="218">
        <f t="shared" si="130"/>
        <v>195000</v>
      </c>
      <c r="G1621" s="207">
        <v>1264974</v>
      </c>
      <c r="H1621" s="203">
        <v>37029.355266203704</v>
      </c>
      <c r="I1621" t="s">
        <v>2876</v>
      </c>
      <c r="M1621" t="s">
        <v>2476</v>
      </c>
      <c r="N1621" t="s">
        <v>2711</v>
      </c>
      <c r="O1621" t="s">
        <v>2588</v>
      </c>
      <c r="P1621" s="204">
        <v>15000</v>
      </c>
      <c r="S1621" t="s">
        <v>2477</v>
      </c>
      <c r="T1621" t="s">
        <v>3899</v>
      </c>
      <c r="U1621" s="206">
        <v>4.1449999999999996</v>
      </c>
      <c r="V1621" t="s">
        <v>3754</v>
      </c>
      <c r="W1621" t="s">
        <v>3181</v>
      </c>
      <c r="X1621" t="s">
        <v>2306</v>
      </c>
      <c r="Y1621" t="s">
        <v>3964</v>
      </c>
      <c r="Z1621" t="s">
        <v>3532</v>
      </c>
      <c r="AA1621" t="s">
        <v>2033</v>
      </c>
      <c r="AB1621" s="203">
        <v>37030.875</v>
      </c>
      <c r="AC1621" s="203">
        <v>37042.875</v>
      </c>
    </row>
    <row r="1622" spans="1:29" x14ac:dyDescent="0.25">
      <c r="A1622" s="44" t="str">
        <f t="shared" si="126"/>
        <v>US Natural Gas Financial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Financial</v>
      </c>
      <c r="E1622" s="44">
        <f>IF(VLOOKUP(S1622,'DD-Lookup'!$J$6:$L$50,3,FALSE)="Monthly",(YEAR(AC1622)-YEAR(AB1622))*12+MONTH(AC1622)-MONTH(AB1622)+1,(AC1622-AB1622+1))</f>
        <v>31</v>
      </c>
      <c r="F1622" s="218">
        <f t="shared" si="130"/>
        <v>3100</v>
      </c>
      <c r="G1622" s="207">
        <v>1264975</v>
      </c>
      <c r="H1622" s="203">
        <v>37029.35527777778</v>
      </c>
      <c r="I1622" t="s">
        <v>3136</v>
      </c>
      <c r="M1622" t="s">
        <v>2476</v>
      </c>
      <c r="N1622" t="s">
        <v>2985</v>
      </c>
      <c r="O1622" t="s">
        <v>2030</v>
      </c>
      <c r="Q1622" s="204">
        <v>100</v>
      </c>
      <c r="S1622" t="s">
        <v>2885</v>
      </c>
      <c r="T1622" t="s">
        <v>3899</v>
      </c>
      <c r="U1622" s="206">
        <v>5.5E-2</v>
      </c>
      <c r="V1622" t="s">
        <v>3690</v>
      </c>
      <c r="W1622" t="s">
        <v>2886</v>
      </c>
      <c r="X1622" t="s">
        <v>2887</v>
      </c>
      <c r="Y1622" t="s">
        <v>3964</v>
      </c>
      <c r="Z1622" t="s">
        <v>3532</v>
      </c>
      <c r="AA1622" t="s">
        <v>2034</v>
      </c>
      <c r="AB1622" s="203">
        <v>37073</v>
      </c>
      <c r="AC1622" s="203">
        <v>37103</v>
      </c>
    </row>
    <row r="1623" spans="1:29" x14ac:dyDescent="0.25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3</v>
      </c>
      <c r="F1623" s="218">
        <f t="shared" si="130"/>
        <v>1635</v>
      </c>
      <c r="G1623" s="207">
        <v>1264978</v>
      </c>
      <c r="H1623" s="203">
        <v>37029.35528935185</v>
      </c>
      <c r="I1623" t="s">
        <v>3730</v>
      </c>
      <c r="M1623" t="s">
        <v>2476</v>
      </c>
      <c r="N1623" t="s">
        <v>3110</v>
      </c>
      <c r="O1623" t="s">
        <v>2625</v>
      </c>
      <c r="Q1623" s="204">
        <v>545</v>
      </c>
      <c r="S1623" t="s">
        <v>2477</v>
      </c>
      <c r="T1623" t="s">
        <v>3899</v>
      </c>
      <c r="U1623" s="206">
        <v>4.0999999999999996</v>
      </c>
      <c r="V1623" t="s">
        <v>3731</v>
      </c>
      <c r="W1623" t="s">
        <v>4133</v>
      </c>
      <c r="X1623" t="s">
        <v>2378</v>
      </c>
      <c r="Y1623" t="s">
        <v>3114</v>
      </c>
      <c r="Z1623" t="s">
        <v>3532</v>
      </c>
      <c r="AA1623">
        <v>796937</v>
      </c>
      <c r="AB1623" s="203">
        <v>37030.875</v>
      </c>
      <c r="AC1623" s="203">
        <v>37032.875</v>
      </c>
    </row>
    <row r="1624" spans="1:29" x14ac:dyDescent="0.25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3</v>
      </c>
      <c r="F1624" s="218">
        <f t="shared" si="130"/>
        <v>15000</v>
      </c>
      <c r="G1624" s="207">
        <v>1264979</v>
      </c>
      <c r="H1624" s="203">
        <v>37029.355381944442</v>
      </c>
      <c r="I1624" t="s">
        <v>2420</v>
      </c>
      <c r="M1624" t="s">
        <v>2476</v>
      </c>
      <c r="N1624" t="s">
        <v>3110</v>
      </c>
      <c r="O1624" t="s">
        <v>2624</v>
      </c>
      <c r="Q1624" s="204">
        <v>5000</v>
      </c>
      <c r="S1624" t="s">
        <v>2477</v>
      </c>
      <c r="T1624" t="s">
        <v>3899</v>
      </c>
      <c r="U1624" s="206">
        <v>4.09</v>
      </c>
      <c r="V1624" t="s">
        <v>2457</v>
      </c>
      <c r="W1624" t="s">
        <v>4133</v>
      </c>
      <c r="X1624" t="s">
        <v>2378</v>
      </c>
      <c r="Y1624" t="s">
        <v>3114</v>
      </c>
      <c r="Z1624" t="s">
        <v>3532</v>
      </c>
      <c r="AA1624">
        <v>796938</v>
      </c>
      <c r="AB1624" s="203">
        <v>37030.875</v>
      </c>
      <c r="AC1624" s="203">
        <v>37032.875</v>
      </c>
    </row>
    <row r="1625" spans="1:29" x14ac:dyDescent="0.25">
      <c r="A1625" s="44" t="str">
        <f t="shared" si="126"/>
        <v>US Natural Gas Financial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13</v>
      </c>
      <c r="F1625" s="218">
        <f t="shared" si="130"/>
        <v>130000</v>
      </c>
      <c r="G1625" s="207">
        <v>1264980</v>
      </c>
      <c r="H1625" s="203">
        <v>37029.355405092596</v>
      </c>
      <c r="I1625" t="s">
        <v>2672</v>
      </c>
      <c r="M1625" t="s">
        <v>2476</v>
      </c>
      <c r="N1625" t="s">
        <v>2711</v>
      </c>
      <c r="O1625" t="s">
        <v>2588</v>
      </c>
      <c r="Q1625" s="204">
        <v>10000</v>
      </c>
      <c r="S1625" t="s">
        <v>2477</v>
      </c>
      <c r="T1625" t="s">
        <v>3899</v>
      </c>
      <c r="U1625" s="206">
        <v>4.1500000000000004</v>
      </c>
      <c r="V1625" t="s">
        <v>3678</v>
      </c>
      <c r="W1625" t="s">
        <v>3181</v>
      </c>
      <c r="X1625" t="s">
        <v>2306</v>
      </c>
      <c r="Y1625" t="s">
        <v>3964</v>
      </c>
      <c r="Z1625" t="s">
        <v>3532</v>
      </c>
      <c r="AA1625" t="s">
        <v>2035</v>
      </c>
      <c r="AB1625" s="203">
        <v>37030.875</v>
      </c>
      <c r="AC1625" s="203">
        <v>37042.875</v>
      </c>
    </row>
    <row r="1626" spans="1:29" x14ac:dyDescent="0.25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3</v>
      </c>
      <c r="F1626" s="218">
        <f t="shared" si="130"/>
        <v>15000</v>
      </c>
      <c r="G1626" s="207">
        <v>1264981</v>
      </c>
      <c r="H1626" s="203">
        <v>37029.355462962965</v>
      </c>
      <c r="I1626" t="s">
        <v>2690</v>
      </c>
      <c r="M1626" t="s">
        <v>2476</v>
      </c>
      <c r="N1626" t="s">
        <v>3110</v>
      </c>
      <c r="O1626" t="s">
        <v>1802</v>
      </c>
      <c r="P1626" s="204">
        <v>5000</v>
      </c>
      <c r="S1626" t="s">
        <v>2477</v>
      </c>
      <c r="T1626" t="s">
        <v>3899</v>
      </c>
      <c r="U1626" s="206">
        <v>4.0350000000000001</v>
      </c>
      <c r="V1626" t="s">
        <v>3801</v>
      </c>
      <c r="W1626" t="s">
        <v>3157</v>
      </c>
      <c r="X1626" t="s">
        <v>3158</v>
      </c>
      <c r="Y1626" t="s">
        <v>3114</v>
      </c>
      <c r="Z1626" t="s">
        <v>3532</v>
      </c>
      <c r="AA1626">
        <v>796939</v>
      </c>
      <c r="AB1626" s="203">
        <v>37030.875</v>
      </c>
      <c r="AC1626" s="203">
        <v>37032.875</v>
      </c>
    </row>
    <row r="1627" spans="1:29" x14ac:dyDescent="0.25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3</v>
      </c>
      <c r="F1627" s="218">
        <f t="shared" si="130"/>
        <v>15000</v>
      </c>
      <c r="G1627" s="207">
        <v>1264982</v>
      </c>
      <c r="H1627" s="203">
        <v>37029.355497685188</v>
      </c>
      <c r="I1627" t="s">
        <v>4174</v>
      </c>
      <c r="M1627" t="s">
        <v>2476</v>
      </c>
      <c r="N1627" t="s">
        <v>3110</v>
      </c>
      <c r="O1627" t="s">
        <v>1812</v>
      </c>
      <c r="P1627" s="204">
        <v>5000</v>
      </c>
      <c r="S1627" t="s">
        <v>2477</v>
      </c>
      <c r="T1627" t="s">
        <v>3899</v>
      </c>
      <c r="U1627" s="206">
        <v>2.4500000000000002</v>
      </c>
      <c r="V1627" t="s">
        <v>2496</v>
      </c>
      <c r="W1627" t="s">
        <v>2400</v>
      </c>
      <c r="X1627" t="s">
        <v>2375</v>
      </c>
      <c r="Y1627" t="s">
        <v>3114</v>
      </c>
      <c r="Z1627" t="s">
        <v>3532</v>
      </c>
      <c r="AA1627">
        <v>796940</v>
      </c>
      <c r="AB1627" s="203">
        <v>37030.875</v>
      </c>
      <c r="AC1627" s="203">
        <v>37032.875</v>
      </c>
    </row>
    <row r="1628" spans="1:29" x14ac:dyDescent="0.25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3</v>
      </c>
      <c r="F1628" s="218">
        <f t="shared" si="130"/>
        <v>15000</v>
      </c>
      <c r="G1628" s="207">
        <v>1264983</v>
      </c>
      <c r="H1628" s="203">
        <v>37029.355532407404</v>
      </c>
      <c r="I1628" t="s">
        <v>2330</v>
      </c>
      <c r="M1628" t="s">
        <v>2476</v>
      </c>
      <c r="N1628" t="s">
        <v>3110</v>
      </c>
      <c r="O1628" t="s">
        <v>1812</v>
      </c>
      <c r="Q1628" s="204">
        <v>5000</v>
      </c>
      <c r="S1628" t="s">
        <v>2477</v>
      </c>
      <c r="T1628" t="s">
        <v>3899</v>
      </c>
      <c r="U1628" s="206">
        <v>2.4750000000000001</v>
      </c>
      <c r="V1628" t="s">
        <v>2331</v>
      </c>
      <c r="W1628" t="s">
        <v>2400</v>
      </c>
      <c r="X1628" t="s">
        <v>2375</v>
      </c>
      <c r="Y1628" t="s">
        <v>3114</v>
      </c>
      <c r="Z1628" t="s">
        <v>3532</v>
      </c>
      <c r="AA1628">
        <v>796942</v>
      </c>
      <c r="AB1628" s="203">
        <v>37030.875</v>
      </c>
      <c r="AC1628" s="203">
        <v>37032.875</v>
      </c>
    </row>
    <row r="1629" spans="1:29" x14ac:dyDescent="0.25">
      <c r="A1629" s="44" t="str">
        <f t="shared" si="126"/>
        <v>US Power Physical</v>
      </c>
      <c r="B1629" s="44" t="str">
        <f t="shared" si="127"/>
        <v>US</v>
      </c>
      <c r="C1629" s="44" t="str">
        <f t="shared" si="128"/>
        <v>Power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8">
        <f t="shared" si="130"/>
        <v>50</v>
      </c>
      <c r="G1629" s="207">
        <v>1264984</v>
      </c>
      <c r="H1629" s="203">
        <v>37029.355555555558</v>
      </c>
      <c r="I1629" t="s">
        <v>2683</v>
      </c>
      <c r="M1629" t="s">
        <v>3301</v>
      </c>
      <c r="N1629" t="s">
        <v>2631</v>
      </c>
      <c r="O1629" t="s">
        <v>1627</v>
      </c>
      <c r="Q1629" s="204">
        <v>50</v>
      </c>
      <c r="S1629" t="s">
        <v>2475</v>
      </c>
      <c r="T1629" t="s">
        <v>3899</v>
      </c>
      <c r="U1629" s="206">
        <v>36.049999999999997</v>
      </c>
      <c r="V1629" t="s">
        <v>2684</v>
      </c>
      <c r="W1629" t="s">
        <v>2656</v>
      </c>
      <c r="X1629" t="s">
        <v>2657</v>
      </c>
      <c r="Y1629" t="s">
        <v>4166</v>
      </c>
      <c r="Z1629" t="s">
        <v>3527</v>
      </c>
      <c r="AA1629">
        <v>615185.1</v>
      </c>
      <c r="AB1629" s="203">
        <v>37032.875</v>
      </c>
      <c r="AC1629" s="203">
        <v>37032.875</v>
      </c>
    </row>
    <row r="1630" spans="1:29" x14ac:dyDescent="0.25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3</v>
      </c>
      <c r="F1630" s="218">
        <f t="shared" si="130"/>
        <v>15000</v>
      </c>
      <c r="G1630" s="207">
        <v>1264987</v>
      </c>
      <c r="H1630" s="203">
        <v>37029.355578703704</v>
      </c>
      <c r="I1630" t="s">
        <v>2721</v>
      </c>
      <c r="M1630" t="s">
        <v>2476</v>
      </c>
      <c r="N1630" t="s">
        <v>3110</v>
      </c>
      <c r="O1630" t="s">
        <v>1812</v>
      </c>
      <c r="P1630" s="204">
        <v>5000</v>
      </c>
      <c r="S1630" t="s">
        <v>2477</v>
      </c>
      <c r="T1630" t="s">
        <v>3899</v>
      </c>
      <c r="U1630" s="206">
        <v>2.4500000000000002</v>
      </c>
      <c r="V1630" t="s">
        <v>2828</v>
      </c>
      <c r="W1630" t="s">
        <v>2400</v>
      </c>
      <c r="X1630" t="s">
        <v>2375</v>
      </c>
      <c r="Y1630" t="s">
        <v>3114</v>
      </c>
      <c r="Z1630" t="s">
        <v>3532</v>
      </c>
      <c r="AA1630">
        <v>796945</v>
      </c>
      <c r="AB1630" s="203">
        <v>37030.875</v>
      </c>
      <c r="AC1630" s="203">
        <v>37032.875</v>
      </c>
    </row>
    <row r="1631" spans="1:29" x14ac:dyDescent="0.25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3</v>
      </c>
      <c r="F1631" s="218">
        <f t="shared" si="130"/>
        <v>8730</v>
      </c>
      <c r="G1631" s="207">
        <v>1264985</v>
      </c>
      <c r="H1631" s="203">
        <v>37029.355578703704</v>
      </c>
      <c r="I1631" t="s">
        <v>2401</v>
      </c>
      <c r="M1631" t="s">
        <v>2476</v>
      </c>
      <c r="N1631" t="s">
        <v>3110</v>
      </c>
      <c r="O1631" t="s">
        <v>2610</v>
      </c>
      <c r="Q1631" s="204">
        <v>2910</v>
      </c>
      <c r="S1631" t="s">
        <v>2477</v>
      </c>
      <c r="T1631" t="s">
        <v>3899</v>
      </c>
      <c r="U1631" s="206">
        <v>4.3650000000000002</v>
      </c>
      <c r="V1631" t="s">
        <v>2402</v>
      </c>
      <c r="W1631" t="s">
        <v>2351</v>
      </c>
      <c r="X1631" t="s">
        <v>2352</v>
      </c>
      <c r="Y1631" t="s">
        <v>3114</v>
      </c>
      <c r="Z1631" t="s">
        <v>3532</v>
      </c>
      <c r="AA1631">
        <v>796943</v>
      </c>
      <c r="AB1631" s="203">
        <v>37030.875</v>
      </c>
      <c r="AC1631" s="203">
        <v>37032.875</v>
      </c>
    </row>
    <row r="1632" spans="1:29" x14ac:dyDescent="0.25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3</v>
      </c>
      <c r="F1632" s="218">
        <f t="shared" si="130"/>
        <v>30000</v>
      </c>
      <c r="G1632" s="207">
        <v>1264986</v>
      </c>
      <c r="H1632" s="203">
        <v>37029.355578703704</v>
      </c>
      <c r="I1632" t="s">
        <v>3142</v>
      </c>
      <c r="M1632" t="s">
        <v>2476</v>
      </c>
      <c r="N1632" t="s">
        <v>3110</v>
      </c>
      <c r="O1632" t="s">
        <v>1753</v>
      </c>
      <c r="P1632" s="204">
        <v>10000</v>
      </c>
      <c r="S1632" t="s">
        <v>2477</v>
      </c>
      <c r="T1632" t="s">
        <v>3899</v>
      </c>
      <c r="U1632" s="206">
        <v>4.21</v>
      </c>
      <c r="V1632" t="s">
        <v>4135</v>
      </c>
      <c r="W1632" t="s">
        <v>3112</v>
      </c>
      <c r="X1632" t="s">
        <v>3113</v>
      </c>
      <c r="Y1632" t="s">
        <v>3114</v>
      </c>
      <c r="Z1632" t="s">
        <v>3532</v>
      </c>
      <c r="AA1632">
        <v>796944</v>
      </c>
      <c r="AB1632" s="203">
        <v>37030.875</v>
      </c>
      <c r="AC1632" s="203">
        <v>37032.875</v>
      </c>
    </row>
    <row r="1633" spans="1:29" x14ac:dyDescent="0.25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3</v>
      </c>
      <c r="F1633" s="218">
        <f t="shared" si="130"/>
        <v>30000</v>
      </c>
      <c r="G1633" s="207">
        <v>1264988</v>
      </c>
      <c r="H1633" s="203">
        <v>37029.355590277781</v>
      </c>
      <c r="I1633" t="s">
        <v>2654</v>
      </c>
      <c r="M1633" t="s">
        <v>2476</v>
      </c>
      <c r="N1633" t="s">
        <v>3110</v>
      </c>
      <c r="O1633" t="s">
        <v>1845</v>
      </c>
      <c r="Q1633" s="204">
        <v>10000</v>
      </c>
      <c r="S1633" t="s">
        <v>2477</v>
      </c>
      <c r="T1633" t="s">
        <v>3899</v>
      </c>
      <c r="U1633" s="206">
        <v>9.75</v>
      </c>
      <c r="V1633" t="s">
        <v>1800</v>
      </c>
      <c r="W1633" t="s">
        <v>2431</v>
      </c>
      <c r="X1633" t="s">
        <v>2375</v>
      </c>
      <c r="Y1633" t="s">
        <v>3114</v>
      </c>
      <c r="Z1633" t="s">
        <v>3532</v>
      </c>
      <c r="AA1633">
        <v>796947</v>
      </c>
      <c r="AB1633" s="203">
        <v>37030.875</v>
      </c>
      <c r="AC1633" s="203">
        <v>37032.875</v>
      </c>
    </row>
    <row r="1634" spans="1:29" x14ac:dyDescent="0.25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3</v>
      </c>
      <c r="F1634" s="218">
        <f t="shared" si="130"/>
        <v>15000</v>
      </c>
      <c r="G1634" s="207">
        <v>1264989</v>
      </c>
      <c r="H1634" s="203">
        <v>37029.35560185185</v>
      </c>
      <c r="I1634" t="s">
        <v>4174</v>
      </c>
      <c r="M1634" t="s">
        <v>2476</v>
      </c>
      <c r="N1634" t="s">
        <v>3110</v>
      </c>
      <c r="O1634" t="s">
        <v>1834</v>
      </c>
      <c r="Q1634" s="204">
        <v>5000</v>
      </c>
      <c r="S1634" t="s">
        <v>2477</v>
      </c>
      <c r="T1634" t="s">
        <v>3899</v>
      </c>
      <c r="U1634" s="206">
        <v>4.0999999999999996</v>
      </c>
      <c r="V1634" t="s">
        <v>3722</v>
      </c>
      <c r="W1634" t="s">
        <v>2374</v>
      </c>
      <c r="X1634" t="s">
        <v>2375</v>
      </c>
      <c r="Y1634" t="s">
        <v>3114</v>
      </c>
      <c r="Z1634" t="s">
        <v>3532</v>
      </c>
      <c r="AA1634">
        <v>796946</v>
      </c>
      <c r="AB1634" s="203">
        <v>37030.875</v>
      </c>
      <c r="AC1634" s="203">
        <v>37032.875</v>
      </c>
    </row>
    <row r="1635" spans="1:29" x14ac:dyDescent="0.25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3</v>
      </c>
      <c r="F1635" s="218">
        <f t="shared" si="130"/>
        <v>15000</v>
      </c>
      <c r="G1635" s="207">
        <v>1264990</v>
      </c>
      <c r="H1635" s="203">
        <v>37029.355636574073</v>
      </c>
      <c r="I1635" t="s">
        <v>2401</v>
      </c>
      <c r="M1635" t="s">
        <v>2476</v>
      </c>
      <c r="N1635" t="s">
        <v>3110</v>
      </c>
      <c r="O1635" t="s">
        <v>1178</v>
      </c>
      <c r="Q1635" s="204">
        <v>5000</v>
      </c>
      <c r="S1635" t="s">
        <v>2477</v>
      </c>
      <c r="T1635" t="s">
        <v>3899</v>
      </c>
      <c r="U1635" s="206">
        <v>3.98</v>
      </c>
      <c r="V1635" t="s">
        <v>3807</v>
      </c>
      <c r="W1635" t="s">
        <v>4133</v>
      </c>
      <c r="X1635" t="s">
        <v>2378</v>
      </c>
      <c r="Y1635" t="s">
        <v>3114</v>
      </c>
      <c r="Z1635" t="s">
        <v>3532</v>
      </c>
      <c r="AA1635">
        <v>796949</v>
      </c>
      <c r="AB1635" s="203">
        <v>37030.875</v>
      </c>
      <c r="AC1635" s="203">
        <v>37032.875</v>
      </c>
    </row>
    <row r="1636" spans="1:29" x14ac:dyDescent="0.25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3</v>
      </c>
      <c r="F1636" s="218">
        <f t="shared" si="130"/>
        <v>15000</v>
      </c>
      <c r="G1636" s="207">
        <v>1264991</v>
      </c>
      <c r="H1636" s="203">
        <v>37029.35564814815</v>
      </c>
      <c r="I1636" t="s">
        <v>2464</v>
      </c>
      <c r="M1636" t="s">
        <v>2476</v>
      </c>
      <c r="N1636" t="s">
        <v>3110</v>
      </c>
      <c r="O1636" t="s">
        <v>2624</v>
      </c>
      <c r="P1636" s="204">
        <v>5000</v>
      </c>
      <c r="S1636" t="s">
        <v>2477</v>
      </c>
      <c r="T1636" t="s">
        <v>3899</v>
      </c>
      <c r="U1636" s="206">
        <v>4.0999999999999996</v>
      </c>
      <c r="V1636" t="s">
        <v>3774</v>
      </c>
      <c r="W1636" t="s">
        <v>4133</v>
      </c>
      <c r="X1636" t="s">
        <v>2378</v>
      </c>
      <c r="Y1636" t="s">
        <v>3114</v>
      </c>
      <c r="Z1636" t="s">
        <v>3532</v>
      </c>
      <c r="AA1636">
        <v>796950</v>
      </c>
      <c r="AB1636" s="203">
        <v>37030.875</v>
      </c>
      <c r="AC1636" s="203">
        <v>37032.875</v>
      </c>
    </row>
    <row r="1637" spans="1:29" x14ac:dyDescent="0.25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3</v>
      </c>
      <c r="F1637" s="218">
        <f t="shared" si="130"/>
        <v>15000</v>
      </c>
      <c r="G1637" s="207">
        <v>1264992</v>
      </c>
      <c r="H1637" s="203">
        <v>37029.355671296296</v>
      </c>
      <c r="I1637" t="s">
        <v>2669</v>
      </c>
      <c r="M1637" t="s">
        <v>2476</v>
      </c>
      <c r="N1637" t="s">
        <v>3110</v>
      </c>
      <c r="O1637" t="s">
        <v>2036</v>
      </c>
      <c r="P1637" s="204">
        <v>5000</v>
      </c>
      <c r="S1637" t="s">
        <v>2477</v>
      </c>
      <c r="T1637" t="s">
        <v>3899</v>
      </c>
      <c r="U1637" s="206">
        <v>4.2038000000000002</v>
      </c>
      <c r="V1637" t="s">
        <v>3111</v>
      </c>
      <c r="W1637" t="s">
        <v>3112</v>
      </c>
      <c r="X1637" t="s">
        <v>3113</v>
      </c>
      <c r="Y1637" t="s">
        <v>3114</v>
      </c>
      <c r="Z1637" t="s">
        <v>3532</v>
      </c>
      <c r="AA1637">
        <v>796951</v>
      </c>
      <c r="AB1637" s="203">
        <v>37030.875</v>
      </c>
      <c r="AC1637" s="203">
        <v>37032.875</v>
      </c>
    </row>
    <row r="1638" spans="1:29" x14ac:dyDescent="0.25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3</v>
      </c>
      <c r="F1638" s="218">
        <f t="shared" si="130"/>
        <v>30000</v>
      </c>
      <c r="G1638" s="207">
        <v>1264993</v>
      </c>
      <c r="H1638" s="203">
        <v>37029.355671296296</v>
      </c>
      <c r="I1638" t="s">
        <v>3142</v>
      </c>
      <c r="M1638" t="s">
        <v>2476</v>
      </c>
      <c r="N1638" t="s">
        <v>3110</v>
      </c>
      <c r="O1638" t="s">
        <v>1753</v>
      </c>
      <c r="P1638" s="204">
        <v>10000</v>
      </c>
      <c r="S1638" t="s">
        <v>2477</v>
      </c>
      <c r="T1638" t="s">
        <v>3899</v>
      </c>
      <c r="U1638" s="206">
        <v>4.2088000000000001</v>
      </c>
      <c r="V1638" t="s">
        <v>4135</v>
      </c>
      <c r="W1638" t="s">
        <v>3112</v>
      </c>
      <c r="X1638" t="s">
        <v>3113</v>
      </c>
      <c r="Y1638" t="s">
        <v>3114</v>
      </c>
      <c r="Z1638" t="s">
        <v>3532</v>
      </c>
      <c r="AA1638">
        <v>796952</v>
      </c>
      <c r="AB1638" s="203">
        <v>37030.875</v>
      </c>
      <c r="AC1638" s="203">
        <v>37032.875</v>
      </c>
    </row>
    <row r="1639" spans="1:29" x14ac:dyDescent="0.25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3</v>
      </c>
      <c r="F1639" s="218">
        <f t="shared" si="130"/>
        <v>30000</v>
      </c>
      <c r="G1639" s="207">
        <v>1264994</v>
      </c>
      <c r="H1639" s="203">
        <v>37029.355729166666</v>
      </c>
      <c r="I1639" t="s">
        <v>2654</v>
      </c>
      <c r="M1639" t="s">
        <v>2476</v>
      </c>
      <c r="N1639" t="s">
        <v>3110</v>
      </c>
      <c r="O1639" t="s">
        <v>1839</v>
      </c>
      <c r="Q1639" s="204">
        <v>10000</v>
      </c>
      <c r="S1639" t="s">
        <v>2477</v>
      </c>
      <c r="T1639" t="s">
        <v>3899</v>
      </c>
      <c r="U1639" s="206">
        <v>9.75</v>
      </c>
      <c r="V1639" t="s">
        <v>1800</v>
      </c>
      <c r="W1639" t="s">
        <v>2431</v>
      </c>
      <c r="X1639" t="s">
        <v>2375</v>
      </c>
      <c r="Y1639" t="s">
        <v>3114</v>
      </c>
      <c r="Z1639" t="s">
        <v>3532</v>
      </c>
      <c r="AA1639">
        <v>796953</v>
      </c>
      <c r="AB1639" s="203">
        <v>37030.875</v>
      </c>
      <c r="AC1639" s="203">
        <v>37032.875</v>
      </c>
    </row>
    <row r="1640" spans="1:29" x14ac:dyDescent="0.25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3</v>
      </c>
      <c r="F1640" s="218">
        <f t="shared" si="130"/>
        <v>10500</v>
      </c>
      <c r="G1640" s="207">
        <v>1264995</v>
      </c>
      <c r="H1640" s="203">
        <v>37029.355752314812</v>
      </c>
      <c r="I1640" t="s">
        <v>2835</v>
      </c>
      <c r="M1640" t="s">
        <v>2476</v>
      </c>
      <c r="N1640" t="s">
        <v>3110</v>
      </c>
      <c r="O1640" t="s">
        <v>1848</v>
      </c>
      <c r="P1640" s="204">
        <v>3500</v>
      </c>
      <c r="S1640" t="s">
        <v>2477</v>
      </c>
      <c r="T1640" t="s">
        <v>3899</v>
      </c>
      <c r="U1640" s="206">
        <v>4.3449999999999998</v>
      </c>
      <c r="V1640" t="s">
        <v>2836</v>
      </c>
      <c r="W1640" t="s">
        <v>3174</v>
      </c>
      <c r="X1640" t="s">
        <v>3175</v>
      </c>
      <c r="Y1640" t="s">
        <v>3114</v>
      </c>
      <c r="Z1640" t="s">
        <v>3532</v>
      </c>
      <c r="AA1640">
        <v>796954</v>
      </c>
      <c r="AB1640" s="203">
        <v>37030.875</v>
      </c>
      <c r="AC1640" s="203">
        <v>37032.875</v>
      </c>
    </row>
    <row r="1641" spans="1:29" x14ac:dyDescent="0.25">
      <c r="A1641" s="44" t="str">
        <f t="shared" si="126"/>
        <v>US Power Physical</v>
      </c>
      <c r="B1641" s="44" t="str">
        <f t="shared" si="127"/>
        <v>US</v>
      </c>
      <c r="C1641" s="44" t="str">
        <f t="shared" si="128"/>
        <v>Power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2</v>
      </c>
      <c r="F1641" s="218">
        <f t="shared" si="130"/>
        <v>50</v>
      </c>
      <c r="G1641" s="207">
        <v>1264997</v>
      </c>
      <c r="H1641" s="203">
        <v>37029.355763888889</v>
      </c>
      <c r="I1641" t="s">
        <v>2443</v>
      </c>
      <c r="M1641" t="s">
        <v>3301</v>
      </c>
      <c r="N1641" t="s">
        <v>2409</v>
      </c>
      <c r="O1641" t="s">
        <v>1836</v>
      </c>
      <c r="Q1641" s="204">
        <v>25</v>
      </c>
      <c r="S1641" t="s">
        <v>2475</v>
      </c>
      <c r="T1641" t="s">
        <v>3899</v>
      </c>
      <c r="U1641" s="206">
        <v>115</v>
      </c>
      <c r="V1641" t="s">
        <v>1842</v>
      </c>
      <c r="W1641" t="s">
        <v>2419</v>
      </c>
      <c r="X1641" t="s">
        <v>2412</v>
      </c>
      <c r="Y1641" t="s">
        <v>4166</v>
      </c>
      <c r="Z1641" t="s">
        <v>3527</v>
      </c>
      <c r="AA1641">
        <v>615186.1</v>
      </c>
      <c r="AB1641" s="203">
        <v>37031.875</v>
      </c>
      <c r="AC1641" s="203">
        <v>37032.875</v>
      </c>
    </row>
    <row r="1642" spans="1:29" x14ac:dyDescent="0.25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3</v>
      </c>
      <c r="F1642" s="218">
        <f t="shared" si="130"/>
        <v>15000</v>
      </c>
      <c r="G1642" s="207">
        <v>1264998</v>
      </c>
      <c r="H1642" s="203">
        <v>37029.355763888889</v>
      </c>
      <c r="I1642" t="s">
        <v>2916</v>
      </c>
      <c r="M1642" t="s">
        <v>2476</v>
      </c>
      <c r="N1642" t="s">
        <v>3110</v>
      </c>
      <c r="O1642" t="s">
        <v>1761</v>
      </c>
      <c r="P1642" s="204">
        <v>5000</v>
      </c>
      <c r="S1642" t="s">
        <v>2477</v>
      </c>
      <c r="T1642" t="s">
        <v>3899</v>
      </c>
      <c r="U1642" s="206">
        <v>4.47</v>
      </c>
      <c r="V1642">
        <v>19691994</v>
      </c>
      <c r="W1642" t="s">
        <v>2358</v>
      </c>
      <c r="X1642" t="s">
        <v>2359</v>
      </c>
      <c r="Y1642" t="s">
        <v>3114</v>
      </c>
      <c r="Z1642" t="s">
        <v>3532</v>
      </c>
      <c r="AA1642">
        <v>796955</v>
      </c>
      <c r="AB1642" s="203">
        <v>37030.875</v>
      </c>
      <c r="AC1642" s="203">
        <v>37032.875</v>
      </c>
    </row>
    <row r="1643" spans="1:29" x14ac:dyDescent="0.25">
      <c r="A1643" s="44" t="str">
        <f t="shared" si="126"/>
        <v>US Natural Gas Financial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Financial</v>
      </c>
      <c r="E1643" s="44">
        <f>IF(VLOOKUP(S1643,'DD-Lookup'!$J$6:$L$50,3,FALSE)="Monthly",(YEAR(AC1643)-YEAR(AB1643))*12+MONTH(AC1643)-MONTH(AB1643)+1,(AC1643-AB1643+1))</f>
        <v>30</v>
      </c>
      <c r="F1643" s="218">
        <f t="shared" si="130"/>
        <v>150000</v>
      </c>
      <c r="G1643" s="207">
        <v>1264999</v>
      </c>
      <c r="H1643" s="203">
        <v>37029.355810185189</v>
      </c>
      <c r="I1643" t="s">
        <v>3240</v>
      </c>
      <c r="M1643" t="s">
        <v>2476</v>
      </c>
      <c r="N1643" t="s">
        <v>3125</v>
      </c>
      <c r="O1643" t="s">
        <v>2930</v>
      </c>
      <c r="P1643" s="204">
        <v>5000</v>
      </c>
      <c r="S1643" t="s">
        <v>2477</v>
      </c>
      <c r="T1643" t="s">
        <v>3899</v>
      </c>
      <c r="U1643" s="206">
        <v>-0.91</v>
      </c>
      <c r="V1643" t="s">
        <v>3226</v>
      </c>
      <c r="W1643" t="s">
        <v>2931</v>
      </c>
      <c r="X1643" t="s">
        <v>2932</v>
      </c>
      <c r="Y1643" t="s">
        <v>3964</v>
      </c>
      <c r="Z1643" t="s">
        <v>3532</v>
      </c>
      <c r="AA1643" t="s">
        <v>2037</v>
      </c>
      <c r="AB1643" s="203">
        <v>37043.875</v>
      </c>
      <c r="AC1643" s="203">
        <v>37072.875</v>
      </c>
    </row>
    <row r="1644" spans="1:29" x14ac:dyDescent="0.25">
      <c r="A1644" s="44" t="str">
        <f t="shared" si="126"/>
        <v xml:space="preserve"> Natural Gas Physical</v>
      </c>
      <c r="B1644" s="44" t="str">
        <f t="shared" si="127"/>
        <v/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3</v>
      </c>
      <c r="F1644" s="218">
        <f t="shared" si="130"/>
        <v>30000</v>
      </c>
      <c r="G1644" s="207">
        <v>1265000</v>
      </c>
      <c r="H1644" s="203">
        <v>37029.355821759258</v>
      </c>
      <c r="I1644" t="s">
        <v>2783</v>
      </c>
      <c r="M1644" t="s">
        <v>2476</v>
      </c>
      <c r="N1644" t="s">
        <v>3150</v>
      </c>
      <c r="O1644" t="s">
        <v>1728</v>
      </c>
      <c r="P1644" s="204">
        <v>10000</v>
      </c>
      <c r="S1644" t="s">
        <v>2477</v>
      </c>
      <c r="T1644" t="s">
        <v>3899</v>
      </c>
      <c r="U1644" s="206">
        <v>4.375</v>
      </c>
      <c r="V1644" t="s">
        <v>2784</v>
      </c>
      <c r="W1644" t="s">
        <v>3152</v>
      </c>
      <c r="X1644" t="s">
        <v>3153</v>
      </c>
      <c r="Y1644" t="s">
        <v>3114</v>
      </c>
      <c r="Z1644" t="s">
        <v>3532</v>
      </c>
      <c r="AA1644">
        <v>796956</v>
      </c>
      <c r="AB1644" s="203">
        <v>37030.875</v>
      </c>
      <c r="AC1644" s="203">
        <v>37032.875</v>
      </c>
    </row>
    <row r="1645" spans="1:29" x14ac:dyDescent="0.25">
      <c r="A1645" s="44" t="str">
        <f t="shared" si="126"/>
        <v>US Power Physical</v>
      </c>
      <c r="B1645" s="44" t="str">
        <f t="shared" si="127"/>
        <v>US</v>
      </c>
      <c r="C1645" s="44" t="str">
        <f t="shared" si="128"/>
        <v>Power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8">
        <f t="shared" si="130"/>
        <v>25</v>
      </c>
      <c r="G1645" s="207">
        <v>1265001</v>
      </c>
      <c r="H1645" s="203">
        <v>37029.355833333335</v>
      </c>
      <c r="I1645" t="s">
        <v>2721</v>
      </c>
      <c r="J1645" t="s">
        <v>2892</v>
      </c>
      <c r="K1645" t="s">
        <v>2697</v>
      </c>
      <c r="M1645" t="s">
        <v>3301</v>
      </c>
      <c r="N1645" t="s">
        <v>2409</v>
      </c>
      <c r="O1645" t="s">
        <v>1811</v>
      </c>
      <c r="Q1645" s="204">
        <v>25</v>
      </c>
      <c r="S1645" t="s">
        <v>2475</v>
      </c>
      <c r="T1645" t="s">
        <v>3899</v>
      </c>
      <c r="U1645" s="206">
        <v>340</v>
      </c>
      <c r="V1645" t="s">
        <v>2893</v>
      </c>
      <c r="W1645" t="s">
        <v>2486</v>
      </c>
      <c r="X1645" t="s">
        <v>2412</v>
      </c>
      <c r="Y1645" t="s">
        <v>4166</v>
      </c>
      <c r="Z1645" t="s">
        <v>3527</v>
      </c>
      <c r="AA1645">
        <v>615187.1</v>
      </c>
      <c r="AB1645" s="203">
        <v>37032.875</v>
      </c>
      <c r="AC1645" s="203">
        <v>37032.875</v>
      </c>
    </row>
    <row r="1646" spans="1:29" x14ac:dyDescent="0.25">
      <c r="A1646" s="44" t="str">
        <f t="shared" si="126"/>
        <v>US Power Physical</v>
      </c>
      <c r="B1646" s="44" t="str">
        <f t="shared" si="127"/>
        <v>US</v>
      </c>
      <c r="C1646" s="44" t="str">
        <f t="shared" si="128"/>
        <v>Power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2</v>
      </c>
      <c r="F1646" s="218">
        <f t="shared" si="130"/>
        <v>50</v>
      </c>
      <c r="G1646" s="207">
        <v>1265002</v>
      </c>
      <c r="H1646" s="203">
        <v>37029.355856481481</v>
      </c>
      <c r="I1646" t="s">
        <v>3872</v>
      </c>
      <c r="M1646" t="s">
        <v>3301</v>
      </c>
      <c r="N1646" t="s">
        <v>2409</v>
      </c>
      <c r="O1646" t="s">
        <v>1817</v>
      </c>
      <c r="Q1646" s="204">
        <v>25</v>
      </c>
      <c r="S1646" t="s">
        <v>2475</v>
      </c>
      <c r="T1646" t="s">
        <v>3899</v>
      </c>
      <c r="U1646" s="206">
        <v>220</v>
      </c>
      <c r="V1646" t="s">
        <v>4139</v>
      </c>
      <c r="W1646" t="s">
        <v>2419</v>
      </c>
      <c r="X1646" t="s">
        <v>2412</v>
      </c>
      <c r="Y1646" t="s">
        <v>4166</v>
      </c>
      <c r="Z1646" t="s">
        <v>3527</v>
      </c>
      <c r="AA1646">
        <v>615188.1</v>
      </c>
      <c r="AB1646" s="203">
        <v>37031.875</v>
      </c>
      <c r="AC1646" s="203">
        <v>37032.875</v>
      </c>
    </row>
    <row r="1647" spans="1:29" x14ac:dyDescent="0.25">
      <c r="A1647" s="44" t="str">
        <f t="shared" si="126"/>
        <v>US Power Physical</v>
      </c>
      <c r="B1647" s="44" t="str">
        <f t="shared" si="127"/>
        <v>US</v>
      </c>
      <c r="C1647" s="44" t="str">
        <f t="shared" si="128"/>
        <v>Power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8">
        <f t="shared" si="130"/>
        <v>25</v>
      </c>
      <c r="G1647" s="207">
        <v>1265003</v>
      </c>
      <c r="H1647" s="203">
        <v>37029.355925925927</v>
      </c>
      <c r="I1647" t="s">
        <v>2732</v>
      </c>
      <c r="M1647" t="s">
        <v>3301</v>
      </c>
      <c r="N1647" t="s">
        <v>2406</v>
      </c>
      <c r="O1647" t="s">
        <v>1816</v>
      </c>
      <c r="P1647" s="204">
        <v>25</v>
      </c>
      <c r="S1647" t="s">
        <v>2475</v>
      </c>
      <c r="T1647" t="s">
        <v>3899</v>
      </c>
      <c r="U1647" s="206">
        <v>340</v>
      </c>
      <c r="V1647" t="s">
        <v>2733</v>
      </c>
      <c r="W1647" t="s">
        <v>2417</v>
      </c>
      <c r="X1647" t="s">
        <v>2451</v>
      </c>
      <c r="Y1647" t="s">
        <v>4166</v>
      </c>
      <c r="Z1647" t="s">
        <v>3527</v>
      </c>
      <c r="AA1647">
        <v>615189.1</v>
      </c>
      <c r="AB1647" s="203">
        <v>37032.875</v>
      </c>
      <c r="AC1647" s="203">
        <v>37032.875</v>
      </c>
    </row>
    <row r="1648" spans="1:29" x14ac:dyDescent="0.25">
      <c r="A1648" s="44" t="str">
        <f t="shared" si="126"/>
        <v>US Natural Gas Financial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153</v>
      </c>
      <c r="F1648" s="218">
        <f t="shared" si="130"/>
        <v>3060000</v>
      </c>
      <c r="G1648" s="207">
        <v>1265004</v>
      </c>
      <c r="H1648" s="203">
        <v>37029.355949074074</v>
      </c>
      <c r="I1648" t="s">
        <v>3639</v>
      </c>
      <c r="M1648" t="s">
        <v>2476</v>
      </c>
      <c r="N1648" t="s">
        <v>3125</v>
      </c>
      <c r="O1648" t="s">
        <v>2038</v>
      </c>
      <c r="Q1648" s="204">
        <v>20000</v>
      </c>
      <c r="S1648" t="s">
        <v>2477</v>
      </c>
      <c r="T1648" t="s">
        <v>3899</v>
      </c>
      <c r="U1648" s="206">
        <v>-6.7500000000000004E-2</v>
      </c>
      <c r="V1648" t="s">
        <v>2896</v>
      </c>
      <c r="W1648" t="s">
        <v>2426</v>
      </c>
      <c r="X1648" t="s">
        <v>2427</v>
      </c>
      <c r="Y1648" t="s">
        <v>3964</v>
      </c>
      <c r="Z1648" t="s">
        <v>3532</v>
      </c>
      <c r="AA1648" t="s">
        <v>2039</v>
      </c>
      <c r="AB1648" s="203">
        <v>37043</v>
      </c>
      <c r="AC1648" s="203">
        <v>37195</v>
      </c>
    </row>
    <row r="1649" spans="1:29" x14ac:dyDescent="0.25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3</v>
      </c>
      <c r="F1649" s="218">
        <f t="shared" si="130"/>
        <v>15000</v>
      </c>
      <c r="G1649" s="207">
        <v>1265005</v>
      </c>
      <c r="H1649" s="203">
        <v>37029.355983796297</v>
      </c>
      <c r="I1649" t="s">
        <v>2704</v>
      </c>
      <c r="M1649" t="s">
        <v>2476</v>
      </c>
      <c r="N1649" t="s">
        <v>3110</v>
      </c>
      <c r="O1649" t="s">
        <v>1812</v>
      </c>
      <c r="P1649" s="204">
        <v>5000</v>
      </c>
      <c r="S1649" t="s">
        <v>2477</v>
      </c>
      <c r="T1649" t="s">
        <v>3899</v>
      </c>
      <c r="U1649" s="206">
        <v>2.4249999999999998</v>
      </c>
      <c r="V1649" t="s">
        <v>2923</v>
      </c>
      <c r="W1649" t="s">
        <v>2400</v>
      </c>
      <c r="X1649" t="s">
        <v>2375</v>
      </c>
      <c r="Y1649" t="s">
        <v>3114</v>
      </c>
      <c r="Z1649" t="s">
        <v>3532</v>
      </c>
      <c r="AA1649">
        <v>796958</v>
      </c>
      <c r="AB1649" s="203">
        <v>37030.875</v>
      </c>
      <c r="AC1649" s="203">
        <v>37032.875</v>
      </c>
    </row>
    <row r="1650" spans="1:29" x14ac:dyDescent="0.25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3</v>
      </c>
      <c r="F1650" s="218">
        <f t="shared" si="130"/>
        <v>15000</v>
      </c>
      <c r="G1650" s="207">
        <v>1265006</v>
      </c>
      <c r="H1650" s="203">
        <v>37029.355995370373</v>
      </c>
      <c r="I1650" t="s">
        <v>2669</v>
      </c>
      <c r="M1650" t="s">
        <v>2476</v>
      </c>
      <c r="N1650" t="s">
        <v>3110</v>
      </c>
      <c r="O1650" t="s">
        <v>1761</v>
      </c>
      <c r="Q1650" s="204">
        <v>5000</v>
      </c>
      <c r="S1650" t="s">
        <v>2477</v>
      </c>
      <c r="T1650" t="s">
        <v>3899</v>
      </c>
      <c r="U1650" s="206">
        <v>4.4800000000000004</v>
      </c>
      <c r="V1650" t="s">
        <v>2744</v>
      </c>
      <c r="W1650" t="s">
        <v>2358</v>
      </c>
      <c r="X1650" t="s">
        <v>2359</v>
      </c>
      <c r="Y1650" t="s">
        <v>3114</v>
      </c>
      <c r="Z1650" t="s">
        <v>3532</v>
      </c>
      <c r="AA1650">
        <v>796959</v>
      </c>
      <c r="AB1650" s="203">
        <v>37030.875</v>
      </c>
      <c r="AC1650" s="203">
        <v>37032.875</v>
      </c>
    </row>
    <row r="1651" spans="1:29" x14ac:dyDescent="0.25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3</v>
      </c>
      <c r="F1651" s="218">
        <f t="shared" si="130"/>
        <v>4500</v>
      </c>
      <c r="G1651" s="207">
        <v>1265007</v>
      </c>
      <c r="H1651" s="203">
        <v>37029.35601851852</v>
      </c>
      <c r="I1651" t="s">
        <v>2669</v>
      </c>
      <c r="M1651" t="s">
        <v>2476</v>
      </c>
      <c r="N1651" t="s">
        <v>3110</v>
      </c>
      <c r="O1651" t="s">
        <v>1848</v>
      </c>
      <c r="P1651" s="204">
        <v>1500</v>
      </c>
      <c r="S1651" t="s">
        <v>2477</v>
      </c>
      <c r="T1651" t="s">
        <v>3899</v>
      </c>
      <c r="U1651" s="206">
        <v>4.3449999999999998</v>
      </c>
      <c r="V1651" t="s">
        <v>3146</v>
      </c>
      <c r="W1651" t="s">
        <v>3174</v>
      </c>
      <c r="X1651" t="s">
        <v>3175</v>
      </c>
      <c r="Y1651" t="s">
        <v>3114</v>
      </c>
      <c r="Z1651" t="s">
        <v>3532</v>
      </c>
      <c r="AA1651">
        <v>796960</v>
      </c>
      <c r="AB1651" s="203">
        <v>37030.875</v>
      </c>
      <c r="AC1651" s="203">
        <v>37032.875</v>
      </c>
    </row>
    <row r="1652" spans="1:29" x14ac:dyDescent="0.25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3</v>
      </c>
      <c r="F1652" s="218">
        <f t="shared" si="130"/>
        <v>15000</v>
      </c>
      <c r="G1652" s="207">
        <v>1265009</v>
      </c>
      <c r="H1652" s="203">
        <v>37029.356064814812</v>
      </c>
      <c r="I1652" t="s">
        <v>2380</v>
      </c>
      <c r="M1652" t="s">
        <v>2476</v>
      </c>
      <c r="N1652" t="s">
        <v>3110</v>
      </c>
      <c r="O1652" t="s">
        <v>2624</v>
      </c>
      <c r="P1652" s="204">
        <v>5000</v>
      </c>
      <c r="S1652" t="s">
        <v>2477</v>
      </c>
      <c r="T1652" t="s">
        <v>3899</v>
      </c>
      <c r="U1652" s="206">
        <v>4.09</v>
      </c>
      <c r="V1652" t="s">
        <v>2381</v>
      </c>
      <c r="W1652" t="s">
        <v>4133</v>
      </c>
      <c r="X1652" t="s">
        <v>2378</v>
      </c>
      <c r="Y1652" t="s">
        <v>3114</v>
      </c>
      <c r="Z1652" t="s">
        <v>3532</v>
      </c>
      <c r="AA1652">
        <v>796961</v>
      </c>
      <c r="AB1652" s="203">
        <v>37030.875</v>
      </c>
      <c r="AC1652" s="203">
        <v>37032.875</v>
      </c>
    </row>
    <row r="1653" spans="1:29" x14ac:dyDescent="0.25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3</v>
      </c>
      <c r="F1653" s="218">
        <f t="shared" si="130"/>
        <v>15000</v>
      </c>
      <c r="G1653" s="207">
        <v>1265008</v>
      </c>
      <c r="H1653" s="203">
        <v>37029.356064814812</v>
      </c>
      <c r="I1653" t="s">
        <v>2328</v>
      </c>
      <c r="M1653" t="s">
        <v>2476</v>
      </c>
      <c r="N1653" t="s">
        <v>3110</v>
      </c>
      <c r="O1653" t="s">
        <v>1178</v>
      </c>
      <c r="Q1653" s="204">
        <v>5000</v>
      </c>
      <c r="S1653" t="s">
        <v>2477</v>
      </c>
      <c r="T1653" t="s">
        <v>3899</v>
      </c>
      <c r="U1653" s="206">
        <v>3.99</v>
      </c>
      <c r="V1653" t="s">
        <v>2329</v>
      </c>
      <c r="W1653" t="s">
        <v>4133</v>
      </c>
      <c r="X1653" t="s">
        <v>2378</v>
      </c>
      <c r="Y1653" t="s">
        <v>3114</v>
      </c>
      <c r="Z1653" t="s">
        <v>3532</v>
      </c>
      <c r="AA1653">
        <v>796962</v>
      </c>
      <c r="AB1653" s="203">
        <v>37030.875</v>
      </c>
      <c r="AC1653" s="203">
        <v>37032.875</v>
      </c>
    </row>
    <row r="1654" spans="1:29" x14ac:dyDescent="0.25">
      <c r="A1654" s="44" t="str">
        <f t="shared" si="126"/>
        <v>US Power Physical</v>
      </c>
      <c r="B1654" s="44" t="str">
        <f t="shared" si="127"/>
        <v>US</v>
      </c>
      <c r="C1654" s="44" t="str">
        <f t="shared" si="128"/>
        <v>Power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18">
        <f t="shared" si="130"/>
        <v>25</v>
      </c>
      <c r="G1654" s="207">
        <v>1265010</v>
      </c>
      <c r="H1654" s="203">
        <v>37029.356099537035</v>
      </c>
      <c r="I1654" t="s">
        <v>2815</v>
      </c>
      <c r="M1654" t="s">
        <v>3301</v>
      </c>
      <c r="N1654" t="s">
        <v>2406</v>
      </c>
      <c r="O1654" t="s">
        <v>2607</v>
      </c>
      <c r="P1654" s="204">
        <v>25</v>
      </c>
      <c r="S1654" t="s">
        <v>2475</v>
      </c>
      <c r="T1654" t="s">
        <v>3899</v>
      </c>
      <c r="U1654" s="206">
        <v>315</v>
      </c>
      <c r="V1654" t="s">
        <v>2816</v>
      </c>
      <c r="W1654" t="s">
        <v>2414</v>
      </c>
      <c r="X1654" t="s">
        <v>2408</v>
      </c>
      <c r="Y1654" t="s">
        <v>4166</v>
      </c>
      <c r="Z1654" t="s">
        <v>3527</v>
      </c>
      <c r="AA1654">
        <v>615190.1</v>
      </c>
      <c r="AB1654" s="203">
        <v>37032.875</v>
      </c>
      <c r="AC1654" s="203">
        <v>37032.875</v>
      </c>
    </row>
    <row r="1655" spans="1:29" x14ac:dyDescent="0.25">
      <c r="A1655" s="44" t="str">
        <f t="shared" si="126"/>
        <v>US Natural Gas Financial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Financial</v>
      </c>
      <c r="E1655" s="44">
        <f>IF(VLOOKUP(S1655,'DD-Lookup'!$J$6:$L$50,3,FALSE)="Monthly",(YEAR(AC1655)-YEAR(AB1655))*12+MONTH(AC1655)-MONTH(AB1655)+1,(AC1655-AB1655+1))</f>
        <v>13</v>
      </c>
      <c r="F1655" s="218">
        <f t="shared" si="130"/>
        <v>260000</v>
      </c>
      <c r="G1655" s="207">
        <v>1265011</v>
      </c>
      <c r="H1655" s="203">
        <v>37029.356111111112</v>
      </c>
      <c r="I1655" t="s">
        <v>3136</v>
      </c>
      <c r="M1655" t="s">
        <v>2476</v>
      </c>
      <c r="N1655" t="s">
        <v>2711</v>
      </c>
      <c r="O1655" t="s">
        <v>2588</v>
      </c>
      <c r="P1655" s="204">
        <v>20000</v>
      </c>
      <c r="S1655" t="s">
        <v>2477</v>
      </c>
      <c r="T1655" t="s">
        <v>3899</v>
      </c>
      <c r="U1655" s="206">
        <v>4.1399999999999997</v>
      </c>
      <c r="V1655" t="s">
        <v>2363</v>
      </c>
      <c r="W1655" t="s">
        <v>3181</v>
      </c>
      <c r="X1655" t="s">
        <v>2306</v>
      </c>
      <c r="Y1655" t="s">
        <v>3964</v>
      </c>
      <c r="Z1655" t="s">
        <v>3532</v>
      </c>
      <c r="AA1655" t="s">
        <v>2040</v>
      </c>
      <c r="AB1655" s="203">
        <v>37030.875</v>
      </c>
      <c r="AC1655" s="203">
        <v>37042.875</v>
      </c>
    </row>
    <row r="1656" spans="1:29" x14ac:dyDescent="0.25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3</v>
      </c>
      <c r="F1656" s="218">
        <f t="shared" si="130"/>
        <v>30000</v>
      </c>
      <c r="G1656" s="207">
        <v>1265012</v>
      </c>
      <c r="H1656" s="203">
        <v>37029.356122685182</v>
      </c>
      <c r="I1656" t="s">
        <v>3165</v>
      </c>
      <c r="M1656" t="s">
        <v>2476</v>
      </c>
      <c r="N1656" t="s">
        <v>3110</v>
      </c>
      <c r="O1656" t="s">
        <v>1805</v>
      </c>
      <c r="P1656" s="204">
        <v>10000</v>
      </c>
      <c r="S1656" t="s">
        <v>2477</v>
      </c>
      <c r="T1656" t="s">
        <v>3899</v>
      </c>
      <c r="U1656" s="206">
        <v>3.85</v>
      </c>
      <c r="V1656" t="s">
        <v>2881</v>
      </c>
      <c r="W1656" t="s">
        <v>2386</v>
      </c>
      <c r="X1656" t="s">
        <v>2375</v>
      </c>
      <c r="Y1656" t="s">
        <v>3114</v>
      </c>
      <c r="Z1656" t="s">
        <v>3532</v>
      </c>
      <c r="AA1656">
        <v>796963</v>
      </c>
      <c r="AB1656" s="203">
        <v>37030.875</v>
      </c>
      <c r="AC1656" s="203">
        <v>37032.875</v>
      </c>
    </row>
    <row r="1657" spans="1:29" x14ac:dyDescent="0.25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3</v>
      </c>
      <c r="F1657" s="218">
        <f t="shared" si="130"/>
        <v>15000</v>
      </c>
      <c r="G1657" s="207">
        <v>1265013</v>
      </c>
      <c r="H1657" s="203">
        <v>37029.356134259258</v>
      </c>
      <c r="I1657" t="s">
        <v>2654</v>
      </c>
      <c r="M1657" t="s">
        <v>2476</v>
      </c>
      <c r="N1657" t="s">
        <v>3110</v>
      </c>
      <c r="O1657" t="s">
        <v>1831</v>
      </c>
      <c r="P1657" s="204">
        <v>5000</v>
      </c>
      <c r="S1657" t="s">
        <v>2477</v>
      </c>
      <c r="T1657" t="s">
        <v>3899</v>
      </c>
      <c r="U1657" s="206">
        <v>2.4</v>
      </c>
      <c r="V1657" t="s">
        <v>2435</v>
      </c>
      <c r="W1657" t="s">
        <v>2436</v>
      </c>
      <c r="X1657" t="s">
        <v>2437</v>
      </c>
      <c r="Y1657" t="s">
        <v>3114</v>
      </c>
      <c r="Z1657" t="s">
        <v>3532</v>
      </c>
      <c r="AA1657">
        <v>796964</v>
      </c>
      <c r="AB1657" s="203">
        <v>37030.875</v>
      </c>
      <c r="AC1657" s="203">
        <v>37032.875</v>
      </c>
    </row>
    <row r="1658" spans="1:29" x14ac:dyDescent="0.25">
      <c r="A1658" s="44" t="str">
        <f t="shared" si="126"/>
        <v>US Power Physical</v>
      </c>
      <c r="B1658" s="44" t="str">
        <f t="shared" si="127"/>
        <v>US</v>
      </c>
      <c r="C1658" s="44" t="str">
        <f t="shared" si="128"/>
        <v>Power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2</v>
      </c>
      <c r="F1658" s="218">
        <f t="shared" si="130"/>
        <v>50</v>
      </c>
      <c r="G1658" s="207">
        <v>1265015</v>
      </c>
      <c r="H1658" s="203">
        <v>37029.356168981481</v>
      </c>
      <c r="I1658" t="s">
        <v>2490</v>
      </c>
      <c r="M1658" t="s">
        <v>3301</v>
      </c>
      <c r="N1658" t="s">
        <v>2406</v>
      </c>
      <c r="O1658" t="s">
        <v>1983</v>
      </c>
      <c r="P1658" s="204">
        <v>25</v>
      </c>
      <c r="S1658" t="s">
        <v>2475</v>
      </c>
      <c r="T1658" t="s">
        <v>3899</v>
      </c>
      <c r="U1658" s="206">
        <v>210</v>
      </c>
      <c r="V1658" t="s">
        <v>2491</v>
      </c>
      <c r="W1658" t="s">
        <v>2417</v>
      </c>
      <c r="X1658" t="s">
        <v>2408</v>
      </c>
      <c r="Y1658" t="s">
        <v>4166</v>
      </c>
      <c r="Z1658" t="s">
        <v>3527</v>
      </c>
      <c r="AA1658">
        <v>615191.1</v>
      </c>
      <c r="AB1658" s="203">
        <v>37031.875</v>
      </c>
      <c r="AC1658" s="203">
        <v>37032.875</v>
      </c>
    </row>
    <row r="1659" spans="1:29" x14ac:dyDescent="0.25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3</v>
      </c>
      <c r="F1659" s="218">
        <f t="shared" si="130"/>
        <v>15000</v>
      </c>
      <c r="G1659" s="207">
        <v>1265014</v>
      </c>
      <c r="H1659" s="203">
        <v>37029.356168981481</v>
      </c>
      <c r="I1659" t="s">
        <v>2328</v>
      </c>
      <c r="M1659" t="s">
        <v>2476</v>
      </c>
      <c r="N1659" t="s">
        <v>3110</v>
      </c>
      <c r="O1659" t="s">
        <v>2624</v>
      </c>
      <c r="P1659" s="204">
        <v>5000</v>
      </c>
      <c r="S1659" t="s">
        <v>2477</v>
      </c>
      <c r="T1659" t="s">
        <v>3899</v>
      </c>
      <c r="U1659" s="206">
        <v>4.08</v>
      </c>
      <c r="V1659" t="s">
        <v>2329</v>
      </c>
      <c r="W1659" t="s">
        <v>4133</v>
      </c>
      <c r="X1659" t="s">
        <v>2378</v>
      </c>
      <c r="Y1659" t="s">
        <v>3114</v>
      </c>
      <c r="Z1659" t="s">
        <v>3532</v>
      </c>
      <c r="AA1659">
        <v>796965</v>
      </c>
      <c r="AB1659" s="203">
        <v>37030.875</v>
      </c>
      <c r="AC1659" s="203">
        <v>37032.875</v>
      </c>
    </row>
    <row r="1660" spans="1:29" x14ac:dyDescent="0.25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3</v>
      </c>
      <c r="F1660" s="218">
        <f t="shared" si="130"/>
        <v>15000</v>
      </c>
      <c r="G1660" s="207">
        <v>1265017</v>
      </c>
      <c r="H1660" s="203">
        <v>37029.356215277781</v>
      </c>
      <c r="I1660" t="s">
        <v>2824</v>
      </c>
      <c r="M1660" t="s">
        <v>2476</v>
      </c>
      <c r="N1660" t="s">
        <v>3110</v>
      </c>
      <c r="O1660" t="s">
        <v>1177</v>
      </c>
      <c r="Q1660" s="204">
        <v>5000</v>
      </c>
      <c r="S1660" t="s">
        <v>2477</v>
      </c>
      <c r="T1660" t="s">
        <v>3899</v>
      </c>
      <c r="U1660" s="206">
        <v>4.1399999999999997</v>
      </c>
      <c r="V1660" t="s">
        <v>2825</v>
      </c>
      <c r="W1660" t="s">
        <v>2319</v>
      </c>
      <c r="X1660" t="s">
        <v>2915</v>
      </c>
      <c r="Y1660" t="s">
        <v>3114</v>
      </c>
      <c r="Z1660" t="s">
        <v>3532</v>
      </c>
      <c r="AA1660">
        <v>796966</v>
      </c>
      <c r="AB1660" s="203">
        <v>37030.875</v>
      </c>
      <c r="AC1660" s="203">
        <v>37032.875</v>
      </c>
    </row>
    <row r="1661" spans="1:29" x14ac:dyDescent="0.25">
      <c r="A1661" s="44" t="str">
        <f t="shared" si="126"/>
        <v>US Power Physical</v>
      </c>
      <c r="B1661" s="44" t="str">
        <f t="shared" si="127"/>
        <v>US</v>
      </c>
      <c r="C1661" s="44" t="str">
        <f t="shared" si="128"/>
        <v>Power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2</v>
      </c>
      <c r="F1661" s="218">
        <f t="shared" si="130"/>
        <v>50</v>
      </c>
      <c r="G1661" s="207">
        <v>1265018</v>
      </c>
      <c r="H1661" s="203">
        <v>37029.356249999997</v>
      </c>
      <c r="I1661" t="s">
        <v>2462</v>
      </c>
      <c r="M1661" t="s">
        <v>3301</v>
      </c>
      <c r="N1661" t="s">
        <v>2406</v>
      </c>
      <c r="O1661" t="s">
        <v>1983</v>
      </c>
      <c r="Q1661" s="204">
        <v>25</v>
      </c>
      <c r="S1661" t="s">
        <v>2475</v>
      </c>
      <c r="T1661" t="s">
        <v>3899</v>
      </c>
      <c r="U1661" s="206">
        <v>215</v>
      </c>
      <c r="V1661" t="s">
        <v>1833</v>
      </c>
      <c r="W1661" t="s">
        <v>2417</v>
      </c>
      <c r="X1661" t="s">
        <v>2408</v>
      </c>
      <c r="Y1661" t="s">
        <v>4166</v>
      </c>
      <c r="Z1661" t="s">
        <v>3527</v>
      </c>
      <c r="AA1661">
        <v>615193.1</v>
      </c>
      <c r="AB1661" s="203">
        <v>37031.875</v>
      </c>
      <c r="AC1661" s="203">
        <v>37032.875</v>
      </c>
    </row>
    <row r="1662" spans="1:29" x14ac:dyDescent="0.25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3</v>
      </c>
      <c r="F1662" s="218">
        <f t="shared" si="130"/>
        <v>15000</v>
      </c>
      <c r="G1662" s="207">
        <v>1265019</v>
      </c>
      <c r="H1662" s="203">
        <v>37029.356261574074</v>
      </c>
      <c r="I1662" t="s">
        <v>3136</v>
      </c>
      <c r="M1662" t="s">
        <v>2476</v>
      </c>
      <c r="N1662" t="s">
        <v>3110</v>
      </c>
      <c r="O1662" t="s">
        <v>1812</v>
      </c>
      <c r="P1662" s="204">
        <v>5000</v>
      </c>
      <c r="S1662" t="s">
        <v>2477</v>
      </c>
      <c r="T1662" t="s">
        <v>3899</v>
      </c>
      <c r="U1662" s="206">
        <v>2.4</v>
      </c>
      <c r="V1662" t="s">
        <v>2440</v>
      </c>
      <c r="W1662" t="s">
        <v>2400</v>
      </c>
      <c r="X1662" t="s">
        <v>2375</v>
      </c>
      <c r="Y1662" t="s">
        <v>3114</v>
      </c>
      <c r="Z1662" t="s">
        <v>3532</v>
      </c>
      <c r="AA1662">
        <v>796967</v>
      </c>
      <c r="AB1662" s="203">
        <v>37030.875</v>
      </c>
      <c r="AC1662" s="203">
        <v>37032.875</v>
      </c>
    </row>
    <row r="1663" spans="1:29" x14ac:dyDescent="0.25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3</v>
      </c>
      <c r="F1663" s="218">
        <f t="shared" si="130"/>
        <v>15000</v>
      </c>
      <c r="G1663" s="207">
        <v>1265020</v>
      </c>
      <c r="H1663" s="203">
        <v>37029.356261574074</v>
      </c>
      <c r="I1663" t="s">
        <v>2330</v>
      </c>
      <c r="M1663" t="s">
        <v>2476</v>
      </c>
      <c r="N1663" t="s">
        <v>3110</v>
      </c>
      <c r="O1663" t="s">
        <v>1826</v>
      </c>
      <c r="P1663" s="204">
        <v>5000</v>
      </c>
      <c r="S1663" t="s">
        <v>2477</v>
      </c>
      <c r="T1663" t="s">
        <v>3899</v>
      </c>
      <c r="U1663" s="206">
        <v>2.4750000000000001</v>
      </c>
      <c r="V1663" t="s">
        <v>2331</v>
      </c>
      <c r="W1663" t="s">
        <v>2436</v>
      </c>
      <c r="X1663" t="s">
        <v>2437</v>
      </c>
      <c r="Y1663" t="s">
        <v>3114</v>
      </c>
      <c r="Z1663" t="s">
        <v>3532</v>
      </c>
      <c r="AA1663">
        <v>796968</v>
      </c>
      <c r="AB1663" s="203">
        <v>37030.875</v>
      </c>
      <c r="AC1663" s="203">
        <v>37032.875</v>
      </c>
    </row>
    <row r="1664" spans="1:29" x14ac:dyDescent="0.25">
      <c r="A1664" s="44" t="str">
        <f t="shared" si="126"/>
        <v>US Natural Gas Financial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Financial</v>
      </c>
      <c r="E1664" s="44">
        <f>IF(VLOOKUP(S1664,'DD-Lookup'!$J$6:$L$50,3,FALSE)="Monthly",(YEAR(AC1664)-YEAR(AB1664))*12+MONTH(AC1664)-MONTH(AB1664)+1,(AC1664-AB1664+1))</f>
        <v>92</v>
      </c>
      <c r="F1664" s="218">
        <f t="shared" si="130"/>
        <v>460000</v>
      </c>
      <c r="G1664" s="207">
        <v>1265021</v>
      </c>
      <c r="H1664" s="203">
        <v>37029.35633101852</v>
      </c>
      <c r="I1664" t="s">
        <v>3240</v>
      </c>
      <c r="M1664" t="s">
        <v>2476</v>
      </c>
      <c r="N1664" t="s">
        <v>3125</v>
      </c>
      <c r="O1664" t="s">
        <v>2041</v>
      </c>
      <c r="P1664" s="204">
        <v>5000</v>
      </c>
      <c r="S1664" t="s">
        <v>2477</v>
      </c>
      <c r="T1664" t="s">
        <v>3899</v>
      </c>
      <c r="U1664" s="206">
        <v>-0.85</v>
      </c>
      <c r="V1664" t="s">
        <v>3226</v>
      </c>
      <c r="W1664" t="s">
        <v>2931</v>
      </c>
      <c r="X1664" t="s">
        <v>2932</v>
      </c>
      <c r="Y1664" t="s">
        <v>3964</v>
      </c>
      <c r="Z1664" t="s">
        <v>3532</v>
      </c>
      <c r="AA1664" t="s">
        <v>2042</v>
      </c>
      <c r="AB1664" s="203">
        <v>37073</v>
      </c>
      <c r="AC1664" s="203">
        <v>37164</v>
      </c>
    </row>
    <row r="1665" spans="1:29" x14ac:dyDescent="0.25">
      <c r="A1665" s="44" t="str">
        <f t="shared" si="126"/>
        <v>US Natural Gas Financial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Financial</v>
      </c>
      <c r="E1665" s="44">
        <f>IF(VLOOKUP(S1665,'DD-Lookup'!$J$6:$L$50,3,FALSE)="Monthly",(YEAR(AC1665)-YEAR(AB1665))*12+MONTH(AC1665)-MONTH(AB1665)+1,(AC1665-AB1665+1))</f>
        <v>30</v>
      </c>
      <c r="F1665" s="218">
        <f t="shared" si="130"/>
        <v>150000</v>
      </c>
      <c r="G1665" s="207">
        <v>1265022</v>
      </c>
      <c r="H1665" s="203">
        <v>37029.356423611112</v>
      </c>
      <c r="I1665" t="s">
        <v>3769</v>
      </c>
      <c r="M1665" t="s">
        <v>2476</v>
      </c>
      <c r="N1665" t="s">
        <v>3125</v>
      </c>
      <c r="O1665" t="s">
        <v>3712</v>
      </c>
      <c r="Q1665" s="204">
        <v>5000</v>
      </c>
      <c r="S1665" t="s">
        <v>2477</v>
      </c>
      <c r="T1665" t="s">
        <v>3899</v>
      </c>
      <c r="U1665" s="206">
        <v>8.5000000000000006E-2</v>
      </c>
      <c r="V1665" t="s">
        <v>3866</v>
      </c>
      <c r="W1665" t="s">
        <v>2384</v>
      </c>
      <c r="X1665" t="s">
        <v>2385</v>
      </c>
      <c r="Y1665" t="s">
        <v>3964</v>
      </c>
      <c r="Z1665" t="s">
        <v>3532</v>
      </c>
      <c r="AA1665" t="s">
        <v>2043</v>
      </c>
      <c r="AB1665" s="203">
        <v>37043.875</v>
      </c>
      <c r="AC1665" s="203">
        <v>37072.875</v>
      </c>
    </row>
    <row r="1666" spans="1:29" x14ac:dyDescent="0.25">
      <c r="A1666" s="44" t="str">
        <f t="shared" si="126"/>
        <v>US Natural Gas Financial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Financial</v>
      </c>
      <c r="E1666" s="44">
        <f>IF(VLOOKUP(S1666,'DD-Lookup'!$J$6:$L$50,3,FALSE)="Monthly",(YEAR(AC1666)-YEAR(AB1666))*12+MONTH(AC1666)-MONTH(AB1666)+1,(AC1666-AB1666+1))</f>
        <v>13</v>
      </c>
      <c r="F1666" s="218">
        <f t="shared" si="130"/>
        <v>260000</v>
      </c>
      <c r="G1666" s="207">
        <v>1265023</v>
      </c>
      <c r="H1666" s="203">
        <v>37029.356458333335</v>
      </c>
      <c r="I1666" t="s">
        <v>2630</v>
      </c>
      <c r="M1666" t="s">
        <v>2476</v>
      </c>
      <c r="N1666" t="s">
        <v>3125</v>
      </c>
      <c r="O1666" t="s">
        <v>2044</v>
      </c>
      <c r="P1666" s="204">
        <v>20000</v>
      </c>
      <c r="S1666" t="s">
        <v>2477</v>
      </c>
      <c r="T1666" t="s">
        <v>3899</v>
      </c>
      <c r="U1666" s="206">
        <v>0.38</v>
      </c>
      <c r="V1666" t="s">
        <v>2444</v>
      </c>
      <c r="W1666" t="s">
        <v>2358</v>
      </c>
      <c r="X1666" t="s">
        <v>2453</v>
      </c>
      <c r="Y1666" t="s">
        <v>3964</v>
      </c>
      <c r="Z1666" t="s">
        <v>3532</v>
      </c>
      <c r="AA1666" t="s">
        <v>2045</v>
      </c>
      <c r="AB1666" s="203">
        <v>37030.875</v>
      </c>
      <c r="AC1666" s="203">
        <v>37042.875</v>
      </c>
    </row>
    <row r="1667" spans="1:29" x14ac:dyDescent="0.25">
      <c r="A1667" s="44" t="str">
        <f t="shared" si="126"/>
        <v>US Natural Gas Financial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Financial</v>
      </c>
      <c r="E1667" s="44">
        <f>IF(VLOOKUP(S1667,'DD-Lookup'!$J$6:$L$50,3,FALSE)="Monthly",(YEAR(AC1667)-YEAR(AB1667))*12+MONTH(AC1667)-MONTH(AB1667)+1,(AC1667-AB1667+1))</f>
        <v>30</v>
      </c>
      <c r="F1667" s="218">
        <f t="shared" si="130"/>
        <v>300000</v>
      </c>
      <c r="G1667" s="207">
        <v>1265024</v>
      </c>
      <c r="H1667" s="203">
        <v>37029.356516203705</v>
      </c>
      <c r="I1667" t="s">
        <v>2876</v>
      </c>
      <c r="M1667" t="s">
        <v>2476</v>
      </c>
      <c r="N1667" t="s">
        <v>2711</v>
      </c>
      <c r="O1667" t="s">
        <v>2712</v>
      </c>
      <c r="P1667" s="204">
        <v>10000</v>
      </c>
      <c r="S1667" t="s">
        <v>2477</v>
      </c>
      <c r="T1667" t="s">
        <v>3899</v>
      </c>
      <c r="U1667" s="206">
        <v>4.1849999999999996</v>
      </c>
      <c r="V1667" t="s">
        <v>3754</v>
      </c>
      <c r="W1667" t="s">
        <v>3390</v>
      </c>
      <c r="X1667" t="s">
        <v>2713</v>
      </c>
      <c r="Y1667" t="s">
        <v>3964</v>
      </c>
      <c r="Z1667" t="s">
        <v>3532</v>
      </c>
      <c r="AA1667" t="s">
        <v>2046</v>
      </c>
      <c r="AB1667" s="203">
        <v>37043.875</v>
      </c>
      <c r="AC1667" s="203">
        <v>37072.875</v>
      </c>
    </row>
    <row r="1668" spans="1:29" x14ac:dyDescent="0.25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3</v>
      </c>
      <c r="F1668" s="218">
        <f t="shared" si="130"/>
        <v>15000</v>
      </c>
      <c r="G1668" s="207">
        <v>1265026</v>
      </c>
      <c r="H1668" s="203">
        <v>37029.356620370374</v>
      </c>
      <c r="I1668" t="s">
        <v>2654</v>
      </c>
      <c r="M1668" t="s">
        <v>2476</v>
      </c>
      <c r="N1668" t="s">
        <v>3110</v>
      </c>
      <c r="O1668" t="s">
        <v>1770</v>
      </c>
      <c r="Q1668" s="204">
        <v>5000</v>
      </c>
      <c r="S1668" t="s">
        <v>2477</v>
      </c>
      <c r="T1668" t="s">
        <v>3899</v>
      </c>
      <c r="U1668" s="206">
        <v>4.01</v>
      </c>
      <c r="V1668" t="s">
        <v>2047</v>
      </c>
      <c r="W1668" t="s">
        <v>3174</v>
      </c>
      <c r="X1668" t="s">
        <v>3138</v>
      </c>
      <c r="Y1668" t="s">
        <v>3114</v>
      </c>
      <c r="Z1668" t="s">
        <v>3532</v>
      </c>
      <c r="AA1668">
        <v>796969</v>
      </c>
      <c r="AB1668" s="203">
        <v>37030.875</v>
      </c>
      <c r="AC1668" s="203">
        <v>37032.875</v>
      </c>
    </row>
    <row r="1669" spans="1:29" x14ac:dyDescent="0.25">
      <c r="A1669" s="44" t="str">
        <f t="shared" si="126"/>
        <v>US Natural Gas Financial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Financial</v>
      </c>
      <c r="E1669" s="44">
        <f>IF(VLOOKUP(S1669,'DD-Lookup'!$J$6:$L$50,3,FALSE)="Monthly",(YEAR(AC1669)-YEAR(AB1669))*12+MONTH(AC1669)-MONTH(AB1669)+1,(AC1669-AB1669+1))</f>
        <v>30</v>
      </c>
      <c r="F1669" s="218">
        <f t="shared" si="130"/>
        <v>150000</v>
      </c>
      <c r="G1669" s="207">
        <v>1265027</v>
      </c>
      <c r="H1669" s="203">
        <v>37029.35664351852</v>
      </c>
      <c r="I1669" t="s">
        <v>2876</v>
      </c>
      <c r="M1669" t="s">
        <v>2476</v>
      </c>
      <c r="N1669" t="s">
        <v>2711</v>
      </c>
      <c r="O1669" t="s">
        <v>2712</v>
      </c>
      <c r="P1669" s="204">
        <v>5000</v>
      </c>
      <c r="S1669" t="s">
        <v>2477</v>
      </c>
      <c r="T1669" t="s">
        <v>3899</v>
      </c>
      <c r="U1669" s="206">
        <v>4.1849999999999996</v>
      </c>
      <c r="V1669" t="s">
        <v>3754</v>
      </c>
      <c r="W1669" t="s">
        <v>3390</v>
      </c>
      <c r="X1669" t="s">
        <v>2713</v>
      </c>
      <c r="Y1669" t="s">
        <v>3964</v>
      </c>
      <c r="Z1669" t="s">
        <v>3532</v>
      </c>
      <c r="AA1669" t="s">
        <v>2048</v>
      </c>
      <c r="AB1669" s="203">
        <v>37043.875</v>
      </c>
      <c r="AC1669" s="203">
        <v>37072.875</v>
      </c>
    </row>
    <row r="1670" spans="1:29" x14ac:dyDescent="0.25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3</v>
      </c>
      <c r="F1670" s="218">
        <f t="shared" si="130"/>
        <v>15000</v>
      </c>
      <c r="G1670" s="207">
        <v>1265029</v>
      </c>
      <c r="H1670" s="203">
        <v>37029.356712962966</v>
      </c>
      <c r="I1670" t="s">
        <v>2943</v>
      </c>
      <c r="M1670" t="s">
        <v>2476</v>
      </c>
      <c r="N1670" t="s">
        <v>3110</v>
      </c>
      <c r="O1670" t="s">
        <v>1779</v>
      </c>
      <c r="P1670" s="204">
        <v>5000</v>
      </c>
      <c r="S1670" t="s">
        <v>2477</v>
      </c>
      <c r="T1670" t="s">
        <v>3899</v>
      </c>
      <c r="U1670" s="206">
        <v>4.3499999999999996</v>
      </c>
      <c r="V1670" t="s">
        <v>2944</v>
      </c>
      <c r="W1670" t="s">
        <v>3174</v>
      </c>
      <c r="X1670" t="s">
        <v>3175</v>
      </c>
      <c r="Y1670" t="s">
        <v>3114</v>
      </c>
      <c r="Z1670" t="s">
        <v>3532</v>
      </c>
      <c r="AA1670">
        <v>796970</v>
      </c>
      <c r="AB1670" s="203">
        <v>37030.875</v>
      </c>
      <c r="AC1670" s="203">
        <v>37032.875</v>
      </c>
    </row>
    <row r="1671" spans="1:29" x14ac:dyDescent="0.25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3</v>
      </c>
      <c r="F1671" s="218">
        <f t="shared" si="130"/>
        <v>30000</v>
      </c>
      <c r="G1671" s="207">
        <v>1265030</v>
      </c>
      <c r="H1671" s="203">
        <v>37029.356759259259</v>
      </c>
      <c r="I1671" t="s">
        <v>3871</v>
      </c>
      <c r="M1671" t="s">
        <v>2476</v>
      </c>
      <c r="N1671" t="s">
        <v>3110</v>
      </c>
      <c r="O1671" t="s">
        <v>1753</v>
      </c>
      <c r="P1671" s="204">
        <v>10000</v>
      </c>
      <c r="S1671" t="s">
        <v>2477</v>
      </c>
      <c r="T1671" t="s">
        <v>3899</v>
      </c>
      <c r="U1671" s="206">
        <v>4.2</v>
      </c>
      <c r="V1671" t="s">
        <v>2845</v>
      </c>
      <c r="W1671" t="s">
        <v>3112</v>
      </c>
      <c r="X1671" t="s">
        <v>3113</v>
      </c>
      <c r="Y1671" t="s">
        <v>3114</v>
      </c>
      <c r="Z1671" t="s">
        <v>3532</v>
      </c>
      <c r="AA1671">
        <v>796972</v>
      </c>
      <c r="AB1671" s="203">
        <v>37030.875</v>
      </c>
      <c r="AC1671" s="203">
        <v>37032.875</v>
      </c>
    </row>
    <row r="1672" spans="1:29" x14ac:dyDescent="0.25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3</v>
      </c>
      <c r="F1672" s="218">
        <f t="shared" si="130"/>
        <v>1425</v>
      </c>
      <c r="G1672" s="207">
        <v>1265031</v>
      </c>
      <c r="H1672" s="203">
        <v>37029.356759259259</v>
      </c>
      <c r="I1672" t="s">
        <v>2741</v>
      </c>
      <c r="M1672" t="s">
        <v>2476</v>
      </c>
      <c r="N1672" t="s">
        <v>3110</v>
      </c>
      <c r="O1672" t="s">
        <v>2612</v>
      </c>
      <c r="P1672" s="204">
        <v>475</v>
      </c>
      <c r="S1672" t="s">
        <v>2477</v>
      </c>
      <c r="T1672" t="s">
        <v>3899</v>
      </c>
      <c r="U1672" s="206">
        <v>4.0350000000000001</v>
      </c>
      <c r="V1672" t="s">
        <v>3225</v>
      </c>
      <c r="W1672" t="s">
        <v>2326</v>
      </c>
      <c r="X1672" t="s">
        <v>2378</v>
      </c>
      <c r="Y1672" t="s">
        <v>3114</v>
      </c>
      <c r="Z1672" t="s">
        <v>3532</v>
      </c>
      <c r="AA1672">
        <v>796971</v>
      </c>
      <c r="AB1672" s="203">
        <v>37030.875</v>
      </c>
      <c r="AC1672" s="203">
        <v>37032.875</v>
      </c>
    </row>
    <row r="1673" spans="1:29" x14ac:dyDescent="0.25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3</v>
      </c>
      <c r="F1673" s="218">
        <f t="shared" si="130"/>
        <v>30000</v>
      </c>
      <c r="G1673" s="207">
        <v>1265033</v>
      </c>
      <c r="H1673" s="203">
        <v>37029.356840277775</v>
      </c>
      <c r="I1673" t="s">
        <v>2669</v>
      </c>
      <c r="M1673" t="s">
        <v>2476</v>
      </c>
      <c r="N1673" t="s">
        <v>3110</v>
      </c>
      <c r="O1673" t="s">
        <v>1845</v>
      </c>
      <c r="P1673" s="204">
        <v>10000</v>
      </c>
      <c r="S1673" t="s">
        <v>2477</v>
      </c>
      <c r="T1673" t="s">
        <v>3899</v>
      </c>
      <c r="U1673" s="206">
        <v>9.625</v>
      </c>
      <c r="V1673" t="s">
        <v>3710</v>
      </c>
      <c r="W1673" t="s">
        <v>2431</v>
      </c>
      <c r="X1673" t="s">
        <v>2375</v>
      </c>
      <c r="Y1673" t="s">
        <v>3114</v>
      </c>
      <c r="Z1673" t="s">
        <v>3532</v>
      </c>
      <c r="AA1673">
        <v>796974</v>
      </c>
      <c r="AB1673" s="203">
        <v>37030.875</v>
      </c>
      <c r="AC1673" s="203">
        <v>37032.875</v>
      </c>
    </row>
    <row r="1674" spans="1:29" x14ac:dyDescent="0.25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3</v>
      </c>
      <c r="F1674" s="218">
        <f t="shared" si="130"/>
        <v>15000</v>
      </c>
      <c r="G1674" s="207">
        <v>1265032</v>
      </c>
      <c r="H1674" s="203">
        <v>37029.356840277775</v>
      </c>
      <c r="I1674" t="s">
        <v>2983</v>
      </c>
      <c r="M1674" t="s">
        <v>2476</v>
      </c>
      <c r="N1674" t="s">
        <v>3110</v>
      </c>
      <c r="O1674" t="s">
        <v>1848</v>
      </c>
      <c r="P1674" s="204">
        <v>5000</v>
      </c>
      <c r="S1674" t="s">
        <v>2477</v>
      </c>
      <c r="T1674" t="s">
        <v>3899</v>
      </c>
      <c r="U1674" s="206">
        <v>4.34</v>
      </c>
      <c r="V1674" t="s">
        <v>2984</v>
      </c>
      <c r="W1674" t="s">
        <v>3174</v>
      </c>
      <c r="X1674" t="s">
        <v>3175</v>
      </c>
      <c r="Y1674" t="s">
        <v>3114</v>
      </c>
      <c r="Z1674" t="s">
        <v>3532</v>
      </c>
      <c r="AA1674">
        <v>796973</v>
      </c>
      <c r="AB1674" s="203">
        <v>37030.875</v>
      </c>
      <c r="AC1674" s="203">
        <v>37032.875</v>
      </c>
    </row>
    <row r="1675" spans="1:29" x14ac:dyDescent="0.25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3</v>
      </c>
      <c r="F1675" s="218">
        <f t="shared" ref="F1675:F1738" si="135">E1675*SUM(P1675:Q1675)</f>
        <v>15000</v>
      </c>
      <c r="G1675" s="207">
        <v>1265035</v>
      </c>
      <c r="H1675" s="203">
        <v>37029.356886574074</v>
      </c>
      <c r="I1675" t="s">
        <v>2669</v>
      </c>
      <c r="M1675" t="s">
        <v>2476</v>
      </c>
      <c r="N1675" t="s">
        <v>3110</v>
      </c>
      <c r="O1675" t="s">
        <v>2036</v>
      </c>
      <c r="P1675" s="204">
        <v>5000</v>
      </c>
      <c r="S1675" t="s">
        <v>2477</v>
      </c>
      <c r="T1675" t="s">
        <v>3899</v>
      </c>
      <c r="U1675" s="206">
        <v>4.1886999999999999</v>
      </c>
      <c r="V1675" t="s">
        <v>3111</v>
      </c>
      <c r="W1675" t="s">
        <v>3112</v>
      </c>
      <c r="X1675" t="s">
        <v>3113</v>
      </c>
      <c r="Y1675" t="s">
        <v>3114</v>
      </c>
      <c r="Z1675" t="s">
        <v>3532</v>
      </c>
      <c r="AA1675">
        <v>796976</v>
      </c>
      <c r="AB1675" s="203">
        <v>37030.875</v>
      </c>
      <c r="AC1675" s="203">
        <v>37032.875</v>
      </c>
    </row>
    <row r="1676" spans="1:29" x14ac:dyDescent="0.25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3</v>
      </c>
      <c r="F1676" s="218">
        <f t="shared" si="135"/>
        <v>4500</v>
      </c>
      <c r="G1676" s="207">
        <v>1265034</v>
      </c>
      <c r="H1676" s="203">
        <v>37029.356886574074</v>
      </c>
      <c r="I1676" t="s">
        <v>2669</v>
      </c>
      <c r="M1676" t="s">
        <v>2476</v>
      </c>
      <c r="N1676" t="s">
        <v>3110</v>
      </c>
      <c r="O1676" t="s">
        <v>1822</v>
      </c>
      <c r="Q1676" s="204">
        <v>1500</v>
      </c>
      <c r="S1676" t="s">
        <v>2477</v>
      </c>
      <c r="T1676" t="s">
        <v>3899</v>
      </c>
      <c r="U1676" s="206">
        <v>4.0199999999999996</v>
      </c>
      <c r="V1676" t="s">
        <v>2339</v>
      </c>
      <c r="W1676" t="s">
        <v>3174</v>
      </c>
      <c r="X1676" t="s">
        <v>3138</v>
      </c>
      <c r="Y1676" t="s">
        <v>3114</v>
      </c>
      <c r="Z1676" t="s">
        <v>3532</v>
      </c>
      <c r="AA1676">
        <v>796975</v>
      </c>
      <c r="AB1676" s="203">
        <v>37030.875</v>
      </c>
      <c r="AC1676" s="203">
        <v>37032.875</v>
      </c>
    </row>
    <row r="1677" spans="1:29" x14ac:dyDescent="0.25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3</v>
      </c>
      <c r="F1677" s="218">
        <f t="shared" si="135"/>
        <v>8460</v>
      </c>
      <c r="G1677" s="207">
        <v>1265036</v>
      </c>
      <c r="H1677" s="203">
        <v>37029.356944444444</v>
      </c>
      <c r="I1677" t="s">
        <v>2654</v>
      </c>
      <c r="M1677" t="s">
        <v>2476</v>
      </c>
      <c r="N1677" t="s">
        <v>3110</v>
      </c>
      <c r="O1677" t="s">
        <v>1770</v>
      </c>
      <c r="Q1677" s="204">
        <v>2820</v>
      </c>
      <c r="S1677" t="s">
        <v>2477</v>
      </c>
      <c r="T1677" t="s">
        <v>3899</v>
      </c>
      <c r="U1677" s="206">
        <v>4.0149999999999997</v>
      </c>
      <c r="V1677" t="s">
        <v>2047</v>
      </c>
      <c r="W1677" t="s">
        <v>3174</v>
      </c>
      <c r="X1677" t="s">
        <v>3138</v>
      </c>
      <c r="Y1677" t="s">
        <v>3114</v>
      </c>
      <c r="Z1677" t="s">
        <v>3532</v>
      </c>
      <c r="AA1677">
        <v>796978</v>
      </c>
      <c r="AB1677" s="203">
        <v>37030.875</v>
      </c>
      <c r="AC1677" s="203">
        <v>37032.875</v>
      </c>
    </row>
    <row r="1678" spans="1:29" x14ac:dyDescent="0.25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3</v>
      </c>
      <c r="F1678" s="218">
        <f t="shared" si="135"/>
        <v>30000</v>
      </c>
      <c r="G1678" s="207">
        <v>1265037</v>
      </c>
      <c r="H1678" s="203">
        <v>37029.35701388889</v>
      </c>
      <c r="I1678" t="s">
        <v>3109</v>
      </c>
      <c r="M1678" t="s">
        <v>2476</v>
      </c>
      <c r="N1678" t="s">
        <v>3110</v>
      </c>
      <c r="O1678" t="s">
        <v>1839</v>
      </c>
      <c r="P1678" s="204">
        <v>10000</v>
      </c>
      <c r="S1678" t="s">
        <v>2477</v>
      </c>
      <c r="T1678" t="s">
        <v>3899</v>
      </c>
      <c r="U1678" s="206">
        <v>9.625</v>
      </c>
      <c r="V1678" t="s">
        <v>3692</v>
      </c>
      <c r="W1678" t="s">
        <v>2431</v>
      </c>
      <c r="X1678" t="s">
        <v>2375</v>
      </c>
      <c r="Y1678" t="s">
        <v>3114</v>
      </c>
      <c r="Z1678" t="s">
        <v>3532</v>
      </c>
      <c r="AA1678">
        <v>796979</v>
      </c>
      <c r="AB1678" s="203">
        <v>37030.875</v>
      </c>
      <c r="AC1678" s="203">
        <v>37032.875</v>
      </c>
    </row>
    <row r="1679" spans="1:29" x14ac:dyDescent="0.25">
      <c r="A1679" s="44" t="str">
        <f t="shared" si="131"/>
        <v>US Power Physical</v>
      </c>
      <c r="B1679" s="44" t="str">
        <f t="shared" si="132"/>
        <v>US</v>
      </c>
      <c r="C1679" s="44" t="str">
        <f t="shared" si="133"/>
        <v>Power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8">
        <f t="shared" si="135"/>
        <v>50</v>
      </c>
      <c r="G1679" s="207">
        <v>1265038</v>
      </c>
      <c r="H1679" s="203">
        <v>37029.357025462959</v>
      </c>
      <c r="I1679" t="s">
        <v>2662</v>
      </c>
      <c r="M1679" t="s">
        <v>3301</v>
      </c>
      <c r="N1679" t="s">
        <v>2631</v>
      </c>
      <c r="O1679" t="s">
        <v>1627</v>
      </c>
      <c r="Q1679" s="204">
        <v>50</v>
      </c>
      <c r="S1679" t="s">
        <v>2475</v>
      </c>
      <c r="T1679" t="s">
        <v>3899</v>
      </c>
      <c r="U1679" s="206">
        <v>36.15</v>
      </c>
      <c r="V1679" t="s">
        <v>2685</v>
      </c>
      <c r="W1679" t="s">
        <v>2656</v>
      </c>
      <c r="X1679" t="s">
        <v>2657</v>
      </c>
      <c r="Y1679" t="s">
        <v>4166</v>
      </c>
      <c r="Z1679" t="s">
        <v>3527</v>
      </c>
      <c r="AA1679">
        <v>615194.1</v>
      </c>
      <c r="AB1679" s="203">
        <v>37032.875</v>
      </c>
      <c r="AC1679" s="203">
        <v>37032.875</v>
      </c>
    </row>
    <row r="1680" spans="1:29" x14ac:dyDescent="0.25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3</v>
      </c>
      <c r="F1680" s="218">
        <f t="shared" si="135"/>
        <v>1689</v>
      </c>
      <c r="G1680" s="207">
        <v>1265039</v>
      </c>
      <c r="H1680" s="203">
        <v>37029.357048611113</v>
      </c>
      <c r="I1680" t="s">
        <v>3730</v>
      </c>
      <c r="M1680" t="s">
        <v>2476</v>
      </c>
      <c r="N1680" t="s">
        <v>3110</v>
      </c>
      <c r="O1680" t="s">
        <v>1762</v>
      </c>
      <c r="Q1680" s="204">
        <v>563</v>
      </c>
      <c r="S1680" t="s">
        <v>2477</v>
      </c>
      <c r="T1680" t="s">
        <v>3899</v>
      </c>
      <c r="U1680" s="206">
        <v>4.0599999999999996</v>
      </c>
      <c r="V1680" t="s">
        <v>3731</v>
      </c>
      <c r="W1680" t="s">
        <v>3157</v>
      </c>
      <c r="X1680" t="s">
        <v>3158</v>
      </c>
      <c r="Y1680" t="s">
        <v>3114</v>
      </c>
      <c r="Z1680" t="s">
        <v>3532</v>
      </c>
      <c r="AA1680">
        <v>796980</v>
      </c>
      <c r="AB1680" s="203">
        <v>37030.875</v>
      </c>
      <c r="AC1680" s="203">
        <v>37032.875</v>
      </c>
    </row>
    <row r="1681" spans="1:29" x14ac:dyDescent="0.25">
      <c r="A1681" s="44" t="str">
        <f t="shared" si="131"/>
        <v>US Power Physical</v>
      </c>
      <c r="B1681" s="44" t="str">
        <f t="shared" si="132"/>
        <v>US</v>
      </c>
      <c r="C1681" s="44" t="str">
        <f t="shared" si="133"/>
        <v>Power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2</v>
      </c>
      <c r="F1681" s="218">
        <f t="shared" si="135"/>
        <v>50</v>
      </c>
      <c r="G1681" s="207">
        <v>1265041</v>
      </c>
      <c r="H1681" s="203">
        <v>37029.357129629629</v>
      </c>
      <c r="I1681" t="s">
        <v>2443</v>
      </c>
      <c r="M1681" t="s">
        <v>3301</v>
      </c>
      <c r="N1681" t="s">
        <v>2409</v>
      </c>
      <c r="O1681" t="s">
        <v>1817</v>
      </c>
      <c r="P1681" s="204">
        <v>25</v>
      </c>
      <c r="S1681" t="s">
        <v>2475</v>
      </c>
      <c r="T1681" t="s">
        <v>3899</v>
      </c>
      <c r="U1681" s="206">
        <v>216</v>
      </c>
      <c r="V1681" t="s">
        <v>2456</v>
      </c>
      <c r="W1681" t="s">
        <v>2419</v>
      </c>
      <c r="X1681" t="s">
        <v>2412</v>
      </c>
      <c r="Y1681" t="s">
        <v>4166</v>
      </c>
      <c r="Z1681" t="s">
        <v>3527</v>
      </c>
      <c r="AA1681">
        <v>615196.1</v>
      </c>
      <c r="AB1681" s="203">
        <v>37031.875</v>
      </c>
      <c r="AC1681" s="203">
        <v>37032.875</v>
      </c>
    </row>
    <row r="1682" spans="1:29" x14ac:dyDescent="0.25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3</v>
      </c>
      <c r="F1682" s="218">
        <f t="shared" si="135"/>
        <v>15000</v>
      </c>
      <c r="G1682" s="207">
        <v>1265043</v>
      </c>
      <c r="H1682" s="203">
        <v>37029.357152777775</v>
      </c>
      <c r="I1682" t="s">
        <v>2920</v>
      </c>
      <c r="M1682" t="s">
        <v>2476</v>
      </c>
      <c r="N1682" t="s">
        <v>3110</v>
      </c>
      <c r="O1682" t="s">
        <v>2606</v>
      </c>
      <c r="Q1682" s="204">
        <v>5000</v>
      </c>
      <c r="S1682" t="s">
        <v>2477</v>
      </c>
      <c r="T1682" t="s">
        <v>3899</v>
      </c>
      <c r="U1682" s="206">
        <v>4.1349999999999998</v>
      </c>
      <c r="V1682" t="s">
        <v>2921</v>
      </c>
      <c r="W1682" t="s">
        <v>2319</v>
      </c>
      <c r="X1682" t="s">
        <v>2320</v>
      </c>
      <c r="Y1682" t="s">
        <v>3114</v>
      </c>
      <c r="Z1682" t="s">
        <v>3532</v>
      </c>
      <c r="AA1682">
        <v>796982</v>
      </c>
      <c r="AB1682" s="203">
        <v>37030.875</v>
      </c>
      <c r="AC1682" s="203">
        <v>37032.875</v>
      </c>
    </row>
    <row r="1683" spans="1:29" x14ac:dyDescent="0.25">
      <c r="A1683" s="44" t="str">
        <f t="shared" si="131"/>
        <v>US Power Physical</v>
      </c>
      <c r="B1683" s="44" t="str">
        <f t="shared" si="132"/>
        <v>US</v>
      </c>
      <c r="C1683" s="44" t="str">
        <f t="shared" si="133"/>
        <v>Power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8">
        <f t="shared" si="135"/>
        <v>25</v>
      </c>
      <c r="G1683" s="207">
        <v>1265046</v>
      </c>
      <c r="H1683" s="203">
        <v>37029.357164351852</v>
      </c>
      <c r="I1683" t="s">
        <v>2669</v>
      </c>
      <c r="M1683" t="s">
        <v>3301</v>
      </c>
      <c r="N1683" t="s">
        <v>2406</v>
      </c>
      <c r="O1683" t="s">
        <v>1816</v>
      </c>
      <c r="P1683" s="204">
        <v>25</v>
      </c>
      <c r="S1683" t="s">
        <v>2475</v>
      </c>
      <c r="T1683" t="s">
        <v>3899</v>
      </c>
      <c r="U1683" s="206">
        <v>340</v>
      </c>
      <c r="V1683" t="s">
        <v>2410</v>
      </c>
      <c r="W1683" t="s">
        <v>2417</v>
      </c>
      <c r="X1683" t="s">
        <v>2451</v>
      </c>
      <c r="Y1683" t="s">
        <v>4166</v>
      </c>
      <c r="Z1683" t="s">
        <v>3527</v>
      </c>
      <c r="AA1683">
        <v>615197.1</v>
      </c>
      <c r="AB1683" s="203">
        <v>37032.875</v>
      </c>
      <c r="AC1683" s="203">
        <v>37032.875</v>
      </c>
    </row>
    <row r="1684" spans="1:29" x14ac:dyDescent="0.25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3</v>
      </c>
      <c r="F1684" s="218">
        <f t="shared" si="135"/>
        <v>15000</v>
      </c>
      <c r="G1684" s="207">
        <v>1265045</v>
      </c>
      <c r="H1684" s="203">
        <v>37029.357164351852</v>
      </c>
      <c r="I1684" t="s">
        <v>2365</v>
      </c>
      <c r="M1684" t="s">
        <v>2476</v>
      </c>
      <c r="N1684" t="s">
        <v>3110</v>
      </c>
      <c r="O1684" t="s">
        <v>1834</v>
      </c>
      <c r="P1684" s="204">
        <v>5000</v>
      </c>
      <c r="S1684" t="s">
        <v>2477</v>
      </c>
      <c r="T1684" t="s">
        <v>3899</v>
      </c>
      <c r="U1684" s="206">
        <v>4</v>
      </c>
      <c r="V1684" t="s">
        <v>2049</v>
      </c>
      <c r="W1684" t="s">
        <v>2374</v>
      </c>
      <c r="X1684" t="s">
        <v>2375</v>
      </c>
      <c r="Y1684" t="s">
        <v>3114</v>
      </c>
      <c r="Z1684" t="s">
        <v>3532</v>
      </c>
      <c r="AA1684">
        <v>796983</v>
      </c>
      <c r="AB1684" s="203">
        <v>37030.875</v>
      </c>
      <c r="AC1684" s="203">
        <v>37032.875</v>
      </c>
    </row>
    <row r="1685" spans="1:29" x14ac:dyDescent="0.25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3</v>
      </c>
      <c r="F1685" s="218">
        <f t="shared" si="135"/>
        <v>7500</v>
      </c>
      <c r="G1685" s="207">
        <v>1265044</v>
      </c>
      <c r="H1685" s="203">
        <v>37029.357164351852</v>
      </c>
      <c r="I1685" t="s">
        <v>3115</v>
      </c>
      <c r="M1685" t="s">
        <v>2476</v>
      </c>
      <c r="N1685" t="s">
        <v>3110</v>
      </c>
      <c r="O1685" t="s">
        <v>1768</v>
      </c>
      <c r="P1685" s="204">
        <v>2500</v>
      </c>
      <c r="S1685" t="s">
        <v>2477</v>
      </c>
      <c r="T1685" t="s">
        <v>3899</v>
      </c>
      <c r="U1685" s="206">
        <v>3.9950000000000001</v>
      </c>
      <c r="V1685" t="s">
        <v>3162</v>
      </c>
      <c r="W1685" t="s">
        <v>3174</v>
      </c>
      <c r="X1685" t="s">
        <v>3138</v>
      </c>
      <c r="Y1685" t="s">
        <v>3114</v>
      </c>
      <c r="Z1685" t="s">
        <v>3532</v>
      </c>
      <c r="AA1685">
        <v>796981</v>
      </c>
      <c r="AB1685" s="203">
        <v>37030.875</v>
      </c>
      <c r="AC1685" s="203">
        <v>37032.875</v>
      </c>
    </row>
    <row r="1686" spans="1:29" x14ac:dyDescent="0.25">
      <c r="A1686" s="44" t="str">
        <f t="shared" si="131"/>
        <v>US Natural Gas Financial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Financial</v>
      </c>
      <c r="E1686" s="44">
        <f>IF(VLOOKUP(S1686,'DD-Lookup'!$J$6:$L$50,3,FALSE)="Monthly",(YEAR(AC1686)-YEAR(AB1686))*12+MONTH(AC1686)-MONTH(AB1686)+1,(AC1686-AB1686+1))</f>
        <v>30</v>
      </c>
      <c r="F1686" s="218">
        <f t="shared" si="135"/>
        <v>150000</v>
      </c>
      <c r="G1686" s="207">
        <v>1265047</v>
      </c>
      <c r="H1686" s="203">
        <v>37029.357187499998</v>
      </c>
      <c r="I1686" t="s">
        <v>2704</v>
      </c>
      <c r="M1686" t="s">
        <v>2476</v>
      </c>
      <c r="N1686" t="s">
        <v>3125</v>
      </c>
      <c r="O1686" t="s">
        <v>2860</v>
      </c>
      <c r="Q1686" s="204">
        <v>5000</v>
      </c>
      <c r="S1686" t="s">
        <v>2477</v>
      </c>
      <c r="T1686" t="s">
        <v>3899</v>
      </c>
      <c r="U1686" s="206">
        <v>6.59</v>
      </c>
      <c r="V1686" t="s">
        <v>2050</v>
      </c>
      <c r="W1686" t="s">
        <v>2843</v>
      </c>
      <c r="X1686" t="s">
        <v>2844</v>
      </c>
      <c r="Y1686" t="s">
        <v>3964</v>
      </c>
      <c r="Z1686" t="s">
        <v>3532</v>
      </c>
      <c r="AA1686" t="s">
        <v>2051</v>
      </c>
      <c r="AB1686" s="203">
        <v>37043.875</v>
      </c>
      <c r="AC1686" s="203">
        <v>37072.875</v>
      </c>
    </row>
    <row r="1687" spans="1:29" x14ac:dyDescent="0.25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13</v>
      </c>
      <c r="F1687" s="218">
        <f t="shared" si="135"/>
        <v>65000</v>
      </c>
      <c r="G1687" s="207">
        <v>1265048</v>
      </c>
      <c r="H1687" s="203">
        <v>37029.357199074075</v>
      </c>
      <c r="I1687" t="s">
        <v>2328</v>
      </c>
      <c r="M1687" t="s">
        <v>2476</v>
      </c>
      <c r="N1687" t="s">
        <v>3110</v>
      </c>
      <c r="O1687" t="s">
        <v>2614</v>
      </c>
      <c r="Q1687" s="204">
        <v>5000</v>
      </c>
      <c r="S1687" t="s">
        <v>2477</v>
      </c>
      <c r="T1687" t="s">
        <v>3899</v>
      </c>
      <c r="U1687" s="206">
        <v>4.3949999999999996</v>
      </c>
      <c r="V1687" t="s">
        <v>2465</v>
      </c>
      <c r="W1687" t="s">
        <v>2351</v>
      </c>
      <c r="X1687" t="s">
        <v>2352</v>
      </c>
      <c r="Y1687" t="s">
        <v>3114</v>
      </c>
      <c r="Z1687" t="s">
        <v>3532</v>
      </c>
      <c r="AA1687">
        <v>796984</v>
      </c>
      <c r="AB1687" s="203">
        <v>37030.875</v>
      </c>
      <c r="AC1687" s="203">
        <v>37042.875</v>
      </c>
    </row>
    <row r="1688" spans="1:29" x14ac:dyDescent="0.25">
      <c r="A1688" s="44" t="str">
        <f t="shared" si="131"/>
        <v>US Power Physical</v>
      </c>
      <c r="B1688" s="44" t="str">
        <f t="shared" si="132"/>
        <v>US</v>
      </c>
      <c r="C1688" s="44" t="str">
        <f t="shared" si="133"/>
        <v>Power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8">
        <f t="shared" si="135"/>
        <v>25</v>
      </c>
      <c r="G1688" s="207">
        <v>1265050</v>
      </c>
      <c r="H1688" s="203">
        <v>37029.357210648152</v>
      </c>
      <c r="I1688" t="s">
        <v>2669</v>
      </c>
      <c r="M1688" t="s">
        <v>3301</v>
      </c>
      <c r="N1688" t="s">
        <v>2406</v>
      </c>
      <c r="O1688" t="s">
        <v>1808</v>
      </c>
      <c r="Q1688" s="204">
        <v>25</v>
      </c>
      <c r="S1688" t="s">
        <v>2475</v>
      </c>
      <c r="T1688" t="s">
        <v>3899</v>
      </c>
      <c r="U1688" s="206">
        <v>335</v>
      </c>
      <c r="V1688" t="s">
        <v>2410</v>
      </c>
      <c r="W1688" t="s">
        <v>2450</v>
      </c>
      <c r="X1688" t="s">
        <v>2451</v>
      </c>
      <c r="Y1688" t="s">
        <v>4166</v>
      </c>
      <c r="Z1688" t="s">
        <v>3527</v>
      </c>
      <c r="AA1688">
        <v>615198.1</v>
      </c>
      <c r="AB1688" s="203">
        <v>37032.875</v>
      </c>
      <c r="AC1688" s="203">
        <v>37032.875</v>
      </c>
    </row>
    <row r="1689" spans="1:29" x14ac:dyDescent="0.25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3</v>
      </c>
      <c r="F1689" s="218">
        <f t="shared" si="135"/>
        <v>15000</v>
      </c>
      <c r="G1689" s="207">
        <v>1265052</v>
      </c>
      <c r="H1689" s="203">
        <v>37029.357245370367</v>
      </c>
      <c r="I1689" t="s">
        <v>2704</v>
      </c>
      <c r="M1689" t="s">
        <v>2476</v>
      </c>
      <c r="N1689" t="s">
        <v>3110</v>
      </c>
      <c r="O1689" t="s">
        <v>1755</v>
      </c>
      <c r="Q1689" s="204">
        <v>5000</v>
      </c>
      <c r="S1689" t="s">
        <v>2477</v>
      </c>
      <c r="T1689" t="s">
        <v>3899</v>
      </c>
      <c r="U1689" s="206">
        <v>4.49</v>
      </c>
      <c r="V1689" t="s">
        <v>2369</v>
      </c>
      <c r="W1689" t="s">
        <v>2358</v>
      </c>
      <c r="X1689" t="s">
        <v>2359</v>
      </c>
      <c r="Y1689" t="s">
        <v>3114</v>
      </c>
      <c r="Z1689" t="s">
        <v>3532</v>
      </c>
      <c r="AA1689">
        <v>796986</v>
      </c>
      <c r="AB1689" s="203">
        <v>37030.875</v>
      </c>
      <c r="AC1689" s="203">
        <v>37032.875</v>
      </c>
    </row>
    <row r="1690" spans="1:29" x14ac:dyDescent="0.25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3</v>
      </c>
      <c r="F1690" s="218">
        <f t="shared" si="135"/>
        <v>1350</v>
      </c>
      <c r="G1690" s="207">
        <v>1265051</v>
      </c>
      <c r="H1690" s="203">
        <v>37029.357245370367</v>
      </c>
      <c r="I1690" t="s">
        <v>3694</v>
      </c>
      <c r="M1690" t="s">
        <v>2476</v>
      </c>
      <c r="N1690" t="s">
        <v>3110</v>
      </c>
      <c r="O1690" t="s">
        <v>2609</v>
      </c>
      <c r="P1690" s="204">
        <v>450</v>
      </c>
      <c r="S1690" t="s">
        <v>2477</v>
      </c>
      <c r="T1690" t="s">
        <v>3899</v>
      </c>
      <c r="U1690" s="206">
        <v>3.9849999999999999</v>
      </c>
      <c r="V1690" t="s">
        <v>3695</v>
      </c>
      <c r="W1690" t="s">
        <v>2326</v>
      </c>
      <c r="X1690" t="s">
        <v>2378</v>
      </c>
      <c r="Y1690" t="s">
        <v>3114</v>
      </c>
      <c r="Z1690" t="s">
        <v>3532</v>
      </c>
      <c r="AA1690">
        <v>796985</v>
      </c>
      <c r="AB1690" s="203">
        <v>37030.875</v>
      </c>
      <c r="AC1690" s="203">
        <v>37032.875</v>
      </c>
    </row>
    <row r="1691" spans="1:29" x14ac:dyDescent="0.25">
      <c r="A1691" s="44" t="str">
        <f t="shared" si="131"/>
        <v>US Power Physical</v>
      </c>
      <c r="B1691" s="44" t="str">
        <f t="shared" si="132"/>
        <v>US</v>
      </c>
      <c r="C1691" s="44" t="str">
        <f t="shared" si="133"/>
        <v>Power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8">
        <f t="shared" si="135"/>
        <v>50</v>
      </c>
      <c r="G1691" s="207">
        <v>1265053</v>
      </c>
      <c r="H1691" s="203">
        <v>37029.35728009259</v>
      </c>
      <c r="I1691" t="s">
        <v>3872</v>
      </c>
      <c r="M1691" t="s">
        <v>3301</v>
      </c>
      <c r="N1691" t="s">
        <v>2631</v>
      </c>
      <c r="O1691" t="s">
        <v>1627</v>
      </c>
      <c r="Q1691" s="204">
        <v>50</v>
      </c>
      <c r="S1691" t="s">
        <v>2475</v>
      </c>
      <c r="T1691" t="s">
        <v>3899</v>
      </c>
      <c r="U1691" s="206">
        <v>36.25</v>
      </c>
      <c r="V1691" t="s">
        <v>2692</v>
      </c>
      <c r="W1691" t="s">
        <v>2656</v>
      </c>
      <c r="X1691" t="s">
        <v>2657</v>
      </c>
      <c r="Y1691" t="s">
        <v>4166</v>
      </c>
      <c r="Z1691" t="s">
        <v>3527</v>
      </c>
      <c r="AA1691">
        <v>615200.1</v>
      </c>
      <c r="AB1691" s="203">
        <v>37032.875</v>
      </c>
      <c r="AC1691" s="203">
        <v>37032.875</v>
      </c>
    </row>
    <row r="1692" spans="1:29" x14ac:dyDescent="0.25">
      <c r="A1692" s="44" t="str">
        <f t="shared" si="131"/>
        <v>US Natural Gas Physical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3</v>
      </c>
      <c r="F1692" s="218">
        <f t="shared" si="135"/>
        <v>30000</v>
      </c>
      <c r="G1692" s="207">
        <v>1265054</v>
      </c>
      <c r="H1692" s="203">
        <v>37029.35732638889</v>
      </c>
      <c r="I1692" t="s">
        <v>3165</v>
      </c>
      <c r="M1692" t="s">
        <v>2476</v>
      </c>
      <c r="N1692" t="s">
        <v>3110</v>
      </c>
      <c r="O1692" t="s">
        <v>1805</v>
      </c>
      <c r="P1692" s="204">
        <v>10000</v>
      </c>
      <c r="S1692" t="s">
        <v>2477</v>
      </c>
      <c r="T1692" t="s">
        <v>3899</v>
      </c>
      <c r="U1692" s="206">
        <v>3.8250000000000002</v>
      </c>
      <c r="V1692" t="s">
        <v>2881</v>
      </c>
      <c r="W1692" t="s">
        <v>2386</v>
      </c>
      <c r="X1692" t="s">
        <v>2375</v>
      </c>
      <c r="Y1692" t="s">
        <v>3114</v>
      </c>
      <c r="Z1692" t="s">
        <v>3532</v>
      </c>
      <c r="AA1692">
        <v>796988</v>
      </c>
      <c r="AB1692" s="203">
        <v>37030.875</v>
      </c>
      <c r="AC1692" s="203">
        <v>37032.875</v>
      </c>
    </row>
    <row r="1693" spans="1:29" x14ac:dyDescent="0.25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3</v>
      </c>
      <c r="F1693" s="218">
        <f t="shared" si="135"/>
        <v>30000</v>
      </c>
      <c r="G1693" s="207">
        <v>1265055</v>
      </c>
      <c r="H1693" s="203">
        <v>37029.357349537036</v>
      </c>
      <c r="I1693" t="s">
        <v>2328</v>
      </c>
      <c r="M1693" t="s">
        <v>2476</v>
      </c>
      <c r="N1693" t="s">
        <v>3110</v>
      </c>
      <c r="O1693" t="s">
        <v>2610</v>
      </c>
      <c r="Q1693" s="204">
        <v>10000</v>
      </c>
      <c r="S1693" t="s">
        <v>2477</v>
      </c>
      <c r="T1693" t="s">
        <v>3899</v>
      </c>
      <c r="U1693" s="206">
        <v>4.3650000000000002</v>
      </c>
      <c r="V1693" t="s">
        <v>2465</v>
      </c>
      <c r="W1693" t="s">
        <v>2351</v>
      </c>
      <c r="X1693" t="s">
        <v>2352</v>
      </c>
      <c r="Y1693" t="s">
        <v>3114</v>
      </c>
      <c r="Z1693" t="s">
        <v>3532</v>
      </c>
      <c r="AA1693">
        <v>796989</v>
      </c>
      <c r="AB1693" s="203">
        <v>37030.875</v>
      </c>
      <c r="AC1693" s="203">
        <v>37032.875</v>
      </c>
    </row>
    <row r="1694" spans="1:29" x14ac:dyDescent="0.25">
      <c r="A1694" s="44" t="str">
        <f t="shared" si="131"/>
        <v>US Natural Gas Financial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31</v>
      </c>
      <c r="F1694" s="218">
        <f t="shared" si="135"/>
        <v>155000</v>
      </c>
      <c r="G1694" s="207">
        <v>1265057</v>
      </c>
      <c r="H1694" s="203">
        <v>37029.357361111113</v>
      </c>
      <c r="I1694" t="s">
        <v>3871</v>
      </c>
      <c r="M1694" t="s">
        <v>2476</v>
      </c>
      <c r="N1694" t="s">
        <v>3125</v>
      </c>
      <c r="O1694" t="s">
        <v>2842</v>
      </c>
      <c r="Q1694" s="204">
        <v>5000</v>
      </c>
      <c r="S1694" t="s">
        <v>2477</v>
      </c>
      <c r="T1694" t="s">
        <v>3899</v>
      </c>
      <c r="U1694" s="206">
        <v>6.63</v>
      </c>
      <c r="V1694" t="s">
        <v>3846</v>
      </c>
      <c r="W1694" t="s">
        <v>2843</v>
      </c>
      <c r="X1694" t="s">
        <v>2844</v>
      </c>
      <c r="Y1694" t="s">
        <v>3964</v>
      </c>
      <c r="Z1694" t="s">
        <v>3532</v>
      </c>
      <c r="AA1694" t="s">
        <v>2052</v>
      </c>
      <c r="AB1694" s="203">
        <v>37073.875</v>
      </c>
      <c r="AC1694" s="203">
        <v>37103.875</v>
      </c>
    </row>
    <row r="1695" spans="1:29" x14ac:dyDescent="0.25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3</v>
      </c>
      <c r="F1695" s="218">
        <f t="shared" si="135"/>
        <v>30000</v>
      </c>
      <c r="G1695" s="207">
        <v>1265059</v>
      </c>
      <c r="H1695" s="203">
        <v>37029.35738425926</v>
      </c>
      <c r="I1695" t="s">
        <v>3143</v>
      </c>
      <c r="M1695" t="s">
        <v>2476</v>
      </c>
      <c r="N1695" t="s">
        <v>3110</v>
      </c>
      <c r="O1695" t="s">
        <v>1753</v>
      </c>
      <c r="Q1695" s="204">
        <v>10000</v>
      </c>
      <c r="S1695" t="s">
        <v>2477</v>
      </c>
      <c r="T1695" t="s">
        <v>3899</v>
      </c>
      <c r="U1695" s="206">
        <v>4.1913</v>
      </c>
      <c r="V1695" t="s">
        <v>1798</v>
      </c>
      <c r="W1695" t="s">
        <v>3112</v>
      </c>
      <c r="X1695" t="s">
        <v>3113</v>
      </c>
      <c r="Y1695" t="s">
        <v>3114</v>
      </c>
      <c r="Z1695" t="s">
        <v>3532</v>
      </c>
      <c r="AA1695">
        <v>796991</v>
      </c>
      <c r="AB1695" s="203">
        <v>37030.875</v>
      </c>
      <c r="AC1695" s="203">
        <v>37032.875</v>
      </c>
    </row>
    <row r="1696" spans="1:29" x14ac:dyDescent="0.25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3</v>
      </c>
      <c r="F1696" s="218">
        <f t="shared" si="135"/>
        <v>3039</v>
      </c>
      <c r="G1696" s="207">
        <v>1265058</v>
      </c>
      <c r="H1696" s="203">
        <v>37029.35738425926</v>
      </c>
      <c r="I1696" t="s">
        <v>2934</v>
      </c>
      <c r="M1696" t="s">
        <v>2476</v>
      </c>
      <c r="N1696" t="s">
        <v>3110</v>
      </c>
      <c r="O1696" t="s">
        <v>1768</v>
      </c>
      <c r="P1696" s="204">
        <v>1013</v>
      </c>
      <c r="S1696" t="s">
        <v>2477</v>
      </c>
      <c r="T1696" t="s">
        <v>3899</v>
      </c>
      <c r="U1696" s="206">
        <v>3.99</v>
      </c>
      <c r="V1696" t="s">
        <v>2053</v>
      </c>
      <c r="W1696" t="s">
        <v>3174</v>
      </c>
      <c r="X1696" t="s">
        <v>3138</v>
      </c>
      <c r="Y1696" t="s">
        <v>3114</v>
      </c>
      <c r="Z1696" t="s">
        <v>3532</v>
      </c>
      <c r="AA1696">
        <v>796990</v>
      </c>
      <c r="AB1696" s="203">
        <v>37030.875</v>
      </c>
      <c r="AC1696" s="203">
        <v>37032.875</v>
      </c>
    </row>
    <row r="1697" spans="1:29" x14ac:dyDescent="0.25">
      <c r="A1697" s="44" t="str">
        <f t="shared" si="131"/>
        <v xml:space="preserve"> Natural Gas Physical</v>
      </c>
      <c r="B1697" s="44" t="str">
        <f t="shared" si="132"/>
        <v/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3</v>
      </c>
      <c r="F1697" s="218">
        <f t="shared" si="135"/>
        <v>30000</v>
      </c>
      <c r="G1697" s="207">
        <v>1265060</v>
      </c>
      <c r="H1697" s="203">
        <v>37029.357395833336</v>
      </c>
      <c r="I1697" t="s">
        <v>3128</v>
      </c>
      <c r="M1697" t="s">
        <v>2476</v>
      </c>
      <c r="N1697" t="s">
        <v>3150</v>
      </c>
      <c r="O1697" t="s">
        <v>1728</v>
      </c>
      <c r="P1697" s="204">
        <v>10000</v>
      </c>
      <c r="S1697" t="s">
        <v>2477</v>
      </c>
      <c r="T1697" t="s">
        <v>3899</v>
      </c>
      <c r="U1697" s="206">
        <v>4.3650000000000002</v>
      </c>
      <c r="V1697" t="s">
        <v>3151</v>
      </c>
      <c r="W1697" t="s">
        <v>3152</v>
      </c>
      <c r="X1697" t="s">
        <v>3153</v>
      </c>
      <c r="Y1697" t="s">
        <v>3114</v>
      </c>
      <c r="Z1697" t="s">
        <v>3532</v>
      </c>
      <c r="AA1697">
        <v>796992</v>
      </c>
      <c r="AB1697" s="203">
        <v>37030.875</v>
      </c>
      <c r="AC1697" s="203">
        <v>37032.875</v>
      </c>
    </row>
    <row r="1698" spans="1:29" x14ac:dyDescent="0.25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3</v>
      </c>
      <c r="F1698" s="218">
        <f t="shared" si="135"/>
        <v>30000</v>
      </c>
      <c r="G1698" s="207">
        <v>1265062</v>
      </c>
      <c r="H1698" s="203">
        <v>37029.357430555552</v>
      </c>
      <c r="I1698" t="s">
        <v>3115</v>
      </c>
      <c r="M1698" t="s">
        <v>2476</v>
      </c>
      <c r="N1698" t="s">
        <v>3110</v>
      </c>
      <c r="O1698" t="s">
        <v>1753</v>
      </c>
      <c r="Q1698" s="204">
        <v>10000</v>
      </c>
      <c r="S1698" t="s">
        <v>2477</v>
      </c>
      <c r="T1698" t="s">
        <v>3899</v>
      </c>
      <c r="U1698" s="206">
        <v>4.1924999999999999</v>
      </c>
      <c r="V1698" t="s">
        <v>3162</v>
      </c>
      <c r="W1698" t="s">
        <v>3112</v>
      </c>
      <c r="X1698" t="s">
        <v>3113</v>
      </c>
      <c r="Y1698" t="s">
        <v>3114</v>
      </c>
      <c r="Z1698" t="s">
        <v>3532</v>
      </c>
      <c r="AA1698">
        <v>796993</v>
      </c>
      <c r="AB1698" s="203">
        <v>37030.875</v>
      </c>
      <c r="AC1698" s="203">
        <v>37032.875</v>
      </c>
    </row>
    <row r="1699" spans="1:29" x14ac:dyDescent="0.25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3</v>
      </c>
      <c r="F1699" s="218">
        <f t="shared" si="135"/>
        <v>75000</v>
      </c>
      <c r="G1699" s="207">
        <v>1265061</v>
      </c>
      <c r="H1699" s="203">
        <v>37029.357430555552</v>
      </c>
      <c r="I1699" t="s">
        <v>3240</v>
      </c>
      <c r="M1699" t="s">
        <v>2476</v>
      </c>
      <c r="N1699" t="s">
        <v>3110</v>
      </c>
      <c r="O1699" t="s">
        <v>2606</v>
      </c>
      <c r="P1699" s="204">
        <v>25000</v>
      </c>
      <c r="S1699" t="s">
        <v>2477</v>
      </c>
      <c r="T1699" t="s">
        <v>3899</v>
      </c>
      <c r="U1699" s="206">
        <v>4.13</v>
      </c>
      <c r="V1699" t="s">
        <v>3688</v>
      </c>
      <c r="W1699" t="s">
        <v>2319</v>
      </c>
      <c r="X1699" t="s">
        <v>2320</v>
      </c>
      <c r="Y1699" t="s">
        <v>3114</v>
      </c>
      <c r="Z1699" t="s">
        <v>3532</v>
      </c>
      <c r="AA1699">
        <v>796994</v>
      </c>
      <c r="AB1699" s="203">
        <v>37030.875</v>
      </c>
      <c r="AC1699" s="203">
        <v>37032.875</v>
      </c>
    </row>
    <row r="1700" spans="1:29" x14ac:dyDescent="0.25">
      <c r="A1700" s="44" t="str">
        <f t="shared" si="131"/>
        <v>US Power Physical</v>
      </c>
      <c r="B1700" s="44" t="str">
        <f t="shared" si="132"/>
        <v>US</v>
      </c>
      <c r="C1700" s="44" t="str">
        <f t="shared" si="133"/>
        <v>Power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2</v>
      </c>
      <c r="F1700" s="218">
        <f t="shared" si="135"/>
        <v>50</v>
      </c>
      <c r="G1700" s="207">
        <v>1265063</v>
      </c>
      <c r="H1700" s="203">
        <v>37029.357442129629</v>
      </c>
      <c r="I1700" t="s">
        <v>3240</v>
      </c>
      <c r="M1700" t="s">
        <v>3301</v>
      </c>
      <c r="N1700" t="s">
        <v>2409</v>
      </c>
      <c r="O1700" t="s">
        <v>1836</v>
      </c>
      <c r="P1700" s="204">
        <v>25</v>
      </c>
      <c r="S1700" t="s">
        <v>2475</v>
      </c>
      <c r="T1700" t="s">
        <v>3899</v>
      </c>
      <c r="U1700" s="206">
        <v>115</v>
      </c>
      <c r="V1700" t="s">
        <v>2821</v>
      </c>
      <c r="W1700" t="s">
        <v>2419</v>
      </c>
      <c r="X1700" t="s">
        <v>2412</v>
      </c>
      <c r="Y1700" t="s">
        <v>4166</v>
      </c>
      <c r="Z1700" t="s">
        <v>3527</v>
      </c>
      <c r="AA1700">
        <v>615201.1</v>
      </c>
      <c r="AB1700" s="203">
        <v>37031.875</v>
      </c>
      <c r="AC1700" s="203">
        <v>37032.875</v>
      </c>
    </row>
    <row r="1701" spans="1:29" x14ac:dyDescent="0.25">
      <c r="A1701" s="44" t="str">
        <f t="shared" si="131"/>
        <v>US Natural Gas Financial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Financial</v>
      </c>
      <c r="E1701" s="44">
        <f>IF(VLOOKUP(S1701,'DD-Lookup'!$J$6:$L$50,3,FALSE)="Monthly",(YEAR(AC1701)-YEAR(AB1701))*12+MONTH(AC1701)-MONTH(AB1701)+1,(AC1701-AB1701+1))</f>
        <v>30</v>
      </c>
      <c r="F1701" s="218">
        <f t="shared" si="135"/>
        <v>150000</v>
      </c>
      <c r="G1701" s="207">
        <v>1265064</v>
      </c>
      <c r="H1701" s="203">
        <v>37029.357453703706</v>
      </c>
      <c r="I1701" t="s">
        <v>3871</v>
      </c>
      <c r="M1701" t="s">
        <v>2476</v>
      </c>
      <c r="N1701" t="s">
        <v>3125</v>
      </c>
      <c r="O1701" t="s">
        <v>2769</v>
      </c>
      <c r="Q1701" s="204">
        <v>5000</v>
      </c>
      <c r="S1701" t="s">
        <v>2477</v>
      </c>
      <c r="T1701" t="s">
        <v>3899</v>
      </c>
      <c r="U1701" s="206">
        <v>2.85</v>
      </c>
      <c r="V1701" t="s">
        <v>3846</v>
      </c>
      <c r="W1701" t="s">
        <v>2404</v>
      </c>
      <c r="X1701" t="s">
        <v>2405</v>
      </c>
      <c r="Y1701" t="s">
        <v>3964</v>
      </c>
      <c r="Z1701" t="s">
        <v>3532</v>
      </c>
      <c r="AA1701" t="s">
        <v>2054</v>
      </c>
      <c r="AB1701" s="203">
        <v>37043.875</v>
      </c>
      <c r="AC1701" s="203">
        <v>37072.875</v>
      </c>
    </row>
    <row r="1702" spans="1:29" x14ac:dyDescent="0.25">
      <c r="A1702" s="44" t="str">
        <f t="shared" si="131"/>
        <v>US Power Physical</v>
      </c>
      <c r="B1702" s="44" t="str">
        <f t="shared" si="132"/>
        <v>US</v>
      </c>
      <c r="C1702" s="44" t="str">
        <f t="shared" si="133"/>
        <v>Power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8">
        <f t="shared" si="135"/>
        <v>50</v>
      </c>
      <c r="G1702" s="207">
        <v>1265066</v>
      </c>
      <c r="H1702" s="203">
        <v>37029.357476851852</v>
      </c>
      <c r="I1702" t="s">
        <v>2674</v>
      </c>
      <c r="M1702" t="s">
        <v>3301</v>
      </c>
      <c r="N1702" t="s">
        <v>2631</v>
      </c>
      <c r="O1702" t="s">
        <v>1627</v>
      </c>
      <c r="P1702" s="204">
        <v>50</v>
      </c>
      <c r="S1702" t="s">
        <v>2475</v>
      </c>
      <c r="T1702" t="s">
        <v>3899</v>
      </c>
      <c r="U1702" s="206">
        <v>36.15</v>
      </c>
      <c r="V1702" t="s">
        <v>2675</v>
      </c>
      <c r="W1702" t="s">
        <v>2656</v>
      </c>
      <c r="X1702" t="s">
        <v>2657</v>
      </c>
      <c r="Y1702" t="s">
        <v>4166</v>
      </c>
      <c r="Z1702" t="s">
        <v>3527</v>
      </c>
      <c r="AA1702">
        <v>615202.1</v>
      </c>
      <c r="AB1702" s="203">
        <v>37032.875</v>
      </c>
      <c r="AC1702" s="203">
        <v>37032.875</v>
      </c>
    </row>
    <row r="1703" spans="1:29" x14ac:dyDescent="0.25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3</v>
      </c>
      <c r="F1703" s="218">
        <f t="shared" si="135"/>
        <v>30000</v>
      </c>
      <c r="G1703" s="207">
        <v>1265065</v>
      </c>
      <c r="H1703" s="203">
        <v>37029.357476851852</v>
      </c>
      <c r="I1703" t="s">
        <v>3115</v>
      </c>
      <c r="M1703" t="s">
        <v>2476</v>
      </c>
      <c r="N1703" t="s">
        <v>3110</v>
      </c>
      <c r="O1703" t="s">
        <v>1753</v>
      </c>
      <c r="Q1703" s="204">
        <v>10000</v>
      </c>
      <c r="S1703" t="s">
        <v>2477</v>
      </c>
      <c r="T1703" t="s">
        <v>3899</v>
      </c>
      <c r="U1703" s="206">
        <v>4.1938000000000004</v>
      </c>
      <c r="V1703" t="s">
        <v>3156</v>
      </c>
      <c r="W1703" t="s">
        <v>3112</v>
      </c>
      <c r="X1703" t="s">
        <v>3113</v>
      </c>
      <c r="Y1703" t="s">
        <v>3114</v>
      </c>
      <c r="Z1703" t="s">
        <v>3532</v>
      </c>
      <c r="AA1703">
        <v>796995</v>
      </c>
      <c r="AB1703" s="203">
        <v>37030.875</v>
      </c>
      <c r="AC1703" s="203">
        <v>37032.875</v>
      </c>
    </row>
    <row r="1704" spans="1:29" x14ac:dyDescent="0.25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3</v>
      </c>
      <c r="F1704" s="218">
        <f t="shared" si="135"/>
        <v>11961</v>
      </c>
      <c r="G1704" s="207">
        <v>1265067</v>
      </c>
      <c r="H1704" s="203">
        <v>37029.357499999998</v>
      </c>
      <c r="I1704" t="s">
        <v>3136</v>
      </c>
      <c r="M1704" t="s">
        <v>2476</v>
      </c>
      <c r="N1704" t="s">
        <v>3110</v>
      </c>
      <c r="O1704" t="s">
        <v>1768</v>
      </c>
      <c r="P1704" s="204">
        <v>3987</v>
      </c>
      <c r="S1704" t="s">
        <v>2477</v>
      </c>
      <c r="T1704" t="s">
        <v>3899</v>
      </c>
      <c r="U1704" s="206">
        <v>3.99</v>
      </c>
      <c r="V1704" t="s">
        <v>3168</v>
      </c>
      <c r="W1704" t="s">
        <v>3174</v>
      </c>
      <c r="X1704" t="s">
        <v>3138</v>
      </c>
      <c r="Y1704" t="s">
        <v>3114</v>
      </c>
      <c r="Z1704" t="s">
        <v>3532</v>
      </c>
      <c r="AA1704">
        <v>796996</v>
      </c>
      <c r="AB1704" s="203">
        <v>37030.875</v>
      </c>
      <c r="AC1704" s="203">
        <v>37032.875</v>
      </c>
    </row>
    <row r="1705" spans="1:29" x14ac:dyDescent="0.25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3</v>
      </c>
      <c r="F1705" s="218">
        <f t="shared" si="135"/>
        <v>15000</v>
      </c>
      <c r="G1705" s="207">
        <v>1265068</v>
      </c>
      <c r="H1705" s="203">
        <v>37029.357534722221</v>
      </c>
      <c r="I1705" t="s">
        <v>2669</v>
      </c>
      <c r="M1705" t="s">
        <v>2476</v>
      </c>
      <c r="N1705" t="s">
        <v>3110</v>
      </c>
      <c r="O1705" t="s">
        <v>1775</v>
      </c>
      <c r="Q1705" s="204">
        <v>5000</v>
      </c>
      <c r="S1705" t="s">
        <v>2477</v>
      </c>
      <c r="T1705" t="s">
        <v>3899</v>
      </c>
      <c r="U1705" s="206">
        <v>4.03</v>
      </c>
      <c r="V1705" t="s">
        <v>2998</v>
      </c>
      <c r="W1705" t="s">
        <v>3157</v>
      </c>
      <c r="X1705" t="s">
        <v>3158</v>
      </c>
      <c r="Y1705" t="s">
        <v>3114</v>
      </c>
      <c r="Z1705" t="s">
        <v>3532</v>
      </c>
      <c r="AA1705">
        <v>796997</v>
      </c>
      <c r="AB1705" s="203">
        <v>37030.875</v>
      </c>
      <c r="AC1705" s="203">
        <v>37032.875</v>
      </c>
    </row>
    <row r="1706" spans="1:29" x14ac:dyDescent="0.25">
      <c r="A1706" s="44" t="str">
        <f t="shared" si="131"/>
        <v>US Power Physical</v>
      </c>
      <c r="B1706" s="44" t="str">
        <f t="shared" si="132"/>
        <v>US</v>
      </c>
      <c r="C1706" s="44" t="str">
        <f t="shared" si="133"/>
        <v>Power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8">
        <f t="shared" si="135"/>
        <v>50</v>
      </c>
      <c r="G1706" s="207">
        <v>1265069</v>
      </c>
      <c r="H1706" s="203">
        <v>37029.357627314814</v>
      </c>
      <c r="I1706" t="s">
        <v>2662</v>
      </c>
      <c r="M1706" t="s">
        <v>3301</v>
      </c>
      <c r="N1706" t="s">
        <v>2631</v>
      </c>
      <c r="O1706" t="s">
        <v>1627</v>
      </c>
      <c r="Q1706" s="204">
        <v>50</v>
      </c>
      <c r="S1706" t="s">
        <v>2475</v>
      </c>
      <c r="T1706" t="s">
        <v>3899</v>
      </c>
      <c r="U1706" s="206">
        <v>36.25</v>
      </c>
      <c r="V1706" t="s">
        <v>2685</v>
      </c>
      <c r="W1706" t="s">
        <v>2656</v>
      </c>
      <c r="X1706" t="s">
        <v>2657</v>
      </c>
      <c r="Y1706" t="s">
        <v>4166</v>
      </c>
      <c r="Z1706" t="s">
        <v>3527</v>
      </c>
      <c r="AA1706">
        <v>615203.1</v>
      </c>
      <c r="AB1706" s="203">
        <v>37032.875</v>
      </c>
      <c r="AC1706" s="203">
        <v>37032.875</v>
      </c>
    </row>
    <row r="1707" spans="1:29" x14ac:dyDescent="0.25">
      <c r="A1707" s="44" t="str">
        <f t="shared" si="131"/>
        <v>US Natural Gas Financial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Financial</v>
      </c>
      <c r="E1707" s="44">
        <f>IF(VLOOKUP(S1707,'DD-Lookup'!$J$6:$L$50,3,FALSE)="Monthly",(YEAR(AC1707)-YEAR(AB1707))*12+MONTH(AC1707)-MONTH(AB1707)+1,(AC1707-AB1707+1))</f>
        <v>151</v>
      </c>
      <c r="F1707" s="218">
        <f t="shared" si="135"/>
        <v>755000</v>
      </c>
      <c r="G1707" s="207">
        <v>1265070</v>
      </c>
      <c r="H1707" s="203">
        <v>37029.357638888891</v>
      </c>
      <c r="I1707" t="s">
        <v>2699</v>
      </c>
      <c r="M1707" t="s">
        <v>2476</v>
      </c>
      <c r="N1707" t="s">
        <v>2711</v>
      </c>
      <c r="O1707" t="s">
        <v>3148</v>
      </c>
      <c r="Q1707" s="204">
        <v>5000</v>
      </c>
      <c r="S1707" t="s">
        <v>2477</v>
      </c>
      <c r="T1707" t="s">
        <v>3899</v>
      </c>
      <c r="U1707" s="206">
        <v>4.6849999999999996</v>
      </c>
      <c r="V1707" t="s">
        <v>3821</v>
      </c>
      <c r="W1707" t="s">
        <v>3390</v>
      </c>
      <c r="X1707" t="s">
        <v>2713</v>
      </c>
      <c r="Y1707" t="s">
        <v>3964</v>
      </c>
      <c r="Z1707" t="s">
        <v>3532</v>
      </c>
      <c r="AA1707" t="s">
        <v>2055</v>
      </c>
      <c r="AB1707" s="203">
        <v>37196</v>
      </c>
      <c r="AC1707" s="203">
        <v>37346</v>
      </c>
    </row>
    <row r="1708" spans="1:29" x14ac:dyDescent="0.25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3</v>
      </c>
      <c r="F1708" s="218">
        <f t="shared" si="135"/>
        <v>1761</v>
      </c>
      <c r="G1708" s="207">
        <v>1265071</v>
      </c>
      <c r="H1708" s="203">
        <v>37029.35765046296</v>
      </c>
      <c r="I1708" t="s">
        <v>3730</v>
      </c>
      <c r="M1708" t="s">
        <v>2476</v>
      </c>
      <c r="N1708" t="s">
        <v>3110</v>
      </c>
      <c r="O1708" t="s">
        <v>2610</v>
      </c>
      <c r="P1708" s="204">
        <v>587</v>
      </c>
      <c r="S1708" t="s">
        <v>2477</v>
      </c>
      <c r="T1708" t="s">
        <v>3899</v>
      </c>
      <c r="U1708" s="206">
        <v>4.3499999999999996</v>
      </c>
      <c r="V1708" t="s">
        <v>3731</v>
      </c>
      <c r="W1708" t="s">
        <v>2351</v>
      </c>
      <c r="X1708" t="s">
        <v>2352</v>
      </c>
      <c r="Y1708" t="s">
        <v>3114</v>
      </c>
      <c r="Z1708" t="s">
        <v>3532</v>
      </c>
      <c r="AA1708">
        <v>796998</v>
      </c>
      <c r="AB1708" s="203">
        <v>37030.875</v>
      </c>
      <c r="AC1708" s="203">
        <v>37032.875</v>
      </c>
    </row>
    <row r="1709" spans="1:29" x14ac:dyDescent="0.25">
      <c r="A1709" s="44" t="str">
        <f t="shared" si="131"/>
        <v>US Natural Gas Financial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Financial</v>
      </c>
      <c r="E1709" s="44">
        <f>IF(VLOOKUP(S1709,'DD-Lookup'!$J$6:$L$50,3,FALSE)="Monthly",(YEAR(AC1709)-YEAR(AB1709))*12+MONTH(AC1709)-MONTH(AB1709)+1,(AC1709-AB1709+1))</f>
        <v>30</v>
      </c>
      <c r="F1709" s="218">
        <f t="shared" si="135"/>
        <v>450000</v>
      </c>
      <c r="G1709" s="207">
        <v>1265072</v>
      </c>
      <c r="H1709" s="203">
        <v>37029.357673611114</v>
      </c>
      <c r="I1709" t="s">
        <v>2717</v>
      </c>
      <c r="M1709" t="s">
        <v>2476</v>
      </c>
      <c r="N1709" t="s">
        <v>2711</v>
      </c>
      <c r="O1709" t="s">
        <v>2712</v>
      </c>
      <c r="P1709" s="204">
        <v>15000</v>
      </c>
      <c r="S1709" t="s">
        <v>2477</v>
      </c>
      <c r="T1709" t="s">
        <v>3899</v>
      </c>
      <c r="U1709" s="206">
        <v>4.1849999999999996</v>
      </c>
      <c r="V1709" t="s">
        <v>3702</v>
      </c>
      <c r="W1709" t="s">
        <v>3390</v>
      </c>
      <c r="X1709" t="s">
        <v>2713</v>
      </c>
      <c r="Y1709" t="s">
        <v>3964</v>
      </c>
      <c r="Z1709" t="s">
        <v>3532</v>
      </c>
      <c r="AA1709" t="s">
        <v>2056</v>
      </c>
      <c r="AB1709" s="203">
        <v>37043.875</v>
      </c>
      <c r="AC1709" s="203">
        <v>37072.875</v>
      </c>
    </row>
    <row r="1710" spans="1:29" x14ac:dyDescent="0.25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3</v>
      </c>
      <c r="F1710" s="218">
        <f t="shared" si="135"/>
        <v>3000</v>
      </c>
      <c r="G1710" s="207">
        <v>1265073</v>
      </c>
      <c r="H1710" s="203">
        <v>37029.357673611114</v>
      </c>
      <c r="I1710" t="s">
        <v>2383</v>
      </c>
      <c r="M1710" t="s">
        <v>2476</v>
      </c>
      <c r="N1710" t="s">
        <v>3110</v>
      </c>
      <c r="O1710" t="s">
        <v>1755</v>
      </c>
      <c r="P1710" s="204">
        <v>1000</v>
      </c>
      <c r="S1710" t="s">
        <v>2477</v>
      </c>
      <c r="T1710" t="s">
        <v>3899</v>
      </c>
      <c r="U1710" s="206">
        <v>4.4800000000000004</v>
      </c>
      <c r="V1710" t="s">
        <v>2967</v>
      </c>
      <c r="W1710" t="s">
        <v>2358</v>
      </c>
      <c r="X1710" t="s">
        <v>2359</v>
      </c>
      <c r="Y1710" t="s">
        <v>3114</v>
      </c>
      <c r="Z1710" t="s">
        <v>3532</v>
      </c>
      <c r="AA1710">
        <v>796999</v>
      </c>
      <c r="AB1710" s="203">
        <v>37030.875</v>
      </c>
      <c r="AC1710" s="203">
        <v>37032.875</v>
      </c>
    </row>
    <row r="1711" spans="1:29" x14ac:dyDescent="0.25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3</v>
      </c>
      <c r="F1711" s="218">
        <f t="shared" si="135"/>
        <v>15000</v>
      </c>
      <c r="G1711" s="207">
        <v>1265074</v>
      </c>
      <c r="H1711" s="203">
        <v>37029.357731481483</v>
      </c>
      <c r="I1711" t="s">
        <v>2630</v>
      </c>
      <c r="M1711" t="s">
        <v>2476</v>
      </c>
      <c r="N1711" t="s">
        <v>3110</v>
      </c>
      <c r="O1711" t="s">
        <v>1832</v>
      </c>
      <c r="P1711" s="204">
        <v>5000</v>
      </c>
      <c r="S1711" t="s">
        <v>2477</v>
      </c>
      <c r="T1711" t="s">
        <v>3899</v>
      </c>
      <c r="U1711" s="206">
        <v>2.65</v>
      </c>
      <c r="V1711" t="s">
        <v>2902</v>
      </c>
      <c r="W1711" t="s">
        <v>2413</v>
      </c>
      <c r="X1711" t="s">
        <v>2375</v>
      </c>
      <c r="Y1711" t="s">
        <v>3114</v>
      </c>
      <c r="Z1711" t="s">
        <v>3532</v>
      </c>
      <c r="AA1711">
        <v>797000</v>
      </c>
      <c r="AB1711" s="203">
        <v>37030.875</v>
      </c>
      <c r="AC1711" s="203">
        <v>37032.875</v>
      </c>
    </row>
    <row r="1712" spans="1:29" x14ac:dyDescent="0.25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3</v>
      </c>
      <c r="F1712" s="218">
        <f t="shared" si="135"/>
        <v>30000</v>
      </c>
      <c r="G1712" s="207">
        <v>1265075</v>
      </c>
      <c r="H1712" s="203">
        <v>37029.357766203706</v>
      </c>
      <c r="I1712" t="s">
        <v>3136</v>
      </c>
      <c r="M1712" t="s">
        <v>2476</v>
      </c>
      <c r="N1712" t="s">
        <v>3110</v>
      </c>
      <c r="O1712" t="s">
        <v>1805</v>
      </c>
      <c r="P1712" s="204">
        <v>10000</v>
      </c>
      <c r="S1712" t="s">
        <v>2477</v>
      </c>
      <c r="T1712" t="s">
        <v>3899</v>
      </c>
      <c r="U1712" s="206">
        <v>3.8</v>
      </c>
      <c r="V1712" t="s">
        <v>2875</v>
      </c>
      <c r="W1712" t="s">
        <v>2386</v>
      </c>
      <c r="X1712" t="s">
        <v>2375</v>
      </c>
      <c r="Y1712" t="s">
        <v>3114</v>
      </c>
      <c r="Z1712" t="s">
        <v>3532</v>
      </c>
      <c r="AA1712">
        <v>797001</v>
      </c>
      <c r="AB1712" s="203">
        <v>37030.875</v>
      </c>
      <c r="AC1712" s="203">
        <v>37032.875</v>
      </c>
    </row>
    <row r="1713" spans="1:29" x14ac:dyDescent="0.25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13</v>
      </c>
      <c r="F1713" s="218">
        <f t="shared" si="135"/>
        <v>55900</v>
      </c>
      <c r="G1713" s="207">
        <v>1265077</v>
      </c>
      <c r="H1713" s="203">
        <v>37029.357824074075</v>
      </c>
      <c r="I1713" t="s">
        <v>2328</v>
      </c>
      <c r="M1713" t="s">
        <v>2476</v>
      </c>
      <c r="N1713" t="s">
        <v>3110</v>
      </c>
      <c r="O1713" t="s">
        <v>2614</v>
      </c>
      <c r="Q1713" s="204">
        <v>4300</v>
      </c>
      <c r="S1713" t="s">
        <v>2477</v>
      </c>
      <c r="T1713" t="s">
        <v>3899</v>
      </c>
      <c r="U1713" s="206">
        <v>4.4000000000000004</v>
      </c>
      <c r="V1713" t="s">
        <v>2465</v>
      </c>
      <c r="W1713" t="s">
        <v>2351</v>
      </c>
      <c r="X1713" t="s">
        <v>2352</v>
      </c>
      <c r="Y1713" t="s">
        <v>3114</v>
      </c>
      <c r="Z1713" t="s">
        <v>3532</v>
      </c>
      <c r="AA1713">
        <v>797002</v>
      </c>
      <c r="AB1713" s="203">
        <v>37030.875</v>
      </c>
      <c r="AC1713" s="203">
        <v>37042.875</v>
      </c>
    </row>
    <row r="1714" spans="1:29" x14ac:dyDescent="0.25">
      <c r="A1714" s="44" t="str">
        <f t="shared" si="131"/>
        <v>US Natural Gas Financial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13</v>
      </c>
      <c r="F1714" s="218">
        <f t="shared" si="135"/>
        <v>9100</v>
      </c>
      <c r="G1714" s="207">
        <v>1265079</v>
      </c>
      <c r="H1714" s="203">
        <v>37029.357893518521</v>
      </c>
      <c r="I1714" t="s">
        <v>3136</v>
      </c>
      <c r="M1714" t="s">
        <v>2476</v>
      </c>
      <c r="N1714" t="s">
        <v>2711</v>
      </c>
      <c r="O1714" t="s">
        <v>2588</v>
      </c>
      <c r="Q1714" s="204">
        <v>700</v>
      </c>
      <c r="S1714" t="s">
        <v>2477</v>
      </c>
      <c r="T1714" t="s">
        <v>3899</v>
      </c>
      <c r="U1714" s="206">
        <v>4.1399999999999997</v>
      </c>
      <c r="V1714" t="s">
        <v>2363</v>
      </c>
      <c r="W1714" t="s">
        <v>3181</v>
      </c>
      <c r="X1714" t="s">
        <v>2306</v>
      </c>
      <c r="Y1714" t="s">
        <v>3964</v>
      </c>
      <c r="Z1714" t="s">
        <v>3532</v>
      </c>
      <c r="AA1714" t="s">
        <v>2057</v>
      </c>
      <c r="AB1714" s="203">
        <v>37030.875</v>
      </c>
      <c r="AC1714" s="203">
        <v>37042.875</v>
      </c>
    </row>
    <row r="1715" spans="1:29" x14ac:dyDescent="0.25">
      <c r="A1715" s="44" t="str">
        <f t="shared" si="131"/>
        <v>US Natural Gas Financial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Financial</v>
      </c>
      <c r="E1715" s="44">
        <f>IF(VLOOKUP(S1715,'DD-Lookup'!$J$6:$L$50,3,FALSE)="Monthly",(YEAR(AC1715)-YEAR(AB1715))*12+MONTH(AC1715)-MONTH(AB1715)+1,(AC1715-AB1715+1))</f>
        <v>30</v>
      </c>
      <c r="F1715" s="218">
        <f t="shared" si="135"/>
        <v>150000</v>
      </c>
      <c r="G1715" s="207">
        <v>1265080</v>
      </c>
      <c r="H1715" s="203">
        <v>37029.357916666668</v>
      </c>
      <c r="I1715" t="s">
        <v>3136</v>
      </c>
      <c r="M1715" t="s">
        <v>2476</v>
      </c>
      <c r="N1715" t="s">
        <v>2711</v>
      </c>
      <c r="O1715" t="s">
        <v>2712</v>
      </c>
      <c r="P1715" s="204">
        <v>5000</v>
      </c>
      <c r="S1715" t="s">
        <v>2477</v>
      </c>
      <c r="T1715" t="s">
        <v>3899</v>
      </c>
      <c r="U1715" s="206">
        <v>4.1849999999999996</v>
      </c>
      <c r="V1715" t="s">
        <v>2981</v>
      </c>
      <c r="W1715" t="s">
        <v>3390</v>
      </c>
      <c r="X1715" t="s">
        <v>2713</v>
      </c>
      <c r="Y1715" t="s">
        <v>3964</v>
      </c>
      <c r="Z1715" t="s">
        <v>3532</v>
      </c>
      <c r="AA1715" t="s">
        <v>2058</v>
      </c>
      <c r="AB1715" s="203">
        <v>37043.875</v>
      </c>
      <c r="AC1715" s="203">
        <v>37072.875</v>
      </c>
    </row>
    <row r="1716" spans="1:29" x14ac:dyDescent="0.25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3</v>
      </c>
      <c r="F1716" s="218">
        <f t="shared" si="135"/>
        <v>30000</v>
      </c>
      <c r="G1716" s="207">
        <v>1265081</v>
      </c>
      <c r="H1716" s="203">
        <v>37029.357974537037</v>
      </c>
      <c r="I1716" t="s">
        <v>2328</v>
      </c>
      <c r="M1716" t="s">
        <v>2476</v>
      </c>
      <c r="N1716" t="s">
        <v>3110</v>
      </c>
      <c r="O1716" t="s">
        <v>2610</v>
      </c>
      <c r="Q1716" s="204">
        <v>10000</v>
      </c>
      <c r="S1716" t="s">
        <v>2477</v>
      </c>
      <c r="T1716" t="s">
        <v>3899</v>
      </c>
      <c r="U1716" s="206">
        <v>4.37</v>
      </c>
      <c r="V1716" t="s">
        <v>2465</v>
      </c>
      <c r="W1716" t="s">
        <v>2351</v>
      </c>
      <c r="X1716" t="s">
        <v>2352</v>
      </c>
      <c r="Y1716" t="s">
        <v>3114</v>
      </c>
      <c r="Z1716" t="s">
        <v>3532</v>
      </c>
      <c r="AA1716">
        <v>797003</v>
      </c>
      <c r="AB1716" s="203">
        <v>37030.875</v>
      </c>
      <c r="AC1716" s="203">
        <v>37032.875</v>
      </c>
    </row>
    <row r="1717" spans="1:29" x14ac:dyDescent="0.25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3</v>
      </c>
      <c r="F1717" s="218">
        <f t="shared" si="135"/>
        <v>15000</v>
      </c>
      <c r="G1717" s="207">
        <v>1265083</v>
      </c>
      <c r="H1717" s="203">
        <v>37029.35800925926</v>
      </c>
      <c r="I1717" t="s">
        <v>3240</v>
      </c>
      <c r="M1717" t="s">
        <v>2476</v>
      </c>
      <c r="N1717" t="s">
        <v>3110</v>
      </c>
      <c r="O1717" t="s">
        <v>1755</v>
      </c>
      <c r="P1717" s="204">
        <v>5000</v>
      </c>
      <c r="S1717" t="s">
        <v>2477</v>
      </c>
      <c r="T1717" t="s">
        <v>3899</v>
      </c>
      <c r="U1717" s="206">
        <v>4.4800000000000004</v>
      </c>
      <c r="V1717" t="s">
        <v>3756</v>
      </c>
      <c r="W1717" t="s">
        <v>2358</v>
      </c>
      <c r="X1717" t="s">
        <v>2359</v>
      </c>
      <c r="Y1717" t="s">
        <v>3114</v>
      </c>
      <c r="Z1717" t="s">
        <v>3532</v>
      </c>
      <c r="AA1717">
        <v>797004</v>
      </c>
      <c r="AB1717" s="203">
        <v>37030.875</v>
      </c>
      <c r="AC1717" s="203">
        <v>37032.875</v>
      </c>
    </row>
    <row r="1718" spans="1:29" x14ac:dyDescent="0.25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3</v>
      </c>
      <c r="F1718" s="218">
        <f t="shared" si="135"/>
        <v>15000</v>
      </c>
      <c r="G1718" s="207">
        <v>1265084</v>
      </c>
      <c r="H1718" s="203">
        <v>37029.35800925926</v>
      </c>
      <c r="I1718" t="s">
        <v>2630</v>
      </c>
      <c r="M1718" t="s">
        <v>2476</v>
      </c>
      <c r="N1718" t="s">
        <v>3110</v>
      </c>
      <c r="O1718" t="s">
        <v>2612</v>
      </c>
      <c r="Q1718" s="204">
        <v>5000</v>
      </c>
      <c r="S1718" t="s">
        <v>2477</v>
      </c>
      <c r="T1718" t="s">
        <v>3899</v>
      </c>
      <c r="U1718" s="206">
        <v>4.04</v>
      </c>
      <c r="V1718" t="s">
        <v>2586</v>
      </c>
      <c r="W1718" t="s">
        <v>2326</v>
      </c>
      <c r="X1718" t="s">
        <v>2378</v>
      </c>
      <c r="Y1718" t="s">
        <v>3114</v>
      </c>
      <c r="Z1718" t="s">
        <v>3532</v>
      </c>
      <c r="AA1718">
        <v>797005</v>
      </c>
      <c r="AB1718" s="203">
        <v>37030.875</v>
      </c>
      <c r="AC1718" s="203">
        <v>37032.875</v>
      </c>
    </row>
    <row r="1719" spans="1:29" x14ac:dyDescent="0.25">
      <c r="A1719" s="44" t="str">
        <f t="shared" si="131"/>
        <v>US Power Physical</v>
      </c>
      <c r="B1719" s="44" t="str">
        <f t="shared" si="132"/>
        <v>US</v>
      </c>
      <c r="C1719" s="44" t="str">
        <f t="shared" si="133"/>
        <v>Power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8">
        <f t="shared" si="135"/>
        <v>50</v>
      </c>
      <c r="G1719" s="207">
        <v>1265085</v>
      </c>
      <c r="H1719" s="203">
        <v>37029.358032407406</v>
      </c>
      <c r="I1719" t="s">
        <v>2636</v>
      </c>
      <c r="M1719" t="s">
        <v>3301</v>
      </c>
      <c r="N1719" t="s">
        <v>2631</v>
      </c>
      <c r="O1719" t="s">
        <v>1630</v>
      </c>
      <c r="Q1719" s="204">
        <v>50</v>
      </c>
      <c r="S1719" t="s">
        <v>2475</v>
      </c>
      <c r="T1719" t="s">
        <v>3899</v>
      </c>
      <c r="U1719" s="206">
        <v>28.75</v>
      </c>
      <c r="V1719" t="s">
        <v>2637</v>
      </c>
      <c r="W1719" t="s">
        <v>2638</v>
      </c>
      <c r="X1719" t="s">
        <v>2639</v>
      </c>
      <c r="Y1719" t="s">
        <v>4166</v>
      </c>
      <c r="Z1719" t="s">
        <v>3527</v>
      </c>
      <c r="AA1719">
        <v>615205.1</v>
      </c>
      <c r="AB1719" s="203">
        <v>37032.875</v>
      </c>
      <c r="AC1719" s="203">
        <v>37032.875</v>
      </c>
    </row>
    <row r="1720" spans="1:29" x14ac:dyDescent="0.25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3</v>
      </c>
      <c r="F1720" s="218">
        <f t="shared" si="135"/>
        <v>60000</v>
      </c>
      <c r="G1720" s="207">
        <v>1265086</v>
      </c>
      <c r="H1720" s="203">
        <v>37029.358078703706</v>
      </c>
      <c r="I1720" t="s">
        <v>2429</v>
      </c>
      <c r="M1720" t="s">
        <v>2476</v>
      </c>
      <c r="N1720" t="s">
        <v>3110</v>
      </c>
      <c r="O1720" t="s">
        <v>2628</v>
      </c>
      <c r="Q1720" s="204">
        <v>20000</v>
      </c>
      <c r="S1720" t="s">
        <v>2477</v>
      </c>
      <c r="T1720" t="s">
        <v>3899</v>
      </c>
      <c r="U1720" s="206">
        <v>4.34</v>
      </c>
      <c r="V1720" t="s">
        <v>2894</v>
      </c>
      <c r="W1720" t="s">
        <v>2337</v>
      </c>
      <c r="X1720" t="s">
        <v>2338</v>
      </c>
      <c r="Y1720" t="s">
        <v>3114</v>
      </c>
      <c r="Z1720" t="s">
        <v>3532</v>
      </c>
      <c r="AA1720">
        <v>797006</v>
      </c>
      <c r="AB1720" s="203">
        <v>37030.875</v>
      </c>
      <c r="AC1720" s="203">
        <v>37032.875</v>
      </c>
    </row>
    <row r="1721" spans="1:29" x14ac:dyDescent="0.25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3</v>
      </c>
      <c r="F1721" s="218">
        <f t="shared" si="135"/>
        <v>12879</v>
      </c>
      <c r="G1721" s="207">
        <v>1265088</v>
      </c>
      <c r="H1721" s="203">
        <v>37029.358124999999</v>
      </c>
      <c r="I1721" t="s">
        <v>2367</v>
      </c>
      <c r="M1721" t="s">
        <v>2476</v>
      </c>
      <c r="N1721" t="s">
        <v>3110</v>
      </c>
      <c r="O1721" t="s">
        <v>1810</v>
      </c>
      <c r="P1721" s="204">
        <v>4293</v>
      </c>
      <c r="S1721" t="s">
        <v>2477</v>
      </c>
      <c r="T1721" t="s">
        <v>3899</v>
      </c>
      <c r="U1721" s="206">
        <v>3.9</v>
      </c>
      <c r="V1721" t="s">
        <v>2736</v>
      </c>
      <c r="W1721" t="s">
        <v>2374</v>
      </c>
      <c r="X1721" t="s">
        <v>2375</v>
      </c>
      <c r="Y1721" t="s">
        <v>3114</v>
      </c>
      <c r="Z1721" t="s">
        <v>3532</v>
      </c>
      <c r="AA1721">
        <v>797007</v>
      </c>
      <c r="AB1721" s="203">
        <v>37030.875</v>
      </c>
      <c r="AC1721" s="203">
        <v>37032.875</v>
      </c>
    </row>
    <row r="1722" spans="1:29" x14ac:dyDescent="0.25">
      <c r="A1722" s="44" t="str">
        <f t="shared" si="131"/>
        <v>US Natural Gas Financial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Financial</v>
      </c>
      <c r="E1722" s="44">
        <f>IF(VLOOKUP(S1722,'DD-Lookup'!$J$6:$L$50,3,FALSE)="Monthly",(YEAR(AC1722)-YEAR(AB1722))*12+MONTH(AC1722)-MONTH(AB1722)+1,(AC1722-AB1722+1))</f>
        <v>30</v>
      </c>
      <c r="F1722" s="218">
        <f t="shared" si="135"/>
        <v>150000</v>
      </c>
      <c r="G1722" s="207">
        <v>1265093</v>
      </c>
      <c r="H1722" s="203">
        <v>37029.358402777776</v>
      </c>
      <c r="I1722" t="s">
        <v>3109</v>
      </c>
      <c r="M1722" t="s">
        <v>2476</v>
      </c>
      <c r="N1722" t="s">
        <v>3125</v>
      </c>
      <c r="O1722" t="s">
        <v>2860</v>
      </c>
      <c r="Q1722" s="204">
        <v>5000</v>
      </c>
      <c r="S1722" t="s">
        <v>2477</v>
      </c>
      <c r="T1722" t="s">
        <v>3899</v>
      </c>
      <c r="U1722" s="206">
        <v>6.67</v>
      </c>
      <c r="V1722" t="s">
        <v>2847</v>
      </c>
      <c r="W1722" t="s">
        <v>2843</v>
      </c>
      <c r="X1722" t="s">
        <v>2844</v>
      </c>
      <c r="Y1722" t="s">
        <v>3964</v>
      </c>
      <c r="Z1722" t="s">
        <v>3532</v>
      </c>
      <c r="AA1722" t="s">
        <v>2059</v>
      </c>
      <c r="AB1722" s="203">
        <v>37043.875</v>
      </c>
      <c r="AC1722" s="203">
        <v>37072.875</v>
      </c>
    </row>
    <row r="1723" spans="1:29" x14ac:dyDescent="0.25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3</v>
      </c>
      <c r="F1723" s="218">
        <f t="shared" si="135"/>
        <v>30000</v>
      </c>
      <c r="G1723" s="207">
        <v>1265095</v>
      </c>
      <c r="H1723" s="203">
        <v>37029.358506944445</v>
      </c>
      <c r="I1723" t="s">
        <v>2060</v>
      </c>
      <c r="M1723" t="s">
        <v>2476</v>
      </c>
      <c r="N1723" t="s">
        <v>2445</v>
      </c>
      <c r="O1723" t="s">
        <v>1902</v>
      </c>
      <c r="Q1723" s="204">
        <v>10000</v>
      </c>
      <c r="S1723" t="s">
        <v>2477</v>
      </c>
      <c r="T1723" t="s">
        <v>3899</v>
      </c>
      <c r="U1723" s="206">
        <v>4.1050000000000004</v>
      </c>
      <c r="V1723" t="s">
        <v>2061</v>
      </c>
      <c r="W1723" t="s">
        <v>2827</v>
      </c>
      <c r="X1723" t="s">
        <v>2447</v>
      </c>
      <c r="Y1723" t="s">
        <v>3114</v>
      </c>
      <c r="Z1723" t="s">
        <v>2448</v>
      </c>
      <c r="AA1723">
        <v>797008</v>
      </c>
      <c r="AB1723" s="203">
        <v>37030.875</v>
      </c>
      <c r="AC1723" s="203">
        <v>37032.875</v>
      </c>
    </row>
    <row r="1724" spans="1:29" x14ac:dyDescent="0.25">
      <c r="A1724" s="44" t="str">
        <f t="shared" si="131"/>
        <v>US Natural Gas Financial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Financial</v>
      </c>
      <c r="E1724" s="44">
        <f>IF(VLOOKUP(S1724,'DD-Lookup'!$J$6:$L$50,3,FALSE)="Monthly",(YEAR(AC1724)-YEAR(AB1724))*12+MONTH(AC1724)-MONTH(AB1724)+1,(AC1724-AB1724+1))</f>
        <v>31</v>
      </c>
      <c r="F1724" s="218">
        <f t="shared" si="135"/>
        <v>155000</v>
      </c>
      <c r="G1724" s="207">
        <v>1265096</v>
      </c>
      <c r="H1724" s="203">
        <v>37029.358553240738</v>
      </c>
      <c r="I1724" t="s">
        <v>2474</v>
      </c>
      <c r="M1724" t="s">
        <v>2476</v>
      </c>
      <c r="N1724" t="s">
        <v>3125</v>
      </c>
      <c r="O1724" t="s">
        <v>2842</v>
      </c>
      <c r="P1724" s="204">
        <v>5000</v>
      </c>
      <c r="S1724" t="s">
        <v>2477</v>
      </c>
      <c r="T1724" t="s">
        <v>3899</v>
      </c>
      <c r="U1724" s="206">
        <v>6.65</v>
      </c>
      <c r="V1724" t="s">
        <v>2961</v>
      </c>
      <c r="W1724" t="s">
        <v>2843</v>
      </c>
      <c r="X1724" t="s">
        <v>2844</v>
      </c>
      <c r="Y1724" t="s">
        <v>3964</v>
      </c>
      <c r="Z1724" t="s">
        <v>3532</v>
      </c>
      <c r="AA1724" t="s">
        <v>2062</v>
      </c>
      <c r="AB1724" s="203">
        <v>37073.875</v>
      </c>
      <c r="AC1724" s="203">
        <v>37103.875</v>
      </c>
    </row>
    <row r="1725" spans="1:29" x14ac:dyDescent="0.25">
      <c r="A1725" s="44" t="str">
        <f t="shared" si="131"/>
        <v>US Power Physical</v>
      </c>
      <c r="B1725" s="44" t="str">
        <f t="shared" si="132"/>
        <v>US</v>
      </c>
      <c r="C1725" s="44" t="str">
        <f t="shared" si="133"/>
        <v>Power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8">
        <f t="shared" si="135"/>
        <v>25</v>
      </c>
      <c r="G1725" s="207">
        <v>1265097</v>
      </c>
      <c r="H1725" s="203">
        <v>37029.358553240738</v>
      </c>
      <c r="I1725" t="s">
        <v>2654</v>
      </c>
      <c r="M1725" t="s">
        <v>3301</v>
      </c>
      <c r="N1725" t="s">
        <v>2406</v>
      </c>
      <c r="O1725" t="s">
        <v>2607</v>
      </c>
      <c r="Q1725" s="204">
        <v>25</v>
      </c>
      <c r="S1725" t="s">
        <v>2475</v>
      </c>
      <c r="T1725" t="s">
        <v>3899</v>
      </c>
      <c r="U1725" s="206">
        <v>327.5</v>
      </c>
      <c r="V1725" t="s">
        <v>2888</v>
      </c>
      <c r="W1725" t="s">
        <v>2414</v>
      </c>
      <c r="X1725" t="s">
        <v>2408</v>
      </c>
      <c r="Y1725" t="s">
        <v>4166</v>
      </c>
      <c r="Z1725" t="s">
        <v>3527</v>
      </c>
      <c r="AA1725">
        <v>615206.1</v>
      </c>
      <c r="AB1725" s="203">
        <v>37032.875</v>
      </c>
      <c r="AC1725" s="203">
        <v>37032.875</v>
      </c>
    </row>
    <row r="1726" spans="1:29" x14ac:dyDescent="0.25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30</v>
      </c>
      <c r="F1726" s="218">
        <f t="shared" si="135"/>
        <v>300000</v>
      </c>
      <c r="G1726" s="207">
        <v>1265098</v>
      </c>
      <c r="H1726" s="203">
        <v>37029.358599537038</v>
      </c>
      <c r="I1726" t="s">
        <v>3133</v>
      </c>
      <c r="M1726" t="s">
        <v>2476</v>
      </c>
      <c r="N1726" t="s">
        <v>2711</v>
      </c>
      <c r="O1726" t="s">
        <v>2712</v>
      </c>
      <c r="Q1726" s="204">
        <v>10000</v>
      </c>
      <c r="S1726" t="s">
        <v>2477</v>
      </c>
      <c r="T1726" t="s">
        <v>3899</v>
      </c>
      <c r="U1726" s="206">
        <v>4.1849999999999996</v>
      </c>
      <c r="V1726" t="s">
        <v>3134</v>
      </c>
      <c r="W1726" t="s">
        <v>3390</v>
      </c>
      <c r="X1726" t="s">
        <v>2713</v>
      </c>
      <c r="Y1726" t="s">
        <v>3964</v>
      </c>
      <c r="Z1726" t="s">
        <v>3532</v>
      </c>
      <c r="AA1726" t="s">
        <v>2063</v>
      </c>
      <c r="AB1726" s="203">
        <v>37043.875</v>
      </c>
      <c r="AC1726" s="203">
        <v>37072.875</v>
      </c>
    </row>
    <row r="1727" spans="1:29" x14ac:dyDescent="0.25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3</v>
      </c>
      <c r="F1727" s="218">
        <f t="shared" si="135"/>
        <v>15000</v>
      </c>
      <c r="G1727" s="207">
        <v>1265099</v>
      </c>
      <c r="H1727" s="203">
        <v>37029.358622685184</v>
      </c>
      <c r="I1727" t="s">
        <v>2630</v>
      </c>
      <c r="M1727" t="s">
        <v>2476</v>
      </c>
      <c r="N1727" t="s">
        <v>3110</v>
      </c>
      <c r="O1727" t="s">
        <v>2625</v>
      </c>
      <c r="P1727" s="204">
        <v>5000</v>
      </c>
      <c r="S1727" t="s">
        <v>2477</v>
      </c>
      <c r="T1727" t="s">
        <v>3899</v>
      </c>
      <c r="U1727" s="206">
        <v>4.09</v>
      </c>
      <c r="V1727" t="s">
        <v>2064</v>
      </c>
      <c r="W1727" t="s">
        <v>4133</v>
      </c>
      <c r="X1727" t="s">
        <v>2378</v>
      </c>
      <c r="Y1727" t="s">
        <v>3114</v>
      </c>
      <c r="Z1727" t="s">
        <v>3532</v>
      </c>
      <c r="AA1727">
        <v>797009</v>
      </c>
      <c r="AB1727" s="203">
        <v>37030.875</v>
      </c>
      <c r="AC1727" s="203">
        <v>37032.875</v>
      </c>
    </row>
    <row r="1728" spans="1:29" x14ac:dyDescent="0.25">
      <c r="A1728" s="44" t="str">
        <f t="shared" si="131"/>
        <v>US Natural Gas Financial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Financial</v>
      </c>
      <c r="E1728" s="44">
        <f>IF(VLOOKUP(S1728,'DD-Lookup'!$J$6:$L$50,3,FALSE)="Monthly",(YEAR(AC1728)-YEAR(AB1728))*12+MONTH(AC1728)-MONTH(AB1728)+1,(AC1728-AB1728+1))</f>
        <v>30</v>
      </c>
      <c r="F1728" s="218">
        <f t="shared" si="135"/>
        <v>300000</v>
      </c>
      <c r="G1728" s="207">
        <v>1265101</v>
      </c>
      <c r="H1728" s="203">
        <v>37029.358680555553</v>
      </c>
      <c r="I1728" t="s">
        <v>3639</v>
      </c>
      <c r="M1728" t="s">
        <v>2476</v>
      </c>
      <c r="N1728" t="s">
        <v>2711</v>
      </c>
      <c r="O1728" t="s">
        <v>2712</v>
      </c>
      <c r="Q1728" s="204">
        <v>10000</v>
      </c>
      <c r="S1728" t="s">
        <v>2477</v>
      </c>
      <c r="T1728" t="s">
        <v>3899</v>
      </c>
      <c r="U1728" s="206">
        <v>4.1849999999999996</v>
      </c>
      <c r="V1728" t="s">
        <v>3180</v>
      </c>
      <c r="W1728" t="s">
        <v>3390</v>
      </c>
      <c r="X1728" t="s">
        <v>2713</v>
      </c>
      <c r="Y1728" t="s">
        <v>3964</v>
      </c>
      <c r="Z1728" t="s">
        <v>3532</v>
      </c>
      <c r="AA1728" t="s">
        <v>2065</v>
      </c>
      <c r="AB1728" s="203">
        <v>37043.875</v>
      </c>
      <c r="AC1728" s="203">
        <v>37072.875</v>
      </c>
    </row>
    <row r="1729" spans="1:29" x14ac:dyDescent="0.25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3</v>
      </c>
      <c r="F1729" s="218">
        <f t="shared" si="135"/>
        <v>3000</v>
      </c>
      <c r="G1729" s="207">
        <v>1265102</v>
      </c>
      <c r="H1729" s="203">
        <v>37029.358749999999</v>
      </c>
      <c r="I1729" t="s">
        <v>1782</v>
      </c>
      <c r="M1729" t="s">
        <v>2476</v>
      </c>
      <c r="N1729" t="s">
        <v>3110</v>
      </c>
      <c r="O1729" t="s">
        <v>1769</v>
      </c>
      <c r="Q1729" s="204">
        <v>1000</v>
      </c>
      <c r="S1729" t="s">
        <v>2477</v>
      </c>
      <c r="T1729" t="s">
        <v>3899</v>
      </c>
      <c r="U1729" s="206">
        <v>4.0149999999999997</v>
      </c>
      <c r="V1729" t="s">
        <v>1783</v>
      </c>
      <c r="W1729" t="s">
        <v>3174</v>
      </c>
      <c r="X1729" t="s">
        <v>3138</v>
      </c>
      <c r="Y1729" t="s">
        <v>3114</v>
      </c>
      <c r="Z1729" t="s">
        <v>3532</v>
      </c>
      <c r="AA1729">
        <v>797010</v>
      </c>
      <c r="AB1729" s="203">
        <v>37030.875</v>
      </c>
      <c r="AC1729" s="203">
        <v>37032.875</v>
      </c>
    </row>
    <row r="1730" spans="1:29" x14ac:dyDescent="0.25">
      <c r="A1730" s="44" t="str">
        <f t="shared" si="131"/>
        <v>US Power Physical</v>
      </c>
      <c r="B1730" s="44" t="str">
        <f t="shared" si="132"/>
        <v>US</v>
      </c>
      <c r="C1730" s="44" t="str">
        <f t="shared" si="133"/>
        <v>Power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2</v>
      </c>
      <c r="F1730" s="218">
        <f t="shared" si="135"/>
        <v>50</v>
      </c>
      <c r="G1730" s="207">
        <v>1265103</v>
      </c>
      <c r="H1730" s="203">
        <v>37029.358831018515</v>
      </c>
      <c r="I1730" t="s">
        <v>2474</v>
      </c>
      <c r="M1730" t="s">
        <v>3301</v>
      </c>
      <c r="N1730" t="s">
        <v>2406</v>
      </c>
      <c r="O1730" t="s">
        <v>1983</v>
      </c>
      <c r="Q1730" s="204">
        <v>25</v>
      </c>
      <c r="S1730" t="s">
        <v>2475</v>
      </c>
      <c r="T1730" t="s">
        <v>3899</v>
      </c>
      <c r="U1730" s="206">
        <v>220</v>
      </c>
      <c r="V1730" t="s">
        <v>2504</v>
      </c>
      <c r="W1730" t="s">
        <v>2417</v>
      </c>
      <c r="X1730" t="s">
        <v>2408</v>
      </c>
      <c r="Y1730" t="s">
        <v>4166</v>
      </c>
      <c r="Z1730" t="s">
        <v>3527</v>
      </c>
      <c r="AA1730">
        <v>615207.1</v>
      </c>
      <c r="AB1730" s="203">
        <v>37031.875</v>
      </c>
      <c r="AC1730" s="203">
        <v>37032.875</v>
      </c>
    </row>
    <row r="1731" spans="1:29" x14ac:dyDescent="0.25">
      <c r="A1731" s="44" t="str">
        <f t="shared" si="131"/>
        <v>US Power Physical</v>
      </c>
      <c r="B1731" s="44" t="str">
        <f t="shared" si="132"/>
        <v>US</v>
      </c>
      <c r="C1731" s="44" t="str">
        <f t="shared" si="133"/>
        <v>Power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2</v>
      </c>
      <c r="F1731" s="218">
        <f t="shared" si="135"/>
        <v>50</v>
      </c>
      <c r="G1731" s="207">
        <v>1265104</v>
      </c>
      <c r="H1731" s="203">
        <v>37029.358842592592</v>
      </c>
      <c r="I1731" t="s">
        <v>2710</v>
      </c>
      <c r="M1731" t="s">
        <v>3301</v>
      </c>
      <c r="N1731" t="s">
        <v>2409</v>
      </c>
      <c r="O1731" t="s">
        <v>1836</v>
      </c>
      <c r="Q1731" s="204">
        <v>25</v>
      </c>
      <c r="S1731" t="s">
        <v>2475</v>
      </c>
      <c r="T1731" t="s">
        <v>3899</v>
      </c>
      <c r="U1731" s="206">
        <v>119</v>
      </c>
      <c r="V1731" t="s">
        <v>2895</v>
      </c>
      <c r="W1731" t="s">
        <v>2419</v>
      </c>
      <c r="X1731" t="s">
        <v>2412</v>
      </c>
      <c r="Y1731" t="s">
        <v>4166</v>
      </c>
      <c r="Z1731" t="s">
        <v>3527</v>
      </c>
      <c r="AA1731">
        <v>615208.1</v>
      </c>
      <c r="AB1731" s="203">
        <v>37031.875</v>
      </c>
      <c r="AC1731" s="203">
        <v>37032.875</v>
      </c>
    </row>
    <row r="1732" spans="1:29" x14ac:dyDescent="0.25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3</v>
      </c>
      <c r="F1732" s="218">
        <f t="shared" si="135"/>
        <v>15000</v>
      </c>
      <c r="G1732" s="207">
        <v>1265106</v>
      </c>
      <c r="H1732" s="203">
        <v>37029.358854166669</v>
      </c>
      <c r="I1732" t="s">
        <v>2313</v>
      </c>
      <c r="M1732" t="s">
        <v>2476</v>
      </c>
      <c r="N1732" t="s">
        <v>3110</v>
      </c>
      <c r="O1732" t="s">
        <v>1805</v>
      </c>
      <c r="Q1732" s="204">
        <v>5000</v>
      </c>
      <c r="S1732" t="s">
        <v>2477</v>
      </c>
      <c r="T1732" t="s">
        <v>3899</v>
      </c>
      <c r="U1732" s="206">
        <v>3.8250000000000002</v>
      </c>
      <c r="V1732" t="s">
        <v>2987</v>
      </c>
      <c r="W1732" t="s">
        <v>2386</v>
      </c>
      <c r="X1732" t="s">
        <v>2375</v>
      </c>
      <c r="Y1732" t="s">
        <v>3114</v>
      </c>
      <c r="Z1732" t="s">
        <v>3532</v>
      </c>
      <c r="AA1732">
        <v>797012</v>
      </c>
      <c r="AB1732" s="203">
        <v>37030.875</v>
      </c>
      <c r="AC1732" s="203">
        <v>37032.875</v>
      </c>
    </row>
    <row r="1733" spans="1:29" x14ac:dyDescent="0.25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3</v>
      </c>
      <c r="F1733" s="218">
        <f t="shared" si="135"/>
        <v>15000</v>
      </c>
      <c r="G1733" s="207">
        <v>1265107</v>
      </c>
      <c r="H1733" s="203">
        <v>37029.358854166669</v>
      </c>
      <c r="I1733" t="s">
        <v>4174</v>
      </c>
      <c r="M1733" t="s">
        <v>2476</v>
      </c>
      <c r="N1733" t="s">
        <v>3110</v>
      </c>
      <c r="O1733" t="s">
        <v>1834</v>
      </c>
      <c r="P1733" s="204">
        <v>5000</v>
      </c>
      <c r="S1733" t="s">
        <v>2477</v>
      </c>
      <c r="T1733" t="s">
        <v>3899</v>
      </c>
      <c r="U1733" s="206">
        <v>3.9</v>
      </c>
      <c r="V1733" t="s">
        <v>3722</v>
      </c>
      <c r="W1733" t="s">
        <v>2374</v>
      </c>
      <c r="X1733" t="s">
        <v>2375</v>
      </c>
      <c r="Y1733" t="s">
        <v>3114</v>
      </c>
      <c r="Z1733" t="s">
        <v>3532</v>
      </c>
      <c r="AA1733">
        <v>797014</v>
      </c>
      <c r="AB1733" s="203">
        <v>37030.875</v>
      </c>
      <c r="AC1733" s="203">
        <v>37032.875</v>
      </c>
    </row>
    <row r="1734" spans="1:29" x14ac:dyDescent="0.25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3</v>
      </c>
      <c r="F1734" s="218">
        <f t="shared" si="135"/>
        <v>15000</v>
      </c>
      <c r="G1734" s="207">
        <v>1265105</v>
      </c>
      <c r="H1734" s="203">
        <v>37029.358854166669</v>
      </c>
      <c r="I1734" t="s">
        <v>2654</v>
      </c>
      <c r="M1734" t="s">
        <v>2476</v>
      </c>
      <c r="N1734" t="s">
        <v>3110</v>
      </c>
      <c r="O1734" t="s">
        <v>1780</v>
      </c>
      <c r="Q1734" s="204">
        <v>5000</v>
      </c>
      <c r="S1734" t="s">
        <v>2477</v>
      </c>
      <c r="T1734" t="s">
        <v>3899</v>
      </c>
      <c r="U1734" s="206">
        <v>4.0250000000000004</v>
      </c>
      <c r="V1734" t="s">
        <v>2520</v>
      </c>
      <c r="W1734" t="s">
        <v>3157</v>
      </c>
      <c r="X1734" t="s">
        <v>3158</v>
      </c>
      <c r="Y1734" t="s">
        <v>3114</v>
      </c>
      <c r="Z1734" t="s">
        <v>3532</v>
      </c>
      <c r="AA1734">
        <v>797011</v>
      </c>
      <c r="AB1734" s="203">
        <v>37030.875</v>
      </c>
      <c r="AC1734" s="203">
        <v>37032.875</v>
      </c>
    </row>
    <row r="1735" spans="1:29" x14ac:dyDescent="0.25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3</v>
      </c>
      <c r="F1735" s="218">
        <f t="shared" si="135"/>
        <v>19563</v>
      </c>
      <c r="G1735" s="207">
        <v>1265108</v>
      </c>
      <c r="H1735" s="203">
        <v>37029.358865740738</v>
      </c>
      <c r="I1735" t="s">
        <v>3142</v>
      </c>
      <c r="M1735" t="s">
        <v>2476</v>
      </c>
      <c r="N1735" t="s">
        <v>3110</v>
      </c>
      <c r="O1735" t="s">
        <v>1839</v>
      </c>
      <c r="Q1735" s="204">
        <v>6521</v>
      </c>
      <c r="S1735" t="s">
        <v>2477</v>
      </c>
      <c r="T1735" t="s">
        <v>3899</v>
      </c>
      <c r="U1735" s="206">
        <v>9.75</v>
      </c>
      <c r="V1735" t="s">
        <v>2492</v>
      </c>
      <c r="W1735" t="s">
        <v>2431</v>
      </c>
      <c r="X1735" t="s">
        <v>2375</v>
      </c>
      <c r="Y1735" t="s">
        <v>3114</v>
      </c>
      <c r="Z1735" t="s">
        <v>3532</v>
      </c>
      <c r="AA1735">
        <v>797013</v>
      </c>
      <c r="AB1735" s="203">
        <v>37030.875</v>
      </c>
      <c r="AC1735" s="203">
        <v>37032.875</v>
      </c>
    </row>
    <row r="1736" spans="1:29" x14ac:dyDescent="0.25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3</v>
      </c>
      <c r="F1736" s="218">
        <f t="shared" si="135"/>
        <v>75000</v>
      </c>
      <c r="G1736" s="207">
        <v>1265109</v>
      </c>
      <c r="H1736" s="203">
        <v>37029.358912037038</v>
      </c>
      <c r="I1736" t="s">
        <v>2365</v>
      </c>
      <c r="M1736" t="s">
        <v>2476</v>
      </c>
      <c r="N1736" t="s">
        <v>3110</v>
      </c>
      <c r="O1736" t="s">
        <v>2606</v>
      </c>
      <c r="P1736" s="204">
        <v>25000</v>
      </c>
      <c r="S1736" t="s">
        <v>2477</v>
      </c>
      <c r="T1736" t="s">
        <v>3899</v>
      </c>
      <c r="U1736" s="206">
        <v>4.12</v>
      </c>
      <c r="V1736" t="s">
        <v>2922</v>
      </c>
      <c r="W1736" t="s">
        <v>2319</v>
      </c>
      <c r="X1736" t="s">
        <v>2320</v>
      </c>
      <c r="Y1736" t="s">
        <v>3114</v>
      </c>
      <c r="Z1736" t="s">
        <v>3532</v>
      </c>
      <c r="AA1736">
        <v>797015</v>
      </c>
      <c r="AB1736" s="203">
        <v>37030.875</v>
      </c>
      <c r="AC1736" s="203">
        <v>37032.875</v>
      </c>
    </row>
    <row r="1737" spans="1:29" x14ac:dyDescent="0.25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3</v>
      </c>
      <c r="F1737" s="218">
        <f t="shared" si="135"/>
        <v>30000</v>
      </c>
      <c r="G1737" s="207">
        <v>1265110</v>
      </c>
      <c r="H1737" s="203">
        <v>37029.358969907407</v>
      </c>
      <c r="I1737" t="s">
        <v>3115</v>
      </c>
      <c r="M1737" t="s">
        <v>2476</v>
      </c>
      <c r="N1737" t="s">
        <v>3110</v>
      </c>
      <c r="O1737" t="s">
        <v>1762</v>
      </c>
      <c r="P1737" s="204">
        <v>10000</v>
      </c>
      <c r="S1737" t="s">
        <v>2477</v>
      </c>
      <c r="T1737" t="s">
        <v>3899</v>
      </c>
      <c r="U1737" s="206">
        <v>4.0549999999999997</v>
      </c>
      <c r="V1737" t="s">
        <v>3116</v>
      </c>
      <c r="W1737" t="s">
        <v>3157</v>
      </c>
      <c r="X1737" t="s">
        <v>3158</v>
      </c>
      <c r="Y1737" t="s">
        <v>3114</v>
      </c>
      <c r="Z1737" t="s">
        <v>3532</v>
      </c>
      <c r="AA1737">
        <v>797016</v>
      </c>
      <c r="AB1737" s="203">
        <v>37030.875</v>
      </c>
      <c r="AC1737" s="203">
        <v>37032.875</v>
      </c>
    </row>
    <row r="1738" spans="1:29" x14ac:dyDescent="0.25">
      <c r="A1738" s="44" t="str">
        <f t="shared" si="131"/>
        <v xml:space="preserve"> Metals Financial</v>
      </c>
      <c r="B1738" s="44" t="str">
        <f t="shared" si="132"/>
        <v/>
      </c>
      <c r="C1738" s="44" t="str">
        <f t="shared" si="133"/>
        <v>Metals</v>
      </c>
      <c r="D1738" s="44" t="str">
        <f t="shared" si="134"/>
        <v>Financial</v>
      </c>
      <c r="E1738" s="44">
        <f>IF(VLOOKUP(S1738,'DD-Lookup'!$J$6:$L$50,3,FALSE)="Monthly",(YEAR(AC1738)-YEAR(AB1738))*12+MONTH(AC1738)-MONTH(AB1738)+1,(AC1738-AB1738+1))</f>
        <v>1</v>
      </c>
      <c r="F1738" s="218">
        <f t="shared" si="135"/>
        <v>10</v>
      </c>
      <c r="G1738" s="207">
        <v>1265111</v>
      </c>
      <c r="H1738" s="203">
        <v>37029.358993055554</v>
      </c>
      <c r="I1738" t="s">
        <v>3958</v>
      </c>
      <c r="M1738" t="s">
        <v>2482</v>
      </c>
      <c r="N1738" t="s">
        <v>3972</v>
      </c>
      <c r="O1738" t="s">
        <v>3973</v>
      </c>
      <c r="P1738" s="204">
        <v>10</v>
      </c>
      <c r="S1738" t="s">
        <v>3974</v>
      </c>
      <c r="T1738" t="s">
        <v>3899</v>
      </c>
      <c r="U1738" s="206">
        <v>7265</v>
      </c>
      <c r="V1738" t="s">
        <v>4167</v>
      </c>
      <c r="W1738" t="s">
        <v>3976</v>
      </c>
      <c r="X1738" t="s">
        <v>3902</v>
      </c>
      <c r="Y1738" t="s">
        <v>3903</v>
      </c>
      <c r="Z1738" t="s">
        <v>3904</v>
      </c>
      <c r="AA1738">
        <v>2138419</v>
      </c>
    </row>
    <row r="1739" spans="1:29" x14ac:dyDescent="0.25">
      <c r="A1739" s="44" t="str">
        <f t="shared" ref="A1739:A1802" si="136">B1739&amp;" "&amp;C1739&amp;" "&amp;D1739</f>
        <v xml:space="preserve"> Natural Gas Physical</v>
      </c>
      <c r="B1739" s="44" t="str">
        <f t="shared" ref="B1739:B1802" si="137">IF((LEFT(N1739,2)="US"),"US","")</f>
        <v/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3</v>
      </c>
      <c r="F1739" s="218">
        <f t="shared" ref="F1739:F1802" si="140">E1739*SUM(P1739:Q1739)</f>
        <v>30000</v>
      </c>
      <c r="G1739" s="207">
        <v>1265114</v>
      </c>
      <c r="H1739" s="203">
        <v>37029.359050925923</v>
      </c>
      <c r="I1739" t="s">
        <v>2865</v>
      </c>
      <c r="M1739" t="s">
        <v>2476</v>
      </c>
      <c r="N1739" t="s">
        <v>3150</v>
      </c>
      <c r="O1739" t="s">
        <v>2066</v>
      </c>
      <c r="P1739" s="204">
        <v>10000</v>
      </c>
      <c r="S1739" t="s">
        <v>2477</v>
      </c>
      <c r="T1739" t="s">
        <v>3899</v>
      </c>
      <c r="U1739" s="206">
        <v>4.3600000000000003</v>
      </c>
      <c r="V1739" t="s">
        <v>2919</v>
      </c>
      <c r="W1739" t="s">
        <v>3152</v>
      </c>
      <c r="X1739" t="s">
        <v>3153</v>
      </c>
      <c r="Y1739" t="s">
        <v>3114</v>
      </c>
      <c r="Z1739" t="s">
        <v>3532</v>
      </c>
      <c r="AA1739">
        <v>797017</v>
      </c>
      <c r="AB1739" s="203">
        <v>37030.875</v>
      </c>
      <c r="AC1739" s="203">
        <v>37032.875</v>
      </c>
    </row>
    <row r="1740" spans="1:29" x14ac:dyDescent="0.25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3</v>
      </c>
      <c r="F1740" s="218">
        <f t="shared" si="140"/>
        <v>30000</v>
      </c>
      <c r="G1740" s="207">
        <v>1265116</v>
      </c>
      <c r="H1740" s="203">
        <v>37029.359074074076</v>
      </c>
      <c r="I1740" t="s">
        <v>3142</v>
      </c>
      <c r="M1740" t="s">
        <v>2476</v>
      </c>
      <c r="N1740" t="s">
        <v>3110</v>
      </c>
      <c r="O1740" t="s">
        <v>1753</v>
      </c>
      <c r="P1740" s="204">
        <v>10000</v>
      </c>
      <c r="S1740" t="s">
        <v>2477</v>
      </c>
      <c r="T1740" t="s">
        <v>3899</v>
      </c>
      <c r="U1740" s="206">
        <v>4.1924999999999999</v>
      </c>
      <c r="V1740" t="s">
        <v>4135</v>
      </c>
      <c r="W1740" t="s">
        <v>3112</v>
      </c>
      <c r="X1740" t="s">
        <v>3113</v>
      </c>
      <c r="Y1740" t="s">
        <v>3114</v>
      </c>
      <c r="Z1740" t="s">
        <v>3532</v>
      </c>
      <c r="AA1740">
        <v>797019</v>
      </c>
      <c r="AB1740" s="203">
        <v>37030.875</v>
      </c>
      <c r="AC1740" s="203">
        <v>37032.875</v>
      </c>
    </row>
    <row r="1741" spans="1:29" x14ac:dyDescent="0.25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3</v>
      </c>
      <c r="F1741" s="218">
        <f t="shared" si="140"/>
        <v>15000</v>
      </c>
      <c r="G1741" s="207">
        <v>1265115</v>
      </c>
      <c r="H1741" s="203">
        <v>37029.359074074076</v>
      </c>
      <c r="I1741" t="s">
        <v>3794</v>
      </c>
      <c r="M1741" t="s">
        <v>2476</v>
      </c>
      <c r="N1741" t="s">
        <v>3110</v>
      </c>
      <c r="O1741" t="s">
        <v>1758</v>
      </c>
      <c r="Q1741" s="204">
        <v>5000</v>
      </c>
      <c r="S1741" t="s">
        <v>2477</v>
      </c>
      <c r="T1741" t="s">
        <v>3899</v>
      </c>
      <c r="U1741" s="206">
        <v>4.0199999999999996</v>
      </c>
      <c r="V1741" t="s">
        <v>3185</v>
      </c>
      <c r="W1741" t="s">
        <v>2326</v>
      </c>
      <c r="X1741" t="s">
        <v>2378</v>
      </c>
      <c r="Y1741" t="s">
        <v>3114</v>
      </c>
      <c r="Z1741" t="s">
        <v>3532</v>
      </c>
      <c r="AA1741">
        <v>797018</v>
      </c>
      <c r="AB1741" s="203">
        <v>37030.875</v>
      </c>
      <c r="AC1741" s="203">
        <v>37032.875</v>
      </c>
    </row>
    <row r="1742" spans="1:29" x14ac:dyDescent="0.25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3</v>
      </c>
      <c r="F1742" s="218">
        <f t="shared" si="140"/>
        <v>15000</v>
      </c>
      <c r="G1742" s="207">
        <v>1265117</v>
      </c>
      <c r="H1742" s="203">
        <v>37029.359143518515</v>
      </c>
      <c r="I1742" t="s">
        <v>2376</v>
      </c>
      <c r="M1742" t="s">
        <v>2476</v>
      </c>
      <c r="N1742" t="s">
        <v>3110</v>
      </c>
      <c r="O1742" t="s">
        <v>2609</v>
      </c>
      <c r="Q1742" s="204">
        <v>5000</v>
      </c>
      <c r="S1742" t="s">
        <v>2477</v>
      </c>
      <c r="T1742" t="s">
        <v>3899</v>
      </c>
      <c r="U1742" s="206">
        <v>3.99</v>
      </c>
      <c r="V1742">
        <v>12867107</v>
      </c>
      <c r="W1742" t="s">
        <v>2326</v>
      </c>
      <c r="X1742" t="s">
        <v>2378</v>
      </c>
      <c r="Y1742" t="s">
        <v>3114</v>
      </c>
      <c r="Z1742" t="s">
        <v>3532</v>
      </c>
      <c r="AA1742">
        <v>797020</v>
      </c>
      <c r="AB1742" s="203">
        <v>37030.875</v>
      </c>
      <c r="AC1742" s="203">
        <v>37032.875</v>
      </c>
    </row>
    <row r="1743" spans="1:29" x14ac:dyDescent="0.25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3</v>
      </c>
      <c r="F1743" s="218">
        <f t="shared" si="140"/>
        <v>30000</v>
      </c>
      <c r="G1743" s="207">
        <v>1265118</v>
      </c>
      <c r="H1743" s="203">
        <v>37029.359155092592</v>
      </c>
      <c r="I1743" t="s">
        <v>2721</v>
      </c>
      <c r="M1743" t="s">
        <v>2476</v>
      </c>
      <c r="N1743" t="s">
        <v>3110</v>
      </c>
      <c r="O1743" t="s">
        <v>1805</v>
      </c>
      <c r="P1743" s="204">
        <v>10000</v>
      </c>
      <c r="S1743" t="s">
        <v>2477</v>
      </c>
      <c r="T1743" t="s">
        <v>3899</v>
      </c>
      <c r="U1743" s="206">
        <v>3.8</v>
      </c>
      <c r="V1743" t="s">
        <v>2862</v>
      </c>
      <c r="W1743" t="s">
        <v>2386</v>
      </c>
      <c r="X1743" t="s">
        <v>2375</v>
      </c>
      <c r="Y1743" t="s">
        <v>3114</v>
      </c>
      <c r="Z1743" t="s">
        <v>3532</v>
      </c>
      <c r="AA1743">
        <v>797021</v>
      </c>
      <c r="AB1743" s="203">
        <v>37030.875</v>
      </c>
      <c r="AC1743" s="203">
        <v>37032.875</v>
      </c>
    </row>
    <row r="1744" spans="1:29" x14ac:dyDescent="0.25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3</v>
      </c>
      <c r="F1744" s="218">
        <f t="shared" si="140"/>
        <v>15000</v>
      </c>
      <c r="G1744" s="207">
        <v>1265119</v>
      </c>
      <c r="H1744" s="203">
        <v>37029.359166666669</v>
      </c>
      <c r="I1744" t="s">
        <v>2863</v>
      </c>
      <c r="M1744" t="s">
        <v>2476</v>
      </c>
      <c r="N1744" t="s">
        <v>3110</v>
      </c>
      <c r="O1744" t="s">
        <v>1779</v>
      </c>
      <c r="P1744" s="204">
        <v>5000</v>
      </c>
      <c r="S1744" t="s">
        <v>2477</v>
      </c>
      <c r="T1744" t="s">
        <v>3899</v>
      </c>
      <c r="U1744" s="206">
        <v>4.3449999999999998</v>
      </c>
      <c r="V1744" t="s">
        <v>2899</v>
      </c>
      <c r="W1744" t="s">
        <v>3174</v>
      </c>
      <c r="X1744" t="s">
        <v>3175</v>
      </c>
      <c r="Y1744" t="s">
        <v>3114</v>
      </c>
      <c r="Z1744" t="s">
        <v>3532</v>
      </c>
      <c r="AA1744">
        <v>797022</v>
      </c>
      <c r="AB1744" s="203">
        <v>37030.875</v>
      </c>
      <c r="AC1744" s="203">
        <v>37032.875</v>
      </c>
    </row>
    <row r="1745" spans="1:29" x14ac:dyDescent="0.25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3</v>
      </c>
      <c r="F1745" s="218">
        <f t="shared" si="140"/>
        <v>75000</v>
      </c>
      <c r="G1745" s="207">
        <v>1265120</v>
      </c>
      <c r="H1745" s="203">
        <v>37029.359212962961</v>
      </c>
      <c r="I1745" t="s">
        <v>3639</v>
      </c>
      <c r="M1745" t="s">
        <v>2476</v>
      </c>
      <c r="N1745" t="s">
        <v>3110</v>
      </c>
      <c r="O1745" t="s">
        <v>2606</v>
      </c>
      <c r="Q1745" s="204">
        <v>25000</v>
      </c>
      <c r="S1745" t="s">
        <v>2477</v>
      </c>
      <c r="T1745" t="s">
        <v>3899</v>
      </c>
      <c r="U1745" s="206">
        <v>4.12</v>
      </c>
      <c r="V1745" t="s">
        <v>2467</v>
      </c>
      <c r="W1745" t="s">
        <v>2319</v>
      </c>
      <c r="X1745" t="s">
        <v>2320</v>
      </c>
      <c r="Y1745" t="s">
        <v>3114</v>
      </c>
      <c r="Z1745" t="s">
        <v>3532</v>
      </c>
      <c r="AA1745">
        <v>797023</v>
      </c>
      <c r="AB1745" s="203">
        <v>37030.875</v>
      </c>
      <c r="AC1745" s="203">
        <v>37032.875</v>
      </c>
    </row>
    <row r="1746" spans="1:29" x14ac:dyDescent="0.25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3</v>
      </c>
      <c r="F1746" s="218">
        <f t="shared" si="140"/>
        <v>15000</v>
      </c>
      <c r="G1746" s="207">
        <v>1265121</v>
      </c>
      <c r="H1746" s="203">
        <v>37029.359259259261</v>
      </c>
      <c r="I1746" t="s">
        <v>2328</v>
      </c>
      <c r="M1746" t="s">
        <v>2476</v>
      </c>
      <c r="N1746" t="s">
        <v>3110</v>
      </c>
      <c r="O1746" t="s">
        <v>1762</v>
      </c>
      <c r="Q1746" s="204">
        <v>5000</v>
      </c>
      <c r="S1746" t="s">
        <v>2477</v>
      </c>
      <c r="T1746" t="s">
        <v>3899</v>
      </c>
      <c r="U1746" s="206">
        <v>4.0549999999999997</v>
      </c>
      <c r="V1746" t="s">
        <v>2329</v>
      </c>
      <c r="W1746" t="s">
        <v>3157</v>
      </c>
      <c r="X1746" t="s">
        <v>3158</v>
      </c>
      <c r="Y1746" t="s">
        <v>3114</v>
      </c>
      <c r="Z1746" t="s">
        <v>3532</v>
      </c>
      <c r="AA1746">
        <v>797024</v>
      </c>
      <c r="AB1746" s="203">
        <v>37030.875</v>
      </c>
      <c r="AC1746" s="203">
        <v>37032.875</v>
      </c>
    </row>
    <row r="1747" spans="1:29" x14ac:dyDescent="0.25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3</v>
      </c>
      <c r="F1747" s="218">
        <f t="shared" si="140"/>
        <v>30000</v>
      </c>
      <c r="G1747" s="207">
        <v>1265122</v>
      </c>
      <c r="H1747" s="203">
        <v>37029.359282407408</v>
      </c>
      <c r="I1747" t="s">
        <v>2721</v>
      </c>
      <c r="M1747" t="s">
        <v>2476</v>
      </c>
      <c r="N1747" t="s">
        <v>3110</v>
      </c>
      <c r="O1747" t="s">
        <v>1839</v>
      </c>
      <c r="Q1747" s="204">
        <v>10000</v>
      </c>
      <c r="S1747" t="s">
        <v>2477</v>
      </c>
      <c r="T1747" t="s">
        <v>3899</v>
      </c>
      <c r="U1747" s="206">
        <v>9.75</v>
      </c>
      <c r="V1747" t="s">
        <v>2067</v>
      </c>
      <c r="W1747" t="s">
        <v>2431</v>
      </c>
      <c r="X1747" t="s">
        <v>2375</v>
      </c>
      <c r="Y1747" t="s">
        <v>3114</v>
      </c>
      <c r="Z1747" t="s">
        <v>3532</v>
      </c>
      <c r="AA1747">
        <v>797025</v>
      </c>
      <c r="AB1747" s="203">
        <v>37030.875</v>
      </c>
      <c r="AC1747" s="203">
        <v>37032.875</v>
      </c>
    </row>
    <row r="1748" spans="1:29" x14ac:dyDescent="0.25">
      <c r="A1748" s="44" t="str">
        <f t="shared" si="136"/>
        <v>US Natural Gas Financial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Financial</v>
      </c>
      <c r="E1748" s="44">
        <f>IF(VLOOKUP(S1748,'DD-Lookup'!$J$6:$L$50,3,FALSE)="Monthly",(YEAR(AC1748)-YEAR(AB1748))*12+MONTH(AC1748)-MONTH(AB1748)+1,(AC1748-AB1748+1))</f>
        <v>92</v>
      </c>
      <c r="F1748" s="218">
        <f t="shared" si="140"/>
        <v>460000</v>
      </c>
      <c r="G1748" s="207">
        <v>1265124</v>
      </c>
      <c r="H1748" s="203">
        <v>37029.359293981484</v>
      </c>
      <c r="I1748" t="s">
        <v>3737</v>
      </c>
      <c r="M1748" t="s">
        <v>2476</v>
      </c>
      <c r="N1748" t="s">
        <v>3125</v>
      </c>
      <c r="O1748" t="s">
        <v>3228</v>
      </c>
      <c r="P1748" s="204">
        <v>5000</v>
      </c>
      <c r="S1748" t="s">
        <v>2477</v>
      </c>
      <c r="T1748" t="s">
        <v>3899</v>
      </c>
      <c r="U1748" s="206">
        <v>0.245</v>
      </c>
      <c r="V1748" t="s">
        <v>2515</v>
      </c>
      <c r="W1748" t="s">
        <v>3126</v>
      </c>
      <c r="X1748" t="s">
        <v>3127</v>
      </c>
      <c r="Y1748" t="s">
        <v>3964</v>
      </c>
      <c r="Z1748" t="s">
        <v>3532</v>
      </c>
      <c r="AA1748" t="s">
        <v>2068</v>
      </c>
      <c r="AB1748" s="203">
        <v>37073</v>
      </c>
      <c r="AC1748" s="203">
        <v>37164</v>
      </c>
    </row>
    <row r="1749" spans="1:29" x14ac:dyDescent="0.25">
      <c r="A1749" s="44" t="str">
        <f t="shared" si="136"/>
        <v xml:space="preserve"> Natural Gas Physical</v>
      </c>
      <c r="B1749" s="44" t="str">
        <f t="shared" si="137"/>
        <v/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5</v>
      </c>
      <c r="F1749" s="218">
        <f t="shared" si="140"/>
        <v>250000</v>
      </c>
      <c r="G1749" s="207">
        <v>1265123</v>
      </c>
      <c r="H1749" s="203">
        <v>37029.359293981484</v>
      </c>
      <c r="I1749" t="s">
        <v>4005</v>
      </c>
      <c r="M1749" t="s">
        <v>2476</v>
      </c>
      <c r="N1749" t="s">
        <v>1187</v>
      </c>
      <c r="O1749" t="s">
        <v>3078</v>
      </c>
      <c r="P1749" s="204">
        <v>50000</v>
      </c>
      <c r="S1749" t="s">
        <v>3989</v>
      </c>
      <c r="T1749" t="s">
        <v>3990</v>
      </c>
      <c r="U1749" s="206">
        <v>22.1</v>
      </c>
      <c r="V1749" t="s">
        <v>4006</v>
      </c>
      <c r="W1749" t="s">
        <v>1189</v>
      </c>
      <c r="X1749" t="s">
        <v>1190</v>
      </c>
      <c r="Y1749" t="s">
        <v>3993</v>
      </c>
      <c r="Z1749" t="s">
        <v>3910</v>
      </c>
      <c r="AA1749">
        <v>103704</v>
      </c>
      <c r="AB1749" s="203">
        <v>37032.875</v>
      </c>
      <c r="AC1749" s="203">
        <v>37036.875</v>
      </c>
    </row>
    <row r="1750" spans="1:29" x14ac:dyDescent="0.25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3</v>
      </c>
      <c r="F1750" s="218">
        <f t="shared" si="140"/>
        <v>30000</v>
      </c>
      <c r="G1750" s="207">
        <v>1265125</v>
      </c>
      <c r="H1750" s="203">
        <v>37029.359305555554</v>
      </c>
      <c r="I1750" t="s">
        <v>2721</v>
      </c>
      <c r="M1750" t="s">
        <v>2476</v>
      </c>
      <c r="N1750" t="s">
        <v>3110</v>
      </c>
      <c r="O1750" t="s">
        <v>1845</v>
      </c>
      <c r="Q1750" s="204">
        <v>10000</v>
      </c>
      <c r="S1750" t="s">
        <v>2477</v>
      </c>
      <c r="T1750" t="s">
        <v>3899</v>
      </c>
      <c r="U1750" s="206">
        <v>9.75</v>
      </c>
      <c r="V1750" t="s">
        <v>2067</v>
      </c>
      <c r="W1750" t="s">
        <v>2431</v>
      </c>
      <c r="X1750" t="s">
        <v>2375</v>
      </c>
      <c r="Y1750" t="s">
        <v>3114</v>
      </c>
      <c r="Z1750" t="s">
        <v>3532</v>
      </c>
      <c r="AA1750">
        <v>797027</v>
      </c>
      <c r="AB1750" s="203">
        <v>37030.875</v>
      </c>
      <c r="AC1750" s="203">
        <v>37032.875</v>
      </c>
    </row>
    <row r="1751" spans="1:29" x14ac:dyDescent="0.25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3</v>
      </c>
      <c r="F1751" s="218">
        <f t="shared" si="140"/>
        <v>15000</v>
      </c>
      <c r="G1751" s="207">
        <v>1265126</v>
      </c>
      <c r="H1751" s="203">
        <v>37029.359317129631</v>
      </c>
      <c r="I1751" t="s">
        <v>3169</v>
      </c>
      <c r="M1751" t="s">
        <v>2476</v>
      </c>
      <c r="N1751" t="s">
        <v>3110</v>
      </c>
      <c r="O1751" t="s">
        <v>1761</v>
      </c>
      <c r="Q1751" s="204">
        <v>5000</v>
      </c>
      <c r="S1751" t="s">
        <v>2477</v>
      </c>
      <c r="T1751" t="s">
        <v>3899</v>
      </c>
      <c r="U1751" s="206">
        <v>4.4800000000000004</v>
      </c>
      <c r="V1751" t="s">
        <v>3171</v>
      </c>
      <c r="W1751" t="s">
        <v>2358</v>
      </c>
      <c r="X1751" t="s">
        <v>2359</v>
      </c>
      <c r="Y1751" t="s">
        <v>3114</v>
      </c>
      <c r="Z1751" t="s">
        <v>3532</v>
      </c>
      <c r="AA1751">
        <v>797028</v>
      </c>
      <c r="AB1751" s="203">
        <v>37030.875</v>
      </c>
      <c r="AC1751" s="203">
        <v>37032.875</v>
      </c>
    </row>
    <row r="1752" spans="1:29" x14ac:dyDescent="0.25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3</v>
      </c>
      <c r="F1752" s="218">
        <f t="shared" si="140"/>
        <v>7200</v>
      </c>
      <c r="G1752" s="207">
        <v>1265128</v>
      </c>
      <c r="H1752" s="203">
        <v>37029.359363425923</v>
      </c>
      <c r="I1752" t="s">
        <v>2367</v>
      </c>
      <c r="M1752" t="s">
        <v>2476</v>
      </c>
      <c r="N1752" t="s">
        <v>3110</v>
      </c>
      <c r="O1752" t="s">
        <v>1799</v>
      </c>
      <c r="Q1752" s="204">
        <v>2400</v>
      </c>
      <c r="S1752" t="s">
        <v>2477</v>
      </c>
      <c r="T1752" t="s">
        <v>3899</v>
      </c>
      <c r="U1752" s="206">
        <v>4.0999999999999996</v>
      </c>
      <c r="V1752" t="s">
        <v>2736</v>
      </c>
      <c r="W1752" t="s">
        <v>2374</v>
      </c>
      <c r="X1752" t="s">
        <v>2375</v>
      </c>
      <c r="Y1752" t="s">
        <v>3114</v>
      </c>
      <c r="Z1752" t="s">
        <v>3532</v>
      </c>
      <c r="AA1752">
        <v>797029</v>
      </c>
      <c r="AB1752" s="203">
        <v>37030.875</v>
      </c>
      <c r="AC1752" s="203">
        <v>37032.875</v>
      </c>
    </row>
    <row r="1753" spans="1:29" x14ac:dyDescent="0.25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3</v>
      </c>
      <c r="F1753" s="218">
        <f t="shared" si="140"/>
        <v>30000</v>
      </c>
      <c r="G1753" s="207">
        <v>1265129</v>
      </c>
      <c r="H1753" s="203">
        <v>37029.359432870369</v>
      </c>
      <c r="I1753" t="s">
        <v>2721</v>
      </c>
      <c r="M1753" t="s">
        <v>2476</v>
      </c>
      <c r="N1753" t="s">
        <v>3110</v>
      </c>
      <c r="O1753" t="s">
        <v>1839</v>
      </c>
      <c r="Q1753" s="204">
        <v>10000</v>
      </c>
      <c r="S1753" t="s">
        <v>2477</v>
      </c>
      <c r="T1753" t="s">
        <v>3899</v>
      </c>
      <c r="U1753" s="206">
        <v>9.875</v>
      </c>
      <c r="V1753" t="s">
        <v>2067</v>
      </c>
      <c r="W1753" t="s">
        <v>2431</v>
      </c>
      <c r="X1753" t="s">
        <v>2375</v>
      </c>
      <c r="Y1753" t="s">
        <v>3114</v>
      </c>
      <c r="Z1753" t="s">
        <v>3532</v>
      </c>
      <c r="AA1753">
        <v>797030</v>
      </c>
      <c r="AB1753" s="203">
        <v>37030.875</v>
      </c>
      <c r="AC1753" s="203">
        <v>37032.875</v>
      </c>
    </row>
    <row r="1754" spans="1:29" x14ac:dyDescent="0.25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3</v>
      </c>
      <c r="F1754" s="218">
        <f t="shared" si="140"/>
        <v>30000</v>
      </c>
      <c r="G1754" s="207">
        <v>1265130</v>
      </c>
      <c r="H1754" s="203">
        <v>37029.359432870369</v>
      </c>
      <c r="I1754" t="s">
        <v>3639</v>
      </c>
      <c r="M1754" t="s">
        <v>2476</v>
      </c>
      <c r="N1754" t="s">
        <v>3110</v>
      </c>
      <c r="O1754" t="s">
        <v>1756</v>
      </c>
      <c r="Q1754" s="204">
        <v>10000</v>
      </c>
      <c r="S1754" t="s">
        <v>2477</v>
      </c>
      <c r="T1754" t="s">
        <v>3899</v>
      </c>
      <c r="U1754" s="206">
        <v>4.0549999999999997</v>
      </c>
      <c r="V1754" t="s">
        <v>2454</v>
      </c>
      <c r="W1754" t="s">
        <v>3157</v>
      </c>
      <c r="X1754" t="s">
        <v>3158</v>
      </c>
      <c r="Y1754" t="s">
        <v>3114</v>
      </c>
      <c r="Z1754" t="s">
        <v>3532</v>
      </c>
      <c r="AA1754">
        <v>797031</v>
      </c>
      <c r="AB1754" s="203">
        <v>37030.875</v>
      </c>
      <c r="AC1754" s="203">
        <v>37032.875</v>
      </c>
    </row>
    <row r="1755" spans="1:29" x14ac:dyDescent="0.25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3</v>
      </c>
      <c r="F1755" s="218">
        <f t="shared" si="140"/>
        <v>30000</v>
      </c>
      <c r="G1755" s="207">
        <v>1265132</v>
      </c>
      <c r="H1755" s="203">
        <v>37029.359456018516</v>
      </c>
      <c r="I1755" t="s">
        <v>2721</v>
      </c>
      <c r="M1755" t="s">
        <v>2476</v>
      </c>
      <c r="N1755" t="s">
        <v>3110</v>
      </c>
      <c r="O1755" t="s">
        <v>1845</v>
      </c>
      <c r="Q1755" s="204">
        <v>10000</v>
      </c>
      <c r="S1755" t="s">
        <v>2477</v>
      </c>
      <c r="T1755" t="s">
        <v>3899</v>
      </c>
      <c r="U1755" s="206">
        <v>9.875</v>
      </c>
      <c r="V1755" t="s">
        <v>2067</v>
      </c>
      <c r="W1755" t="s">
        <v>2431</v>
      </c>
      <c r="X1755" t="s">
        <v>2375</v>
      </c>
      <c r="Y1755" t="s">
        <v>3114</v>
      </c>
      <c r="Z1755" t="s">
        <v>3532</v>
      </c>
      <c r="AA1755">
        <v>797033</v>
      </c>
      <c r="AB1755" s="203">
        <v>37030.875</v>
      </c>
      <c r="AC1755" s="203">
        <v>37032.875</v>
      </c>
    </row>
    <row r="1756" spans="1:29" x14ac:dyDescent="0.25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3</v>
      </c>
      <c r="F1756" s="218">
        <f t="shared" si="140"/>
        <v>7500</v>
      </c>
      <c r="G1756" s="207">
        <v>1265131</v>
      </c>
      <c r="H1756" s="203">
        <v>37029.359456018516</v>
      </c>
      <c r="I1756" t="s">
        <v>2721</v>
      </c>
      <c r="M1756" t="s">
        <v>2476</v>
      </c>
      <c r="N1756" t="s">
        <v>3110</v>
      </c>
      <c r="O1756" t="s">
        <v>1831</v>
      </c>
      <c r="P1756" s="204">
        <v>2500</v>
      </c>
      <c r="S1756" t="s">
        <v>2477</v>
      </c>
      <c r="T1756" t="s">
        <v>3899</v>
      </c>
      <c r="U1756" s="206">
        <v>2.3650000000000002</v>
      </c>
      <c r="V1756" t="s">
        <v>2828</v>
      </c>
      <c r="W1756" t="s">
        <v>2436</v>
      </c>
      <c r="X1756" t="s">
        <v>2437</v>
      </c>
      <c r="Y1756" t="s">
        <v>3114</v>
      </c>
      <c r="Z1756" t="s">
        <v>3532</v>
      </c>
      <c r="AA1756">
        <v>797032</v>
      </c>
      <c r="AB1756" s="203">
        <v>37030.875</v>
      </c>
      <c r="AC1756" s="203">
        <v>37032.875</v>
      </c>
    </row>
    <row r="1757" spans="1:29" x14ac:dyDescent="0.25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3</v>
      </c>
      <c r="F1757" s="218">
        <f t="shared" si="140"/>
        <v>30000</v>
      </c>
      <c r="G1757" s="207">
        <v>1265133</v>
      </c>
      <c r="H1757" s="203">
        <v>37029.359490740739</v>
      </c>
      <c r="I1757" t="s">
        <v>3684</v>
      </c>
      <c r="M1757" t="s">
        <v>2476</v>
      </c>
      <c r="N1757" t="s">
        <v>3110</v>
      </c>
      <c r="O1757" t="s">
        <v>1805</v>
      </c>
      <c r="Q1757" s="204">
        <v>10000</v>
      </c>
      <c r="S1757" t="s">
        <v>2477</v>
      </c>
      <c r="T1757" t="s">
        <v>3899</v>
      </c>
      <c r="U1757" s="206">
        <v>3.8250000000000002</v>
      </c>
      <c r="V1757" t="s">
        <v>3685</v>
      </c>
      <c r="W1757" t="s">
        <v>2386</v>
      </c>
      <c r="X1757" t="s">
        <v>2375</v>
      </c>
      <c r="Y1757" t="s">
        <v>3114</v>
      </c>
      <c r="Z1757" t="s">
        <v>3532</v>
      </c>
      <c r="AA1757">
        <v>797034</v>
      </c>
      <c r="AB1757" s="203">
        <v>37030.875</v>
      </c>
      <c r="AC1757" s="203">
        <v>37032.875</v>
      </c>
    </row>
    <row r="1758" spans="1:29" x14ac:dyDescent="0.25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3</v>
      </c>
      <c r="F1758" s="218">
        <f t="shared" si="140"/>
        <v>17100</v>
      </c>
      <c r="G1758" s="207">
        <v>1265134</v>
      </c>
      <c r="H1758" s="203">
        <v>37029.359525462962</v>
      </c>
      <c r="I1758" t="s">
        <v>2853</v>
      </c>
      <c r="M1758" t="s">
        <v>2476</v>
      </c>
      <c r="N1758" t="s">
        <v>3110</v>
      </c>
      <c r="O1758" t="s">
        <v>2606</v>
      </c>
      <c r="Q1758" s="204">
        <v>5700</v>
      </c>
      <c r="S1758" t="s">
        <v>2477</v>
      </c>
      <c r="T1758" t="s">
        <v>3899</v>
      </c>
      <c r="U1758" s="206">
        <v>4.13</v>
      </c>
      <c r="V1758" t="s">
        <v>2854</v>
      </c>
      <c r="W1758" t="s">
        <v>2319</v>
      </c>
      <c r="X1758" t="s">
        <v>2320</v>
      </c>
      <c r="Y1758" t="s">
        <v>3114</v>
      </c>
      <c r="Z1758" t="s">
        <v>3532</v>
      </c>
      <c r="AA1758">
        <v>797035</v>
      </c>
      <c r="AB1758" s="203">
        <v>37030.875</v>
      </c>
      <c r="AC1758" s="203">
        <v>37032.875</v>
      </c>
    </row>
    <row r="1759" spans="1:29" x14ac:dyDescent="0.25">
      <c r="A1759" s="44" t="str">
        <f t="shared" si="136"/>
        <v>US Natural Gas Financial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Financial</v>
      </c>
      <c r="E1759" s="44">
        <f>IF(VLOOKUP(S1759,'DD-Lookup'!$J$6:$L$50,3,FALSE)="Monthly",(YEAR(AC1759)-YEAR(AB1759))*12+MONTH(AC1759)-MONTH(AB1759)+1,(AC1759-AB1759+1))</f>
        <v>30</v>
      </c>
      <c r="F1759" s="218">
        <f t="shared" si="140"/>
        <v>600000</v>
      </c>
      <c r="G1759" s="207">
        <v>1265136</v>
      </c>
      <c r="H1759" s="203">
        <v>37029.359548611108</v>
      </c>
      <c r="I1759" t="s">
        <v>2754</v>
      </c>
      <c r="M1759" t="s">
        <v>2476</v>
      </c>
      <c r="N1759" t="s">
        <v>2711</v>
      </c>
      <c r="O1759" t="s">
        <v>2712</v>
      </c>
      <c r="P1759" s="204">
        <v>20000</v>
      </c>
      <c r="S1759" t="s">
        <v>2477</v>
      </c>
      <c r="T1759" t="s">
        <v>3899</v>
      </c>
      <c r="U1759" s="206">
        <v>4.18</v>
      </c>
      <c r="V1759" t="s">
        <v>3182</v>
      </c>
      <c r="W1759" t="s">
        <v>3390</v>
      </c>
      <c r="X1759" t="s">
        <v>2713</v>
      </c>
      <c r="Y1759" t="s">
        <v>3964</v>
      </c>
      <c r="Z1759" t="s">
        <v>3532</v>
      </c>
      <c r="AA1759" t="s">
        <v>2069</v>
      </c>
      <c r="AB1759" s="203">
        <v>37043.875</v>
      </c>
      <c r="AC1759" s="203">
        <v>37072.875</v>
      </c>
    </row>
    <row r="1760" spans="1:29" x14ac:dyDescent="0.25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3</v>
      </c>
      <c r="F1760" s="218">
        <f t="shared" si="140"/>
        <v>30000</v>
      </c>
      <c r="G1760" s="207">
        <v>1265135</v>
      </c>
      <c r="H1760" s="203">
        <v>37029.359548611108</v>
      </c>
      <c r="I1760" t="s">
        <v>3639</v>
      </c>
      <c r="M1760" t="s">
        <v>2476</v>
      </c>
      <c r="N1760" t="s">
        <v>3110</v>
      </c>
      <c r="O1760" t="s">
        <v>1805</v>
      </c>
      <c r="P1760" s="204">
        <v>10000</v>
      </c>
      <c r="S1760" t="s">
        <v>2477</v>
      </c>
      <c r="T1760" t="s">
        <v>3899</v>
      </c>
      <c r="U1760" s="206">
        <v>3.8</v>
      </c>
      <c r="V1760" t="s">
        <v>2449</v>
      </c>
      <c r="W1760" t="s">
        <v>2386</v>
      </c>
      <c r="X1760" t="s">
        <v>2375</v>
      </c>
      <c r="Y1760" t="s">
        <v>3114</v>
      </c>
      <c r="Z1760" t="s">
        <v>3532</v>
      </c>
      <c r="AA1760">
        <v>797036</v>
      </c>
      <c r="AB1760" s="203">
        <v>37030.875</v>
      </c>
      <c r="AC1760" s="203">
        <v>37032.875</v>
      </c>
    </row>
    <row r="1761" spans="1:29" x14ac:dyDescent="0.25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3</v>
      </c>
      <c r="F1761" s="218">
        <f t="shared" si="140"/>
        <v>15000</v>
      </c>
      <c r="G1761" s="207">
        <v>1265137</v>
      </c>
      <c r="H1761" s="203">
        <v>37029.359560185185</v>
      </c>
      <c r="I1761" t="s">
        <v>2723</v>
      </c>
      <c r="M1761" t="s">
        <v>2476</v>
      </c>
      <c r="N1761" t="s">
        <v>3110</v>
      </c>
      <c r="O1761" t="s">
        <v>1768</v>
      </c>
      <c r="P1761" s="204">
        <v>5000</v>
      </c>
      <c r="S1761" t="s">
        <v>2477</v>
      </c>
      <c r="T1761" t="s">
        <v>3899</v>
      </c>
      <c r="U1761" s="206">
        <v>3.9849999999999999</v>
      </c>
      <c r="V1761" t="s">
        <v>2459</v>
      </c>
      <c r="W1761" t="s">
        <v>3174</v>
      </c>
      <c r="X1761" t="s">
        <v>3138</v>
      </c>
      <c r="Y1761" t="s">
        <v>3114</v>
      </c>
      <c r="Z1761" t="s">
        <v>3532</v>
      </c>
      <c r="AA1761">
        <v>797037</v>
      </c>
      <c r="AB1761" s="203">
        <v>37030.875</v>
      </c>
      <c r="AC1761" s="203">
        <v>37032.875</v>
      </c>
    </row>
    <row r="1762" spans="1:29" x14ac:dyDescent="0.25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3</v>
      </c>
      <c r="F1762" s="218">
        <f t="shared" si="140"/>
        <v>30000</v>
      </c>
      <c r="G1762" s="207">
        <v>1265138</v>
      </c>
      <c r="H1762" s="203">
        <v>37029.359618055554</v>
      </c>
      <c r="I1762" t="s">
        <v>2464</v>
      </c>
      <c r="M1762" t="s">
        <v>2476</v>
      </c>
      <c r="N1762" t="s">
        <v>3110</v>
      </c>
      <c r="O1762" t="s">
        <v>2622</v>
      </c>
      <c r="Q1762" s="204">
        <v>10000</v>
      </c>
      <c r="S1762" t="s">
        <v>2477</v>
      </c>
      <c r="T1762" t="s">
        <v>3899</v>
      </c>
      <c r="U1762" s="206">
        <v>4.0949999999999998</v>
      </c>
      <c r="V1762" t="s">
        <v>4134</v>
      </c>
      <c r="W1762" t="s">
        <v>2326</v>
      </c>
      <c r="X1762" t="s">
        <v>2327</v>
      </c>
      <c r="Y1762" t="s">
        <v>3114</v>
      </c>
      <c r="Z1762" t="s">
        <v>3532</v>
      </c>
      <c r="AA1762">
        <v>797039</v>
      </c>
      <c r="AB1762" s="203">
        <v>37030.875</v>
      </c>
      <c r="AC1762" s="203">
        <v>37032.875</v>
      </c>
    </row>
    <row r="1763" spans="1:29" x14ac:dyDescent="0.25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3</v>
      </c>
      <c r="F1763" s="218">
        <f t="shared" si="140"/>
        <v>30000</v>
      </c>
      <c r="G1763" s="207">
        <v>1265139</v>
      </c>
      <c r="H1763" s="203">
        <v>37029.359629629631</v>
      </c>
      <c r="I1763" t="s">
        <v>2630</v>
      </c>
      <c r="M1763" t="s">
        <v>2476</v>
      </c>
      <c r="N1763" t="s">
        <v>3110</v>
      </c>
      <c r="O1763" t="s">
        <v>1805</v>
      </c>
      <c r="P1763" s="204">
        <v>10000</v>
      </c>
      <c r="S1763" t="s">
        <v>2477</v>
      </c>
      <c r="T1763" t="s">
        <v>3899</v>
      </c>
      <c r="U1763" s="206">
        <v>3.7749999999999999</v>
      </c>
      <c r="V1763" t="s">
        <v>2902</v>
      </c>
      <c r="W1763" t="s">
        <v>2386</v>
      </c>
      <c r="X1763" t="s">
        <v>2375</v>
      </c>
      <c r="Y1763" t="s">
        <v>3114</v>
      </c>
      <c r="Z1763" t="s">
        <v>3532</v>
      </c>
      <c r="AA1763">
        <v>797040</v>
      </c>
      <c r="AB1763" s="203">
        <v>37030.875</v>
      </c>
      <c r="AC1763" s="203">
        <v>37032.875</v>
      </c>
    </row>
    <row r="1764" spans="1:29" x14ac:dyDescent="0.25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3</v>
      </c>
      <c r="F1764" s="218">
        <f t="shared" si="140"/>
        <v>15000</v>
      </c>
      <c r="G1764" s="207">
        <v>1265140</v>
      </c>
      <c r="H1764" s="203">
        <v>37029.359652777777</v>
      </c>
      <c r="I1764" t="s">
        <v>3684</v>
      </c>
      <c r="M1764" t="s">
        <v>2476</v>
      </c>
      <c r="N1764" t="s">
        <v>3110</v>
      </c>
      <c r="O1764" t="s">
        <v>1768</v>
      </c>
      <c r="P1764" s="204">
        <v>5000</v>
      </c>
      <c r="S1764" t="s">
        <v>2477</v>
      </c>
      <c r="T1764" t="s">
        <v>3899</v>
      </c>
      <c r="U1764" s="206">
        <v>3.98</v>
      </c>
      <c r="V1764" t="s">
        <v>3685</v>
      </c>
      <c r="W1764" t="s">
        <v>3174</v>
      </c>
      <c r="X1764" t="s">
        <v>3138</v>
      </c>
      <c r="Y1764" t="s">
        <v>3114</v>
      </c>
      <c r="Z1764" t="s">
        <v>3532</v>
      </c>
      <c r="AA1764">
        <v>797041</v>
      </c>
      <c r="AB1764" s="203">
        <v>37030.875</v>
      </c>
      <c r="AC1764" s="203">
        <v>37032.875</v>
      </c>
    </row>
    <row r="1765" spans="1:29" x14ac:dyDescent="0.25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3</v>
      </c>
      <c r="F1765" s="218">
        <f t="shared" si="140"/>
        <v>15000</v>
      </c>
      <c r="G1765" s="207">
        <v>1265141</v>
      </c>
      <c r="H1765" s="203">
        <v>37029.359699074077</v>
      </c>
      <c r="I1765" t="s">
        <v>3109</v>
      </c>
      <c r="M1765" t="s">
        <v>2476</v>
      </c>
      <c r="N1765" t="s">
        <v>3110</v>
      </c>
      <c r="O1765" t="s">
        <v>1799</v>
      </c>
      <c r="P1765" s="204">
        <v>5000</v>
      </c>
      <c r="S1765" t="s">
        <v>2477</v>
      </c>
      <c r="T1765" t="s">
        <v>3899</v>
      </c>
      <c r="U1765" s="206">
        <v>3.95</v>
      </c>
      <c r="V1765" t="s">
        <v>3692</v>
      </c>
      <c r="W1765" t="s">
        <v>2374</v>
      </c>
      <c r="X1765" t="s">
        <v>2375</v>
      </c>
      <c r="Y1765" t="s">
        <v>3114</v>
      </c>
      <c r="Z1765" t="s">
        <v>3532</v>
      </c>
      <c r="AA1765">
        <v>797042</v>
      </c>
      <c r="AB1765" s="203">
        <v>37030.875</v>
      </c>
      <c r="AC1765" s="203">
        <v>37032.875</v>
      </c>
    </row>
    <row r="1766" spans="1:29" x14ac:dyDescent="0.25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3</v>
      </c>
      <c r="F1766" s="218">
        <f t="shared" si="140"/>
        <v>3000</v>
      </c>
      <c r="G1766" s="207">
        <v>1265142</v>
      </c>
      <c r="H1766" s="203">
        <v>37029.359756944446</v>
      </c>
      <c r="I1766" t="s">
        <v>2669</v>
      </c>
      <c r="M1766" t="s">
        <v>2476</v>
      </c>
      <c r="N1766" t="s">
        <v>3110</v>
      </c>
      <c r="O1766" t="s">
        <v>1848</v>
      </c>
      <c r="P1766" s="204">
        <v>1000</v>
      </c>
      <c r="S1766" t="s">
        <v>2477</v>
      </c>
      <c r="T1766" t="s">
        <v>3899</v>
      </c>
      <c r="U1766" s="206">
        <v>4.335</v>
      </c>
      <c r="V1766" t="s">
        <v>3146</v>
      </c>
      <c r="W1766" t="s">
        <v>3174</v>
      </c>
      <c r="X1766" t="s">
        <v>3175</v>
      </c>
      <c r="Y1766" t="s">
        <v>3114</v>
      </c>
      <c r="Z1766" t="s">
        <v>3532</v>
      </c>
      <c r="AA1766">
        <v>797043</v>
      </c>
      <c r="AB1766" s="203">
        <v>37030.875</v>
      </c>
      <c r="AC1766" s="203">
        <v>37032.875</v>
      </c>
    </row>
    <row r="1767" spans="1:29" x14ac:dyDescent="0.25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3</v>
      </c>
      <c r="F1767" s="218">
        <f t="shared" si="140"/>
        <v>30000</v>
      </c>
      <c r="G1767" s="207">
        <v>1265143</v>
      </c>
      <c r="H1767" s="203">
        <v>37029.359814814816</v>
      </c>
      <c r="I1767" t="s">
        <v>2328</v>
      </c>
      <c r="M1767" t="s">
        <v>2476</v>
      </c>
      <c r="N1767" t="s">
        <v>3110</v>
      </c>
      <c r="O1767" t="s">
        <v>2610</v>
      </c>
      <c r="Q1767" s="204">
        <v>10000</v>
      </c>
      <c r="S1767" t="s">
        <v>2477</v>
      </c>
      <c r="T1767" t="s">
        <v>3899</v>
      </c>
      <c r="U1767" s="206">
        <v>4.375</v>
      </c>
      <c r="V1767" t="s">
        <v>2465</v>
      </c>
      <c r="W1767" t="s">
        <v>2351</v>
      </c>
      <c r="X1767" t="s">
        <v>2352</v>
      </c>
      <c r="Y1767" t="s">
        <v>3114</v>
      </c>
      <c r="Z1767" t="s">
        <v>3532</v>
      </c>
      <c r="AA1767">
        <v>797044</v>
      </c>
      <c r="AB1767" s="203">
        <v>37030.875</v>
      </c>
      <c r="AC1767" s="203">
        <v>37032.875</v>
      </c>
    </row>
    <row r="1768" spans="1:29" x14ac:dyDescent="0.25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3</v>
      </c>
      <c r="F1768" s="218">
        <f t="shared" si="140"/>
        <v>30000</v>
      </c>
      <c r="G1768" s="207">
        <v>1265144</v>
      </c>
      <c r="H1768" s="203">
        <v>37029.359849537039</v>
      </c>
      <c r="I1768" t="s">
        <v>4174</v>
      </c>
      <c r="M1768" t="s">
        <v>2476</v>
      </c>
      <c r="N1768" t="s">
        <v>3110</v>
      </c>
      <c r="O1768" t="s">
        <v>1845</v>
      </c>
      <c r="Q1768" s="204">
        <v>10000</v>
      </c>
      <c r="S1768" t="s">
        <v>2477</v>
      </c>
      <c r="T1768" t="s">
        <v>3899</v>
      </c>
      <c r="U1768" s="206">
        <v>10</v>
      </c>
      <c r="V1768" t="s">
        <v>3722</v>
      </c>
      <c r="W1768" t="s">
        <v>2431</v>
      </c>
      <c r="X1768" t="s">
        <v>2375</v>
      </c>
      <c r="Y1768" t="s">
        <v>3114</v>
      </c>
      <c r="Z1768" t="s">
        <v>3532</v>
      </c>
      <c r="AA1768">
        <v>797046</v>
      </c>
      <c r="AB1768" s="203">
        <v>37030.875</v>
      </c>
      <c r="AC1768" s="203">
        <v>37032.875</v>
      </c>
    </row>
    <row r="1769" spans="1:29" x14ac:dyDescent="0.25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3</v>
      </c>
      <c r="F1769" s="218">
        <f t="shared" si="140"/>
        <v>30000</v>
      </c>
      <c r="G1769" s="207">
        <v>1265145</v>
      </c>
      <c r="H1769" s="203">
        <v>37029.359849537039</v>
      </c>
      <c r="I1769" t="s">
        <v>4174</v>
      </c>
      <c r="M1769" t="s">
        <v>2476</v>
      </c>
      <c r="N1769" t="s">
        <v>3110</v>
      </c>
      <c r="O1769" t="s">
        <v>1839</v>
      </c>
      <c r="Q1769" s="204">
        <v>10000</v>
      </c>
      <c r="S1769" t="s">
        <v>2477</v>
      </c>
      <c r="T1769" t="s">
        <v>3899</v>
      </c>
      <c r="U1769" s="206">
        <v>10</v>
      </c>
      <c r="V1769" t="s">
        <v>2013</v>
      </c>
      <c r="W1769" t="s">
        <v>2431</v>
      </c>
      <c r="X1769" t="s">
        <v>2375</v>
      </c>
      <c r="Y1769" t="s">
        <v>3114</v>
      </c>
      <c r="Z1769" t="s">
        <v>3532</v>
      </c>
      <c r="AA1769">
        <v>797047</v>
      </c>
      <c r="AB1769" s="203">
        <v>37030.875</v>
      </c>
      <c r="AC1769" s="203">
        <v>37032.875</v>
      </c>
    </row>
    <row r="1770" spans="1:29" x14ac:dyDescent="0.25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3</v>
      </c>
      <c r="F1770" s="218">
        <f t="shared" si="140"/>
        <v>15000</v>
      </c>
      <c r="G1770" s="207">
        <v>1265146</v>
      </c>
      <c r="H1770" s="203">
        <v>37029.359895833331</v>
      </c>
      <c r="I1770" t="s">
        <v>2654</v>
      </c>
      <c r="M1770" t="s">
        <v>2476</v>
      </c>
      <c r="N1770" t="s">
        <v>3110</v>
      </c>
      <c r="O1770" t="s">
        <v>2609</v>
      </c>
      <c r="P1770" s="204">
        <v>5000</v>
      </c>
      <c r="S1770" t="s">
        <v>2477</v>
      </c>
      <c r="T1770" t="s">
        <v>3899</v>
      </c>
      <c r="U1770" s="206">
        <v>3.9950000000000001</v>
      </c>
      <c r="V1770" t="s">
        <v>2533</v>
      </c>
      <c r="W1770" t="s">
        <v>2326</v>
      </c>
      <c r="X1770" t="s">
        <v>2378</v>
      </c>
      <c r="Y1770" t="s">
        <v>3114</v>
      </c>
      <c r="Z1770" t="s">
        <v>3532</v>
      </c>
      <c r="AA1770">
        <v>797048</v>
      </c>
      <c r="AB1770" s="203">
        <v>37030.875</v>
      </c>
      <c r="AC1770" s="203">
        <v>37032.875</v>
      </c>
    </row>
    <row r="1771" spans="1:29" x14ac:dyDescent="0.25">
      <c r="A1771" s="44" t="str">
        <f t="shared" si="136"/>
        <v xml:space="preserve"> Natural Gas Physical</v>
      </c>
      <c r="B1771" s="44" t="str">
        <f t="shared" si="137"/>
        <v/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3</v>
      </c>
      <c r="F1771" s="218">
        <f t="shared" si="140"/>
        <v>9384</v>
      </c>
      <c r="G1771" s="207">
        <v>1265147</v>
      </c>
      <c r="H1771" s="203">
        <v>37029.359930555554</v>
      </c>
      <c r="I1771" t="s">
        <v>3759</v>
      </c>
      <c r="M1771" t="s">
        <v>2476</v>
      </c>
      <c r="N1771" t="s">
        <v>3150</v>
      </c>
      <c r="O1771" t="s">
        <v>1728</v>
      </c>
      <c r="P1771" s="204">
        <v>3128</v>
      </c>
      <c r="S1771" t="s">
        <v>2477</v>
      </c>
      <c r="T1771" t="s">
        <v>3899</v>
      </c>
      <c r="U1771" s="206">
        <v>4.3550000000000004</v>
      </c>
      <c r="V1771" t="s">
        <v>3760</v>
      </c>
      <c r="W1771" t="s">
        <v>3152</v>
      </c>
      <c r="X1771" t="s">
        <v>3153</v>
      </c>
      <c r="Y1771" t="s">
        <v>3114</v>
      </c>
      <c r="Z1771" t="s">
        <v>3532</v>
      </c>
      <c r="AA1771">
        <v>797049</v>
      </c>
      <c r="AB1771" s="203">
        <v>37030.875</v>
      </c>
      <c r="AC1771" s="203">
        <v>37032.875</v>
      </c>
    </row>
    <row r="1772" spans="1:29" x14ac:dyDescent="0.25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3</v>
      </c>
      <c r="F1772" s="218">
        <f t="shared" si="140"/>
        <v>6048</v>
      </c>
      <c r="G1772" s="207">
        <v>1265148</v>
      </c>
      <c r="H1772" s="203">
        <v>37029.359942129631</v>
      </c>
      <c r="I1772" t="s">
        <v>3639</v>
      </c>
      <c r="M1772" t="s">
        <v>2476</v>
      </c>
      <c r="N1772" t="s">
        <v>3110</v>
      </c>
      <c r="O1772" t="s">
        <v>1761</v>
      </c>
      <c r="P1772" s="204">
        <v>2016</v>
      </c>
      <c r="S1772" t="s">
        <v>2477</v>
      </c>
      <c r="T1772" t="s">
        <v>3899</v>
      </c>
      <c r="U1772" s="206">
        <v>4.47</v>
      </c>
      <c r="V1772" t="s">
        <v>2357</v>
      </c>
      <c r="W1772" t="s">
        <v>2358</v>
      </c>
      <c r="X1772" t="s">
        <v>2359</v>
      </c>
      <c r="Y1772" t="s">
        <v>3114</v>
      </c>
      <c r="Z1772" t="s">
        <v>3532</v>
      </c>
      <c r="AA1772">
        <v>797050</v>
      </c>
      <c r="AB1772" s="203">
        <v>37030.875</v>
      </c>
      <c r="AC1772" s="203">
        <v>37032.875</v>
      </c>
    </row>
    <row r="1773" spans="1:29" x14ac:dyDescent="0.25">
      <c r="A1773" s="44" t="str">
        <f t="shared" si="136"/>
        <v>US Natural Gas Financial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Financial</v>
      </c>
      <c r="E1773" s="44">
        <f>IF(VLOOKUP(S1773,'DD-Lookup'!$J$6:$L$50,3,FALSE)="Monthly",(YEAR(AC1773)-YEAR(AB1773))*12+MONTH(AC1773)-MONTH(AB1773)+1,(AC1773-AB1773+1))</f>
        <v>153</v>
      </c>
      <c r="F1773" s="218">
        <f t="shared" si="140"/>
        <v>765000</v>
      </c>
      <c r="G1773" s="207">
        <v>1265151</v>
      </c>
      <c r="H1773" s="203">
        <v>37029.360011574077</v>
      </c>
      <c r="I1773" t="s">
        <v>2328</v>
      </c>
      <c r="M1773" t="s">
        <v>2476</v>
      </c>
      <c r="N1773" t="s">
        <v>2711</v>
      </c>
      <c r="O1773" t="s">
        <v>2310</v>
      </c>
      <c r="P1773" s="204">
        <v>5000</v>
      </c>
      <c r="S1773" t="s">
        <v>2477</v>
      </c>
      <c r="T1773" t="s">
        <v>3899</v>
      </c>
      <c r="U1773" s="206">
        <v>4.3099999999999996</v>
      </c>
      <c r="V1773" t="s">
        <v>2947</v>
      </c>
      <c r="W1773" t="s">
        <v>3390</v>
      </c>
      <c r="X1773" t="s">
        <v>2713</v>
      </c>
      <c r="Y1773" t="s">
        <v>3964</v>
      </c>
      <c r="Z1773" t="s">
        <v>3532</v>
      </c>
      <c r="AA1773" t="s">
        <v>2070</v>
      </c>
      <c r="AB1773" s="203">
        <v>37043</v>
      </c>
      <c r="AC1773" s="203">
        <v>37195</v>
      </c>
    </row>
    <row r="1774" spans="1:29" x14ac:dyDescent="0.25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3</v>
      </c>
      <c r="F1774" s="218">
        <f t="shared" si="140"/>
        <v>15000</v>
      </c>
      <c r="G1774" s="207">
        <v>1265150</v>
      </c>
      <c r="H1774" s="203">
        <v>37029.360011574077</v>
      </c>
      <c r="I1774" t="s">
        <v>2669</v>
      </c>
      <c r="M1774" t="s">
        <v>2476</v>
      </c>
      <c r="N1774" t="s">
        <v>3110</v>
      </c>
      <c r="O1774" t="s">
        <v>1768</v>
      </c>
      <c r="Q1774" s="204">
        <v>5000</v>
      </c>
      <c r="S1774" t="s">
        <v>2477</v>
      </c>
      <c r="T1774" t="s">
        <v>3899</v>
      </c>
      <c r="U1774" s="206">
        <v>3.9849999999999999</v>
      </c>
      <c r="V1774" t="s">
        <v>2998</v>
      </c>
      <c r="W1774" t="s">
        <v>3174</v>
      </c>
      <c r="X1774" t="s">
        <v>3138</v>
      </c>
      <c r="Y1774" t="s">
        <v>3114</v>
      </c>
      <c r="Z1774" t="s">
        <v>3532</v>
      </c>
      <c r="AA1774">
        <v>797051</v>
      </c>
      <c r="AB1774" s="203">
        <v>37030.875</v>
      </c>
      <c r="AC1774" s="203">
        <v>37032.875</v>
      </c>
    </row>
    <row r="1775" spans="1:29" x14ac:dyDescent="0.25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3</v>
      </c>
      <c r="F1775" s="218">
        <f t="shared" si="140"/>
        <v>15000</v>
      </c>
      <c r="G1775" s="207">
        <v>1265153</v>
      </c>
      <c r="H1775" s="203">
        <v>37029.360023148147</v>
      </c>
      <c r="I1775" t="s">
        <v>3147</v>
      </c>
      <c r="M1775" t="s">
        <v>2476</v>
      </c>
      <c r="N1775" t="s">
        <v>3110</v>
      </c>
      <c r="O1775" t="s">
        <v>1177</v>
      </c>
      <c r="P1775" s="204">
        <v>5000</v>
      </c>
      <c r="S1775" t="s">
        <v>2477</v>
      </c>
      <c r="T1775" t="s">
        <v>3899</v>
      </c>
      <c r="U1775" s="206">
        <v>4.125</v>
      </c>
      <c r="V1775" t="s">
        <v>2071</v>
      </c>
      <c r="W1775" t="s">
        <v>2319</v>
      </c>
      <c r="X1775" t="s">
        <v>2915</v>
      </c>
      <c r="Y1775" t="s">
        <v>3114</v>
      </c>
      <c r="Z1775" t="s">
        <v>3532</v>
      </c>
      <c r="AA1775">
        <v>797052</v>
      </c>
      <c r="AB1775" s="203">
        <v>37030.875</v>
      </c>
      <c r="AC1775" s="203">
        <v>37032.875</v>
      </c>
    </row>
    <row r="1776" spans="1:29" x14ac:dyDescent="0.25">
      <c r="A1776" s="44" t="str">
        <f t="shared" si="136"/>
        <v>US Natural Gas Financial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Financial</v>
      </c>
      <c r="E1776" s="44">
        <f>IF(VLOOKUP(S1776,'DD-Lookup'!$J$6:$L$50,3,FALSE)="Monthly",(YEAR(AC1776)-YEAR(AB1776))*12+MONTH(AC1776)-MONTH(AB1776)+1,(AC1776-AB1776+1))</f>
        <v>365</v>
      </c>
      <c r="F1776" s="218">
        <f t="shared" si="140"/>
        <v>1825000</v>
      </c>
      <c r="G1776" s="207">
        <v>1265154</v>
      </c>
      <c r="H1776" s="203">
        <v>37029.360196759262</v>
      </c>
      <c r="I1776" t="s">
        <v>3109</v>
      </c>
      <c r="M1776" t="s">
        <v>2476</v>
      </c>
      <c r="N1776" t="s">
        <v>2711</v>
      </c>
      <c r="O1776" t="s">
        <v>3178</v>
      </c>
      <c r="P1776" s="204">
        <v>5000</v>
      </c>
      <c r="S1776" t="s">
        <v>2477</v>
      </c>
      <c r="T1776" t="s">
        <v>3899</v>
      </c>
      <c r="U1776" s="206">
        <v>4.375</v>
      </c>
      <c r="V1776" t="s">
        <v>2335</v>
      </c>
      <c r="W1776" t="s">
        <v>3390</v>
      </c>
      <c r="X1776" t="s">
        <v>2713</v>
      </c>
      <c r="Y1776" t="s">
        <v>3964</v>
      </c>
      <c r="Z1776" t="s">
        <v>3532</v>
      </c>
      <c r="AA1776" t="s">
        <v>2072</v>
      </c>
      <c r="AB1776" s="203">
        <v>37257.875</v>
      </c>
      <c r="AC1776" s="203">
        <v>37621.875</v>
      </c>
    </row>
    <row r="1777" spans="1:29" x14ac:dyDescent="0.25">
      <c r="A1777" s="44" t="str">
        <f t="shared" si="136"/>
        <v>US Natural Gas Financial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61</v>
      </c>
      <c r="F1777" s="218">
        <f t="shared" si="140"/>
        <v>305000</v>
      </c>
      <c r="G1777" s="207">
        <v>1265155</v>
      </c>
      <c r="H1777" s="203">
        <v>37029.360208333332</v>
      </c>
      <c r="I1777" t="s">
        <v>3165</v>
      </c>
      <c r="M1777" t="s">
        <v>2476</v>
      </c>
      <c r="N1777" t="s">
        <v>3125</v>
      </c>
      <c r="O1777" t="s">
        <v>2900</v>
      </c>
      <c r="Q1777" s="204">
        <v>5000</v>
      </c>
      <c r="S1777" t="s">
        <v>2477</v>
      </c>
      <c r="T1777" t="s">
        <v>3899</v>
      </c>
      <c r="U1777" s="206">
        <v>4.63</v>
      </c>
      <c r="V1777" t="s">
        <v>2849</v>
      </c>
      <c r="W1777" t="s">
        <v>2843</v>
      </c>
      <c r="X1777" t="s">
        <v>2844</v>
      </c>
      <c r="Y1777" t="s">
        <v>3964</v>
      </c>
      <c r="Z1777" t="s">
        <v>3532</v>
      </c>
      <c r="AA1777" t="s">
        <v>2073</v>
      </c>
      <c r="AB1777" s="203">
        <v>37196</v>
      </c>
      <c r="AC1777" s="203">
        <v>37256</v>
      </c>
    </row>
    <row r="1778" spans="1:29" x14ac:dyDescent="0.25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3</v>
      </c>
      <c r="F1778" s="218">
        <f t="shared" si="140"/>
        <v>15000</v>
      </c>
      <c r="G1778" s="207">
        <v>1265156</v>
      </c>
      <c r="H1778" s="203">
        <v>37029.360231481478</v>
      </c>
      <c r="I1778" t="s">
        <v>2669</v>
      </c>
      <c r="M1778" t="s">
        <v>2476</v>
      </c>
      <c r="N1778" t="s">
        <v>3110</v>
      </c>
      <c r="O1778" t="s">
        <v>1768</v>
      </c>
      <c r="Q1778" s="204">
        <v>5000</v>
      </c>
      <c r="S1778" t="s">
        <v>2477</v>
      </c>
      <c r="T1778" t="s">
        <v>3899</v>
      </c>
      <c r="U1778" s="206">
        <v>3.99</v>
      </c>
      <c r="V1778" t="s">
        <v>2998</v>
      </c>
      <c r="W1778" t="s">
        <v>3174</v>
      </c>
      <c r="X1778" t="s">
        <v>3138</v>
      </c>
      <c r="Y1778" t="s">
        <v>3114</v>
      </c>
      <c r="Z1778" t="s">
        <v>3532</v>
      </c>
      <c r="AA1778">
        <v>797053</v>
      </c>
      <c r="AB1778" s="203">
        <v>37030.875</v>
      </c>
      <c r="AC1778" s="203">
        <v>37032.875</v>
      </c>
    </row>
    <row r="1779" spans="1:29" x14ac:dyDescent="0.25">
      <c r="A1779" s="44" t="str">
        <f t="shared" si="136"/>
        <v>US Natural Gas Financial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Financial</v>
      </c>
      <c r="E1779" s="44">
        <f>IF(VLOOKUP(S1779,'DD-Lookup'!$J$6:$L$50,3,FALSE)="Monthly",(YEAR(AC1779)-YEAR(AB1779))*12+MONTH(AC1779)-MONTH(AB1779)+1,(AC1779-AB1779+1))</f>
        <v>13</v>
      </c>
      <c r="F1779" s="218">
        <f t="shared" si="140"/>
        <v>130000</v>
      </c>
      <c r="G1779" s="207">
        <v>1265157</v>
      </c>
      <c r="H1779" s="203">
        <v>37029.360277777778</v>
      </c>
      <c r="I1779" t="s">
        <v>2365</v>
      </c>
      <c r="M1779" t="s">
        <v>2476</v>
      </c>
      <c r="N1779" t="s">
        <v>2711</v>
      </c>
      <c r="O1779" t="s">
        <v>2588</v>
      </c>
      <c r="Q1779" s="204">
        <v>10000</v>
      </c>
      <c r="S1779" t="s">
        <v>2477</v>
      </c>
      <c r="T1779" t="s">
        <v>3899</v>
      </c>
      <c r="U1779" s="206">
        <v>4.1399999999999997</v>
      </c>
      <c r="V1779" t="s">
        <v>2922</v>
      </c>
      <c r="W1779" t="s">
        <v>3181</v>
      </c>
      <c r="X1779" t="s">
        <v>2306</v>
      </c>
      <c r="Y1779" t="s">
        <v>3964</v>
      </c>
      <c r="Z1779" t="s">
        <v>3532</v>
      </c>
      <c r="AA1779" t="s">
        <v>2074</v>
      </c>
      <c r="AB1779" s="203">
        <v>37030.875</v>
      </c>
      <c r="AC1779" s="203">
        <v>37042.875</v>
      </c>
    </row>
    <row r="1780" spans="1:29" x14ac:dyDescent="0.25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3</v>
      </c>
      <c r="F1780" s="218">
        <f t="shared" si="140"/>
        <v>30000</v>
      </c>
      <c r="G1780" s="207">
        <v>1265158</v>
      </c>
      <c r="H1780" s="203">
        <v>37029.360277777778</v>
      </c>
      <c r="I1780" t="s">
        <v>2669</v>
      </c>
      <c r="M1780" t="s">
        <v>2476</v>
      </c>
      <c r="N1780" t="s">
        <v>3110</v>
      </c>
      <c r="O1780" t="s">
        <v>1846</v>
      </c>
      <c r="Q1780" s="204">
        <v>10000</v>
      </c>
      <c r="S1780" t="s">
        <v>2477</v>
      </c>
      <c r="T1780" t="s">
        <v>3899</v>
      </c>
      <c r="U1780" s="206">
        <v>4.1550000000000002</v>
      </c>
      <c r="V1780" t="s">
        <v>3106</v>
      </c>
      <c r="W1780" t="s">
        <v>2319</v>
      </c>
      <c r="X1780" t="s">
        <v>2320</v>
      </c>
      <c r="Y1780" t="s">
        <v>3114</v>
      </c>
      <c r="Z1780" t="s">
        <v>3532</v>
      </c>
      <c r="AA1780">
        <v>797054</v>
      </c>
      <c r="AB1780" s="203">
        <v>37030.875</v>
      </c>
      <c r="AC1780" s="203">
        <v>37032.875</v>
      </c>
    </row>
    <row r="1781" spans="1:29" x14ac:dyDescent="0.25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3</v>
      </c>
      <c r="F1781" s="218">
        <f t="shared" si="140"/>
        <v>15000</v>
      </c>
      <c r="G1781" s="207">
        <v>1265160</v>
      </c>
      <c r="H1781" s="203">
        <v>37029.36037037037</v>
      </c>
      <c r="I1781" t="s">
        <v>3115</v>
      </c>
      <c r="M1781" t="s">
        <v>2476</v>
      </c>
      <c r="N1781" t="s">
        <v>3110</v>
      </c>
      <c r="O1781" t="s">
        <v>1768</v>
      </c>
      <c r="P1781" s="204">
        <v>5000</v>
      </c>
      <c r="S1781" t="s">
        <v>2477</v>
      </c>
      <c r="T1781" t="s">
        <v>3899</v>
      </c>
      <c r="U1781" s="206">
        <v>3.9849999999999999</v>
      </c>
      <c r="V1781" t="s">
        <v>3156</v>
      </c>
      <c r="W1781" t="s">
        <v>3174</v>
      </c>
      <c r="X1781" t="s">
        <v>3138</v>
      </c>
      <c r="Y1781" t="s">
        <v>3114</v>
      </c>
      <c r="Z1781" t="s">
        <v>3532</v>
      </c>
      <c r="AA1781">
        <v>797056</v>
      </c>
      <c r="AB1781" s="203">
        <v>37030.875</v>
      </c>
      <c r="AC1781" s="203">
        <v>37032.875</v>
      </c>
    </row>
    <row r="1782" spans="1:29" x14ac:dyDescent="0.25">
      <c r="A1782" s="44" t="str">
        <f t="shared" si="136"/>
        <v>US Natural Gas Financial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Financial</v>
      </c>
      <c r="E1782" s="44">
        <f>IF(VLOOKUP(S1782,'DD-Lookup'!$J$6:$L$50,3,FALSE)="Monthly",(YEAR(AC1782)-YEAR(AB1782))*12+MONTH(AC1782)-MONTH(AB1782)+1,(AC1782-AB1782+1))</f>
        <v>13</v>
      </c>
      <c r="F1782" s="218">
        <f t="shared" si="140"/>
        <v>130000</v>
      </c>
      <c r="G1782" s="207">
        <v>1265161</v>
      </c>
      <c r="H1782" s="203">
        <v>37029.360393518517</v>
      </c>
      <c r="I1782" t="s">
        <v>3136</v>
      </c>
      <c r="M1782" t="s">
        <v>2476</v>
      </c>
      <c r="N1782" t="s">
        <v>2711</v>
      </c>
      <c r="O1782" t="s">
        <v>2588</v>
      </c>
      <c r="Q1782" s="204">
        <v>10000</v>
      </c>
      <c r="S1782" t="s">
        <v>2477</v>
      </c>
      <c r="T1782" t="s">
        <v>3899</v>
      </c>
      <c r="U1782" s="206">
        <v>4.1399999999999997</v>
      </c>
      <c r="V1782" t="s">
        <v>2363</v>
      </c>
      <c r="W1782" t="s">
        <v>3181</v>
      </c>
      <c r="X1782" t="s">
        <v>2306</v>
      </c>
      <c r="Y1782" t="s">
        <v>3964</v>
      </c>
      <c r="Z1782" t="s">
        <v>3532</v>
      </c>
      <c r="AA1782" t="s">
        <v>2075</v>
      </c>
      <c r="AB1782" s="203">
        <v>37030.875</v>
      </c>
      <c r="AC1782" s="203">
        <v>37042.875</v>
      </c>
    </row>
    <row r="1783" spans="1:29" x14ac:dyDescent="0.25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3</v>
      </c>
      <c r="F1783" s="218">
        <f t="shared" si="140"/>
        <v>19689</v>
      </c>
      <c r="G1783" s="207">
        <v>1265162</v>
      </c>
      <c r="H1783" s="203">
        <v>37029.360393518517</v>
      </c>
      <c r="I1783" t="s">
        <v>2365</v>
      </c>
      <c r="M1783" t="s">
        <v>2476</v>
      </c>
      <c r="N1783" t="s">
        <v>3110</v>
      </c>
      <c r="O1783" t="s">
        <v>1834</v>
      </c>
      <c r="P1783" s="204">
        <v>6563</v>
      </c>
      <c r="S1783" t="s">
        <v>2477</v>
      </c>
      <c r="T1783" t="s">
        <v>3899</v>
      </c>
      <c r="U1783" s="206">
        <v>3.9</v>
      </c>
      <c r="V1783" t="s">
        <v>2049</v>
      </c>
      <c r="W1783" t="s">
        <v>2374</v>
      </c>
      <c r="X1783" t="s">
        <v>2375</v>
      </c>
      <c r="Y1783" t="s">
        <v>3114</v>
      </c>
      <c r="Z1783" t="s">
        <v>3532</v>
      </c>
      <c r="AA1783">
        <v>797057</v>
      </c>
      <c r="AB1783" s="203">
        <v>37030.875</v>
      </c>
      <c r="AC1783" s="203">
        <v>37032.875</v>
      </c>
    </row>
    <row r="1784" spans="1:29" x14ac:dyDescent="0.25">
      <c r="A1784" s="44" t="str">
        <f t="shared" si="136"/>
        <v xml:space="preserve"> Metals Financial</v>
      </c>
      <c r="B1784" s="44" t="str">
        <f t="shared" si="137"/>
        <v/>
      </c>
      <c r="C1784" s="44" t="str">
        <f t="shared" si="138"/>
        <v>Metals</v>
      </c>
      <c r="D1784" s="44" t="str">
        <f t="shared" si="139"/>
        <v>Financial</v>
      </c>
      <c r="E1784" s="44">
        <f>IF(VLOOKUP(S1784,'DD-Lookup'!$J$6:$L$50,3,FALSE)="Monthly",(YEAR(AC1784)-YEAR(AB1784))*12+MONTH(AC1784)-MONTH(AB1784)+1,(AC1784-AB1784+1))</f>
        <v>1</v>
      </c>
      <c r="F1784" s="218">
        <f t="shared" si="140"/>
        <v>10</v>
      </c>
      <c r="G1784" s="207">
        <v>1265164</v>
      </c>
      <c r="H1784" s="203">
        <v>37029.360405092593</v>
      </c>
      <c r="I1784" t="s">
        <v>4028</v>
      </c>
      <c r="M1784" t="s">
        <v>2482</v>
      </c>
      <c r="N1784" t="s">
        <v>3972</v>
      </c>
      <c r="O1784" t="s">
        <v>3973</v>
      </c>
      <c r="Q1784" s="204">
        <v>10</v>
      </c>
      <c r="S1784" t="s">
        <v>3974</v>
      </c>
      <c r="T1784" t="s">
        <v>3899</v>
      </c>
      <c r="U1784" s="206">
        <v>7265</v>
      </c>
      <c r="V1784" t="s">
        <v>4177</v>
      </c>
      <c r="W1784" t="s">
        <v>3976</v>
      </c>
      <c r="X1784" t="s">
        <v>3902</v>
      </c>
      <c r="Y1784" t="s">
        <v>3903</v>
      </c>
      <c r="Z1784" t="s">
        <v>3904</v>
      </c>
      <c r="AA1784">
        <v>2138421</v>
      </c>
    </row>
    <row r="1785" spans="1:29" x14ac:dyDescent="0.25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3</v>
      </c>
      <c r="F1785" s="218">
        <f t="shared" si="140"/>
        <v>13239</v>
      </c>
      <c r="G1785" s="207">
        <v>1265165</v>
      </c>
      <c r="H1785" s="203">
        <v>37029.36042824074</v>
      </c>
      <c r="I1785" t="s">
        <v>3240</v>
      </c>
      <c r="M1785" t="s">
        <v>2476</v>
      </c>
      <c r="N1785" t="s">
        <v>3110</v>
      </c>
      <c r="O1785" t="s">
        <v>2610</v>
      </c>
      <c r="P1785" s="204">
        <v>4413</v>
      </c>
      <c r="S1785" t="s">
        <v>2477</v>
      </c>
      <c r="T1785" t="s">
        <v>3899</v>
      </c>
      <c r="U1785" s="206">
        <v>4.3499999999999996</v>
      </c>
      <c r="V1785" t="s">
        <v>2350</v>
      </c>
      <c r="W1785" t="s">
        <v>2351</v>
      </c>
      <c r="X1785" t="s">
        <v>2352</v>
      </c>
      <c r="Y1785" t="s">
        <v>3114</v>
      </c>
      <c r="Z1785" t="s">
        <v>3532</v>
      </c>
      <c r="AA1785">
        <v>797058</v>
      </c>
      <c r="AB1785" s="203">
        <v>37030.875</v>
      </c>
      <c r="AC1785" s="203">
        <v>37032.875</v>
      </c>
    </row>
    <row r="1786" spans="1:29" x14ac:dyDescent="0.25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3</v>
      </c>
      <c r="F1786" s="218">
        <f t="shared" si="140"/>
        <v>15000</v>
      </c>
      <c r="G1786" s="207">
        <v>1265166</v>
      </c>
      <c r="H1786" s="203">
        <v>37029.360462962963</v>
      </c>
      <c r="I1786" t="s">
        <v>2669</v>
      </c>
      <c r="M1786" t="s">
        <v>2476</v>
      </c>
      <c r="N1786" t="s">
        <v>3110</v>
      </c>
      <c r="O1786" t="s">
        <v>1832</v>
      </c>
      <c r="P1786" s="204">
        <v>5000</v>
      </c>
      <c r="S1786" t="s">
        <v>2477</v>
      </c>
      <c r="T1786" t="s">
        <v>3899</v>
      </c>
      <c r="U1786" s="206">
        <v>2.625</v>
      </c>
      <c r="V1786" t="s">
        <v>3710</v>
      </c>
      <c r="W1786" t="s">
        <v>2413</v>
      </c>
      <c r="X1786" t="s">
        <v>2375</v>
      </c>
      <c r="Y1786" t="s">
        <v>3114</v>
      </c>
      <c r="Z1786" t="s">
        <v>3532</v>
      </c>
      <c r="AA1786">
        <v>797059</v>
      </c>
      <c r="AB1786" s="203">
        <v>37030.875</v>
      </c>
      <c r="AC1786" s="203">
        <v>37032.875</v>
      </c>
    </row>
    <row r="1787" spans="1:29" x14ac:dyDescent="0.25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3</v>
      </c>
      <c r="F1787" s="218">
        <f t="shared" si="140"/>
        <v>15000</v>
      </c>
      <c r="G1787" s="207">
        <v>1265167</v>
      </c>
      <c r="H1787" s="203">
        <v>37029.360509259262</v>
      </c>
      <c r="I1787" t="s">
        <v>2710</v>
      </c>
      <c r="M1787" t="s">
        <v>2476</v>
      </c>
      <c r="N1787" t="s">
        <v>3110</v>
      </c>
      <c r="O1787" t="s">
        <v>1832</v>
      </c>
      <c r="Q1787" s="204">
        <v>5000</v>
      </c>
      <c r="S1787" t="s">
        <v>2477</v>
      </c>
      <c r="T1787" t="s">
        <v>3899</v>
      </c>
      <c r="U1787" s="206">
        <v>2.65</v>
      </c>
      <c r="V1787" t="s">
        <v>3687</v>
      </c>
      <c r="W1787" t="s">
        <v>2413</v>
      </c>
      <c r="X1787" t="s">
        <v>2375</v>
      </c>
      <c r="Y1787" t="s">
        <v>3114</v>
      </c>
      <c r="Z1787" t="s">
        <v>3532</v>
      </c>
      <c r="AA1787">
        <v>797060</v>
      </c>
      <c r="AB1787" s="203">
        <v>37030.875</v>
      </c>
      <c r="AC1787" s="203">
        <v>37032.875</v>
      </c>
    </row>
    <row r="1788" spans="1:29" x14ac:dyDescent="0.25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3</v>
      </c>
      <c r="F1788" s="218">
        <f t="shared" si="140"/>
        <v>30000</v>
      </c>
      <c r="G1788" s="207">
        <v>1265168</v>
      </c>
      <c r="H1788" s="203">
        <v>37029.360520833332</v>
      </c>
      <c r="I1788" t="s">
        <v>3684</v>
      </c>
      <c r="M1788" t="s">
        <v>2476</v>
      </c>
      <c r="N1788" t="s">
        <v>3110</v>
      </c>
      <c r="O1788" t="s">
        <v>1805</v>
      </c>
      <c r="Q1788" s="204">
        <v>10000</v>
      </c>
      <c r="S1788" t="s">
        <v>2477</v>
      </c>
      <c r="T1788" t="s">
        <v>3899</v>
      </c>
      <c r="U1788" s="206">
        <v>3.8</v>
      </c>
      <c r="V1788" t="s">
        <v>3685</v>
      </c>
      <c r="W1788" t="s">
        <v>2386</v>
      </c>
      <c r="X1788" t="s">
        <v>2375</v>
      </c>
      <c r="Y1788" t="s">
        <v>3114</v>
      </c>
      <c r="Z1788" t="s">
        <v>3532</v>
      </c>
      <c r="AA1788">
        <v>797061</v>
      </c>
      <c r="AB1788" s="203">
        <v>37030.875</v>
      </c>
      <c r="AC1788" s="203">
        <v>37032.875</v>
      </c>
    </row>
    <row r="1789" spans="1:29" x14ac:dyDescent="0.25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3</v>
      </c>
      <c r="F1789" s="218">
        <f t="shared" si="140"/>
        <v>15000</v>
      </c>
      <c r="G1789" s="207">
        <v>1265169</v>
      </c>
      <c r="H1789" s="203">
        <v>37029.360543981478</v>
      </c>
      <c r="I1789" t="s">
        <v>2630</v>
      </c>
      <c r="M1789" t="s">
        <v>2476</v>
      </c>
      <c r="N1789" t="s">
        <v>3110</v>
      </c>
      <c r="O1789" t="s">
        <v>2625</v>
      </c>
      <c r="P1789" s="204">
        <v>5000</v>
      </c>
      <c r="S1789" t="s">
        <v>2477</v>
      </c>
      <c r="T1789" t="s">
        <v>3899</v>
      </c>
      <c r="U1789" s="206">
        <v>4.09</v>
      </c>
      <c r="V1789" t="s">
        <v>2064</v>
      </c>
      <c r="W1789" t="s">
        <v>4133</v>
      </c>
      <c r="X1789" t="s">
        <v>2378</v>
      </c>
      <c r="Y1789" t="s">
        <v>3114</v>
      </c>
      <c r="Z1789" t="s">
        <v>3532</v>
      </c>
      <c r="AA1789">
        <v>797062</v>
      </c>
      <c r="AB1789" s="203">
        <v>37030.875</v>
      </c>
      <c r="AC1789" s="203">
        <v>37032.875</v>
      </c>
    </row>
    <row r="1790" spans="1:29" x14ac:dyDescent="0.25">
      <c r="A1790" s="44" t="str">
        <f t="shared" si="136"/>
        <v xml:space="preserve"> Natural Gas Physical</v>
      </c>
      <c r="B1790" s="44" t="str">
        <f t="shared" si="137"/>
        <v/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4</v>
      </c>
      <c r="F1790" s="218">
        <f t="shared" si="140"/>
        <v>20000</v>
      </c>
      <c r="G1790" s="207">
        <v>1265170</v>
      </c>
      <c r="H1790" s="203">
        <v>37029.360578703701</v>
      </c>
      <c r="I1790" t="s">
        <v>2330</v>
      </c>
      <c r="M1790" t="s">
        <v>2476</v>
      </c>
      <c r="N1790" t="s">
        <v>2391</v>
      </c>
      <c r="O1790" t="s">
        <v>2076</v>
      </c>
      <c r="P1790" s="204">
        <v>5000</v>
      </c>
      <c r="S1790" t="s">
        <v>2477</v>
      </c>
      <c r="T1790" t="s">
        <v>3899</v>
      </c>
      <c r="U1790" s="206">
        <v>3.81</v>
      </c>
      <c r="V1790" t="s">
        <v>3758</v>
      </c>
      <c r="W1790" t="s">
        <v>2956</v>
      </c>
      <c r="X1790" t="s">
        <v>2957</v>
      </c>
      <c r="Y1790" t="s">
        <v>3114</v>
      </c>
      <c r="Z1790" t="s">
        <v>3533</v>
      </c>
      <c r="AA1790">
        <v>797063</v>
      </c>
      <c r="AB1790" s="203">
        <v>37030.875</v>
      </c>
      <c r="AC1790" s="203">
        <v>37033.875</v>
      </c>
    </row>
    <row r="1791" spans="1:29" x14ac:dyDescent="0.25">
      <c r="A1791" s="44" t="str">
        <f t="shared" si="136"/>
        <v xml:space="preserve"> Natural Gas Physical</v>
      </c>
      <c r="B1791" s="44" t="str">
        <f t="shared" si="137"/>
        <v/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4</v>
      </c>
      <c r="F1791" s="218">
        <f t="shared" si="140"/>
        <v>20000</v>
      </c>
      <c r="G1791" s="207">
        <v>1265171</v>
      </c>
      <c r="H1791" s="203">
        <v>37029.360590277778</v>
      </c>
      <c r="I1791" t="s">
        <v>2897</v>
      </c>
      <c r="M1791" t="s">
        <v>2476</v>
      </c>
      <c r="N1791" t="s">
        <v>2391</v>
      </c>
      <c r="O1791" t="s">
        <v>2076</v>
      </c>
      <c r="Q1791" s="204">
        <v>5000</v>
      </c>
      <c r="S1791" t="s">
        <v>2477</v>
      </c>
      <c r="T1791" t="s">
        <v>3899</v>
      </c>
      <c r="U1791" s="206">
        <v>3.85</v>
      </c>
      <c r="V1791" t="s">
        <v>2077</v>
      </c>
      <c r="W1791" t="s">
        <v>2956</v>
      </c>
      <c r="X1791" t="s">
        <v>2957</v>
      </c>
      <c r="Y1791" t="s">
        <v>3114</v>
      </c>
      <c r="Z1791" t="s">
        <v>3533</v>
      </c>
      <c r="AA1791">
        <v>797064</v>
      </c>
      <c r="AB1791" s="203">
        <v>37030.875</v>
      </c>
      <c r="AC1791" s="203">
        <v>37033.875</v>
      </c>
    </row>
    <row r="1792" spans="1:29" x14ac:dyDescent="0.25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3</v>
      </c>
      <c r="F1792" s="218">
        <f t="shared" si="140"/>
        <v>30000</v>
      </c>
      <c r="G1792" s="207">
        <v>1265172</v>
      </c>
      <c r="H1792" s="203">
        <v>37029.360613425924</v>
      </c>
      <c r="I1792" t="s">
        <v>3240</v>
      </c>
      <c r="M1792" t="s">
        <v>2476</v>
      </c>
      <c r="N1792" t="s">
        <v>3110</v>
      </c>
      <c r="O1792" t="s">
        <v>1845</v>
      </c>
      <c r="P1792" s="204">
        <v>10000</v>
      </c>
      <c r="S1792" t="s">
        <v>2477</v>
      </c>
      <c r="T1792" t="s">
        <v>3899</v>
      </c>
      <c r="U1792" s="206">
        <v>9.875</v>
      </c>
      <c r="V1792" t="s">
        <v>3732</v>
      </c>
      <c r="W1792" t="s">
        <v>2431</v>
      </c>
      <c r="X1792" t="s">
        <v>2375</v>
      </c>
      <c r="Y1792" t="s">
        <v>3114</v>
      </c>
      <c r="Z1792" t="s">
        <v>3532</v>
      </c>
      <c r="AA1792">
        <v>797065</v>
      </c>
      <c r="AB1792" s="203">
        <v>37030.875</v>
      </c>
      <c r="AC1792" s="203">
        <v>37032.875</v>
      </c>
    </row>
    <row r="1793" spans="1:29" x14ac:dyDescent="0.25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3</v>
      </c>
      <c r="F1793" s="218">
        <f t="shared" si="140"/>
        <v>30000</v>
      </c>
      <c r="G1793" s="207">
        <v>1265173</v>
      </c>
      <c r="H1793" s="203">
        <v>37029.360671296294</v>
      </c>
      <c r="I1793" t="s">
        <v>2721</v>
      </c>
      <c r="M1793" t="s">
        <v>2476</v>
      </c>
      <c r="N1793" t="s">
        <v>3110</v>
      </c>
      <c r="O1793" t="s">
        <v>1845</v>
      </c>
      <c r="Q1793" s="204">
        <v>10000</v>
      </c>
      <c r="S1793" t="s">
        <v>2477</v>
      </c>
      <c r="T1793" t="s">
        <v>3899</v>
      </c>
      <c r="U1793" s="206">
        <v>10</v>
      </c>
      <c r="V1793" t="s">
        <v>2067</v>
      </c>
      <c r="W1793" t="s">
        <v>2431</v>
      </c>
      <c r="X1793" t="s">
        <v>2375</v>
      </c>
      <c r="Y1793" t="s">
        <v>3114</v>
      </c>
      <c r="Z1793" t="s">
        <v>3532</v>
      </c>
      <c r="AA1793">
        <v>797067</v>
      </c>
      <c r="AB1793" s="203">
        <v>37030.875</v>
      </c>
      <c r="AC1793" s="203">
        <v>37032.875</v>
      </c>
    </row>
    <row r="1794" spans="1:29" x14ac:dyDescent="0.25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3</v>
      </c>
      <c r="F1794" s="218">
        <f t="shared" si="140"/>
        <v>30000</v>
      </c>
      <c r="G1794" s="207">
        <v>1265175</v>
      </c>
      <c r="H1794" s="203">
        <v>37029.360682870371</v>
      </c>
      <c r="I1794" t="s">
        <v>3639</v>
      </c>
      <c r="M1794" t="s">
        <v>2476</v>
      </c>
      <c r="N1794" t="s">
        <v>3110</v>
      </c>
      <c r="O1794" t="s">
        <v>1805</v>
      </c>
      <c r="P1794" s="204">
        <v>10000</v>
      </c>
      <c r="S1794" t="s">
        <v>2477</v>
      </c>
      <c r="T1794" t="s">
        <v>3899</v>
      </c>
      <c r="U1794" s="206">
        <v>3.7749999999999999</v>
      </c>
      <c r="V1794" t="s">
        <v>2449</v>
      </c>
      <c r="W1794" t="s">
        <v>2386</v>
      </c>
      <c r="X1794" t="s">
        <v>2375</v>
      </c>
      <c r="Y1794" t="s">
        <v>3114</v>
      </c>
      <c r="Z1794" t="s">
        <v>3532</v>
      </c>
      <c r="AA1794">
        <v>797066</v>
      </c>
      <c r="AB1794" s="203">
        <v>37030.875</v>
      </c>
      <c r="AC1794" s="203">
        <v>37032.875</v>
      </c>
    </row>
    <row r="1795" spans="1:29" x14ac:dyDescent="0.25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3</v>
      </c>
      <c r="F1795" s="218">
        <f t="shared" si="140"/>
        <v>15000</v>
      </c>
      <c r="G1795" s="207">
        <v>1265174</v>
      </c>
      <c r="H1795" s="203">
        <v>37029.360682870371</v>
      </c>
      <c r="I1795" t="s">
        <v>2332</v>
      </c>
      <c r="M1795" t="s">
        <v>2476</v>
      </c>
      <c r="N1795" t="s">
        <v>3110</v>
      </c>
      <c r="O1795" t="s">
        <v>1768</v>
      </c>
      <c r="Q1795" s="204">
        <v>5000</v>
      </c>
      <c r="S1795" t="s">
        <v>2477</v>
      </c>
      <c r="T1795" t="s">
        <v>3899</v>
      </c>
      <c r="U1795" s="206">
        <v>3.99</v>
      </c>
      <c r="V1795" t="s">
        <v>2333</v>
      </c>
      <c r="W1795" t="s">
        <v>3174</v>
      </c>
      <c r="X1795" t="s">
        <v>3138</v>
      </c>
      <c r="Y1795" t="s">
        <v>3114</v>
      </c>
      <c r="Z1795" t="s">
        <v>3532</v>
      </c>
      <c r="AA1795">
        <v>797068</v>
      </c>
      <c r="AB1795" s="203">
        <v>37030.875</v>
      </c>
      <c r="AC1795" s="203">
        <v>37032.875</v>
      </c>
    </row>
    <row r="1796" spans="1:29" x14ac:dyDescent="0.25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3</v>
      </c>
      <c r="F1796" s="218">
        <f t="shared" si="140"/>
        <v>30000</v>
      </c>
      <c r="G1796" s="207">
        <v>1265176</v>
      </c>
      <c r="H1796" s="203">
        <v>37029.360729166663</v>
      </c>
      <c r="I1796" t="s">
        <v>3240</v>
      </c>
      <c r="M1796" t="s">
        <v>2476</v>
      </c>
      <c r="N1796" t="s">
        <v>3110</v>
      </c>
      <c r="O1796" t="s">
        <v>1845</v>
      </c>
      <c r="P1796" s="204">
        <v>10000</v>
      </c>
      <c r="S1796" t="s">
        <v>2477</v>
      </c>
      <c r="T1796" t="s">
        <v>3899</v>
      </c>
      <c r="U1796" s="206">
        <v>9.875</v>
      </c>
      <c r="V1796" t="s">
        <v>3732</v>
      </c>
      <c r="W1796" t="s">
        <v>2431</v>
      </c>
      <c r="X1796" t="s">
        <v>2375</v>
      </c>
      <c r="Y1796" t="s">
        <v>3114</v>
      </c>
      <c r="Z1796" t="s">
        <v>3532</v>
      </c>
      <c r="AA1796">
        <v>797069</v>
      </c>
      <c r="AB1796" s="203">
        <v>37030.875</v>
      </c>
      <c r="AC1796" s="203">
        <v>37032.875</v>
      </c>
    </row>
    <row r="1797" spans="1:29" x14ac:dyDescent="0.25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3</v>
      </c>
      <c r="F1797" s="218">
        <f t="shared" si="140"/>
        <v>30000</v>
      </c>
      <c r="G1797" s="207">
        <v>1265177</v>
      </c>
      <c r="H1797" s="203">
        <v>37029.360752314817</v>
      </c>
      <c r="I1797" t="s">
        <v>2669</v>
      </c>
      <c r="M1797" t="s">
        <v>2476</v>
      </c>
      <c r="N1797" t="s">
        <v>3110</v>
      </c>
      <c r="O1797" t="s">
        <v>1805</v>
      </c>
      <c r="P1797" s="204">
        <v>10000</v>
      </c>
      <c r="S1797" t="s">
        <v>2477</v>
      </c>
      <c r="T1797" t="s">
        <v>3899</v>
      </c>
      <c r="U1797" s="206">
        <v>3.75</v>
      </c>
      <c r="V1797" t="s">
        <v>3710</v>
      </c>
      <c r="W1797" t="s">
        <v>2386</v>
      </c>
      <c r="X1797" t="s">
        <v>2375</v>
      </c>
      <c r="Y1797" t="s">
        <v>3114</v>
      </c>
      <c r="Z1797" t="s">
        <v>3532</v>
      </c>
      <c r="AA1797">
        <v>797070</v>
      </c>
      <c r="AB1797" s="203">
        <v>37030.875</v>
      </c>
      <c r="AC1797" s="203">
        <v>37032.875</v>
      </c>
    </row>
    <row r="1798" spans="1:29" x14ac:dyDescent="0.25">
      <c r="A1798" s="44" t="str">
        <f t="shared" si="136"/>
        <v>US Natural Gas Financial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Financial</v>
      </c>
      <c r="E1798" s="44">
        <f>IF(VLOOKUP(S1798,'DD-Lookup'!$J$6:$L$50,3,FALSE)="Monthly",(YEAR(AC1798)-YEAR(AB1798))*12+MONTH(AC1798)-MONTH(AB1798)+1,(AC1798-AB1798+1))</f>
        <v>30</v>
      </c>
      <c r="F1798" s="218">
        <f t="shared" si="140"/>
        <v>600000</v>
      </c>
      <c r="G1798" s="207">
        <v>1265180</v>
      </c>
      <c r="H1798" s="203">
        <v>37029.360810185186</v>
      </c>
      <c r="I1798" t="s">
        <v>2920</v>
      </c>
      <c r="M1798" t="s">
        <v>2476</v>
      </c>
      <c r="N1798" t="s">
        <v>2711</v>
      </c>
      <c r="O1798" t="s">
        <v>2712</v>
      </c>
      <c r="P1798" s="204">
        <v>20000</v>
      </c>
      <c r="S1798" t="s">
        <v>2477</v>
      </c>
      <c r="T1798" t="s">
        <v>3899</v>
      </c>
      <c r="U1798" s="206">
        <v>4.1749999999999998</v>
      </c>
      <c r="V1798" t="s">
        <v>3770</v>
      </c>
      <c r="W1798" t="s">
        <v>3390</v>
      </c>
      <c r="X1798" t="s">
        <v>2713</v>
      </c>
      <c r="Y1798" t="s">
        <v>3964</v>
      </c>
      <c r="Z1798" t="s">
        <v>3532</v>
      </c>
      <c r="AA1798" t="s">
        <v>2078</v>
      </c>
      <c r="AB1798" s="203">
        <v>37043.875</v>
      </c>
      <c r="AC1798" s="203">
        <v>37072.875</v>
      </c>
    </row>
    <row r="1799" spans="1:29" x14ac:dyDescent="0.25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3</v>
      </c>
      <c r="F1799" s="218">
        <f t="shared" si="140"/>
        <v>15000</v>
      </c>
      <c r="G1799" s="207">
        <v>1265178</v>
      </c>
      <c r="H1799" s="203">
        <v>37029.360810185186</v>
      </c>
      <c r="I1799" t="s">
        <v>2699</v>
      </c>
      <c r="M1799" t="s">
        <v>2476</v>
      </c>
      <c r="N1799" t="s">
        <v>3110</v>
      </c>
      <c r="O1799" t="s">
        <v>1799</v>
      </c>
      <c r="P1799" s="204">
        <v>5000</v>
      </c>
      <c r="S1799" t="s">
        <v>2477</v>
      </c>
      <c r="T1799" t="s">
        <v>3899</v>
      </c>
      <c r="U1799" s="206">
        <v>3.85</v>
      </c>
      <c r="V1799" t="s">
        <v>2982</v>
      </c>
      <c r="W1799" t="s">
        <v>2374</v>
      </c>
      <c r="X1799" t="s">
        <v>2375</v>
      </c>
      <c r="Y1799" t="s">
        <v>3114</v>
      </c>
      <c r="Z1799" t="s">
        <v>3532</v>
      </c>
      <c r="AA1799">
        <v>797071</v>
      </c>
      <c r="AB1799" s="203">
        <v>37030.875</v>
      </c>
      <c r="AC1799" s="203">
        <v>37032.875</v>
      </c>
    </row>
    <row r="1800" spans="1:29" x14ac:dyDescent="0.25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3</v>
      </c>
      <c r="F1800" s="218">
        <f t="shared" si="140"/>
        <v>75000</v>
      </c>
      <c r="G1800" s="207">
        <v>1265179</v>
      </c>
      <c r="H1800" s="203">
        <v>37029.360810185186</v>
      </c>
      <c r="I1800" t="s">
        <v>2920</v>
      </c>
      <c r="M1800" t="s">
        <v>2476</v>
      </c>
      <c r="N1800" t="s">
        <v>3110</v>
      </c>
      <c r="O1800" t="s">
        <v>2606</v>
      </c>
      <c r="P1800" s="204">
        <v>25000</v>
      </c>
      <c r="S1800" t="s">
        <v>2477</v>
      </c>
      <c r="T1800" t="s">
        <v>3899</v>
      </c>
      <c r="U1800" s="206">
        <v>4.125</v>
      </c>
      <c r="V1800" t="s">
        <v>2921</v>
      </c>
      <c r="W1800" t="s">
        <v>2319</v>
      </c>
      <c r="X1800" t="s">
        <v>2320</v>
      </c>
      <c r="Y1800" t="s">
        <v>3114</v>
      </c>
      <c r="Z1800" t="s">
        <v>3532</v>
      </c>
      <c r="AA1800">
        <v>797072</v>
      </c>
      <c r="AB1800" s="203">
        <v>37030.875</v>
      </c>
      <c r="AC1800" s="203">
        <v>37032.875</v>
      </c>
    </row>
    <row r="1801" spans="1:29" x14ac:dyDescent="0.25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3</v>
      </c>
      <c r="F1801" s="218">
        <f t="shared" si="140"/>
        <v>12000</v>
      </c>
      <c r="G1801" s="207">
        <v>1265182</v>
      </c>
      <c r="H1801" s="203">
        <v>37029.360833333332</v>
      </c>
      <c r="I1801" t="s">
        <v>2863</v>
      </c>
      <c r="M1801" t="s">
        <v>2476</v>
      </c>
      <c r="N1801" t="s">
        <v>3110</v>
      </c>
      <c r="O1801" t="s">
        <v>1848</v>
      </c>
      <c r="P1801" s="204">
        <v>4000</v>
      </c>
      <c r="S1801" t="s">
        <v>2477</v>
      </c>
      <c r="T1801" t="s">
        <v>3899</v>
      </c>
      <c r="U1801" s="206">
        <v>4.335</v>
      </c>
      <c r="V1801" t="s">
        <v>2864</v>
      </c>
      <c r="W1801" t="s">
        <v>3174</v>
      </c>
      <c r="X1801" t="s">
        <v>3175</v>
      </c>
      <c r="Y1801" t="s">
        <v>3114</v>
      </c>
      <c r="Z1801" t="s">
        <v>3532</v>
      </c>
      <c r="AA1801">
        <v>797073</v>
      </c>
      <c r="AB1801" s="203">
        <v>37030.875</v>
      </c>
      <c r="AC1801" s="203">
        <v>37032.875</v>
      </c>
    </row>
    <row r="1802" spans="1:29" x14ac:dyDescent="0.25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3</v>
      </c>
      <c r="F1802" s="218">
        <f t="shared" si="140"/>
        <v>30000</v>
      </c>
      <c r="G1802" s="207">
        <v>1265181</v>
      </c>
      <c r="H1802" s="203">
        <v>37029.360833333332</v>
      </c>
      <c r="I1802" t="s">
        <v>2365</v>
      </c>
      <c r="M1802" t="s">
        <v>2476</v>
      </c>
      <c r="N1802" t="s">
        <v>3110</v>
      </c>
      <c r="O1802" t="s">
        <v>2610</v>
      </c>
      <c r="Q1802" s="204">
        <v>10000</v>
      </c>
      <c r="S1802" t="s">
        <v>2477</v>
      </c>
      <c r="T1802" t="s">
        <v>3899</v>
      </c>
      <c r="U1802" s="206">
        <v>4.37</v>
      </c>
      <c r="V1802" t="s">
        <v>2000</v>
      </c>
      <c r="W1802" t="s">
        <v>2351</v>
      </c>
      <c r="X1802" t="s">
        <v>2352</v>
      </c>
      <c r="Y1802" t="s">
        <v>3114</v>
      </c>
      <c r="Z1802" t="s">
        <v>3532</v>
      </c>
      <c r="AA1802">
        <v>797074</v>
      </c>
      <c r="AB1802" s="203">
        <v>37030.875</v>
      </c>
      <c r="AC1802" s="203">
        <v>37032.875</v>
      </c>
    </row>
    <row r="1803" spans="1:29" x14ac:dyDescent="0.25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3</v>
      </c>
      <c r="F1803" s="218">
        <f t="shared" ref="F1803:F1866" si="145">E1803*SUM(P1803:Q1803)</f>
        <v>30000</v>
      </c>
      <c r="G1803" s="207">
        <v>1265183</v>
      </c>
      <c r="H1803" s="203">
        <v>37029.360844907409</v>
      </c>
      <c r="I1803" t="s">
        <v>2933</v>
      </c>
      <c r="M1803" t="s">
        <v>2476</v>
      </c>
      <c r="N1803" t="s">
        <v>3110</v>
      </c>
      <c r="O1803" t="s">
        <v>2628</v>
      </c>
      <c r="P1803" s="204">
        <v>10000</v>
      </c>
      <c r="S1803" t="s">
        <v>2477</v>
      </c>
      <c r="T1803" t="s">
        <v>3899</v>
      </c>
      <c r="U1803" s="206">
        <v>4.3250000000000002</v>
      </c>
      <c r="V1803" t="s">
        <v>2748</v>
      </c>
      <c r="W1803" t="s">
        <v>2337</v>
      </c>
      <c r="X1803" t="s">
        <v>2338</v>
      </c>
      <c r="Y1803" t="s">
        <v>3114</v>
      </c>
      <c r="Z1803" t="s">
        <v>3532</v>
      </c>
      <c r="AA1803">
        <v>797075</v>
      </c>
      <c r="AB1803" s="203">
        <v>37030.875</v>
      </c>
      <c r="AC1803" s="203">
        <v>37032.875</v>
      </c>
    </row>
    <row r="1804" spans="1:29" x14ac:dyDescent="0.25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3</v>
      </c>
      <c r="F1804" s="218">
        <f t="shared" si="145"/>
        <v>30000</v>
      </c>
      <c r="G1804" s="207">
        <v>1265184</v>
      </c>
      <c r="H1804" s="203">
        <v>37029.360868055555</v>
      </c>
      <c r="I1804" t="s">
        <v>3136</v>
      </c>
      <c r="M1804" t="s">
        <v>2476</v>
      </c>
      <c r="N1804" t="s">
        <v>3110</v>
      </c>
      <c r="O1804" t="s">
        <v>1810</v>
      </c>
      <c r="P1804" s="204">
        <v>10000</v>
      </c>
      <c r="S1804" t="s">
        <v>2477</v>
      </c>
      <c r="T1804" t="s">
        <v>3899</v>
      </c>
      <c r="U1804" s="206">
        <v>3.95</v>
      </c>
      <c r="V1804" t="s">
        <v>2440</v>
      </c>
      <c r="W1804" t="s">
        <v>2374</v>
      </c>
      <c r="X1804" t="s">
        <v>2375</v>
      </c>
      <c r="Y1804" t="s">
        <v>3114</v>
      </c>
      <c r="Z1804" t="s">
        <v>3532</v>
      </c>
      <c r="AA1804">
        <v>797076</v>
      </c>
      <c r="AB1804" s="203">
        <v>37030.875</v>
      </c>
      <c r="AC1804" s="203">
        <v>37032.875</v>
      </c>
    </row>
    <row r="1805" spans="1:29" x14ac:dyDescent="0.25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3</v>
      </c>
      <c r="F1805" s="218">
        <f t="shared" si="145"/>
        <v>1500</v>
      </c>
      <c r="G1805" s="207">
        <v>1265185</v>
      </c>
      <c r="H1805" s="203">
        <v>37029.360879629632</v>
      </c>
      <c r="I1805" t="s">
        <v>2976</v>
      </c>
      <c r="M1805" t="s">
        <v>2476</v>
      </c>
      <c r="N1805" t="s">
        <v>3110</v>
      </c>
      <c r="O1805" t="s">
        <v>2609</v>
      </c>
      <c r="Q1805" s="204">
        <v>500</v>
      </c>
      <c r="S1805" t="s">
        <v>2477</v>
      </c>
      <c r="T1805" t="s">
        <v>3899</v>
      </c>
      <c r="U1805" s="206">
        <v>4</v>
      </c>
      <c r="V1805" t="s">
        <v>2977</v>
      </c>
      <c r="W1805" t="s">
        <v>2326</v>
      </c>
      <c r="X1805" t="s">
        <v>2378</v>
      </c>
      <c r="Y1805" t="s">
        <v>3114</v>
      </c>
      <c r="Z1805" t="s">
        <v>3532</v>
      </c>
      <c r="AA1805">
        <v>797077</v>
      </c>
      <c r="AB1805" s="203">
        <v>37030.875</v>
      </c>
      <c r="AC1805" s="203">
        <v>37032.875</v>
      </c>
    </row>
    <row r="1806" spans="1:29" x14ac:dyDescent="0.25">
      <c r="A1806" s="44" t="str">
        <f t="shared" si="141"/>
        <v>US Natural Gas Financial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Financial</v>
      </c>
      <c r="E1806" s="44">
        <f>IF(VLOOKUP(S1806,'DD-Lookup'!$J$6:$L$50,3,FALSE)="Monthly",(YEAR(AC1806)-YEAR(AB1806))*12+MONTH(AC1806)-MONTH(AB1806)+1,(AC1806-AB1806+1))</f>
        <v>13</v>
      </c>
      <c r="F1806" s="218">
        <f t="shared" si="145"/>
        <v>260000</v>
      </c>
      <c r="G1806" s="207">
        <v>1265186</v>
      </c>
      <c r="H1806" s="203">
        <v>37029.360891203702</v>
      </c>
      <c r="I1806" t="s">
        <v>3639</v>
      </c>
      <c r="M1806" t="s">
        <v>2476</v>
      </c>
      <c r="N1806" t="s">
        <v>2711</v>
      </c>
      <c r="O1806" t="s">
        <v>2588</v>
      </c>
      <c r="P1806" s="204">
        <v>20000</v>
      </c>
      <c r="S1806" t="s">
        <v>2477</v>
      </c>
      <c r="T1806" t="s">
        <v>3899</v>
      </c>
      <c r="U1806" s="206">
        <v>4.1349999999999998</v>
      </c>
      <c r="V1806" t="s">
        <v>3180</v>
      </c>
      <c r="W1806" t="s">
        <v>3181</v>
      </c>
      <c r="X1806" t="s">
        <v>2306</v>
      </c>
      <c r="Y1806" t="s">
        <v>3964</v>
      </c>
      <c r="Z1806" t="s">
        <v>3532</v>
      </c>
      <c r="AA1806" t="s">
        <v>2079</v>
      </c>
      <c r="AB1806" s="203">
        <v>37030.875</v>
      </c>
      <c r="AC1806" s="203">
        <v>37042.875</v>
      </c>
    </row>
    <row r="1807" spans="1:29" x14ac:dyDescent="0.25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3</v>
      </c>
      <c r="F1807" s="218">
        <f t="shared" si="145"/>
        <v>30000</v>
      </c>
      <c r="G1807" s="207">
        <v>1265188</v>
      </c>
      <c r="H1807" s="203">
        <v>37029.360914351855</v>
      </c>
      <c r="I1807" t="s">
        <v>4174</v>
      </c>
      <c r="M1807" t="s">
        <v>2476</v>
      </c>
      <c r="N1807" t="s">
        <v>3110</v>
      </c>
      <c r="O1807" t="s">
        <v>1845</v>
      </c>
      <c r="Q1807" s="204">
        <v>10000</v>
      </c>
      <c r="S1807" t="s">
        <v>2477</v>
      </c>
      <c r="T1807" t="s">
        <v>3899</v>
      </c>
      <c r="U1807" s="206">
        <v>10</v>
      </c>
      <c r="V1807" t="s">
        <v>3722</v>
      </c>
      <c r="W1807" t="s">
        <v>2431</v>
      </c>
      <c r="X1807" t="s">
        <v>2375</v>
      </c>
      <c r="Y1807" t="s">
        <v>3114</v>
      </c>
      <c r="Z1807" t="s">
        <v>3532</v>
      </c>
      <c r="AA1807">
        <v>797078</v>
      </c>
      <c r="AB1807" s="203">
        <v>37030.875</v>
      </c>
      <c r="AC1807" s="203">
        <v>37032.875</v>
      </c>
    </row>
    <row r="1808" spans="1:29" x14ac:dyDescent="0.25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3</v>
      </c>
      <c r="F1808" s="218">
        <f t="shared" si="145"/>
        <v>30000</v>
      </c>
      <c r="G1808" s="207">
        <v>1265187</v>
      </c>
      <c r="H1808" s="203">
        <v>37029.360914351855</v>
      </c>
      <c r="I1808" t="s">
        <v>2420</v>
      </c>
      <c r="M1808" t="s">
        <v>2476</v>
      </c>
      <c r="N1808" t="s">
        <v>3110</v>
      </c>
      <c r="O1808" t="s">
        <v>1753</v>
      </c>
      <c r="P1808" s="204">
        <v>10000</v>
      </c>
      <c r="S1808" t="s">
        <v>2477</v>
      </c>
      <c r="T1808" t="s">
        <v>3899</v>
      </c>
      <c r="U1808" s="206">
        <v>4.1913</v>
      </c>
      <c r="V1808" t="s">
        <v>2501</v>
      </c>
      <c r="W1808" t="s">
        <v>3112</v>
      </c>
      <c r="X1808" t="s">
        <v>3113</v>
      </c>
      <c r="Y1808" t="s">
        <v>3114</v>
      </c>
      <c r="Z1808" t="s">
        <v>3532</v>
      </c>
      <c r="AA1808">
        <v>797079</v>
      </c>
      <c r="AB1808" s="203">
        <v>37030.875</v>
      </c>
      <c r="AC1808" s="203">
        <v>37032.875</v>
      </c>
    </row>
    <row r="1809" spans="1:29" x14ac:dyDescent="0.25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3</v>
      </c>
      <c r="F1809" s="218">
        <f t="shared" si="145"/>
        <v>30000</v>
      </c>
      <c r="G1809" s="207">
        <v>1265190</v>
      </c>
      <c r="H1809" s="203">
        <v>37029.360925925925</v>
      </c>
      <c r="I1809" t="s">
        <v>4174</v>
      </c>
      <c r="M1809" t="s">
        <v>2476</v>
      </c>
      <c r="N1809" t="s">
        <v>3110</v>
      </c>
      <c r="O1809" t="s">
        <v>1839</v>
      </c>
      <c r="Q1809" s="204">
        <v>10000</v>
      </c>
      <c r="S1809" t="s">
        <v>2477</v>
      </c>
      <c r="T1809" t="s">
        <v>3899</v>
      </c>
      <c r="U1809" s="206">
        <v>10</v>
      </c>
      <c r="V1809" t="s">
        <v>2013</v>
      </c>
      <c r="W1809" t="s">
        <v>2431</v>
      </c>
      <c r="X1809" t="s">
        <v>2375</v>
      </c>
      <c r="Y1809" t="s">
        <v>3114</v>
      </c>
      <c r="Z1809" t="s">
        <v>3532</v>
      </c>
      <c r="AA1809">
        <v>797080</v>
      </c>
      <c r="AB1809" s="203">
        <v>37030.875</v>
      </c>
      <c r="AC1809" s="203">
        <v>37032.875</v>
      </c>
    </row>
    <row r="1810" spans="1:29" x14ac:dyDescent="0.25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3</v>
      </c>
      <c r="F1810" s="218">
        <f t="shared" si="145"/>
        <v>15000</v>
      </c>
      <c r="G1810" s="207">
        <v>1265189</v>
      </c>
      <c r="H1810" s="203">
        <v>37029.360925925925</v>
      </c>
      <c r="I1810" t="s">
        <v>2863</v>
      </c>
      <c r="M1810" t="s">
        <v>2476</v>
      </c>
      <c r="N1810" t="s">
        <v>3110</v>
      </c>
      <c r="O1810" t="s">
        <v>1848</v>
      </c>
      <c r="P1810" s="204">
        <v>5000</v>
      </c>
      <c r="S1810" t="s">
        <v>2477</v>
      </c>
      <c r="T1810" t="s">
        <v>3899</v>
      </c>
      <c r="U1810" s="206">
        <v>4.33</v>
      </c>
      <c r="V1810" t="s">
        <v>2864</v>
      </c>
      <c r="W1810" t="s">
        <v>3174</v>
      </c>
      <c r="X1810" t="s">
        <v>3175</v>
      </c>
      <c r="Y1810" t="s">
        <v>3114</v>
      </c>
      <c r="Z1810" t="s">
        <v>3532</v>
      </c>
      <c r="AA1810">
        <v>797081</v>
      </c>
      <c r="AB1810" s="203">
        <v>37030.875</v>
      </c>
      <c r="AC1810" s="203">
        <v>37032.875</v>
      </c>
    </row>
    <row r="1811" spans="1:29" x14ac:dyDescent="0.25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</v>
      </c>
      <c r="F1811" s="218">
        <f t="shared" si="145"/>
        <v>15000</v>
      </c>
      <c r="G1811" s="207">
        <v>1265191</v>
      </c>
      <c r="H1811" s="203">
        <v>37029.360949074071</v>
      </c>
      <c r="I1811" t="s">
        <v>2654</v>
      </c>
      <c r="M1811" t="s">
        <v>2476</v>
      </c>
      <c r="N1811" t="s">
        <v>3110</v>
      </c>
      <c r="O1811" t="s">
        <v>2625</v>
      </c>
      <c r="P1811" s="204">
        <v>5000</v>
      </c>
      <c r="S1811" t="s">
        <v>2477</v>
      </c>
      <c r="T1811" t="s">
        <v>3899</v>
      </c>
      <c r="U1811" s="206">
        <v>4.09</v>
      </c>
      <c r="V1811" t="s">
        <v>2533</v>
      </c>
      <c r="W1811" t="s">
        <v>4133</v>
      </c>
      <c r="X1811" t="s">
        <v>2378</v>
      </c>
      <c r="Y1811" t="s">
        <v>3114</v>
      </c>
      <c r="Z1811" t="s">
        <v>3532</v>
      </c>
      <c r="AA1811">
        <v>797082</v>
      </c>
      <c r="AB1811" s="203">
        <v>37030.875</v>
      </c>
      <c r="AC1811" s="203">
        <v>37032.875</v>
      </c>
    </row>
    <row r="1812" spans="1:29" x14ac:dyDescent="0.25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3</v>
      </c>
      <c r="F1812" s="218">
        <f t="shared" si="145"/>
        <v>15000</v>
      </c>
      <c r="G1812" s="207">
        <v>1265192</v>
      </c>
      <c r="H1812" s="203">
        <v>37029.360972222225</v>
      </c>
      <c r="I1812" t="s">
        <v>2669</v>
      </c>
      <c r="M1812" t="s">
        <v>2476</v>
      </c>
      <c r="N1812" t="s">
        <v>3110</v>
      </c>
      <c r="O1812" t="s">
        <v>1832</v>
      </c>
      <c r="P1812" s="204">
        <v>5000</v>
      </c>
      <c r="S1812" t="s">
        <v>2477</v>
      </c>
      <c r="T1812" t="s">
        <v>3899</v>
      </c>
      <c r="U1812" s="206">
        <v>2.625</v>
      </c>
      <c r="V1812" t="s">
        <v>3710</v>
      </c>
      <c r="W1812" t="s">
        <v>2413</v>
      </c>
      <c r="X1812" t="s">
        <v>2375</v>
      </c>
      <c r="Y1812" t="s">
        <v>3114</v>
      </c>
      <c r="Z1812" t="s">
        <v>3532</v>
      </c>
      <c r="AA1812">
        <v>797083</v>
      </c>
      <c r="AB1812" s="203">
        <v>37030.875</v>
      </c>
      <c r="AC1812" s="203">
        <v>37032.875</v>
      </c>
    </row>
    <row r="1813" spans="1:29" x14ac:dyDescent="0.25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3</v>
      </c>
      <c r="F1813" s="218">
        <f t="shared" si="145"/>
        <v>30000</v>
      </c>
      <c r="G1813" s="207">
        <v>1265193</v>
      </c>
      <c r="H1813" s="203">
        <v>37029.361041666663</v>
      </c>
      <c r="I1813" t="s">
        <v>2313</v>
      </c>
      <c r="M1813" t="s">
        <v>2476</v>
      </c>
      <c r="N1813" t="s">
        <v>3110</v>
      </c>
      <c r="O1813" t="s">
        <v>1805</v>
      </c>
      <c r="Q1813" s="204">
        <v>10000</v>
      </c>
      <c r="S1813" t="s">
        <v>2477</v>
      </c>
      <c r="T1813" t="s">
        <v>3899</v>
      </c>
      <c r="U1813" s="206">
        <v>3.7749999999999999</v>
      </c>
      <c r="V1813" t="s">
        <v>2987</v>
      </c>
      <c r="W1813" t="s">
        <v>2386</v>
      </c>
      <c r="X1813" t="s">
        <v>2375</v>
      </c>
      <c r="Y1813" t="s">
        <v>3114</v>
      </c>
      <c r="Z1813" t="s">
        <v>3532</v>
      </c>
      <c r="AA1813">
        <v>797084</v>
      </c>
      <c r="AB1813" s="203">
        <v>37030.875</v>
      </c>
      <c r="AC1813" s="203">
        <v>37032.875</v>
      </c>
    </row>
    <row r="1814" spans="1:29" x14ac:dyDescent="0.25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3</v>
      </c>
      <c r="F1814" s="218">
        <f t="shared" si="145"/>
        <v>30000</v>
      </c>
      <c r="G1814" s="207">
        <v>1265194</v>
      </c>
      <c r="H1814" s="203">
        <v>37029.361064814817</v>
      </c>
      <c r="I1814" t="s">
        <v>2313</v>
      </c>
      <c r="M1814" t="s">
        <v>2476</v>
      </c>
      <c r="N1814" t="s">
        <v>3110</v>
      </c>
      <c r="O1814" t="s">
        <v>1753</v>
      </c>
      <c r="P1814" s="204">
        <v>10000</v>
      </c>
      <c r="S1814" t="s">
        <v>2477</v>
      </c>
      <c r="T1814" t="s">
        <v>3899</v>
      </c>
      <c r="U1814" s="206">
        <v>4.1875</v>
      </c>
      <c r="V1814" t="s">
        <v>2314</v>
      </c>
      <c r="W1814" t="s">
        <v>3112</v>
      </c>
      <c r="X1814" t="s">
        <v>3113</v>
      </c>
      <c r="Y1814" t="s">
        <v>3114</v>
      </c>
      <c r="Z1814" t="s">
        <v>3532</v>
      </c>
      <c r="AA1814">
        <v>797085</v>
      </c>
      <c r="AB1814" s="203">
        <v>37030.875</v>
      </c>
      <c r="AC1814" s="203">
        <v>37032.875</v>
      </c>
    </row>
    <row r="1815" spans="1:29" x14ac:dyDescent="0.25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3</v>
      </c>
      <c r="F1815" s="218">
        <f t="shared" si="145"/>
        <v>30000</v>
      </c>
      <c r="G1815" s="207">
        <v>1265195</v>
      </c>
      <c r="H1815" s="203">
        <v>37029.361076388886</v>
      </c>
      <c r="I1815" t="s">
        <v>3240</v>
      </c>
      <c r="M1815" t="s">
        <v>2476</v>
      </c>
      <c r="N1815" t="s">
        <v>3110</v>
      </c>
      <c r="O1815" t="s">
        <v>1845</v>
      </c>
      <c r="P1815" s="204">
        <v>10000</v>
      </c>
      <c r="S1815" t="s">
        <v>2477</v>
      </c>
      <c r="T1815" t="s">
        <v>3899</v>
      </c>
      <c r="U1815" s="206">
        <v>9.875</v>
      </c>
      <c r="V1815" t="s">
        <v>3732</v>
      </c>
      <c r="W1815" t="s">
        <v>2431</v>
      </c>
      <c r="X1815" t="s">
        <v>2375</v>
      </c>
      <c r="Y1815" t="s">
        <v>3114</v>
      </c>
      <c r="Z1815" t="s">
        <v>3532</v>
      </c>
      <c r="AA1815">
        <v>797086</v>
      </c>
      <c r="AB1815" s="203">
        <v>37030.875</v>
      </c>
      <c r="AC1815" s="203">
        <v>37032.875</v>
      </c>
    </row>
    <row r="1816" spans="1:29" x14ac:dyDescent="0.25">
      <c r="A1816" s="44" t="str">
        <f t="shared" si="141"/>
        <v xml:space="preserve"> Natural Gas Physical</v>
      </c>
      <c r="B1816" s="44" t="str">
        <f t="shared" si="142"/>
        <v/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4</v>
      </c>
      <c r="F1816" s="218">
        <f t="shared" si="145"/>
        <v>20000</v>
      </c>
      <c r="G1816" s="207">
        <v>1265196</v>
      </c>
      <c r="H1816" s="203">
        <v>37029.361087962963</v>
      </c>
      <c r="I1816" t="s">
        <v>1180</v>
      </c>
      <c r="M1816" t="s">
        <v>2476</v>
      </c>
      <c r="N1816" t="s">
        <v>2391</v>
      </c>
      <c r="O1816" t="s">
        <v>2080</v>
      </c>
      <c r="P1816" s="204">
        <v>5000</v>
      </c>
      <c r="S1816" t="s">
        <v>4050</v>
      </c>
      <c r="T1816" t="s">
        <v>2392</v>
      </c>
      <c r="U1816" s="206">
        <v>5.5</v>
      </c>
      <c r="V1816" t="s">
        <v>1181</v>
      </c>
      <c r="W1816" t="s">
        <v>2394</v>
      </c>
      <c r="X1816" t="s">
        <v>2395</v>
      </c>
      <c r="Y1816" t="s">
        <v>3114</v>
      </c>
      <c r="Z1816" t="s">
        <v>3533</v>
      </c>
      <c r="AA1816">
        <v>797087</v>
      </c>
      <c r="AB1816" s="203">
        <v>37029.875</v>
      </c>
      <c r="AC1816" s="203">
        <v>37032.875</v>
      </c>
    </row>
    <row r="1817" spans="1:29" x14ac:dyDescent="0.25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3</v>
      </c>
      <c r="F1817" s="218">
        <f t="shared" si="145"/>
        <v>15000</v>
      </c>
      <c r="G1817" s="207">
        <v>1265200</v>
      </c>
      <c r="H1817" s="203">
        <v>37029.361145833333</v>
      </c>
      <c r="I1817" t="s">
        <v>2353</v>
      </c>
      <c r="M1817" t="s">
        <v>2476</v>
      </c>
      <c r="N1817" t="s">
        <v>3110</v>
      </c>
      <c r="O1817" t="s">
        <v>1822</v>
      </c>
      <c r="P1817" s="204">
        <v>5000</v>
      </c>
      <c r="S1817" t="s">
        <v>2477</v>
      </c>
      <c r="T1817" t="s">
        <v>3899</v>
      </c>
      <c r="U1817" s="206">
        <v>4.0149999999999997</v>
      </c>
      <c r="V1817" t="s">
        <v>2551</v>
      </c>
      <c r="W1817" t="s">
        <v>3174</v>
      </c>
      <c r="X1817" t="s">
        <v>3138</v>
      </c>
      <c r="Y1817" t="s">
        <v>3114</v>
      </c>
      <c r="Z1817" t="s">
        <v>3532</v>
      </c>
      <c r="AA1817">
        <v>797089</v>
      </c>
      <c r="AB1817" s="203">
        <v>37030.875</v>
      </c>
      <c r="AC1817" s="203">
        <v>37032.875</v>
      </c>
    </row>
    <row r="1818" spans="1:29" x14ac:dyDescent="0.25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3</v>
      </c>
      <c r="F1818" s="218">
        <f t="shared" si="145"/>
        <v>30000</v>
      </c>
      <c r="G1818" s="207">
        <v>1265201</v>
      </c>
      <c r="H1818" s="203">
        <v>37029.361168981479</v>
      </c>
      <c r="I1818" t="s">
        <v>3115</v>
      </c>
      <c r="M1818" t="s">
        <v>2476</v>
      </c>
      <c r="N1818" t="s">
        <v>3110</v>
      </c>
      <c r="O1818" t="s">
        <v>1762</v>
      </c>
      <c r="P1818" s="204">
        <v>10000</v>
      </c>
      <c r="S1818" t="s">
        <v>2477</v>
      </c>
      <c r="T1818" t="s">
        <v>3899</v>
      </c>
      <c r="U1818" s="206">
        <v>4.05</v>
      </c>
      <c r="V1818" t="s">
        <v>3156</v>
      </c>
      <c r="W1818" t="s">
        <v>3157</v>
      </c>
      <c r="X1818" t="s">
        <v>3158</v>
      </c>
      <c r="Y1818" t="s">
        <v>3114</v>
      </c>
      <c r="Z1818" t="s">
        <v>3532</v>
      </c>
      <c r="AA1818">
        <v>797090</v>
      </c>
      <c r="AB1818" s="203">
        <v>37030.875</v>
      </c>
      <c r="AC1818" s="203">
        <v>37032.875</v>
      </c>
    </row>
    <row r="1819" spans="1:29" x14ac:dyDescent="0.25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3</v>
      </c>
      <c r="F1819" s="218">
        <f t="shared" si="145"/>
        <v>15000</v>
      </c>
      <c r="G1819" s="207">
        <v>1265202</v>
      </c>
      <c r="H1819" s="203">
        <v>37029.361238425925</v>
      </c>
      <c r="I1819" t="s">
        <v>3143</v>
      </c>
      <c r="M1819" t="s">
        <v>2476</v>
      </c>
      <c r="N1819" t="s">
        <v>3110</v>
      </c>
      <c r="O1819" t="s">
        <v>1768</v>
      </c>
      <c r="P1819" s="204">
        <v>5000</v>
      </c>
      <c r="S1819" t="s">
        <v>2477</v>
      </c>
      <c r="T1819" t="s">
        <v>3899</v>
      </c>
      <c r="U1819" s="206">
        <v>3.9849999999999999</v>
      </c>
      <c r="V1819" t="s">
        <v>2342</v>
      </c>
      <c r="W1819" t="s">
        <v>3174</v>
      </c>
      <c r="X1819" t="s">
        <v>3138</v>
      </c>
      <c r="Y1819" t="s">
        <v>3114</v>
      </c>
      <c r="Z1819" t="s">
        <v>3532</v>
      </c>
      <c r="AA1819">
        <v>797091</v>
      </c>
      <c r="AB1819" s="203">
        <v>37030.875</v>
      </c>
      <c r="AC1819" s="203">
        <v>37032.875</v>
      </c>
    </row>
    <row r="1820" spans="1:29" x14ac:dyDescent="0.25">
      <c r="A1820" s="44" t="str">
        <f t="shared" si="141"/>
        <v>US Natural Gas Financial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Financial</v>
      </c>
      <c r="E1820" s="44">
        <f>IF(VLOOKUP(S1820,'DD-Lookup'!$J$6:$L$50,3,FALSE)="Monthly",(YEAR(AC1820)-YEAR(AB1820))*12+MONTH(AC1820)-MONTH(AB1820)+1,(AC1820-AB1820+1))</f>
        <v>30</v>
      </c>
      <c r="F1820" s="218">
        <f t="shared" si="145"/>
        <v>600000</v>
      </c>
      <c r="G1820" s="207">
        <v>1265203</v>
      </c>
      <c r="H1820" s="203">
        <v>37029.361250000002</v>
      </c>
      <c r="I1820" t="s">
        <v>3871</v>
      </c>
      <c r="M1820" t="s">
        <v>2476</v>
      </c>
      <c r="N1820" t="s">
        <v>2711</v>
      </c>
      <c r="O1820" t="s">
        <v>2712</v>
      </c>
      <c r="Q1820" s="204">
        <v>20000</v>
      </c>
      <c r="S1820" t="s">
        <v>2477</v>
      </c>
      <c r="T1820" t="s">
        <v>3899</v>
      </c>
      <c r="U1820" s="206">
        <v>4.1749999999999998</v>
      </c>
      <c r="V1820" t="s">
        <v>2716</v>
      </c>
      <c r="W1820" t="s">
        <v>3390</v>
      </c>
      <c r="X1820" t="s">
        <v>2713</v>
      </c>
      <c r="Y1820" t="s">
        <v>3964</v>
      </c>
      <c r="Z1820" t="s">
        <v>3532</v>
      </c>
      <c r="AA1820" t="s">
        <v>2081</v>
      </c>
      <c r="AB1820" s="203">
        <v>37043.875</v>
      </c>
      <c r="AC1820" s="203">
        <v>37072.875</v>
      </c>
    </row>
    <row r="1821" spans="1:29" x14ac:dyDescent="0.25">
      <c r="A1821" s="44" t="str">
        <f t="shared" si="141"/>
        <v>US Natural Gas Physical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3</v>
      </c>
      <c r="F1821" s="218">
        <f t="shared" si="145"/>
        <v>15000</v>
      </c>
      <c r="G1821" s="207">
        <v>1265204</v>
      </c>
      <c r="H1821" s="203">
        <v>37029.361296296294</v>
      </c>
      <c r="I1821" t="s">
        <v>2669</v>
      </c>
      <c r="M1821" t="s">
        <v>2476</v>
      </c>
      <c r="N1821" t="s">
        <v>3110</v>
      </c>
      <c r="O1821" t="s">
        <v>1779</v>
      </c>
      <c r="P1821" s="204">
        <v>5000</v>
      </c>
      <c r="S1821" t="s">
        <v>2477</v>
      </c>
      <c r="T1821" t="s">
        <v>3899</v>
      </c>
      <c r="U1821" s="206">
        <v>4.34</v>
      </c>
      <c r="V1821" t="s">
        <v>3146</v>
      </c>
      <c r="W1821" t="s">
        <v>3174</v>
      </c>
      <c r="X1821" t="s">
        <v>3175</v>
      </c>
      <c r="Y1821" t="s">
        <v>3114</v>
      </c>
      <c r="Z1821" t="s">
        <v>3532</v>
      </c>
      <c r="AA1821">
        <v>797092</v>
      </c>
      <c r="AB1821" s="203">
        <v>37030.875</v>
      </c>
      <c r="AC1821" s="203">
        <v>37032.875</v>
      </c>
    </row>
    <row r="1822" spans="1:29" x14ac:dyDescent="0.25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3</v>
      </c>
      <c r="F1822" s="218">
        <f t="shared" si="145"/>
        <v>30000</v>
      </c>
      <c r="G1822" s="207">
        <v>1265205</v>
      </c>
      <c r="H1822" s="203">
        <v>37029.361307870371</v>
      </c>
      <c r="I1822" t="s">
        <v>2934</v>
      </c>
      <c r="M1822" t="s">
        <v>2476</v>
      </c>
      <c r="N1822" t="s">
        <v>3110</v>
      </c>
      <c r="O1822" t="s">
        <v>1805</v>
      </c>
      <c r="Q1822" s="204">
        <v>10000</v>
      </c>
      <c r="S1822" t="s">
        <v>2477</v>
      </c>
      <c r="T1822" t="s">
        <v>3899</v>
      </c>
      <c r="U1822" s="206">
        <v>3.8</v>
      </c>
      <c r="V1822" t="s">
        <v>2935</v>
      </c>
      <c r="W1822" t="s">
        <v>2386</v>
      </c>
      <c r="X1822" t="s">
        <v>2375</v>
      </c>
      <c r="Y1822" t="s">
        <v>3114</v>
      </c>
      <c r="Z1822" t="s">
        <v>3532</v>
      </c>
      <c r="AA1822">
        <v>797093</v>
      </c>
      <c r="AB1822" s="203">
        <v>37030.875</v>
      </c>
      <c r="AC1822" s="203">
        <v>37032.875</v>
      </c>
    </row>
    <row r="1823" spans="1:29" x14ac:dyDescent="0.25">
      <c r="A1823" s="44" t="str">
        <f t="shared" si="141"/>
        <v xml:space="preserve"> Metals Financial</v>
      </c>
      <c r="B1823" s="44" t="str">
        <f t="shared" si="142"/>
        <v/>
      </c>
      <c r="C1823" s="44" t="str">
        <f t="shared" si="143"/>
        <v>Metals</v>
      </c>
      <c r="D1823" s="44" t="str">
        <f t="shared" si="144"/>
        <v>Financial</v>
      </c>
      <c r="E1823" s="44">
        <f>IF(VLOOKUP(S1823,'DD-Lookup'!$J$6:$L$50,3,FALSE)="Monthly",(YEAR(AC1823)-YEAR(AB1823))*12+MONTH(AC1823)-MONTH(AB1823)+1,(AC1823-AB1823+1))</f>
        <v>1</v>
      </c>
      <c r="F1823" s="218">
        <f t="shared" si="145"/>
        <v>10</v>
      </c>
      <c r="G1823" s="207">
        <v>1265206</v>
      </c>
      <c r="H1823" s="203">
        <v>37029.361319444448</v>
      </c>
      <c r="I1823" t="s">
        <v>3950</v>
      </c>
      <c r="M1823" t="s">
        <v>2482</v>
      </c>
      <c r="N1823" t="s">
        <v>3972</v>
      </c>
      <c r="O1823" t="s">
        <v>3973</v>
      </c>
      <c r="P1823" s="204">
        <v>10</v>
      </c>
      <c r="S1823" t="s">
        <v>3974</v>
      </c>
      <c r="T1823" t="s">
        <v>3899</v>
      </c>
      <c r="U1823" s="206">
        <v>7250</v>
      </c>
      <c r="V1823" t="s">
        <v>3953</v>
      </c>
      <c r="W1823" t="s">
        <v>3976</v>
      </c>
      <c r="X1823" t="s">
        <v>3902</v>
      </c>
      <c r="Y1823" t="s">
        <v>3903</v>
      </c>
      <c r="Z1823" t="s">
        <v>3904</v>
      </c>
      <c r="AA1823">
        <v>2138423</v>
      </c>
    </row>
    <row r="1824" spans="1:29" x14ac:dyDescent="0.25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3</v>
      </c>
      <c r="F1824" s="218">
        <f t="shared" si="145"/>
        <v>15000</v>
      </c>
      <c r="G1824" s="207">
        <v>1265207</v>
      </c>
      <c r="H1824" s="203">
        <v>37029.361331018517</v>
      </c>
      <c r="I1824" t="s">
        <v>3143</v>
      </c>
      <c r="M1824" t="s">
        <v>2476</v>
      </c>
      <c r="N1824" t="s">
        <v>3110</v>
      </c>
      <c r="O1824" t="s">
        <v>1928</v>
      </c>
      <c r="P1824" s="204">
        <v>5000</v>
      </c>
      <c r="S1824" t="s">
        <v>2477</v>
      </c>
      <c r="T1824" t="s">
        <v>3899</v>
      </c>
      <c r="U1824" s="206">
        <v>4.1624999999999996</v>
      </c>
      <c r="V1824" t="s">
        <v>1929</v>
      </c>
      <c r="W1824" t="s">
        <v>3112</v>
      </c>
      <c r="X1824" t="s">
        <v>3113</v>
      </c>
      <c r="Y1824" t="s">
        <v>3114</v>
      </c>
      <c r="Z1824" t="s">
        <v>3532</v>
      </c>
      <c r="AA1824">
        <v>797094</v>
      </c>
      <c r="AB1824" s="203">
        <v>37030.875</v>
      </c>
      <c r="AC1824" s="203">
        <v>37032.875</v>
      </c>
    </row>
    <row r="1825" spans="1:29" x14ac:dyDescent="0.25">
      <c r="A1825" s="44" t="str">
        <f t="shared" si="141"/>
        <v>US Natural Gas Financial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Financial</v>
      </c>
      <c r="E1825" s="44">
        <f>IF(VLOOKUP(S1825,'DD-Lookup'!$J$6:$L$50,3,FALSE)="Monthly",(YEAR(AC1825)-YEAR(AB1825))*12+MONTH(AC1825)-MONTH(AB1825)+1,(AC1825-AB1825+1))</f>
        <v>30</v>
      </c>
      <c r="F1825" s="218">
        <f t="shared" si="145"/>
        <v>600000</v>
      </c>
      <c r="G1825" s="207">
        <v>1265208</v>
      </c>
      <c r="H1825" s="203">
        <v>37029.361342592594</v>
      </c>
      <c r="I1825" t="s">
        <v>2654</v>
      </c>
      <c r="M1825" t="s">
        <v>2476</v>
      </c>
      <c r="N1825" t="s">
        <v>2711</v>
      </c>
      <c r="O1825" t="s">
        <v>2712</v>
      </c>
      <c r="Q1825" s="204">
        <v>20000</v>
      </c>
      <c r="S1825" t="s">
        <v>2477</v>
      </c>
      <c r="T1825" t="s">
        <v>3899</v>
      </c>
      <c r="U1825" s="206">
        <v>4.18</v>
      </c>
      <c r="V1825" t="s">
        <v>1695</v>
      </c>
      <c r="W1825" t="s">
        <v>3390</v>
      </c>
      <c r="X1825" t="s">
        <v>2713</v>
      </c>
      <c r="Y1825" t="s">
        <v>3964</v>
      </c>
      <c r="Z1825" t="s">
        <v>3532</v>
      </c>
      <c r="AA1825" t="s">
        <v>2082</v>
      </c>
      <c r="AB1825" s="203">
        <v>37043.875</v>
      </c>
      <c r="AC1825" s="203">
        <v>37072.875</v>
      </c>
    </row>
    <row r="1826" spans="1:29" x14ac:dyDescent="0.25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3</v>
      </c>
      <c r="F1826" s="218">
        <f t="shared" si="145"/>
        <v>15000</v>
      </c>
      <c r="G1826" s="207">
        <v>1265209</v>
      </c>
      <c r="H1826" s="203">
        <v>37029.36136574074</v>
      </c>
      <c r="I1826" t="s">
        <v>2498</v>
      </c>
      <c r="M1826" t="s">
        <v>2476</v>
      </c>
      <c r="N1826" t="s">
        <v>3110</v>
      </c>
      <c r="O1826" t="s">
        <v>1761</v>
      </c>
      <c r="P1826" s="204">
        <v>5000</v>
      </c>
      <c r="S1826" t="s">
        <v>2477</v>
      </c>
      <c r="T1826" t="s">
        <v>3899</v>
      </c>
      <c r="U1826" s="206">
        <v>4.4649999999999999</v>
      </c>
      <c r="V1826" t="s">
        <v>2499</v>
      </c>
      <c r="W1826" t="s">
        <v>2358</v>
      </c>
      <c r="X1826" t="s">
        <v>2359</v>
      </c>
      <c r="Y1826" t="s">
        <v>3114</v>
      </c>
      <c r="Z1826" t="s">
        <v>3532</v>
      </c>
      <c r="AA1826">
        <v>797095</v>
      </c>
      <c r="AB1826" s="203">
        <v>37030.875</v>
      </c>
      <c r="AC1826" s="203">
        <v>37032.875</v>
      </c>
    </row>
    <row r="1827" spans="1:29" x14ac:dyDescent="0.25">
      <c r="A1827" s="44" t="str">
        <f t="shared" si="141"/>
        <v>US Crude Financial</v>
      </c>
      <c r="B1827" s="44" t="str">
        <f t="shared" si="142"/>
        <v>US</v>
      </c>
      <c r="C1827" s="44" t="str">
        <f t="shared" si="143"/>
        <v>Crude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1</v>
      </c>
      <c r="F1827" s="218">
        <f t="shared" si="145"/>
        <v>50000</v>
      </c>
      <c r="G1827" s="207">
        <v>1265211</v>
      </c>
      <c r="H1827" s="203">
        <v>37029.36142361111</v>
      </c>
      <c r="I1827" t="s">
        <v>2346</v>
      </c>
      <c r="M1827" t="s">
        <v>3626</v>
      </c>
      <c r="N1827" t="s">
        <v>4150</v>
      </c>
      <c r="O1827" t="s">
        <v>4151</v>
      </c>
      <c r="P1827" s="204">
        <v>50000</v>
      </c>
      <c r="S1827" t="s">
        <v>2483</v>
      </c>
      <c r="T1827" t="s">
        <v>3899</v>
      </c>
      <c r="U1827" s="206">
        <v>29.08</v>
      </c>
      <c r="V1827" t="s">
        <v>2991</v>
      </c>
      <c r="W1827" t="s">
        <v>4153</v>
      </c>
      <c r="X1827" t="s">
        <v>4154</v>
      </c>
      <c r="Y1827" t="s">
        <v>3964</v>
      </c>
      <c r="Z1827" t="s">
        <v>3532</v>
      </c>
      <c r="AA1827" t="s">
        <v>2083</v>
      </c>
      <c r="AB1827" s="203">
        <v>37043</v>
      </c>
      <c r="AC1827" s="203">
        <v>37072</v>
      </c>
    </row>
    <row r="1828" spans="1:29" x14ac:dyDescent="0.25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3</v>
      </c>
      <c r="F1828" s="218">
        <f t="shared" si="145"/>
        <v>30000</v>
      </c>
      <c r="G1828" s="207">
        <v>1265213</v>
      </c>
      <c r="H1828" s="203">
        <v>37029.36146990741</v>
      </c>
      <c r="I1828" t="s">
        <v>2313</v>
      </c>
      <c r="M1828" t="s">
        <v>2476</v>
      </c>
      <c r="N1828" t="s">
        <v>3110</v>
      </c>
      <c r="O1828" t="s">
        <v>1859</v>
      </c>
      <c r="P1828" s="204">
        <v>10000</v>
      </c>
      <c r="S1828" t="s">
        <v>2477</v>
      </c>
      <c r="T1828" t="s">
        <v>3899</v>
      </c>
      <c r="U1828" s="206">
        <v>4.0999999999999996</v>
      </c>
      <c r="V1828" t="s">
        <v>2314</v>
      </c>
      <c r="W1828" t="s">
        <v>3174</v>
      </c>
      <c r="X1828" t="s">
        <v>2321</v>
      </c>
      <c r="Y1828" t="s">
        <v>3114</v>
      </c>
      <c r="Z1828" t="s">
        <v>3532</v>
      </c>
      <c r="AA1828">
        <v>797097</v>
      </c>
      <c r="AB1828" s="203">
        <v>37030.875</v>
      </c>
      <c r="AC1828" s="203">
        <v>37032.875</v>
      </c>
    </row>
    <row r="1829" spans="1:29" x14ac:dyDescent="0.25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3</v>
      </c>
      <c r="F1829" s="218">
        <f t="shared" si="145"/>
        <v>15000</v>
      </c>
      <c r="G1829" s="207">
        <v>1265214</v>
      </c>
      <c r="H1829" s="203">
        <v>37029.361493055556</v>
      </c>
      <c r="I1829" t="s">
        <v>3161</v>
      </c>
      <c r="M1829" t="s">
        <v>2476</v>
      </c>
      <c r="N1829" t="s">
        <v>3110</v>
      </c>
      <c r="O1829" t="s">
        <v>1913</v>
      </c>
      <c r="P1829" s="204">
        <v>5000</v>
      </c>
      <c r="S1829" t="s">
        <v>2477</v>
      </c>
      <c r="T1829" t="s">
        <v>3899</v>
      </c>
      <c r="U1829" s="206">
        <v>4.4400000000000004</v>
      </c>
      <c r="V1829" t="s">
        <v>2536</v>
      </c>
      <c r="W1829" t="s">
        <v>2358</v>
      </c>
      <c r="X1829" t="s">
        <v>2359</v>
      </c>
      <c r="Y1829" t="s">
        <v>3114</v>
      </c>
      <c r="Z1829" t="s">
        <v>3532</v>
      </c>
      <c r="AA1829">
        <v>797098</v>
      </c>
      <c r="AB1829" s="203">
        <v>37030.875</v>
      </c>
      <c r="AC1829" s="203">
        <v>37032.875</v>
      </c>
    </row>
    <row r="1830" spans="1:29" x14ac:dyDescent="0.25">
      <c r="A1830" s="44" t="str">
        <f t="shared" si="141"/>
        <v xml:space="preserve"> Metals Financial</v>
      </c>
      <c r="B1830" s="44" t="str">
        <f t="shared" si="142"/>
        <v/>
      </c>
      <c r="C1830" s="44" t="str">
        <f t="shared" si="143"/>
        <v>Metals</v>
      </c>
      <c r="D1830" s="44" t="str">
        <f t="shared" si="144"/>
        <v>Financial</v>
      </c>
      <c r="E1830" s="44">
        <f>IF(VLOOKUP(S1830,'DD-Lookup'!$J$6:$L$50,3,FALSE)="Monthly",(YEAR(AC1830)-YEAR(AB1830))*12+MONTH(AC1830)-MONTH(AB1830)+1,(AC1830-AB1830+1))</f>
        <v>1</v>
      </c>
      <c r="F1830" s="218">
        <f t="shared" si="145"/>
        <v>20</v>
      </c>
      <c r="G1830" s="207">
        <v>1265216</v>
      </c>
      <c r="H1830" s="203">
        <v>37029.361516203702</v>
      </c>
      <c r="I1830" t="s">
        <v>3869</v>
      </c>
      <c r="M1830" t="s">
        <v>2482</v>
      </c>
      <c r="N1830" t="s">
        <v>3896</v>
      </c>
      <c r="O1830" t="s">
        <v>3897</v>
      </c>
      <c r="P1830" s="204">
        <v>20</v>
      </c>
      <c r="S1830" t="s">
        <v>3898</v>
      </c>
      <c r="T1830" t="s">
        <v>3899</v>
      </c>
      <c r="U1830" s="206">
        <v>1704</v>
      </c>
      <c r="V1830" t="s">
        <v>3957</v>
      </c>
      <c r="W1830" t="s">
        <v>3922</v>
      </c>
      <c r="X1830" t="s">
        <v>3902</v>
      </c>
      <c r="Y1830" t="s">
        <v>3903</v>
      </c>
      <c r="Z1830" t="s">
        <v>3904</v>
      </c>
      <c r="AA1830">
        <v>2138425</v>
      </c>
    </row>
    <row r="1831" spans="1:29" x14ac:dyDescent="0.25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3</v>
      </c>
      <c r="F1831" s="218">
        <f t="shared" si="145"/>
        <v>15000</v>
      </c>
      <c r="G1831" s="207">
        <v>1265217</v>
      </c>
      <c r="H1831" s="203">
        <v>37029.361516203702</v>
      </c>
      <c r="I1831" t="s">
        <v>2723</v>
      </c>
      <c r="M1831" t="s">
        <v>2476</v>
      </c>
      <c r="N1831" t="s">
        <v>3110</v>
      </c>
      <c r="O1831" t="s">
        <v>1768</v>
      </c>
      <c r="P1831" s="204">
        <v>5000</v>
      </c>
      <c r="S1831" t="s">
        <v>2477</v>
      </c>
      <c r="T1831" t="s">
        <v>3899</v>
      </c>
      <c r="U1831" s="206">
        <v>3.98</v>
      </c>
      <c r="V1831" t="s">
        <v>2459</v>
      </c>
      <c r="W1831" t="s">
        <v>3174</v>
      </c>
      <c r="X1831" t="s">
        <v>3138</v>
      </c>
      <c r="Y1831" t="s">
        <v>3114</v>
      </c>
      <c r="Z1831" t="s">
        <v>3532</v>
      </c>
      <c r="AA1831">
        <v>797100</v>
      </c>
      <c r="AB1831" s="203">
        <v>37030.875</v>
      </c>
      <c r="AC1831" s="203">
        <v>37032.875</v>
      </c>
    </row>
    <row r="1832" spans="1:29" x14ac:dyDescent="0.25">
      <c r="A1832" s="44" t="str">
        <f t="shared" si="141"/>
        <v>US Natural Gas Financial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Financial</v>
      </c>
      <c r="E1832" s="44">
        <f>IF(VLOOKUP(S1832,'DD-Lookup'!$J$6:$L$50,3,FALSE)="Monthly",(YEAR(AC1832)-YEAR(AB1832))*12+MONTH(AC1832)-MONTH(AB1832)+1,(AC1832-AB1832+1))</f>
        <v>30</v>
      </c>
      <c r="F1832" s="218">
        <f t="shared" si="145"/>
        <v>150000</v>
      </c>
      <c r="G1832" s="207">
        <v>1265219</v>
      </c>
      <c r="H1832" s="203">
        <v>37029.361539351848</v>
      </c>
      <c r="I1832" t="s">
        <v>2630</v>
      </c>
      <c r="M1832" t="s">
        <v>2476</v>
      </c>
      <c r="N1832" t="s">
        <v>2711</v>
      </c>
      <c r="O1832" t="s">
        <v>2712</v>
      </c>
      <c r="P1832" s="204">
        <v>5000</v>
      </c>
      <c r="S1832" t="s">
        <v>2477</v>
      </c>
      <c r="T1832" t="s">
        <v>3899</v>
      </c>
      <c r="U1832" s="206">
        <v>4.1749999999999998</v>
      </c>
      <c r="V1832" t="s">
        <v>3834</v>
      </c>
      <c r="W1832" t="s">
        <v>3390</v>
      </c>
      <c r="X1832" t="s">
        <v>2713</v>
      </c>
      <c r="Y1832" t="s">
        <v>3964</v>
      </c>
      <c r="Z1832" t="s">
        <v>3532</v>
      </c>
      <c r="AA1832" t="s">
        <v>2084</v>
      </c>
      <c r="AB1832" s="203">
        <v>37043.875</v>
      </c>
      <c r="AC1832" s="203">
        <v>37072.875</v>
      </c>
    </row>
    <row r="1833" spans="1:29" x14ac:dyDescent="0.25">
      <c r="A1833" s="44" t="str">
        <f t="shared" si="141"/>
        <v xml:space="preserve"> Natural Gas Physical</v>
      </c>
      <c r="B1833" s="44" t="str">
        <f t="shared" si="142"/>
        <v/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4</v>
      </c>
      <c r="F1833" s="218">
        <f t="shared" si="145"/>
        <v>20000</v>
      </c>
      <c r="G1833" s="207">
        <v>1265218</v>
      </c>
      <c r="H1833" s="203">
        <v>37029.361539351848</v>
      </c>
      <c r="I1833" t="s">
        <v>3202</v>
      </c>
      <c r="M1833" t="s">
        <v>2476</v>
      </c>
      <c r="N1833" t="s">
        <v>2391</v>
      </c>
      <c r="O1833" t="s">
        <v>2080</v>
      </c>
      <c r="P1833" s="204">
        <v>5000</v>
      </c>
      <c r="S1833" t="s">
        <v>4050</v>
      </c>
      <c r="T1833" t="s">
        <v>2392</v>
      </c>
      <c r="U1833" s="206">
        <v>5.4850000000000003</v>
      </c>
      <c r="V1833" t="s">
        <v>3203</v>
      </c>
      <c r="W1833" t="s">
        <v>2394</v>
      </c>
      <c r="X1833" t="s">
        <v>2395</v>
      </c>
      <c r="Y1833" t="s">
        <v>3114</v>
      </c>
      <c r="Z1833" t="s">
        <v>3533</v>
      </c>
      <c r="AA1833">
        <v>797101</v>
      </c>
      <c r="AB1833" s="203">
        <v>37029.875</v>
      </c>
      <c r="AC1833" s="203">
        <v>37032.875</v>
      </c>
    </row>
    <row r="1834" spans="1:29" x14ac:dyDescent="0.25">
      <c r="A1834" s="44" t="str">
        <f t="shared" si="141"/>
        <v xml:space="preserve"> Metals Financial</v>
      </c>
      <c r="B1834" s="44" t="str">
        <f t="shared" si="142"/>
        <v/>
      </c>
      <c r="C1834" s="44" t="str">
        <f t="shared" si="143"/>
        <v>Metals</v>
      </c>
      <c r="D1834" s="44" t="str">
        <f t="shared" si="144"/>
        <v>Financial</v>
      </c>
      <c r="E1834" s="44">
        <f>IF(VLOOKUP(S1834,'DD-Lookup'!$J$6:$L$50,3,FALSE)="Monthly",(YEAR(AC1834)-YEAR(AB1834))*12+MONTH(AC1834)-MONTH(AB1834)+1,(AC1834-AB1834+1))</f>
        <v>1</v>
      </c>
      <c r="F1834" s="218">
        <f t="shared" si="145"/>
        <v>20</v>
      </c>
      <c r="G1834" s="207">
        <v>1265220</v>
      </c>
      <c r="H1834" s="203">
        <v>37029.361574074072</v>
      </c>
      <c r="I1834" t="s">
        <v>4010</v>
      </c>
      <c r="M1834" t="s">
        <v>2482</v>
      </c>
      <c r="N1834" t="s">
        <v>3978</v>
      </c>
      <c r="O1834" t="s">
        <v>3979</v>
      </c>
      <c r="Q1834" s="204">
        <v>20</v>
      </c>
      <c r="S1834" t="s">
        <v>3898</v>
      </c>
      <c r="T1834" t="s">
        <v>3899</v>
      </c>
      <c r="U1834" s="206">
        <v>486</v>
      </c>
      <c r="V1834" t="s">
        <v>1604</v>
      </c>
      <c r="W1834" t="s">
        <v>3962</v>
      </c>
      <c r="X1834" t="s">
        <v>3902</v>
      </c>
      <c r="Y1834" t="s">
        <v>3903</v>
      </c>
      <c r="Z1834" t="s">
        <v>3904</v>
      </c>
      <c r="AA1834">
        <v>2138427</v>
      </c>
    </row>
    <row r="1835" spans="1:29" x14ac:dyDescent="0.25">
      <c r="A1835" s="44" t="str">
        <f t="shared" si="141"/>
        <v>US Natural Gas Financial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Financial</v>
      </c>
      <c r="E1835" s="44">
        <f>IF(VLOOKUP(S1835,'DD-Lookup'!$J$6:$L$50,3,FALSE)="Monthly",(YEAR(AC1835)-YEAR(AB1835))*12+MONTH(AC1835)-MONTH(AB1835)+1,(AC1835-AB1835+1))</f>
        <v>30</v>
      </c>
      <c r="F1835" s="218">
        <f t="shared" si="145"/>
        <v>450000</v>
      </c>
      <c r="G1835" s="207">
        <v>1265221</v>
      </c>
      <c r="H1835" s="203">
        <v>37029.361585648148</v>
      </c>
      <c r="I1835" t="s">
        <v>3871</v>
      </c>
      <c r="M1835" t="s">
        <v>2476</v>
      </c>
      <c r="N1835" t="s">
        <v>2711</v>
      </c>
      <c r="O1835" t="s">
        <v>2712</v>
      </c>
      <c r="P1835" s="204">
        <v>15000</v>
      </c>
      <c r="S1835" t="s">
        <v>2477</v>
      </c>
      <c r="T1835" t="s">
        <v>3899</v>
      </c>
      <c r="U1835" s="206">
        <v>4.1749999999999998</v>
      </c>
      <c r="V1835" t="s">
        <v>2716</v>
      </c>
      <c r="W1835" t="s">
        <v>3390</v>
      </c>
      <c r="X1835" t="s">
        <v>2713</v>
      </c>
      <c r="Y1835" t="s">
        <v>3964</v>
      </c>
      <c r="Z1835" t="s">
        <v>3532</v>
      </c>
      <c r="AA1835" t="s">
        <v>2085</v>
      </c>
      <c r="AB1835" s="203">
        <v>37043.875</v>
      </c>
      <c r="AC1835" s="203">
        <v>37072.875</v>
      </c>
    </row>
    <row r="1836" spans="1:29" x14ac:dyDescent="0.25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3</v>
      </c>
      <c r="F1836" s="218">
        <f t="shared" si="145"/>
        <v>15000</v>
      </c>
      <c r="G1836" s="207">
        <v>1265222</v>
      </c>
      <c r="H1836" s="203">
        <v>37029.361597222225</v>
      </c>
      <c r="I1836" t="s">
        <v>2723</v>
      </c>
      <c r="M1836" t="s">
        <v>2476</v>
      </c>
      <c r="N1836" t="s">
        <v>3110</v>
      </c>
      <c r="O1836" t="s">
        <v>1768</v>
      </c>
      <c r="P1836" s="204">
        <v>5000</v>
      </c>
      <c r="S1836" t="s">
        <v>2477</v>
      </c>
      <c r="T1836" t="s">
        <v>3899</v>
      </c>
      <c r="U1836" s="206">
        <v>3.9750000000000001</v>
      </c>
      <c r="V1836" t="s">
        <v>2459</v>
      </c>
      <c r="W1836" t="s">
        <v>3174</v>
      </c>
      <c r="X1836" t="s">
        <v>3138</v>
      </c>
      <c r="Y1836" t="s">
        <v>3114</v>
      </c>
      <c r="Z1836" t="s">
        <v>3532</v>
      </c>
      <c r="AA1836">
        <v>797102</v>
      </c>
      <c r="AB1836" s="203">
        <v>37030.875</v>
      </c>
      <c r="AC1836" s="203">
        <v>37032.875</v>
      </c>
    </row>
    <row r="1837" spans="1:29" x14ac:dyDescent="0.25">
      <c r="A1837" s="44" t="str">
        <f t="shared" si="141"/>
        <v xml:space="preserve"> Natural Gas Physical</v>
      </c>
      <c r="B1837" s="44" t="str">
        <f t="shared" si="142"/>
        <v/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4</v>
      </c>
      <c r="F1837" s="218">
        <f t="shared" si="145"/>
        <v>20000</v>
      </c>
      <c r="G1837" s="207">
        <v>1265223</v>
      </c>
      <c r="H1837" s="203">
        <v>37029.361608796295</v>
      </c>
      <c r="I1837" t="s">
        <v>2330</v>
      </c>
      <c r="M1837" t="s">
        <v>2476</v>
      </c>
      <c r="N1837" t="s">
        <v>2391</v>
      </c>
      <c r="O1837" t="s">
        <v>2076</v>
      </c>
      <c r="P1837" s="204">
        <v>5000</v>
      </c>
      <c r="S1837" t="s">
        <v>2477</v>
      </c>
      <c r="T1837" t="s">
        <v>3899</v>
      </c>
      <c r="U1837" s="206">
        <v>3.81</v>
      </c>
      <c r="V1837" t="s">
        <v>3758</v>
      </c>
      <c r="W1837" t="s">
        <v>2956</v>
      </c>
      <c r="X1837" t="s">
        <v>2957</v>
      </c>
      <c r="Y1837" t="s">
        <v>3114</v>
      </c>
      <c r="Z1837" t="s">
        <v>3533</v>
      </c>
      <c r="AA1837">
        <v>797103</v>
      </c>
      <c r="AB1837" s="203">
        <v>37030.875</v>
      </c>
      <c r="AC1837" s="203">
        <v>37033.875</v>
      </c>
    </row>
    <row r="1838" spans="1:29" x14ac:dyDescent="0.25">
      <c r="A1838" s="44" t="str">
        <f t="shared" si="141"/>
        <v xml:space="preserve"> Metals Financial</v>
      </c>
      <c r="B1838" s="44" t="str">
        <f t="shared" si="142"/>
        <v/>
      </c>
      <c r="C1838" s="44" t="str">
        <f t="shared" si="143"/>
        <v>Metals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1</v>
      </c>
      <c r="F1838" s="218">
        <f t="shared" si="145"/>
        <v>10</v>
      </c>
      <c r="G1838" s="207">
        <v>1265224</v>
      </c>
      <c r="H1838" s="203">
        <v>37029.361620370371</v>
      </c>
      <c r="I1838" t="s">
        <v>4028</v>
      </c>
      <c r="M1838" t="s">
        <v>2482</v>
      </c>
      <c r="N1838" t="s">
        <v>3972</v>
      </c>
      <c r="O1838" t="s">
        <v>3973</v>
      </c>
      <c r="Q1838" s="204">
        <v>10</v>
      </c>
      <c r="S1838" t="s">
        <v>3974</v>
      </c>
      <c r="T1838" t="s">
        <v>3899</v>
      </c>
      <c r="U1838" s="206">
        <v>7255</v>
      </c>
      <c r="V1838" t="s">
        <v>4177</v>
      </c>
      <c r="W1838" t="s">
        <v>3976</v>
      </c>
      <c r="X1838" t="s">
        <v>3902</v>
      </c>
      <c r="Y1838" t="s">
        <v>3903</v>
      </c>
      <c r="Z1838" t="s">
        <v>3904</v>
      </c>
      <c r="AA1838">
        <v>2138429</v>
      </c>
    </row>
    <row r="1839" spans="1:29" x14ac:dyDescent="0.25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3</v>
      </c>
      <c r="F1839" s="218">
        <f t="shared" si="145"/>
        <v>15000</v>
      </c>
      <c r="G1839" s="207">
        <v>1265225</v>
      </c>
      <c r="H1839" s="203">
        <v>37029.361620370371</v>
      </c>
      <c r="I1839" t="s">
        <v>3681</v>
      </c>
      <c r="M1839" t="s">
        <v>2476</v>
      </c>
      <c r="N1839" t="s">
        <v>3110</v>
      </c>
      <c r="O1839" t="s">
        <v>1780</v>
      </c>
      <c r="P1839" s="204">
        <v>5000</v>
      </c>
      <c r="S1839" t="s">
        <v>2477</v>
      </c>
      <c r="T1839" t="s">
        <v>3899</v>
      </c>
      <c r="U1839" s="206">
        <v>4</v>
      </c>
      <c r="V1839" t="s">
        <v>3682</v>
      </c>
      <c r="W1839" t="s">
        <v>3157</v>
      </c>
      <c r="X1839" t="s">
        <v>3158</v>
      </c>
      <c r="Y1839" t="s">
        <v>3114</v>
      </c>
      <c r="Z1839" t="s">
        <v>3532</v>
      </c>
      <c r="AA1839">
        <v>797104</v>
      </c>
      <c r="AB1839" s="203">
        <v>37030.875</v>
      </c>
      <c r="AC1839" s="203">
        <v>37032.875</v>
      </c>
    </row>
    <row r="1840" spans="1:29" x14ac:dyDescent="0.25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3</v>
      </c>
      <c r="F1840" s="218">
        <f t="shared" si="145"/>
        <v>30000</v>
      </c>
      <c r="G1840" s="207">
        <v>1265226</v>
      </c>
      <c r="H1840" s="203">
        <v>37029.361643518518</v>
      </c>
      <c r="I1840" t="s">
        <v>2630</v>
      </c>
      <c r="M1840" t="s">
        <v>2476</v>
      </c>
      <c r="N1840" t="s">
        <v>3110</v>
      </c>
      <c r="O1840" t="s">
        <v>1799</v>
      </c>
      <c r="Q1840" s="204">
        <v>10000</v>
      </c>
      <c r="S1840" t="s">
        <v>2477</v>
      </c>
      <c r="T1840" t="s">
        <v>3899</v>
      </c>
      <c r="U1840" s="206">
        <v>3.95</v>
      </c>
      <c r="V1840" t="s">
        <v>2730</v>
      </c>
      <c r="W1840" t="s">
        <v>2374</v>
      </c>
      <c r="X1840" t="s">
        <v>2375</v>
      </c>
      <c r="Y1840" t="s">
        <v>3114</v>
      </c>
      <c r="Z1840" t="s">
        <v>3532</v>
      </c>
      <c r="AA1840">
        <v>797105</v>
      </c>
      <c r="AB1840" s="203">
        <v>37030.875</v>
      </c>
      <c r="AC1840" s="203">
        <v>37032.875</v>
      </c>
    </row>
    <row r="1841" spans="1:29" x14ac:dyDescent="0.25">
      <c r="A1841" s="44" t="str">
        <f t="shared" si="141"/>
        <v xml:space="preserve"> Natural Gas Physical</v>
      </c>
      <c r="B1841" s="44" t="str">
        <f t="shared" si="142"/>
        <v/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4</v>
      </c>
      <c r="F1841" s="218">
        <f t="shared" si="145"/>
        <v>20000</v>
      </c>
      <c r="G1841" s="207">
        <v>1265227</v>
      </c>
      <c r="H1841" s="203">
        <v>37029.361724537041</v>
      </c>
      <c r="I1841" t="s">
        <v>2897</v>
      </c>
      <c r="M1841" t="s">
        <v>2476</v>
      </c>
      <c r="N1841" t="s">
        <v>2391</v>
      </c>
      <c r="O1841" t="s">
        <v>2076</v>
      </c>
      <c r="Q1841" s="204">
        <v>5000</v>
      </c>
      <c r="S1841" t="s">
        <v>2477</v>
      </c>
      <c r="T1841" t="s">
        <v>3899</v>
      </c>
      <c r="U1841" s="206">
        <v>3.83</v>
      </c>
      <c r="V1841" t="s">
        <v>2077</v>
      </c>
      <c r="W1841" t="s">
        <v>2956</v>
      </c>
      <c r="X1841" t="s">
        <v>2957</v>
      </c>
      <c r="Y1841" t="s">
        <v>3114</v>
      </c>
      <c r="Z1841" t="s">
        <v>3533</v>
      </c>
      <c r="AA1841">
        <v>797106</v>
      </c>
      <c r="AB1841" s="203">
        <v>37030.875</v>
      </c>
      <c r="AC1841" s="203">
        <v>37033.875</v>
      </c>
    </row>
    <row r="1842" spans="1:29" x14ac:dyDescent="0.25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3</v>
      </c>
      <c r="F1842" s="218">
        <f t="shared" si="145"/>
        <v>15000</v>
      </c>
      <c r="G1842" s="207">
        <v>1265228</v>
      </c>
      <c r="H1842" s="203">
        <v>37029.361724537041</v>
      </c>
      <c r="I1842" t="s">
        <v>2669</v>
      </c>
      <c r="M1842" t="s">
        <v>2476</v>
      </c>
      <c r="N1842" t="s">
        <v>3110</v>
      </c>
      <c r="O1842" t="s">
        <v>1779</v>
      </c>
      <c r="P1842" s="204">
        <v>5000</v>
      </c>
      <c r="S1842" t="s">
        <v>2477</v>
      </c>
      <c r="T1842" t="s">
        <v>3899</v>
      </c>
      <c r="U1842" s="206">
        <v>4.335</v>
      </c>
      <c r="V1842" t="s">
        <v>3111</v>
      </c>
      <c r="W1842" t="s">
        <v>3174</v>
      </c>
      <c r="X1842" t="s">
        <v>3175</v>
      </c>
      <c r="Y1842" t="s">
        <v>3114</v>
      </c>
      <c r="Z1842" t="s">
        <v>3532</v>
      </c>
      <c r="AA1842">
        <v>797107</v>
      </c>
      <c r="AB1842" s="203">
        <v>37030.875</v>
      </c>
      <c r="AC1842" s="203">
        <v>37032.875</v>
      </c>
    </row>
    <row r="1843" spans="1:29" x14ac:dyDescent="0.25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3</v>
      </c>
      <c r="F1843" s="218">
        <f t="shared" si="145"/>
        <v>15000</v>
      </c>
      <c r="G1843" s="207">
        <v>1265229</v>
      </c>
      <c r="H1843" s="203">
        <v>37029.361793981479</v>
      </c>
      <c r="I1843" t="s">
        <v>2835</v>
      </c>
      <c r="M1843" t="s">
        <v>2476</v>
      </c>
      <c r="N1843" t="s">
        <v>3110</v>
      </c>
      <c r="O1843" t="s">
        <v>1822</v>
      </c>
      <c r="Q1843" s="204">
        <v>5000</v>
      </c>
      <c r="S1843" t="s">
        <v>2477</v>
      </c>
      <c r="T1843" t="s">
        <v>3899</v>
      </c>
      <c r="U1843" s="206">
        <v>4.0199999999999996</v>
      </c>
      <c r="V1843" t="s">
        <v>2836</v>
      </c>
      <c r="W1843" t="s">
        <v>3174</v>
      </c>
      <c r="X1843" t="s">
        <v>3138</v>
      </c>
      <c r="Y1843" t="s">
        <v>3114</v>
      </c>
      <c r="Z1843" t="s">
        <v>3532</v>
      </c>
      <c r="AA1843">
        <v>797108</v>
      </c>
      <c r="AB1843" s="203">
        <v>37030.875</v>
      </c>
      <c r="AC1843" s="203">
        <v>37032.875</v>
      </c>
    </row>
    <row r="1844" spans="1:29" x14ac:dyDescent="0.25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3</v>
      </c>
      <c r="F1844" s="218">
        <f t="shared" si="145"/>
        <v>13311</v>
      </c>
      <c r="G1844" s="207">
        <v>1265230</v>
      </c>
      <c r="H1844" s="203">
        <v>37029.361817129633</v>
      </c>
      <c r="I1844" t="s">
        <v>3240</v>
      </c>
      <c r="M1844" t="s">
        <v>2476</v>
      </c>
      <c r="N1844" t="s">
        <v>3110</v>
      </c>
      <c r="O1844" t="s">
        <v>1762</v>
      </c>
      <c r="Q1844" s="204">
        <v>4437</v>
      </c>
      <c r="S1844" t="s">
        <v>2477</v>
      </c>
      <c r="T1844" t="s">
        <v>3899</v>
      </c>
      <c r="U1844" s="206">
        <v>4.05</v>
      </c>
      <c r="V1844" t="s">
        <v>3176</v>
      </c>
      <c r="W1844" t="s">
        <v>3157</v>
      </c>
      <c r="X1844" t="s">
        <v>3158</v>
      </c>
      <c r="Y1844" t="s">
        <v>3114</v>
      </c>
      <c r="Z1844" t="s">
        <v>3532</v>
      </c>
      <c r="AA1844">
        <v>797109</v>
      </c>
      <c r="AB1844" s="203">
        <v>37030.875</v>
      </c>
      <c r="AC1844" s="203">
        <v>37032.875</v>
      </c>
    </row>
    <row r="1845" spans="1:29" x14ac:dyDescent="0.25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3</v>
      </c>
      <c r="F1845" s="218">
        <f t="shared" si="145"/>
        <v>30000</v>
      </c>
      <c r="G1845" s="207">
        <v>1265231</v>
      </c>
      <c r="H1845" s="203">
        <v>37029.361828703702</v>
      </c>
      <c r="I1845" t="s">
        <v>2721</v>
      </c>
      <c r="M1845" t="s">
        <v>2476</v>
      </c>
      <c r="N1845" t="s">
        <v>3110</v>
      </c>
      <c r="O1845" t="s">
        <v>1805</v>
      </c>
      <c r="P1845" s="204">
        <v>10000</v>
      </c>
      <c r="S1845" t="s">
        <v>2477</v>
      </c>
      <c r="T1845" t="s">
        <v>3899</v>
      </c>
      <c r="U1845" s="206">
        <v>3.7749999999999999</v>
      </c>
      <c r="V1845" t="s">
        <v>2862</v>
      </c>
      <c r="W1845" t="s">
        <v>2386</v>
      </c>
      <c r="X1845" t="s">
        <v>2375</v>
      </c>
      <c r="Y1845" t="s">
        <v>3114</v>
      </c>
      <c r="Z1845" t="s">
        <v>3532</v>
      </c>
      <c r="AA1845">
        <v>797110</v>
      </c>
      <c r="AB1845" s="203">
        <v>37030.875</v>
      </c>
      <c r="AC1845" s="203">
        <v>37032.875</v>
      </c>
    </row>
    <row r="1846" spans="1:29" x14ac:dyDescent="0.25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3</v>
      </c>
      <c r="F1846" s="218">
        <f t="shared" si="145"/>
        <v>30000</v>
      </c>
      <c r="G1846" s="207">
        <v>1265233</v>
      </c>
      <c r="H1846" s="203">
        <v>37029.361909722225</v>
      </c>
      <c r="I1846" t="s">
        <v>3147</v>
      </c>
      <c r="M1846" t="s">
        <v>2476</v>
      </c>
      <c r="N1846" t="s">
        <v>3110</v>
      </c>
      <c r="O1846" t="s">
        <v>1861</v>
      </c>
      <c r="Q1846" s="204">
        <v>10000</v>
      </c>
      <c r="S1846" t="s">
        <v>2477</v>
      </c>
      <c r="T1846" t="s">
        <v>3899</v>
      </c>
      <c r="U1846" s="206">
        <v>4.1624999999999996</v>
      </c>
      <c r="V1846" t="s">
        <v>2858</v>
      </c>
      <c r="W1846" t="s">
        <v>3112</v>
      </c>
      <c r="X1846" t="s">
        <v>3113</v>
      </c>
      <c r="Y1846" t="s">
        <v>3114</v>
      </c>
      <c r="Z1846" t="s">
        <v>3532</v>
      </c>
      <c r="AA1846">
        <v>797111</v>
      </c>
      <c r="AB1846" s="203">
        <v>37030.875</v>
      </c>
      <c r="AC1846" s="203">
        <v>37032.875</v>
      </c>
    </row>
    <row r="1847" spans="1:29" x14ac:dyDescent="0.25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3</v>
      </c>
      <c r="F1847" s="218">
        <f t="shared" si="145"/>
        <v>30000</v>
      </c>
      <c r="G1847" s="207">
        <v>1265237</v>
      </c>
      <c r="H1847" s="203">
        <v>37029.362060185187</v>
      </c>
      <c r="I1847" t="s">
        <v>2934</v>
      </c>
      <c r="M1847" t="s">
        <v>2476</v>
      </c>
      <c r="N1847" t="s">
        <v>3110</v>
      </c>
      <c r="O1847" t="s">
        <v>1805</v>
      </c>
      <c r="Q1847" s="204">
        <v>10000</v>
      </c>
      <c r="S1847" t="s">
        <v>2477</v>
      </c>
      <c r="T1847" t="s">
        <v>3899</v>
      </c>
      <c r="U1847" s="206">
        <v>3.8</v>
      </c>
      <c r="V1847" t="s">
        <v>2935</v>
      </c>
      <c r="W1847" t="s">
        <v>2386</v>
      </c>
      <c r="X1847" t="s">
        <v>2375</v>
      </c>
      <c r="Y1847" t="s">
        <v>3114</v>
      </c>
      <c r="Z1847" t="s">
        <v>3532</v>
      </c>
      <c r="AA1847">
        <v>797113</v>
      </c>
      <c r="AB1847" s="203">
        <v>37030.875</v>
      </c>
      <c r="AC1847" s="203">
        <v>37032.875</v>
      </c>
    </row>
    <row r="1848" spans="1:29" x14ac:dyDescent="0.25">
      <c r="A1848" s="44" t="str">
        <f t="shared" si="141"/>
        <v>US Natural Gas Financial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Financial</v>
      </c>
      <c r="E1848" s="44">
        <f>IF(VLOOKUP(S1848,'DD-Lookup'!$J$6:$L$50,3,FALSE)="Monthly",(YEAR(AC1848)-YEAR(AB1848))*12+MONTH(AC1848)-MONTH(AB1848)+1,(AC1848-AB1848+1))</f>
        <v>151</v>
      </c>
      <c r="F1848" s="218">
        <f t="shared" si="145"/>
        <v>377500</v>
      </c>
      <c r="G1848" s="207">
        <v>1265239</v>
      </c>
      <c r="H1848" s="203">
        <v>37029.362071759257</v>
      </c>
      <c r="I1848" t="s">
        <v>3769</v>
      </c>
      <c r="M1848" t="s">
        <v>2476</v>
      </c>
      <c r="N1848" t="s">
        <v>2711</v>
      </c>
      <c r="O1848" t="s">
        <v>3148</v>
      </c>
      <c r="Q1848" s="204">
        <v>2500</v>
      </c>
      <c r="S1848" t="s">
        <v>2477</v>
      </c>
      <c r="T1848" t="s">
        <v>3899</v>
      </c>
      <c r="U1848" s="206">
        <v>4.68</v>
      </c>
      <c r="V1848" t="s">
        <v>3866</v>
      </c>
      <c r="W1848" t="s">
        <v>3390</v>
      </c>
      <c r="X1848" t="s">
        <v>2713</v>
      </c>
      <c r="Y1848" t="s">
        <v>3964</v>
      </c>
      <c r="Z1848" t="s">
        <v>3532</v>
      </c>
      <c r="AA1848" t="s">
        <v>2086</v>
      </c>
      <c r="AB1848" s="203">
        <v>37196</v>
      </c>
      <c r="AC1848" s="203">
        <v>37346</v>
      </c>
    </row>
    <row r="1849" spans="1:29" x14ac:dyDescent="0.25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3</v>
      </c>
      <c r="F1849" s="218">
        <f t="shared" si="145"/>
        <v>15000</v>
      </c>
      <c r="G1849" s="207">
        <v>1265238</v>
      </c>
      <c r="H1849" s="203">
        <v>37029.362071759257</v>
      </c>
      <c r="I1849" t="s">
        <v>2654</v>
      </c>
      <c r="M1849" t="s">
        <v>2476</v>
      </c>
      <c r="N1849" t="s">
        <v>3110</v>
      </c>
      <c r="O1849" t="s">
        <v>1832</v>
      </c>
      <c r="Q1849" s="204">
        <v>5000</v>
      </c>
      <c r="S1849" t="s">
        <v>2477</v>
      </c>
      <c r="T1849" t="s">
        <v>3899</v>
      </c>
      <c r="U1849" s="206">
        <v>2.65</v>
      </c>
      <c r="V1849" t="s">
        <v>1800</v>
      </c>
      <c r="W1849" t="s">
        <v>2413</v>
      </c>
      <c r="X1849" t="s">
        <v>2375</v>
      </c>
      <c r="Y1849" t="s">
        <v>3114</v>
      </c>
      <c r="Z1849" t="s">
        <v>3532</v>
      </c>
      <c r="AA1849">
        <v>797114</v>
      </c>
      <c r="AB1849" s="203">
        <v>37030.875</v>
      </c>
      <c r="AC1849" s="203">
        <v>37032.875</v>
      </c>
    </row>
    <row r="1850" spans="1:29" x14ac:dyDescent="0.25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3</v>
      </c>
      <c r="F1850" s="218">
        <f t="shared" si="145"/>
        <v>633</v>
      </c>
      <c r="G1850" s="207">
        <v>1265240</v>
      </c>
      <c r="H1850" s="203">
        <v>37029.362118055556</v>
      </c>
      <c r="I1850" t="s">
        <v>2721</v>
      </c>
      <c r="M1850" t="s">
        <v>2476</v>
      </c>
      <c r="N1850" t="s">
        <v>3110</v>
      </c>
      <c r="O1850" t="s">
        <v>1770</v>
      </c>
      <c r="P1850" s="204">
        <v>211</v>
      </c>
      <c r="S1850" t="s">
        <v>2477</v>
      </c>
      <c r="T1850" t="s">
        <v>3899</v>
      </c>
      <c r="U1850" s="206">
        <v>4.0049999999999999</v>
      </c>
      <c r="V1850" t="s">
        <v>3785</v>
      </c>
      <c r="W1850" t="s">
        <v>3174</v>
      </c>
      <c r="X1850" t="s">
        <v>3138</v>
      </c>
      <c r="Y1850" t="s">
        <v>3114</v>
      </c>
      <c r="Z1850" t="s">
        <v>3532</v>
      </c>
      <c r="AA1850">
        <v>797115</v>
      </c>
      <c r="AB1850" s="203">
        <v>37030.875</v>
      </c>
      <c r="AC1850" s="203">
        <v>37032.875</v>
      </c>
    </row>
    <row r="1851" spans="1:29" x14ac:dyDescent="0.25">
      <c r="A1851" s="44" t="str">
        <f t="shared" si="141"/>
        <v>US Natural Gas Financial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Financial</v>
      </c>
      <c r="E1851" s="44">
        <f>IF(VLOOKUP(S1851,'DD-Lookup'!$J$6:$L$50,3,FALSE)="Monthly",(YEAR(AC1851)-YEAR(AB1851))*12+MONTH(AC1851)-MONTH(AB1851)+1,(AC1851-AB1851+1))</f>
        <v>153</v>
      </c>
      <c r="F1851" s="218">
        <f t="shared" si="145"/>
        <v>765000</v>
      </c>
      <c r="G1851" s="207">
        <v>1265241</v>
      </c>
      <c r="H1851" s="203">
        <v>37029.362129629626</v>
      </c>
      <c r="I1851" t="s">
        <v>2710</v>
      </c>
      <c r="M1851" t="s">
        <v>2476</v>
      </c>
      <c r="N1851" t="s">
        <v>2711</v>
      </c>
      <c r="O1851" t="s">
        <v>2310</v>
      </c>
      <c r="P1851" s="204">
        <v>5000</v>
      </c>
      <c r="S1851" t="s">
        <v>2477</v>
      </c>
      <c r="T1851" t="s">
        <v>3899</v>
      </c>
      <c r="U1851" s="206">
        <v>4.3049999999999997</v>
      </c>
      <c r="V1851" t="s">
        <v>3806</v>
      </c>
      <c r="W1851" t="s">
        <v>3390</v>
      </c>
      <c r="X1851" t="s">
        <v>2713</v>
      </c>
      <c r="Y1851" t="s">
        <v>3964</v>
      </c>
      <c r="Z1851" t="s">
        <v>3532</v>
      </c>
      <c r="AA1851" t="s">
        <v>2087</v>
      </c>
      <c r="AB1851" s="203">
        <v>37043</v>
      </c>
      <c r="AC1851" s="203">
        <v>37195</v>
      </c>
    </row>
    <row r="1852" spans="1:29" x14ac:dyDescent="0.25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3</v>
      </c>
      <c r="F1852" s="218">
        <f t="shared" si="145"/>
        <v>15000</v>
      </c>
      <c r="G1852" s="207">
        <v>1265242</v>
      </c>
      <c r="H1852" s="203">
        <v>37029.362129629626</v>
      </c>
      <c r="I1852" t="s">
        <v>3769</v>
      </c>
      <c r="M1852" t="s">
        <v>2476</v>
      </c>
      <c r="N1852" t="s">
        <v>3110</v>
      </c>
      <c r="O1852" t="s">
        <v>2625</v>
      </c>
      <c r="P1852" s="204">
        <v>5000</v>
      </c>
      <c r="S1852" t="s">
        <v>2477</v>
      </c>
      <c r="T1852" t="s">
        <v>3899</v>
      </c>
      <c r="U1852" s="206">
        <v>4.09</v>
      </c>
      <c r="V1852" t="s">
        <v>2562</v>
      </c>
      <c r="W1852" t="s">
        <v>4133</v>
      </c>
      <c r="X1852" t="s">
        <v>2378</v>
      </c>
      <c r="Y1852" t="s">
        <v>3114</v>
      </c>
      <c r="Z1852" t="s">
        <v>3532</v>
      </c>
      <c r="AA1852">
        <v>797116</v>
      </c>
      <c r="AB1852" s="203">
        <v>37030.875</v>
      </c>
      <c r="AC1852" s="203">
        <v>37032.875</v>
      </c>
    </row>
    <row r="1853" spans="1:29" x14ac:dyDescent="0.25">
      <c r="A1853" s="44" t="str">
        <f t="shared" si="141"/>
        <v xml:space="preserve"> Natural Gas Financial</v>
      </c>
      <c r="B1853" s="44" t="str">
        <f t="shared" si="142"/>
        <v/>
      </c>
      <c r="C1853" s="44" t="str">
        <f t="shared" si="143"/>
        <v>Natural Gas</v>
      </c>
      <c r="D1853" s="44" t="str">
        <f t="shared" si="144"/>
        <v>Financial</v>
      </c>
      <c r="E1853" s="44">
        <f>IF(VLOOKUP(S1853,'DD-Lookup'!$J$6:$L$50,3,FALSE)="Monthly",(YEAR(AC1853)-YEAR(AB1853))*12+MONTH(AC1853)-MONTH(AB1853)+1,(AC1853-AB1853+1))</f>
        <v>123</v>
      </c>
      <c r="F1853" s="218">
        <f t="shared" si="145"/>
        <v>615000</v>
      </c>
      <c r="G1853" s="207">
        <v>1265243</v>
      </c>
      <c r="H1853" s="203">
        <v>37029.362141203703</v>
      </c>
      <c r="I1853" t="s">
        <v>2354</v>
      </c>
      <c r="M1853" t="s">
        <v>2476</v>
      </c>
      <c r="N1853" t="s">
        <v>3842</v>
      </c>
      <c r="O1853" t="s">
        <v>3843</v>
      </c>
      <c r="P1853" s="204">
        <v>5000</v>
      </c>
      <c r="S1853" t="s">
        <v>2477</v>
      </c>
      <c r="T1853" t="s">
        <v>3899</v>
      </c>
      <c r="U1853" s="206">
        <v>-0.34499999999999997</v>
      </c>
      <c r="V1853" t="s">
        <v>2522</v>
      </c>
      <c r="W1853" t="s">
        <v>3844</v>
      </c>
      <c r="X1853" t="s">
        <v>3845</v>
      </c>
      <c r="Y1853" t="s">
        <v>3964</v>
      </c>
      <c r="Z1853" t="s">
        <v>3533</v>
      </c>
      <c r="AA1853" t="s">
        <v>2088</v>
      </c>
      <c r="AB1853" s="203">
        <v>37073</v>
      </c>
      <c r="AC1853" s="203">
        <v>37195</v>
      </c>
    </row>
    <row r="1854" spans="1:29" x14ac:dyDescent="0.25">
      <c r="A1854" s="44" t="str">
        <f t="shared" si="141"/>
        <v>US Power Physical</v>
      </c>
      <c r="B1854" s="44" t="str">
        <f t="shared" si="142"/>
        <v>US</v>
      </c>
      <c r="C1854" s="44" t="str">
        <f t="shared" si="143"/>
        <v>Power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2</v>
      </c>
      <c r="F1854" s="218">
        <f t="shared" si="145"/>
        <v>50</v>
      </c>
      <c r="G1854" s="207">
        <v>1265245</v>
      </c>
      <c r="H1854" s="203">
        <v>37029.36215277778</v>
      </c>
      <c r="I1854" t="s">
        <v>2089</v>
      </c>
      <c r="M1854" t="s">
        <v>3301</v>
      </c>
      <c r="N1854" t="s">
        <v>2406</v>
      </c>
      <c r="O1854" t="s">
        <v>1983</v>
      </c>
      <c r="P1854" s="204">
        <v>25</v>
      </c>
      <c r="S1854" t="s">
        <v>2475</v>
      </c>
      <c r="T1854" t="s">
        <v>3899</v>
      </c>
      <c r="U1854" s="206">
        <v>215</v>
      </c>
      <c r="V1854" t="s">
        <v>2090</v>
      </c>
      <c r="W1854" t="s">
        <v>2417</v>
      </c>
      <c r="X1854" t="s">
        <v>2408</v>
      </c>
      <c r="Y1854" t="s">
        <v>4166</v>
      </c>
      <c r="Z1854" t="s">
        <v>3527</v>
      </c>
      <c r="AA1854">
        <v>615216.1</v>
      </c>
      <c r="AB1854" s="203">
        <v>37031.875</v>
      </c>
      <c r="AC1854" s="203">
        <v>37032.875</v>
      </c>
    </row>
    <row r="1855" spans="1:29" x14ac:dyDescent="0.25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3</v>
      </c>
      <c r="F1855" s="218">
        <f t="shared" si="145"/>
        <v>15000</v>
      </c>
      <c r="G1855" s="207">
        <v>1265244</v>
      </c>
      <c r="H1855" s="203">
        <v>37029.36215277778</v>
      </c>
      <c r="I1855" t="s">
        <v>3136</v>
      </c>
      <c r="M1855" t="s">
        <v>2476</v>
      </c>
      <c r="N1855" t="s">
        <v>3110</v>
      </c>
      <c r="O1855" t="s">
        <v>1768</v>
      </c>
      <c r="P1855" s="204">
        <v>5000</v>
      </c>
      <c r="S1855" t="s">
        <v>2477</v>
      </c>
      <c r="T1855" t="s">
        <v>3899</v>
      </c>
      <c r="U1855" s="206">
        <v>3.97</v>
      </c>
      <c r="V1855" t="s">
        <v>2579</v>
      </c>
      <c r="W1855" t="s">
        <v>3174</v>
      </c>
      <c r="X1855" t="s">
        <v>3138</v>
      </c>
      <c r="Y1855" t="s">
        <v>3114</v>
      </c>
      <c r="Z1855" t="s">
        <v>3532</v>
      </c>
      <c r="AA1855">
        <v>797117</v>
      </c>
      <c r="AB1855" s="203">
        <v>37030.875</v>
      </c>
      <c r="AC1855" s="203">
        <v>37032.875</v>
      </c>
    </row>
    <row r="1856" spans="1:29" x14ac:dyDescent="0.25">
      <c r="A1856" s="44" t="str">
        <f t="shared" si="141"/>
        <v xml:space="preserve"> Metals Financial</v>
      </c>
      <c r="B1856" s="44" t="str">
        <f t="shared" si="142"/>
        <v/>
      </c>
      <c r="C1856" s="44" t="str">
        <f t="shared" si="143"/>
        <v>Metals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1</v>
      </c>
      <c r="F1856" s="218">
        <f t="shared" si="145"/>
        <v>20</v>
      </c>
      <c r="G1856" s="207">
        <v>1265246</v>
      </c>
      <c r="H1856" s="203">
        <v>37029.362187500003</v>
      </c>
      <c r="I1856" t="s">
        <v>4110</v>
      </c>
      <c r="M1856" t="s">
        <v>2482</v>
      </c>
      <c r="N1856" t="s">
        <v>3896</v>
      </c>
      <c r="O1856" t="s">
        <v>3897</v>
      </c>
      <c r="P1856" s="204">
        <v>20</v>
      </c>
      <c r="S1856" t="s">
        <v>3898</v>
      </c>
      <c r="T1856" t="s">
        <v>3899</v>
      </c>
      <c r="U1856" s="206">
        <v>1703</v>
      </c>
      <c r="V1856" t="s">
        <v>4132</v>
      </c>
      <c r="W1856" t="s">
        <v>3922</v>
      </c>
      <c r="X1856" t="s">
        <v>3902</v>
      </c>
      <c r="Y1856" t="s">
        <v>3903</v>
      </c>
      <c r="Z1856" t="s">
        <v>3904</v>
      </c>
      <c r="AA1856">
        <v>2138431</v>
      </c>
    </row>
    <row r="1857" spans="1:29" x14ac:dyDescent="0.25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3</v>
      </c>
      <c r="F1857" s="218">
        <f t="shared" si="145"/>
        <v>2385</v>
      </c>
      <c r="G1857" s="207">
        <v>1265247</v>
      </c>
      <c r="H1857" s="203">
        <v>37029.362187500003</v>
      </c>
      <c r="I1857" t="s">
        <v>2863</v>
      </c>
      <c r="M1857" t="s">
        <v>2476</v>
      </c>
      <c r="N1857" t="s">
        <v>3110</v>
      </c>
      <c r="O1857" t="s">
        <v>1802</v>
      </c>
      <c r="Q1857" s="204">
        <v>795</v>
      </c>
      <c r="S1857" t="s">
        <v>2477</v>
      </c>
      <c r="T1857" t="s">
        <v>3899</v>
      </c>
      <c r="U1857" s="206">
        <v>4.0250000000000004</v>
      </c>
      <c r="V1857" t="s">
        <v>2864</v>
      </c>
      <c r="W1857" t="s">
        <v>3157</v>
      </c>
      <c r="X1857" t="s">
        <v>3158</v>
      </c>
      <c r="Y1857" t="s">
        <v>3114</v>
      </c>
      <c r="Z1857" t="s">
        <v>3532</v>
      </c>
      <c r="AA1857">
        <v>797118</v>
      </c>
      <c r="AB1857" s="203">
        <v>37030.875</v>
      </c>
      <c r="AC1857" s="203">
        <v>37032.875</v>
      </c>
    </row>
    <row r="1858" spans="1:29" x14ac:dyDescent="0.25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3</v>
      </c>
      <c r="F1858" s="218">
        <f t="shared" si="145"/>
        <v>15000</v>
      </c>
      <c r="G1858" s="207">
        <v>1265248</v>
      </c>
      <c r="H1858" s="203">
        <v>37029.362303240741</v>
      </c>
      <c r="I1858" t="s">
        <v>3684</v>
      </c>
      <c r="M1858" t="s">
        <v>2476</v>
      </c>
      <c r="N1858" t="s">
        <v>3110</v>
      </c>
      <c r="O1858" t="s">
        <v>1768</v>
      </c>
      <c r="P1858" s="204">
        <v>5000</v>
      </c>
      <c r="S1858" t="s">
        <v>2477</v>
      </c>
      <c r="T1858" t="s">
        <v>3899</v>
      </c>
      <c r="U1858" s="206">
        <v>3.9649999999999999</v>
      </c>
      <c r="V1858" t="s">
        <v>3685</v>
      </c>
      <c r="W1858" t="s">
        <v>3174</v>
      </c>
      <c r="X1858" t="s">
        <v>3138</v>
      </c>
      <c r="Y1858" t="s">
        <v>3114</v>
      </c>
      <c r="Z1858" t="s">
        <v>3532</v>
      </c>
      <c r="AA1858">
        <v>797119</v>
      </c>
      <c r="AB1858" s="203">
        <v>37030.875</v>
      </c>
      <c r="AC1858" s="203">
        <v>37032.875</v>
      </c>
    </row>
    <row r="1859" spans="1:29" x14ac:dyDescent="0.25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3</v>
      </c>
      <c r="F1859" s="218">
        <f t="shared" si="145"/>
        <v>30000</v>
      </c>
      <c r="G1859" s="207">
        <v>1265250</v>
      </c>
      <c r="H1859" s="203">
        <v>37029.362326388888</v>
      </c>
      <c r="I1859" t="s">
        <v>3115</v>
      </c>
      <c r="M1859" t="s">
        <v>2476</v>
      </c>
      <c r="N1859" t="s">
        <v>3110</v>
      </c>
      <c r="O1859" t="s">
        <v>1753</v>
      </c>
      <c r="P1859" s="204">
        <v>10000</v>
      </c>
      <c r="S1859" t="s">
        <v>2477</v>
      </c>
      <c r="T1859" t="s">
        <v>3899</v>
      </c>
      <c r="U1859" s="206">
        <v>4.165</v>
      </c>
      <c r="V1859" t="s">
        <v>3162</v>
      </c>
      <c r="W1859" t="s">
        <v>3112</v>
      </c>
      <c r="X1859" t="s">
        <v>3113</v>
      </c>
      <c r="Y1859" t="s">
        <v>3114</v>
      </c>
      <c r="Z1859" t="s">
        <v>3532</v>
      </c>
      <c r="AA1859">
        <v>797120</v>
      </c>
      <c r="AB1859" s="203">
        <v>37030.875</v>
      </c>
      <c r="AC1859" s="203">
        <v>37032.875</v>
      </c>
    </row>
    <row r="1860" spans="1:29" x14ac:dyDescent="0.25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3</v>
      </c>
      <c r="F1860" s="218">
        <f t="shared" si="145"/>
        <v>30000</v>
      </c>
      <c r="G1860" s="207">
        <v>1265251</v>
      </c>
      <c r="H1860" s="203">
        <v>37029.362349537034</v>
      </c>
      <c r="I1860" t="s">
        <v>2964</v>
      </c>
      <c r="M1860" t="s">
        <v>2476</v>
      </c>
      <c r="N1860" t="s">
        <v>3110</v>
      </c>
      <c r="O1860" t="s">
        <v>1781</v>
      </c>
      <c r="Q1860" s="204">
        <v>10000</v>
      </c>
      <c r="S1860" t="s">
        <v>2477</v>
      </c>
      <c r="T1860" t="s">
        <v>3899</v>
      </c>
      <c r="U1860" s="206">
        <v>4.1612999999999998</v>
      </c>
      <c r="V1860" t="s">
        <v>2091</v>
      </c>
      <c r="W1860" t="s">
        <v>3112</v>
      </c>
      <c r="X1860" t="s">
        <v>3113</v>
      </c>
      <c r="Y1860" t="s">
        <v>3114</v>
      </c>
      <c r="Z1860" t="s">
        <v>3532</v>
      </c>
      <c r="AA1860">
        <v>797121</v>
      </c>
      <c r="AB1860" s="203">
        <v>37030.875</v>
      </c>
      <c r="AC1860" s="203">
        <v>37032.875</v>
      </c>
    </row>
    <row r="1861" spans="1:29" x14ac:dyDescent="0.25">
      <c r="A1861" s="44" t="str">
        <f t="shared" si="141"/>
        <v>US Natural Gas Financial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Financial</v>
      </c>
      <c r="E1861" s="44">
        <f>IF(VLOOKUP(S1861,'DD-Lookup'!$J$6:$L$50,3,FALSE)="Monthly",(YEAR(AC1861)-YEAR(AB1861))*12+MONTH(AC1861)-MONTH(AB1861)+1,(AC1861-AB1861+1))</f>
        <v>30</v>
      </c>
      <c r="F1861" s="218">
        <f t="shared" si="145"/>
        <v>300000</v>
      </c>
      <c r="G1861" s="207">
        <v>1265252</v>
      </c>
      <c r="H1861" s="203">
        <v>37029.362372685187</v>
      </c>
      <c r="I1861" t="s">
        <v>3165</v>
      </c>
      <c r="M1861" t="s">
        <v>2476</v>
      </c>
      <c r="N1861" t="s">
        <v>2711</v>
      </c>
      <c r="O1861" t="s">
        <v>2364</v>
      </c>
      <c r="Q1861" s="204">
        <v>10000</v>
      </c>
      <c r="S1861" t="s">
        <v>2477</v>
      </c>
      <c r="T1861" t="s">
        <v>3899</v>
      </c>
      <c r="U1861" s="206">
        <v>4.17</v>
      </c>
      <c r="V1861" t="s">
        <v>2925</v>
      </c>
      <c r="W1861" t="s">
        <v>3390</v>
      </c>
      <c r="X1861" t="s">
        <v>2713</v>
      </c>
      <c r="Y1861" t="s">
        <v>3964</v>
      </c>
      <c r="Z1861" t="s">
        <v>3532</v>
      </c>
      <c r="AA1861" t="s">
        <v>2092</v>
      </c>
      <c r="AB1861" s="203">
        <v>37043.915972222225</v>
      </c>
      <c r="AC1861" s="203">
        <v>37072.915972222225</v>
      </c>
    </row>
    <row r="1862" spans="1:29" x14ac:dyDescent="0.25">
      <c r="A1862" s="44" t="str">
        <f t="shared" si="141"/>
        <v xml:space="preserve"> Metals Financial</v>
      </c>
      <c r="B1862" s="44" t="str">
        <f t="shared" si="142"/>
        <v/>
      </c>
      <c r="C1862" s="44" t="str">
        <f t="shared" si="143"/>
        <v>Metals</v>
      </c>
      <c r="D1862" s="44" t="str">
        <f t="shared" si="144"/>
        <v>Financial</v>
      </c>
      <c r="E1862" s="44">
        <f>IF(VLOOKUP(S1862,'DD-Lookup'!$J$6:$L$50,3,FALSE)="Monthly",(YEAR(AC1862)-YEAR(AB1862))*12+MONTH(AC1862)-MONTH(AB1862)+1,(AC1862-AB1862+1))</f>
        <v>1</v>
      </c>
      <c r="F1862" s="218">
        <f t="shared" si="145"/>
        <v>10</v>
      </c>
      <c r="G1862" s="207">
        <v>1265253</v>
      </c>
      <c r="H1862" s="203">
        <v>37029.362384259257</v>
      </c>
      <c r="I1862" t="s">
        <v>4037</v>
      </c>
      <c r="M1862" t="s">
        <v>2482</v>
      </c>
      <c r="N1862" t="s">
        <v>3978</v>
      </c>
      <c r="O1862" t="s">
        <v>3979</v>
      </c>
      <c r="P1862" s="204">
        <v>10</v>
      </c>
      <c r="S1862" t="s">
        <v>3898</v>
      </c>
      <c r="T1862" t="s">
        <v>3899</v>
      </c>
      <c r="U1862" s="206">
        <v>486</v>
      </c>
      <c r="V1862" t="s">
        <v>3207</v>
      </c>
      <c r="W1862" t="s">
        <v>3962</v>
      </c>
      <c r="X1862" t="s">
        <v>3902</v>
      </c>
      <c r="Y1862" t="s">
        <v>3903</v>
      </c>
      <c r="Z1862" t="s">
        <v>3904</v>
      </c>
      <c r="AA1862">
        <v>2138433</v>
      </c>
    </row>
    <row r="1863" spans="1:29" x14ac:dyDescent="0.25">
      <c r="A1863" s="44" t="str">
        <f t="shared" si="141"/>
        <v>US Natural Gas Financial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Financial</v>
      </c>
      <c r="E1863" s="44">
        <f>IF(VLOOKUP(S1863,'DD-Lookup'!$J$6:$L$50,3,FALSE)="Monthly",(YEAR(AC1863)-YEAR(AB1863))*12+MONTH(AC1863)-MONTH(AB1863)+1,(AC1863-AB1863+1))</f>
        <v>30</v>
      </c>
      <c r="F1863" s="218">
        <f t="shared" si="145"/>
        <v>150000</v>
      </c>
      <c r="G1863" s="207">
        <v>1265254</v>
      </c>
      <c r="H1863" s="203">
        <v>37029.362395833334</v>
      </c>
      <c r="I1863" t="s">
        <v>3871</v>
      </c>
      <c r="M1863" t="s">
        <v>2476</v>
      </c>
      <c r="N1863" t="s">
        <v>3125</v>
      </c>
      <c r="O1863" t="s">
        <v>2769</v>
      </c>
      <c r="Q1863" s="204">
        <v>5000</v>
      </c>
      <c r="S1863" t="s">
        <v>2477</v>
      </c>
      <c r="T1863" t="s">
        <v>3899</v>
      </c>
      <c r="U1863" s="206">
        <v>2.9</v>
      </c>
      <c r="V1863" t="s">
        <v>3846</v>
      </c>
      <c r="W1863" t="s">
        <v>2404</v>
      </c>
      <c r="X1863" t="s">
        <v>2405</v>
      </c>
      <c r="Y1863" t="s">
        <v>3964</v>
      </c>
      <c r="Z1863" t="s">
        <v>3532</v>
      </c>
      <c r="AA1863" t="s">
        <v>2093</v>
      </c>
      <c r="AB1863" s="203">
        <v>37043.875</v>
      </c>
      <c r="AC1863" s="203">
        <v>37072.875</v>
      </c>
    </row>
    <row r="1864" spans="1:29" x14ac:dyDescent="0.25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3</v>
      </c>
      <c r="F1864" s="218">
        <f t="shared" si="145"/>
        <v>17385</v>
      </c>
      <c r="G1864" s="207">
        <v>1265255</v>
      </c>
      <c r="H1864" s="203">
        <v>37029.362395833334</v>
      </c>
      <c r="I1864" t="s">
        <v>2690</v>
      </c>
      <c r="M1864" t="s">
        <v>2476</v>
      </c>
      <c r="N1864" t="s">
        <v>3110</v>
      </c>
      <c r="O1864" t="s">
        <v>1802</v>
      </c>
      <c r="P1864" s="204">
        <v>5795</v>
      </c>
      <c r="S1864" t="s">
        <v>2477</v>
      </c>
      <c r="T1864" t="s">
        <v>3899</v>
      </c>
      <c r="U1864" s="206">
        <v>4.0149999999999997</v>
      </c>
      <c r="V1864" t="s">
        <v>3801</v>
      </c>
      <c r="W1864" t="s">
        <v>3157</v>
      </c>
      <c r="X1864" t="s">
        <v>3158</v>
      </c>
      <c r="Y1864" t="s">
        <v>3114</v>
      </c>
      <c r="Z1864" t="s">
        <v>3532</v>
      </c>
      <c r="AA1864">
        <v>797122</v>
      </c>
      <c r="AB1864" s="203">
        <v>37030.875</v>
      </c>
      <c r="AC1864" s="203">
        <v>37032.875</v>
      </c>
    </row>
    <row r="1865" spans="1:29" x14ac:dyDescent="0.25">
      <c r="A1865" s="44" t="str">
        <f t="shared" si="141"/>
        <v>US Power Physical</v>
      </c>
      <c r="B1865" s="44" t="str">
        <f t="shared" si="142"/>
        <v>US</v>
      </c>
      <c r="C1865" s="44" t="str">
        <f t="shared" si="143"/>
        <v>Power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2</v>
      </c>
      <c r="F1865" s="218">
        <f t="shared" si="145"/>
        <v>50</v>
      </c>
      <c r="G1865" s="207">
        <v>1265258</v>
      </c>
      <c r="H1865" s="203">
        <v>37029.362453703703</v>
      </c>
      <c r="I1865" t="s">
        <v>2474</v>
      </c>
      <c r="M1865" t="s">
        <v>3301</v>
      </c>
      <c r="N1865" t="s">
        <v>2409</v>
      </c>
      <c r="O1865" t="s">
        <v>1817</v>
      </c>
      <c r="Q1865" s="204">
        <v>25</v>
      </c>
      <c r="S1865" t="s">
        <v>2475</v>
      </c>
      <c r="T1865" t="s">
        <v>3899</v>
      </c>
      <c r="U1865" s="206">
        <v>225</v>
      </c>
      <c r="V1865" t="s">
        <v>2504</v>
      </c>
      <c r="W1865" t="s">
        <v>2419</v>
      </c>
      <c r="X1865" t="s">
        <v>2412</v>
      </c>
      <c r="Y1865" t="s">
        <v>4166</v>
      </c>
      <c r="Z1865" t="s">
        <v>3527</v>
      </c>
      <c r="AA1865">
        <v>615219.1</v>
      </c>
      <c r="AB1865" s="203">
        <v>37031.875</v>
      </c>
      <c r="AC1865" s="203">
        <v>37032.875</v>
      </c>
    </row>
    <row r="1866" spans="1:29" x14ac:dyDescent="0.25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3</v>
      </c>
      <c r="F1866" s="218">
        <f t="shared" si="145"/>
        <v>30000</v>
      </c>
      <c r="G1866" s="207">
        <v>1265257</v>
      </c>
      <c r="H1866" s="203">
        <v>37029.362453703703</v>
      </c>
      <c r="I1866" t="s">
        <v>3165</v>
      </c>
      <c r="M1866" t="s">
        <v>2476</v>
      </c>
      <c r="N1866" t="s">
        <v>3110</v>
      </c>
      <c r="O1866" t="s">
        <v>1805</v>
      </c>
      <c r="P1866" s="204">
        <v>10000</v>
      </c>
      <c r="S1866" t="s">
        <v>2477</v>
      </c>
      <c r="T1866" t="s">
        <v>3899</v>
      </c>
      <c r="U1866" s="206">
        <v>3.7749999999999999</v>
      </c>
      <c r="V1866" t="s">
        <v>2881</v>
      </c>
      <c r="W1866" t="s">
        <v>2386</v>
      </c>
      <c r="X1866" t="s">
        <v>2375</v>
      </c>
      <c r="Y1866" t="s">
        <v>3114</v>
      </c>
      <c r="Z1866" t="s">
        <v>3532</v>
      </c>
      <c r="AA1866">
        <v>797123</v>
      </c>
      <c r="AB1866" s="203">
        <v>37030.875</v>
      </c>
      <c r="AC1866" s="203">
        <v>37032.875</v>
      </c>
    </row>
    <row r="1867" spans="1:29" x14ac:dyDescent="0.25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30</v>
      </c>
      <c r="F1867" s="218">
        <f t="shared" ref="F1867:F1930" si="150">E1867*SUM(P1867:Q1867)</f>
        <v>150000</v>
      </c>
      <c r="G1867" s="207">
        <v>1265259</v>
      </c>
      <c r="H1867" s="203">
        <v>37029.362476851849</v>
      </c>
      <c r="I1867" t="s">
        <v>2721</v>
      </c>
      <c r="M1867" t="s">
        <v>2476</v>
      </c>
      <c r="N1867" t="s">
        <v>3110</v>
      </c>
      <c r="O1867" t="s">
        <v>2094</v>
      </c>
      <c r="P1867" s="204">
        <v>5000</v>
      </c>
      <c r="S1867" t="s">
        <v>2477</v>
      </c>
      <c r="T1867" t="s">
        <v>3899</v>
      </c>
      <c r="U1867" s="206">
        <v>4.5250000000000004</v>
      </c>
      <c r="V1867" t="s">
        <v>2095</v>
      </c>
      <c r="W1867" t="s">
        <v>2358</v>
      </c>
      <c r="X1867" t="s">
        <v>2359</v>
      </c>
      <c r="Y1867" t="s">
        <v>3114</v>
      </c>
      <c r="Z1867" t="s">
        <v>3532</v>
      </c>
      <c r="AA1867" t="s">
        <v>2096</v>
      </c>
      <c r="AB1867" s="203">
        <v>37043.875</v>
      </c>
      <c r="AC1867" s="203">
        <v>37072.875</v>
      </c>
    </row>
    <row r="1868" spans="1:29" x14ac:dyDescent="0.25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3</v>
      </c>
      <c r="F1868" s="218">
        <f t="shared" si="150"/>
        <v>30000</v>
      </c>
      <c r="G1868" s="207">
        <v>1265261</v>
      </c>
      <c r="H1868" s="203">
        <v>37029.362523148149</v>
      </c>
      <c r="I1868" t="s">
        <v>3147</v>
      </c>
      <c r="M1868" t="s">
        <v>2476</v>
      </c>
      <c r="N1868" t="s">
        <v>3110</v>
      </c>
      <c r="O1868" t="s">
        <v>1781</v>
      </c>
      <c r="Q1868" s="204">
        <v>10000</v>
      </c>
      <c r="S1868" t="s">
        <v>2477</v>
      </c>
      <c r="T1868" t="s">
        <v>3899</v>
      </c>
      <c r="U1868" s="206">
        <v>4.1612999999999998</v>
      </c>
      <c r="V1868" t="s">
        <v>2858</v>
      </c>
      <c r="W1868" t="s">
        <v>3112</v>
      </c>
      <c r="X1868" t="s">
        <v>3113</v>
      </c>
      <c r="Y1868" t="s">
        <v>3114</v>
      </c>
      <c r="Z1868" t="s">
        <v>3532</v>
      </c>
      <c r="AA1868">
        <v>797124</v>
      </c>
      <c r="AB1868" s="203">
        <v>37030.875</v>
      </c>
      <c r="AC1868" s="203">
        <v>37032.875</v>
      </c>
    </row>
    <row r="1869" spans="1:29" x14ac:dyDescent="0.25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3</v>
      </c>
      <c r="F1869" s="218">
        <f t="shared" si="150"/>
        <v>30000</v>
      </c>
      <c r="G1869" s="207">
        <v>1265262</v>
      </c>
      <c r="H1869" s="203">
        <v>37029.362534722219</v>
      </c>
      <c r="I1869" t="s">
        <v>2313</v>
      </c>
      <c r="M1869" t="s">
        <v>2476</v>
      </c>
      <c r="N1869" t="s">
        <v>3110</v>
      </c>
      <c r="O1869" t="s">
        <v>1805</v>
      </c>
      <c r="Q1869" s="204">
        <v>10000</v>
      </c>
      <c r="S1869" t="s">
        <v>2477</v>
      </c>
      <c r="T1869" t="s">
        <v>3899</v>
      </c>
      <c r="U1869" s="206">
        <v>3.8</v>
      </c>
      <c r="V1869" t="s">
        <v>2987</v>
      </c>
      <c r="W1869" t="s">
        <v>2386</v>
      </c>
      <c r="X1869" t="s">
        <v>2375</v>
      </c>
      <c r="Y1869" t="s">
        <v>3114</v>
      </c>
      <c r="Z1869" t="s">
        <v>3532</v>
      </c>
      <c r="AA1869">
        <v>797125</v>
      </c>
      <c r="AB1869" s="203">
        <v>37030.875</v>
      </c>
      <c r="AC1869" s="203">
        <v>37032.875</v>
      </c>
    </row>
    <row r="1870" spans="1:29" x14ac:dyDescent="0.25">
      <c r="A1870" s="44" t="str">
        <f t="shared" si="146"/>
        <v>US Natural Gas Financial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Financial</v>
      </c>
      <c r="E1870" s="44">
        <f>IF(VLOOKUP(S1870,'DD-Lookup'!$J$6:$L$50,3,FALSE)="Monthly",(YEAR(AC1870)-YEAR(AB1870))*12+MONTH(AC1870)-MONTH(AB1870)+1,(AC1870-AB1870+1))</f>
        <v>13</v>
      </c>
      <c r="F1870" s="218">
        <f t="shared" si="150"/>
        <v>260000</v>
      </c>
      <c r="G1870" s="207">
        <v>1265263</v>
      </c>
      <c r="H1870" s="203">
        <v>37029.362581018519</v>
      </c>
      <c r="I1870" t="s">
        <v>2365</v>
      </c>
      <c r="M1870" t="s">
        <v>2476</v>
      </c>
      <c r="N1870" t="s">
        <v>2711</v>
      </c>
      <c r="O1870" t="s">
        <v>2588</v>
      </c>
      <c r="Q1870" s="204">
        <v>20000</v>
      </c>
      <c r="S1870" t="s">
        <v>2477</v>
      </c>
      <c r="T1870" t="s">
        <v>3899</v>
      </c>
      <c r="U1870" s="206">
        <v>4.1349999999999998</v>
      </c>
      <c r="V1870" t="s">
        <v>2366</v>
      </c>
      <c r="W1870" t="s">
        <v>3181</v>
      </c>
      <c r="X1870" t="s">
        <v>2306</v>
      </c>
      <c r="Y1870" t="s">
        <v>3964</v>
      </c>
      <c r="Z1870" t="s">
        <v>3532</v>
      </c>
      <c r="AA1870" t="s">
        <v>2097</v>
      </c>
      <c r="AB1870" s="203">
        <v>37030.875</v>
      </c>
      <c r="AC1870" s="203">
        <v>37042.875</v>
      </c>
    </row>
    <row r="1871" spans="1:29" x14ac:dyDescent="0.25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3</v>
      </c>
      <c r="F1871" s="218">
        <f t="shared" si="150"/>
        <v>15000</v>
      </c>
      <c r="G1871" s="207">
        <v>1265264</v>
      </c>
      <c r="H1871" s="203">
        <v>37029.362592592595</v>
      </c>
      <c r="I1871" t="s">
        <v>3115</v>
      </c>
      <c r="M1871" t="s">
        <v>2476</v>
      </c>
      <c r="N1871" t="s">
        <v>3110</v>
      </c>
      <c r="O1871" t="s">
        <v>1753</v>
      </c>
      <c r="Q1871" s="204">
        <v>5000</v>
      </c>
      <c r="S1871" t="s">
        <v>2477</v>
      </c>
      <c r="T1871" t="s">
        <v>3899</v>
      </c>
      <c r="U1871" s="206">
        <v>4.1662999999999997</v>
      </c>
      <c r="V1871" t="s">
        <v>3116</v>
      </c>
      <c r="W1871" t="s">
        <v>3112</v>
      </c>
      <c r="X1871" t="s">
        <v>3113</v>
      </c>
      <c r="Y1871" t="s">
        <v>3114</v>
      </c>
      <c r="Z1871" t="s">
        <v>3532</v>
      </c>
      <c r="AA1871">
        <v>797126</v>
      </c>
      <c r="AB1871" s="203">
        <v>37030.875</v>
      </c>
      <c r="AC1871" s="203">
        <v>37032.875</v>
      </c>
    </row>
    <row r="1872" spans="1:29" x14ac:dyDescent="0.25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3</v>
      </c>
      <c r="F1872" s="218">
        <f t="shared" si="150"/>
        <v>30000</v>
      </c>
      <c r="G1872" s="207">
        <v>1265265</v>
      </c>
      <c r="H1872" s="203">
        <v>37029.362604166665</v>
      </c>
      <c r="I1872" t="s">
        <v>3165</v>
      </c>
      <c r="M1872" t="s">
        <v>2476</v>
      </c>
      <c r="N1872" t="s">
        <v>3110</v>
      </c>
      <c r="O1872" t="s">
        <v>1781</v>
      </c>
      <c r="Q1872" s="204">
        <v>10000</v>
      </c>
      <c r="S1872" t="s">
        <v>2477</v>
      </c>
      <c r="T1872" t="s">
        <v>3899</v>
      </c>
      <c r="U1872" s="206">
        <v>4.1638000000000002</v>
      </c>
      <c r="V1872" t="s">
        <v>2434</v>
      </c>
      <c r="W1872" t="s">
        <v>3112</v>
      </c>
      <c r="X1872" t="s">
        <v>3113</v>
      </c>
      <c r="Y1872" t="s">
        <v>3114</v>
      </c>
      <c r="Z1872" t="s">
        <v>3532</v>
      </c>
      <c r="AA1872">
        <v>797127</v>
      </c>
      <c r="AB1872" s="203">
        <v>37030.875</v>
      </c>
      <c r="AC1872" s="203">
        <v>37032.875</v>
      </c>
    </row>
    <row r="1873" spans="1:29" x14ac:dyDescent="0.25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3</v>
      </c>
      <c r="F1873" s="218">
        <f t="shared" si="150"/>
        <v>15000</v>
      </c>
      <c r="G1873" s="207">
        <v>1265266</v>
      </c>
      <c r="H1873" s="203">
        <v>37029.362615740742</v>
      </c>
      <c r="I1873" t="s">
        <v>2654</v>
      </c>
      <c r="M1873" t="s">
        <v>2476</v>
      </c>
      <c r="N1873" t="s">
        <v>3110</v>
      </c>
      <c r="O1873" t="s">
        <v>1812</v>
      </c>
      <c r="P1873" s="204">
        <v>5000</v>
      </c>
      <c r="S1873" t="s">
        <v>2477</v>
      </c>
      <c r="T1873" t="s">
        <v>3899</v>
      </c>
      <c r="U1873" s="206">
        <v>2.4249999999999998</v>
      </c>
      <c r="V1873" t="s">
        <v>2399</v>
      </c>
      <c r="W1873" t="s">
        <v>2400</v>
      </c>
      <c r="X1873" t="s">
        <v>2375</v>
      </c>
      <c r="Y1873" t="s">
        <v>3114</v>
      </c>
      <c r="Z1873" t="s">
        <v>3532</v>
      </c>
      <c r="AA1873">
        <v>797128</v>
      </c>
      <c r="AB1873" s="203">
        <v>37030.875</v>
      </c>
      <c r="AC1873" s="203">
        <v>37032.875</v>
      </c>
    </row>
    <row r="1874" spans="1:29" x14ac:dyDescent="0.25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3</v>
      </c>
      <c r="F1874" s="218">
        <f t="shared" si="150"/>
        <v>75000</v>
      </c>
      <c r="G1874" s="207">
        <v>1265267</v>
      </c>
      <c r="H1874" s="203">
        <v>37029.362638888888</v>
      </c>
      <c r="I1874" t="s">
        <v>3142</v>
      </c>
      <c r="M1874" t="s">
        <v>2476</v>
      </c>
      <c r="N1874" t="s">
        <v>3110</v>
      </c>
      <c r="O1874" t="s">
        <v>2606</v>
      </c>
      <c r="P1874" s="204">
        <v>25000</v>
      </c>
      <c r="S1874" t="s">
        <v>2477</v>
      </c>
      <c r="T1874" t="s">
        <v>3899</v>
      </c>
      <c r="U1874" s="206">
        <v>4.1150000000000002</v>
      </c>
      <c r="V1874" t="s">
        <v>4135</v>
      </c>
      <c r="W1874" t="s">
        <v>2319</v>
      </c>
      <c r="X1874" t="s">
        <v>2320</v>
      </c>
      <c r="Y1874" t="s">
        <v>3114</v>
      </c>
      <c r="Z1874" t="s">
        <v>3532</v>
      </c>
      <c r="AA1874">
        <v>797129</v>
      </c>
      <c r="AB1874" s="203">
        <v>37030.875</v>
      </c>
      <c r="AC1874" s="203">
        <v>37032.875</v>
      </c>
    </row>
    <row r="1875" spans="1:29" x14ac:dyDescent="0.25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3</v>
      </c>
      <c r="F1875" s="218">
        <f t="shared" si="150"/>
        <v>9576</v>
      </c>
      <c r="G1875" s="207">
        <v>1265268</v>
      </c>
      <c r="H1875" s="203">
        <v>37029.362662037034</v>
      </c>
      <c r="I1875" t="s">
        <v>3681</v>
      </c>
      <c r="M1875" t="s">
        <v>2476</v>
      </c>
      <c r="N1875" t="s">
        <v>3110</v>
      </c>
      <c r="O1875" t="s">
        <v>1756</v>
      </c>
      <c r="P1875" s="204">
        <v>3192</v>
      </c>
      <c r="S1875" t="s">
        <v>2477</v>
      </c>
      <c r="T1875" t="s">
        <v>3899</v>
      </c>
      <c r="U1875" s="206">
        <v>4.0449999999999999</v>
      </c>
      <c r="V1875" t="s">
        <v>3682</v>
      </c>
      <c r="W1875" t="s">
        <v>3157</v>
      </c>
      <c r="X1875" t="s">
        <v>3158</v>
      </c>
      <c r="Y1875" t="s">
        <v>3114</v>
      </c>
      <c r="Z1875" t="s">
        <v>3532</v>
      </c>
      <c r="AA1875">
        <v>797132</v>
      </c>
      <c r="AB1875" s="203">
        <v>37030.875</v>
      </c>
      <c r="AC1875" s="203">
        <v>37032.875</v>
      </c>
    </row>
    <row r="1876" spans="1:29" x14ac:dyDescent="0.25">
      <c r="A1876" s="44" t="str">
        <f t="shared" si="146"/>
        <v>US Natural Gas Financial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Financial</v>
      </c>
      <c r="E1876" s="44">
        <f>IF(VLOOKUP(S1876,'DD-Lookup'!$J$6:$L$50,3,FALSE)="Monthly",(YEAR(AC1876)-YEAR(AB1876))*12+MONTH(AC1876)-MONTH(AB1876)+1,(AC1876-AB1876+1))</f>
        <v>365</v>
      </c>
      <c r="F1876" s="218">
        <f t="shared" si="150"/>
        <v>1825000</v>
      </c>
      <c r="G1876" s="207">
        <v>1265269</v>
      </c>
      <c r="H1876" s="203">
        <v>37029.362685185188</v>
      </c>
      <c r="I1876" t="s">
        <v>3109</v>
      </c>
      <c r="M1876" t="s">
        <v>2476</v>
      </c>
      <c r="N1876" t="s">
        <v>2711</v>
      </c>
      <c r="O1876" t="s">
        <v>3178</v>
      </c>
      <c r="P1876" s="204">
        <v>5000</v>
      </c>
      <c r="S1876" t="s">
        <v>2477</v>
      </c>
      <c r="T1876" t="s">
        <v>3899</v>
      </c>
      <c r="U1876" s="206">
        <v>4.37</v>
      </c>
      <c r="V1876" t="s">
        <v>2335</v>
      </c>
      <c r="W1876" t="s">
        <v>3390</v>
      </c>
      <c r="X1876" t="s">
        <v>2713</v>
      </c>
      <c r="Y1876" t="s">
        <v>3964</v>
      </c>
      <c r="Z1876" t="s">
        <v>3532</v>
      </c>
      <c r="AA1876" t="s">
        <v>2098</v>
      </c>
      <c r="AB1876" s="203">
        <v>37257.875</v>
      </c>
      <c r="AC1876" s="203">
        <v>37621.875</v>
      </c>
    </row>
    <row r="1877" spans="1:29" x14ac:dyDescent="0.25">
      <c r="A1877" s="44" t="str">
        <f t="shared" si="146"/>
        <v>US Natural Gas Financial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Financial</v>
      </c>
      <c r="E1877" s="44">
        <f>IF(VLOOKUP(S1877,'DD-Lookup'!$J$6:$L$50,3,FALSE)="Monthly",(YEAR(AC1877)-YEAR(AB1877))*12+MONTH(AC1877)-MONTH(AB1877)+1,(AC1877-AB1877+1))</f>
        <v>30</v>
      </c>
      <c r="F1877" s="218">
        <f t="shared" si="150"/>
        <v>300000</v>
      </c>
      <c r="G1877" s="207">
        <v>1265272</v>
      </c>
      <c r="H1877" s="203">
        <v>37029.362754629627</v>
      </c>
      <c r="I1877" t="s">
        <v>3869</v>
      </c>
      <c r="M1877" t="s">
        <v>2476</v>
      </c>
      <c r="N1877" t="s">
        <v>2711</v>
      </c>
      <c r="O1877" t="s">
        <v>2712</v>
      </c>
      <c r="P1877" s="204">
        <v>10000</v>
      </c>
      <c r="S1877" t="s">
        <v>2477</v>
      </c>
      <c r="T1877" t="s">
        <v>3899</v>
      </c>
      <c r="U1877" s="206">
        <v>4.17</v>
      </c>
      <c r="V1877" t="s">
        <v>2975</v>
      </c>
      <c r="W1877" t="s">
        <v>3390</v>
      </c>
      <c r="X1877" t="s">
        <v>2713</v>
      </c>
      <c r="Y1877" t="s">
        <v>3964</v>
      </c>
      <c r="Z1877" t="s">
        <v>3532</v>
      </c>
      <c r="AA1877" t="s">
        <v>2099</v>
      </c>
      <c r="AB1877" s="203">
        <v>37043.875</v>
      </c>
      <c r="AC1877" s="203">
        <v>37072.875</v>
      </c>
    </row>
    <row r="1878" spans="1:29" x14ac:dyDescent="0.25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3</v>
      </c>
      <c r="F1878" s="218">
        <f t="shared" si="150"/>
        <v>15000</v>
      </c>
      <c r="G1878" s="207">
        <v>1265271</v>
      </c>
      <c r="H1878" s="203">
        <v>37029.362754629627</v>
      </c>
      <c r="I1878" t="s">
        <v>2976</v>
      </c>
      <c r="M1878" t="s">
        <v>2476</v>
      </c>
      <c r="N1878" t="s">
        <v>3110</v>
      </c>
      <c r="O1878" t="s">
        <v>1768</v>
      </c>
      <c r="P1878" s="204">
        <v>5000</v>
      </c>
      <c r="S1878" t="s">
        <v>2477</v>
      </c>
      <c r="T1878" t="s">
        <v>3899</v>
      </c>
      <c r="U1878" s="206">
        <v>3.96</v>
      </c>
      <c r="V1878" t="s">
        <v>2977</v>
      </c>
      <c r="W1878" t="s">
        <v>3174</v>
      </c>
      <c r="X1878" t="s">
        <v>3138</v>
      </c>
      <c r="Y1878" t="s">
        <v>3114</v>
      </c>
      <c r="Z1878" t="s">
        <v>3532</v>
      </c>
      <c r="AA1878">
        <v>797133</v>
      </c>
      <c r="AB1878" s="203">
        <v>37030.875</v>
      </c>
      <c r="AC1878" s="203">
        <v>37032.875</v>
      </c>
    </row>
    <row r="1879" spans="1:29" x14ac:dyDescent="0.25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3</v>
      </c>
      <c r="F1879" s="218">
        <f t="shared" si="150"/>
        <v>15000</v>
      </c>
      <c r="G1879" s="207">
        <v>1265273</v>
      </c>
      <c r="H1879" s="203">
        <v>37029.36278935185</v>
      </c>
      <c r="I1879" t="s">
        <v>2669</v>
      </c>
      <c r="M1879" t="s">
        <v>2476</v>
      </c>
      <c r="N1879" t="s">
        <v>3110</v>
      </c>
      <c r="O1879" t="s">
        <v>2624</v>
      </c>
      <c r="P1879" s="204">
        <v>5000</v>
      </c>
      <c r="S1879" t="s">
        <v>2477</v>
      </c>
      <c r="T1879" t="s">
        <v>3899</v>
      </c>
      <c r="U1879" s="206">
        <v>4.08</v>
      </c>
      <c r="V1879" t="s">
        <v>2850</v>
      </c>
      <c r="W1879" t="s">
        <v>4133</v>
      </c>
      <c r="X1879" t="s">
        <v>2378</v>
      </c>
      <c r="Y1879" t="s">
        <v>3114</v>
      </c>
      <c r="Z1879" t="s">
        <v>3532</v>
      </c>
      <c r="AA1879">
        <v>797134</v>
      </c>
      <c r="AB1879" s="203">
        <v>37030.875</v>
      </c>
      <c r="AC1879" s="203">
        <v>37032.875</v>
      </c>
    </row>
    <row r="1880" spans="1:29" x14ac:dyDescent="0.25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3</v>
      </c>
      <c r="F1880" s="218">
        <f t="shared" si="150"/>
        <v>15000</v>
      </c>
      <c r="G1880" s="207">
        <v>1265274</v>
      </c>
      <c r="H1880" s="203">
        <v>37029.362812500003</v>
      </c>
      <c r="I1880" t="s">
        <v>3136</v>
      </c>
      <c r="M1880" t="s">
        <v>2476</v>
      </c>
      <c r="N1880" t="s">
        <v>3110</v>
      </c>
      <c r="O1880" t="s">
        <v>1812</v>
      </c>
      <c r="P1880" s="204">
        <v>5000</v>
      </c>
      <c r="S1880" t="s">
        <v>2477</v>
      </c>
      <c r="T1880" t="s">
        <v>3899</v>
      </c>
      <c r="U1880" s="206">
        <v>2.4</v>
      </c>
      <c r="V1880" t="s">
        <v>2440</v>
      </c>
      <c r="W1880" t="s">
        <v>2400</v>
      </c>
      <c r="X1880" t="s">
        <v>2375</v>
      </c>
      <c r="Y1880" t="s">
        <v>3114</v>
      </c>
      <c r="Z1880" t="s">
        <v>3532</v>
      </c>
      <c r="AA1880">
        <v>797135</v>
      </c>
      <c r="AB1880" s="203">
        <v>37030.875</v>
      </c>
      <c r="AC1880" s="203">
        <v>37032.875</v>
      </c>
    </row>
    <row r="1881" spans="1:29" x14ac:dyDescent="0.25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</v>
      </c>
      <c r="F1881" s="218">
        <f t="shared" si="150"/>
        <v>15000</v>
      </c>
      <c r="G1881" s="207">
        <v>1265275</v>
      </c>
      <c r="H1881" s="203">
        <v>37029.362835648149</v>
      </c>
      <c r="I1881" t="s">
        <v>2669</v>
      </c>
      <c r="M1881" t="s">
        <v>2476</v>
      </c>
      <c r="N1881" t="s">
        <v>3110</v>
      </c>
      <c r="O1881" t="s">
        <v>2625</v>
      </c>
      <c r="P1881" s="204">
        <v>5000</v>
      </c>
      <c r="S1881" t="s">
        <v>2477</v>
      </c>
      <c r="T1881" t="s">
        <v>3899</v>
      </c>
      <c r="U1881" s="206">
        <v>4.08</v>
      </c>
      <c r="V1881" t="s">
        <v>2850</v>
      </c>
      <c r="W1881" t="s">
        <v>4133</v>
      </c>
      <c r="X1881" t="s">
        <v>2378</v>
      </c>
      <c r="Y1881" t="s">
        <v>3114</v>
      </c>
      <c r="Z1881" t="s">
        <v>3532</v>
      </c>
      <c r="AA1881">
        <v>797136</v>
      </c>
      <c r="AB1881" s="203">
        <v>37030.875</v>
      </c>
      <c r="AC1881" s="203">
        <v>37032.875</v>
      </c>
    </row>
    <row r="1882" spans="1:29" x14ac:dyDescent="0.25">
      <c r="A1882" s="44" t="str">
        <f t="shared" si="146"/>
        <v>US Natural Gas Financial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Financial</v>
      </c>
      <c r="E1882" s="44">
        <f>IF(VLOOKUP(S1882,'DD-Lookup'!$J$6:$L$50,3,FALSE)="Monthly",(YEAR(AC1882)-YEAR(AB1882))*12+MONTH(AC1882)-MONTH(AB1882)+1,(AC1882-AB1882+1))</f>
        <v>153</v>
      </c>
      <c r="F1882" s="218">
        <f t="shared" si="150"/>
        <v>765000</v>
      </c>
      <c r="G1882" s="207">
        <v>1265276</v>
      </c>
      <c r="H1882" s="203">
        <v>37029.362858796296</v>
      </c>
      <c r="I1882" t="s">
        <v>2672</v>
      </c>
      <c r="M1882" t="s">
        <v>2476</v>
      </c>
      <c r="N1882" t="s">
        <v>2711</v>
      </c>
      <c r="O1882" t="s">
        <v>2310</v>
      </c>
      <c r="Q1882" s="204">
        <v>5000</v>
      </c>
      <c r="S1882" t="s">
        <v>2477</v>
      </c>
      <c r="T1882" t="s">
        <v>3899</v>
      </c>
      <c r="U1882" s="206">
        <v>4.3099999999999996</v>
      </c>
      <c r="V1882" t="s">
        <v>3738</v>
      </c>
      <c r="W1882" t="s">
        <v>3390</v>
      </c>
      <c r="X1882" t="s">
        <v>2713</v>
      </c>
      <c r="Y1882" t="s">
        <v>3964</v>
      </c>
      <c r="Z1882" t="s">
        <v>3532</v>
      </c>
      <c r="AA1882" t="s">
        <v>2100</v>
      </c>
      <c r="AB1882" s="203">
        <v>37043</v>
      </c>
      <c r="AC1882" s="203">
        <v>37195</v>
      </c>
    </row>
    <row r="1883" spans="1:29" x14ac:dyDescent="0.25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3</v>
      </c>
      <c r="F1883" s="218">
        <f t="shared" si="150"/>
        <v>30000</v>
      </c>
      <c r="G1883" s="207">
        <v>1265277</v>
      </c>
      <c r="H1883" s="203">
        <v>37029.362881944442</v>
      </c>
      <c r="I1883" t="s">
        <v>3142</v>
      </c>
      <c r="M1883" t="s">
        <v>2476</v>
      </c>
      <c r="N1883" t="s">
        <v>3110</v>
      </c>
      <c r="O1883" t="s">
        <v>1753</v>
      </c>
      <c r="Q1883" s="204">
        <v>10000</v>
      </c>
      <c r="S1883" t="s">
        <v>2477</v>
      </c>
      <c r="T1883" t="s">
        <v>3899</v>
      </c>
      <c r="U1883" s="206">
        <v>4.1662999999999997</v>
      </c>
      <c r="V1883" t="s">
        <v>4135</v>
      </c>
      <c r="W1883" t="s">
        <v>3112</v>
      </c>
      <c r="X1883" t="s">
        <v>3113</v>
      </c>
      <c r="Y1883" t="s">
        <v>3114</v>
      </c>
      <c r="Z1883" t="s">
        <v>3532</v>
      </c>
      <c r="AA1883">
        <v>797137</v>
      </c>
      <c r="AB1883" s="203">
        <v>37030.875</v>
      </c>
      <c r="AC1883" s="203">
        <v>37032.875</v>
      </c>
    </row>
    <row r="1884" spans="1:29" x14ac:dyDescent="0.25">
      <c r="A1884" s="44" t="str">
        <f t="shared" si="146"/>
        <v>US Natural Gas Financial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Financial</v>
      </c>
      <c r="E1884" s="44">
        <f>IF(VLOOKUP(S1884,'DD-Lookup'!$J$6:$L$50,3,FALSE)="Monthly",(YEAR(AC1884)-YEAR(AB1884))*12+MONTH(AC1884)-MONTH(AB1884)+1,(AC1884-AB1884+1))</f>
        <v>30</v>
      </c>
      <c r="F1884" s="218">
        <f t="shared" si="150"/>
        <v>600000</v>
      </c>
      <c r="G1884" s="207">
        <v>1265278</v>
      </c>
      <c r="H1884" s="203">
        <v>37029.362905092596</v>
      </c>
      <c r="I1884" t="s">
        <v>2876</v>
      </c>
      <c r="M1884" t="s">
        <v>2476</v>
      </c>
      <c r="N1884" t="s">
        <v>2711</v>
      </c>
      <c r="O1884" t="s">
        <v>2712</v>
      </c>
      <c r="P1884" s="204">
        <v>20000</v>
      </c>
      <c r="S1884" t="s">
        <v>2477</v>
      </c>
      <c r="T1884" t="s">
        <v>3899</v>
      </c>
      <c r="U1884" s="206">
        <v>4.165</v>
      </c>
      <c r="V1884" t="s">
        <v>3754</v>
      </c>
      <c r="W1884" t="s">
        <v>3390</v>
      </c>
      <c r="X1884" t="s">
        <v>2713</v>
      </c>
      <c r="Y1884" t="s">
        <v>3964</v>
      </c>
      <c r="Z1884" t="s">
        <v>3532</v>
      </c>
      <c r="AA1884" t="s">
        <v>2101</v>
      </c>
      <c r="AB1884" s="203">
        <v>37043.875</v>
      </c>
      <c r="AC1884" s="203">
        <v>37072.875</v>
      </c>
    </row>
    <row r="1885" spans="1:29" x14ac:dyDescent="0.25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13</v>
      </c>
      <c r="F1885" s="218">
        <f t="shared" si="150"/>
        <v>130000</v>
      </c>
      <c r="G1885" s="207">
        <v>1265279</v>
      </c>
      <c r="H1885" s="203">
        <v>37029.362916666665</v>
      </c>
      <c r="I1885" t="s">
        <v>2853</v>
      </c>
      <c r="M1885" t="s">
        <v>2476</v>
      </c>
      <c r="N1885" t="s">
        <v>3110</v>
      </c>
      <c r="O1885" t="s">
        <v>2102</v>
      </c>
      <c r="P1885" s="204">
        <v>10000</v>
      </c>
      <c r="S1885" t="s">
        <v>2477</v>
      </c>
      <c r="T1885" t="s">
        <v>3899</v>
      </c>
      <c r="U1885" s="206">
        <v>4.125</v>
      </c>
      <c r="V1885" t="s">
        <v>2500</v>
      </c>
      <c r="W1885" t="s">
        <v>2319</v>
      </c>
      <c r="X1885" t="s">
        <v>2320</v>
      </c>
      <c r="Y1885" t="s">
        <v>3114</v>
      </c>
      <c r="Z1885" t="s">
        <v>3532</v>
      </c>
      <c r="AA1885">
        <v>797140</v>
      </c>
      <c r="AB1885" s="203">
        <v>37030.875</v>
      </c>
      <c r="AC1885" s="203">
        <v>37042.875</v>
      </c>
    </row>
    <row r="1886" spans="1:29" x14ac:dyDescent="0.25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3</v>
      </c>
      <c r="F1886" s="218">
        <f t="shared" si="150"/>
        <v>30000</v>
      </c>
      <c r="G1886" s="207">
        <v>1265281</v>
      </c>
      <c r="H1886" s="203">
        <v>37029.362928240742</v>
      </c>
      <c r="I1886" t="s">
        <v>3142</v>
      </c>
      <c r="M1886" t="s">
        <v>2476</v>
      </c>
      <c r="N1886" t="s">
        <v>3110</v>
      </c>
      <c r="O1886" t="s">
        <v>1753</v>
      </c>
      <c r="Q1886" s="204">
        <v>10000</v>
      </c>
      <c r="S1886" t="s">
        <v>2477</v>
      </c>
      <c r="T1886" t="s">
        <v>3899</v>
      </c>
      <c r="U1886" s="206">
        <v>4.1675000000000004</v>
      </c>
      <c r="V1886" t="s">
        <v>4135</v>
      </c>
      <c r="W1886" t="s">
        <v>3112</v>
      </c>
      <c r="X1886" t="s">
        <v>3113</v>
      </c>
      <c r="Y1886" t="s">
        <v>3114</v>
      </c>
      <c r="Z1886" t="s">
        <v>3532</v>
      </c>
      <c r="AA1886">
        <v>797138</v>
      </c>
      <c r="AB1886" s="203">
        <v>37030.875</v>
      </c>
      <c r="AC1886" s="203">
        <v>37032.875</v>
      </c>
    </row>
    <row r="1887" spans="1:29" x14ac:dyDescent="0.25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3</v>
      </c>
      <c r="F1887" s="218">
        <f t="shared" si="150"/>
        <v>15000</v>
      </c>
      <c r="G1887" s="207">
        <v>1265282</v>
      </c>
      <c r="H1887" s="203">
        <v>37029.362939814811</v>
      </c>
      <c r="I1887" t="s">
        <v>4174</v>
      </c>
      <c r="M1887" t="s">
        <v>2476</v>
      </c>
      <c r="N1887" t="s">
        <v>3110</v>
      </c>
      <c r="O1887" t="s">
        <v>1761</v>
      </c>
      <c r="P1887" s="204">
        <v>5000</v>
      </c>
      <c r="S1887" t="s">
        <v>2477</v>
      </c>
      <c r="T1887" t="s">
        <v>3899</v>
      </c>
      <c r="U1887" s="206">
        <v>4.4550000000000001</v>
      </c>
      <c r="V1887" t="s">
        <v>3101</v>
      </c>
      <c r="W1887" t="s">
        <v>2358</v>
      </c>
      <c r="X1887" t="s">
        <v>2359</v>
      </c>
      <c r="Y1887" t="s">
        <v>3114</v>
      </c>
      <c r="Z1887" t="s">
        <v>3532</v>
      </c>
      <c r="AA1887">
        <v>797139</v>
      </c>
      <c r="AB1887" s="203">
        <v>37030.875</v>
      </c>
      <c r="AC1887" s="203">
        <v>37032.875</v>
      </c>
    </row>
    <row r="1888" spans="1:29" x14ac:dyDescent="0.25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3</v>
      </c>
      <c r="F1888" s="218">
        <f t="shared" si="150"/>
        <v>15000</v>
      </c>
      <c r="G1888" s="207">
        <v>1265283</v>
      </c>
      <c r="H1888" s="203">
        <v>37029.362974537034</v>
      </c>
      <c r="I1888" t="s">
        <v>2704</v>
      </c>
      <c r="M1888" t="s">
        <v>2476</v>
      </c>
      <c r="N1888" t="s">
        <v>3110</v>
      </c>
      <c r="O1888" t="s">
        <v>1755</v>
      </c>
      <c r="Q1888" s="204">
        <v>5000</v>
      </c>
      <c r="S1888" t="s">
        <v>2477</v>
      </c>
      <c r="T1888" t="s">
        <v>3899</v>
      </c>
      <c r="U1888" s="206">
        <v>4.4649999999999999</v>
      </c>
      <c r="V1888" t="s">
        <v>2103</v>
      </c>
      <c r="W1888" t="s">
        <v>2358</v>
      </c>
      <c r="X1888" t="s">
        <v>2359</v>
      </c>
      <c r="Y1888" t="s">
        <v>3114</v>
      </c>
      <c r="Z1888" t="s">
        <v>3532</v>
      </c>
      <c r="AA1888">
        <v>797141</v>
      </c>
      <c r="AB1888" s="203">
        <v>37030.875</v>
      </c>
      <c r="AC1888" s="203">
        <v>37032.875</v>
      </c>
    </row>
    <row r="1889" spans="1:29" x14ac:dyDescent="0.25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3</v>
      </c>
      <c r="F1889" s="218">
        <f t="shared" si="150"/>
        <v>15000</v>
      </c>
      <c r="G1889" s="207">
        <v>1265284</v>
      </c>
      <c r="H1889" s="203">
        <v>37029.362986111111</v>
      </c>
      <c r="I1889" t="s">
        <v>4174</v>
      </c>
      <c r="M1889" t="s">
        <v>2476</v>
      </c>
      <c r="N1889" t="s">
        <v>3110</v>
      </c>
      <c r="O1889" t="s">
        <v>1761</v>
      </c>
      <c r="P1889" s="204">
        <v>5000</v>
      </c>
      <c r="S1889" t="s">
        <v>2477</v>
      </c>
      <c r="T1889" t="s">
        <v>3899</v>
      </c>
      <c r="U1889" s="206">
        <v>4.45</v>
      </c>
      <c r="V1889" t="s">
        <v>3101</v>
      </c>
      <c r="W1889" t="s">
        <v>2358</v>
      </c>
      <c r="X1889" t="s">
        <v>2359</v>
      </c>
      <c r="Y1889" t="s">
        <v>3114</v>
      </c>
      <c r="Z1889" t="s">
        <v>3532</v>
      </c>
      <c r="AA1889">
        <v>797142</v>
      </c>
      <c r="AB1889" s="203">
        <v>37030.875</v>
      </c>
      <c r="AC1889" s="203">
        <v>37032.875</v>
      </c>
    </row>
    <row r="1890" spans="1:29" x14ac:dyDescent="0.25">
      <c r="A1890" s="44" t="str">
        <f t="shared" si="146"/>
        <v>US Natural Gas Financial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Financial</v>
      </c>
      <c r="E1890" s="44">
        <f>IF(VLOOKUP(S1890,'DD-Lookup'!$J$6:$L$50,3,FALSE)="Monthly",(YEAR(AC1890)-YEAR(AB1890))*12+MONTH(AC1890)-MONTH(AB1890)+1,(AC1890-AB1890+1))</f>
        <v>13</v>
      </c>
      <c r="F1890" s="218">
        <f t="shared" si="150"/>
        <v>130000</v>
      </c>
      <c r="G1890" s="207">
        <v>1265286</v>
      </c>
      <c r="H1890" s="203">
        <v>37029.363020833334</v>
      </c>
      <c r="I1890" t="s">
        <v>2949</v>
      </c>
      <c r="M1890" t="s">
        <v>2476</v>
      </c>
      <c r="N1890" t="s">
        <v>2711</v>
      </c>
      <c r="O1890" t="s">
        <v>2588</v>
      </c>
      <c r="P1890" s="204">
        <v>10000</v>
      </c>
      <c r="S1890" t="s">
        <v>2477</v>
      </c>
      <c r="T1890" t="s">
        <v>3899</v>
      </c>
      <c r="U1890" s="206">
        <v>4.13</v>
      </c>
      <c r="V1890" t="s">
        <v>2974</v>
      </c>
      <c r="W1890" t="s">
        <v>3181</v>
      </c>
      <c r="X1890" t="s">
        <v>2306</v>
      </c>
      <c r="Y1890" t="s">
        <v>3964</v>
      </c>
      <c r="Z1890" t="s">
        <v>3532</v>
      </c>
      <c r="AA1890" t="s">
        <v>2104</v>
      </c>
      <c r="AB1890" s="203">
        <v>37030.875</v>
      </c>
      <c r="AC1890" s="203">
        <v>37042.875</v>
      </c>
    </row>
    <row r="1891" spans="1:29" x14ac:dyDescent="0.25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3</v>
      </c>
      <c r="F1891" s="218">
        <f t="shared" si="150"/>
        <v>15000</v>
      </c>
      <c r="G1891" s="207">
        <v>1265285</v>
      </c>
      <c r="H1891" s="203">
        <v>37029.363020833334</v>
      </c>
      <c r="I1891" t="s">
        <v>3143</v>
      </c>
      <c r="M1891" t="s">
        <v>2476</v>
      </c>
      <c r="N1891" t="s">
        <v>3110</v>
      </c>
      <c r="O1891" t="s">
        <v>1768</v>
      </c>
      <c r="Q1891" s="204">
        <v>5000</v>
      </c>
      <c r="S1891" t="s">
        <v>2477</v>
      </c>
      <c r="T1891" t="s">
        <v>3899</v>
      </c>
      <c r="U1891" s="206">
        <v>3.96</v>
      </c>
      <c r="V1891" t="s">
        <v>2342</v>
      </c>
      <c r="W1891" t="s">
        <v>3174</v>
      </c>
      <c r="X1891" t="s">
        <v>3138</v>
      </c>
      <c r="Y1891" t="s">
        <v>3114</v>
      </c>
      <c r="Z1891" t="s">
        <v>3532</v>
      </c>
      <c r="AA1891">
        <v>797143</v>
      </c>
      <c r="AB1891" s="203">
        <v>37030.875</v>
      </c>
      <c r="AC1891" s="203">
        <v>37032.875</v>
      </c>
    </row>
    <row r="1892" spans="1:29" x14ac:dyDescent="0.25">
      <c r="A1892" s="44" t="str">
        <f t="shared" si="146"/>
        <v>US Natural Gas Financial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Financial</v>
      </c>
      <c r="E1892" s="44">
        <f>IF(VLOOKUP(S1892,'DD-Lookup'!$J$6:$L$50,3,FALSE)="Monthly",(YEAR(AC1892)-YEAR(AB1892))*12+MONTH(AC1892)-MONTH(AB1892)+1,(AC1892-AB1892+1))</f>
        <v>153</v>
      </c>
      <c r="F1892" s="218">
        <f t="shared" si="150"/>
        <v>382500</v>
      </c>
      <c r="G1892" s="207">
        <v>1265287</v>
      </c>
      <c r="H1892" s="203">
        <v>37029.363067129627</v>
      </c>
      <c r="I1892" t="s">
        <v>2678</v>
      </c>
      <c r="M1892" t="s">
        <v>2476</v>
      </c>
      <c r="N1892" t="s">
        <v>2711</v>
      </c>
      <c r="O1892" t="s">
        <v>2310</v>
      </c>
      <c r="P1892" s="204">
        <v>2500</v>
      </c>
      <c r="S1892" t="s">
        <v>2477</v>
      </c>
      <c r="T1892" t="s">
        <v>3899</v>
      </c>
      <c r="U1892" s="206">
        <v>4.3049999999999997</v>
      </c>
      <c r="V1892" t="s">
        <v>2105</v>
      </c>
      <c r="W1892" t="s">
        <v>3390</v>
      </c>
      <c r="X1892" t="s">
        <v>2713</v>
      </c>
      <c r="Y1892" t="s">
        <v>3964</v>
      </c>
      <c r="Z1892" t="s">
        <v>3532</v>
      </c>
      <c r="AA1892" t="s">
        <v>2106</v>
      </c>
      <c r="AB1892" s="203">
        <v>37043</v>
      </c>
      <c r="AC1892" s="203">
        <v>37195</v>
      </c>
    </row>
    <row r="1893" spans="1:29" x14ac:dyDescent="0.25">
      <c r="A1893" s="44" t="str">
        <f t="shared" si="146"/>
        <v>US Power Physical</v>
      </c>
      <c r="B1893" s="44" t="str">
        <f t="shared" si="147"/>
        <v>US</v>
      </c>
      <c r="C1893" s="44" t="str">
        <f t="shared" si="148"/>
        <v>Power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2</v>
      </c>
      <c r="F1893" s="218">
        <f t="shared" si="150"/>
        <v>50</v>
      </c>
      <c r="G1893" s="207">
        <v>1265288</v>
      </c>
      <c r="H1893" s="203">
        <v>37029.36309027778</v>
      </c>
      <c r="I1893" t="s">
        <v>3240</v>
      </c>
      <c r="M1893" t="s">
        <v>3301</v>
      </c>
      <c r="N1893" t="s">
        <v>2409</v>
      </c>
      <c r="O1893" t="s">
        <v>1836</v>
      </c>
      <c r="P1893" s="204">
        <v>25</v>
      </c>
      <c r="S1893" t="s">
        <v>2475</v>
      </c>
      <c r="T1893" t="s">
        <v>3899</v>
      </c>
      <c r="U1893" s="206">
        <v>115</v>
      </c>
      <c r="V1893" t="s">
        <v>2821</v>
      </c>
      <c r="W1893" t="s">
        <v>2419</v>
      </c>
      <c r="X1893" t="s">
        <v>2412</v>
      </c>
      <c r="Y1893" t="s">
        <v>4166</v>
      </c>
      <c r="Z1893" t="s">
        <v>3527</v>
      </c>
      <c r="AA1893">
        <v>615220.1</v>
      </c>
      <c r="AB1893" s="203">
        <v>37031.875</v>
      </c>
      <c r="AC1893" s="203">
        <v>37032.875</v>
      </c>
    </row>
    <row r="1894" spans="1:29" x14ac:dyDescent="0.25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3</v>
      </c>
      <c r="F1894" s="218">
        <f t="shared" si="150"/>
        <v>15000</v>
      </c>
      <c r="G1894" s="207">
        <v>1265289</v>
      </c>
      <c r="H1894" s="203">
        <v>37029.36310185185</v>
      </c>
      <c r="I1894" t="s">
        <v>2630</v>
      </c>
      <c r="M1894" t="s">
        <v>2476</v>
      </c>
      <c r="N1894" t="s">
        <v>3110</v>
      </c>
      <c r="O1894" t="s">
        <v>1769</v>
      </c>
      <c r="P1894" s="204">
        <v>5000</v>
      </c>
      <c r="S1894" t="s">
        <v>2477</v>
      </c>
      <c r="T1894" t="s">
        <v>3899</v>
      </c>
      <c r="U1894" s="206">
        <v>3.9950000000000001</v>
      </c>
      <c r="V1894" t="s">
        <v>2889</v>
      </c>
      <c r="W1894" t="s">
        <v>3174</v>
      </c>
      <c r="X1894" t="s">
        <v>3138</v>
      </c>
      <c r="Y1894" t="s">
        <v>3114</v>
      </c>
      <c r="Z1894" t="s">
        <v>3532</v>
      </c>
      <c r="AA1894">
        <v>797144</v>
      </c>
      <c r="AB1894" s="203">
        <v>37030.875</v>
      </c>
      <c r="AC1894" s="203">
        <v>37032.875</v>
      </c>
    </row>
    <row r="1895" spans="1:29" x14ac:dyDescent="0.25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3</v>
      </c>
      <c r="F1895" s="218">
        <f t="shared" si="150"/>
        <v>30000</v>
      </c>
      <c r="G1895" s="207">
        <v>1265293</v>
      </c>
      <c r="H1895" s="203">
        <v>37029.363136574073</v>
      </c>
      <c r="I1895" t="s">
        <v>3240</v>
      </c>
      <c r="M1895" t="s">
        <v>2476</v>
      </c>
      <c r="N1895" t="s">
        <v>3110</v>
      </c>
      <c r="O1895" t="s">
        <v>1845</v>
      </c>
      <c r="P1895" s="204">
        <v>10000</v>
      </c>
      <c r="S1895" t="s">
        <v>2477</v>
      </c>
      <c r="T1895" t="s">
        <v>3899</v>
      </c>
      <c r="U1895" s="206">
        <v>9.9</v>
      </c>
      <c r="V1895" t="s">
        <v>3732</v>
      </c>
      <c r="W1895" t="s">
        <v>2431</v>
      </c>
      <c r="X1895" t="s">
        <v>2375</v>
      </c>
      <c r="Y1895" t="s">
        <v>3114</v>
      </c>
      <c r="Z1895" t="s">
        <v>3532</v>
      </c>
      <c r="AA1895">
        <v>797146</v>
      </c>
      <c r="AB1895" s="203">
        <v>37030.875</v>
      </c>
      <c r="AC1895" s="203">
        <v>37032.875</v>
      </c>
    </row>
    <row r="1896" spans="1:29" x14ac:dyDescent="0.25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3</v>
      </c>
      <c r="F1896" s="218">
        <f t="shared" si="150"/>
        <v>15000</v>
      </c>
      <c r="G1896" s="207">
        <v>1265292</v>
      </c>
      <c r="H1896" s="203">
        <v>37029.363136574073</v>
      </c>
      <c r="I1896" t="s">
        <v>2401</v>
      </c>
      <c r="M1896" t="s">
        <v>2476</v>
      </c>
      <c r="N1896" t="s">
        <v>3110</v>
      </c>
      <c r="O1896" t="s">
        <v>1846</v>
      </c>
      <c r="Q1896" s="204">
        <v>5000</v>
      </c>
      <c r="S1896" t="s">
        <v>2477</v>
      </c>
      <c r="T1896" t="s">
        <v>3899</v>
      </c>
      <c r="U1896" s="206">
        <v>4.1349999999999998</v>
      </c>
      <c r="V1896" t="s">
        <v>2402</v>
      </c>
      <c r="W1896" t="s">
        <v>2319</v>
      </c>
      <c r="X1896" t="s">
        <v>2320</v>
      </c>
      <c r="Y1896" t="s">
        <v>3114</v>
      </c>
      <c r="Z1896" t="s">
        <v>3532</v>
      </c>
      <c r="AA1896">
        <v>797145</v>
      </c>
      <c r="AB1896" s="203">
        <v>37030.875</v>
      </c>
      <c r="AC1896" s="203">
        <v>37032.875</v>
      </c>
    </row>
    <row r="1897" spans="1:29" x14ac:dyDescent="0.25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3</v>
      </c>
      <c r="F1897" s="218">
        <f t="shared" si="150"/>
        <v>15000</v>
      </c>
      <c r="G1897" s="207">
        <v>1265294</v>
      </c>
      <c r="H1897" s="203">
        <v>37029.363217592596</v>
      </c>
      <c r="I1897" t="s">
        <v>2704</v>
      </c>
      <c r="M1897" t="s">
        <v>2476</v>
      </c>
      <c r="N1897" t="s">
        <v>3110</v>
      </c>
      <c r="O1897" t="s">
        <v>1832</v>
      </c>
      <c r="Q1897" s="204">
        <v>5000</v>
      </c>
      <c r="S1897" t="s">
        <v>2477</v>
      </c>
      <c r="T1897" t="s">
        <v>3899</v>
      </c>
      <c r="U1897" s="206">
        <v>2.6749999999999998</v>
      </c>
      <c r="V1897" t="s">
        <v>2388</v>
      </c>
      <c r="W1897" t="s">
        <v>2413</v>
      </c>
      <c r="X1897" t="s">
        <v>2375</v>
      </c>
      <c r="Y1897" t="s">
        <v>3114</v>
      </c>
      <c r="Z1897" t="s">
        <v>3532</v>
      </c>
      <c r="AA1897">
        <v>797147</v>
      </c>
      <c r="AB1897" s="203">
        <v>37030.875</v>
      </c>
      <c r="AC1897" s="203">
        <v>37032.875</v>
      </c>
    </row>
    <row r="1898" spans="1:29" x14ac:dyDescent="0.25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3</v>
      </c>
      <c r="F1898" s="218">
        <f t="shared" si="150"/>
        <v>15000</v>
      </c>
      <c r="G1898" s="207">
        <v>1265295</v>
      </c>
      <c r="H1898" s="203">
        <v>37029.363240740742</v>
      </c>
      <c r="I1898" t="s">
        <v>3136</v>
      </c>
      <c r="M1898" t="s">
        <v>2476</v>
      </c>
      <c r="N1898" t="s">
        <v>3110</v>
      </c>
      <c r="O1898" t="s">
        <v>2624</v>
      </c>
      <c r="P1898" s="204">
        <v>5000</v>
      </c>
      <c r="S1898" t="s">
        <v>2477</v>
      </c>
      <c r="T1898" t="s">
        <v>3899</v>
      </c>
      <c r="U1898" s="206">
        <v>4.07</v>
      </c>
      <c r="V1898" t="s">
        <v>3735</v>
      </c>
      <c r="W1898" t="s">
        <v>4133</v>
      </c>
      <c r="X1898" t="s">
        <v>2378</v>
      </c>
      <c r="Y1898" t="s">
        <v>3114</v>
      </c>
      <c r="Z1898" t="s">
        <v>3532</v>
      </c>
      <c r="AA1898">
        <v>797148</v>
      </c>
      <c r="AB1898" s="203">
        <v>37030.875</v>
      </c>
      <c r="AC1898" s="203">
        <v>37032.875</v>
      </c>
    </row>
    <row r="1899" spans="1:29" x14ac:dyDescent="0.25">
      <c r="A1899" s="44" t="str">
        <f t="shared" si="146"/>
        <v>US Natural Gas Financial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Financial</v>
      </c>
      <c r="E1899" s="44">
        <f>IF(VLOOKUP(S1899,'DD-Lookup'!$J$6:$L$50,3,FALSE)="Monthly",(YEAR(AC1899)-YEAR(AB1899))*12+MONTH(AC1899)-MONTH(AB1899)+1,(AC1899-AB1899+1))</f>
        <v>153</v>
      </c>
      <c r="F1899" s="218">
        <f t="shared" si="150"/>
        <v>382500</v>
      </c>
      <c r="G1899" s="207">
        <v>1265296</v>
      </c>
      <c r="H1899" s="203">
        <v>37029.363263888888</v>
      </c>
      <c r="I1899" t="s">
        <v>3769</v>
      </c>
      <c r="M1899" t="s">
        <v>2476</v>
      </c>
      <c r="N1899" t="s">
        <v>2711</v>
      </c>
      <c r="O1899" t="s">
        <v>2310</v>
      </c>
      <c r="Q1899" s="204">
        <v>2500</v>
      </c>
      <c r="S1899" t="s">
        <v>2477</v>
      </c>
      <c r="T1899" t="s">
        <v>3899</v>
      </c>
      <c r="U1899" s="206">
        <v>4.3150000000000004</v>
      </c>
      <c r="V1899" t="s">
        <v>3866</v>
      </c>
      <c r="W1899" t="s">
        <v>3390</v>
      </c>
      <c r="X1899" t="s">
        <v>2713</v>
      </c>
      <c r="Y1899" t="s">
        <v>3964</v>
      </c>
      <c r="Z1899" t="s">
        <v>3532</v>
      </c>
      <c r="AA1899" t="s">
        <v>2107</v>
      </c>
      <c r="AB1899" s="203">
        <v>37043</v>
      </c>
      <c r="AC1899" s="203">
        <v>37195</v>
      </c>
    </row>
    <row r="1900" spans="1:29" x14ac:dyDescent="0.25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3</v>
      </c>
      <c r="F1900" s="218">
        <f t="shared" si="150"/>
        <v>15000</v>
      </c>
      <c r="G1900" s="207">
        <v>1265297</v>
      </c>
      <c r="H1900" s="203">
        <v>37029.363287037035</v>
      </c>
      <c r="I1900" t="s">
        <v>3169</v>
      </c>
      <c r="M1900" t="s">
        <v>2476</v>
      </c>
      <c r="N1900" t="s">
        <v>3110</v>
      </c>
      <c r="O1900" t="s">
        <v>1848</v>
      </c>
      <c r="P1900" s="204">
        <v>5000</v>
      </c>
      <c r="S1900" t="s">
        <v>2477</v>
      </c>
      <c r="T1900" t="s">
        <v>3899</v>
      </c>
      <c r="U1900" s="206">
        <v>4.3250000000000002</v>
      </c>
      <c r="V1900" t="s">
        <v>2890</v>
      </c>
      <c r="W1900" t="s">
        <v>3174</v>
      </c>
      <c r="X1900" t="s">
        <v>3175</v>
      </c>
      <c r="Y1900" t="s">
        <v>3114</v>
      </c>
      <c r="Z1900" t="s">
        <v>3532</v>
      </c>
      <c r="AA1900">
        <v>797149</v>
      </c>
      <c r="AB1900" s="203">
        <v>37030.875</v>
      </c>
      <c r="AC1900" s="203">
        <v>37032.875</v>
      </c>
    </row>
    <row r="1901" spans="1:29" x14ac:dyDescent="0.25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3</v>
      </c>
      <c r="F1901" s="218">
        <f t="shared" si="150"/>
        <v>15000</v>
      </c>
      <c r="G1901" s="207">
        <v>1265298</v>
      </c>
      <c r="H1901" s="203">
        <v>37029.363298611112</v>
      </c>
      <c r="I1901" t="s">
        <v>2313</v>
      </c>
      <c r="M1901" t="s">
        <v>2476</v>
      </c>
      <c r="N1901" t="s">
        <v>3110</v>
      </c>
      <c r="O1901" t="s">
        <v>1768</v>
      </c>
      <c r="Q1901" s="204">
        <v>5000</v>
      </c>
      <c r="S1901" t="s">
        <v>2477</v>
      </c>
      <c r="T1901" t="s">
        <v>3899</v>
      </c>
      <c r="U1901" s="206">
        <v>3.9649999999999999</v>
      </c>
      <c r="V1901" t="s">
        <v>2336</v>
      </c>
      <c r="W1901" t="s">
        <v>3174</v>
      </c>
      <c r="X1901" t="s">
        <v>3138</v>
      </c>
      <c r="Y1901" t="s">
        <v>3114</v>
      </c>
      <c r="Z1901" t="s">
        <v>3532</v>
      </c>
      <c r="AA1901">
        <v>797151</v>
      </c>
      <c r="AB1901" s="203">
        <v>37030.875</v>
      </c>
      <c r="AC1901" s="203">
        <v>37032.875</v>
      </c>
    </row>
    <row r="1902" spans="1:29" x14ac:dyDescent="0.25">
      <c r="A1902" s="44" t="str">
        <f t="shared" si="146"/>
        <v>US Natural Gas Financial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Financial</v>
      </c>
      <c r="E1902" s="44">
        <f>IF(VLOOKUP(S1902,'DD-Lookup'!$J$6:$L$50,3,FALSE)="Monthly",(YEAR(AC1902)-YEAR(AB1902))*12+MONTH(AC1902)-MONTH(AB1902)+1,(AC1902-AB1902+1))</f>
        <v>30</v>
      </c>
      <c r="F1902" s="218">
        <f t="shared" si="150"/>
        <v>150000</v>
      </c>
      <c r="G1902" s="207">
        <v>1265299</v>
      </c>
      <c r="H1902" s="203">
        <v>37029.363310185188</v>
      </c>
      <c r="I1902" t="s">
        <v>3673</v>
      </c>
      <c r="M1902" t="s">
        <v>2476</v>
      </c>
      <c r="N1902" t="s">
        <v>2711</v>
      </c>
      <c r="O1902" t="s">
        <v>2712</v>
      </c>
      <c r="Q1902" s="204">
        <v>5000</v>
      </c>
      <c r="S1902" t="s">
        <v>2477</v>
      </c>
      <c r="T1902" t="s">
        <v>3899</v>
      </c>
      <c r="U1902" s="206">
        <v>4.1749999999999998</v>
      </c>
      <c r="V1902" t="s">
        <v>3674</v>
      </c>
      <c r="W1902" t="s">
        <v>3390</v>
      </c>
      <c r="X1902" t="s">
        <v>2713</v>
      </c>
      <c r="Y1902" t="s">
        <v>3964</v>
      </c>
      <c r="Z1902" t="s">
        <v>3532</v>
      </c>
      <c r="AA1902" t="s">
        <v>2108</v>
      </c>
      <c r="AB1902" s="203">
        <v>37043.875</v>
      </c>
      <c r="AC1902" s="203">
        <v>37072.875</v>
      </c>
    </row>
    <row r="1903" spans="1:29" x14ac:dyDescent="0.25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3</v>
      </c>
      <c r="F1903" s="218">
        <f t="shared" si="150"/>
        <v>15000</v>
      </c>
      <c r="G1903" s="207">
        <v>1265300</v>
      </c>
      <c r="H1903" s="203">
        <v>37029.363310185188</v>
      </c>
      <c r="I1903" t="s">
        <v>2654</v>
      </c>
      <c r="M1903" t="s">
        <v>2476</v>
      </c>
      <c r="N1903" t="s">
        <v>3110</v>
      </c>
      <c r="O1903" t="s">
        <v>1832</v>
      </c>
      <c r="Q1903" s="204">
        <v>5000</v>
      </c>
      <c r="S1903" t="s">
        <v>2477</v>
      </c>
      <c r="T1903" t="s">
        <v>3899</v>
      </c>
      <c r="U1903" s="206">
        <v>2.7</v>
      </c>
      <c r="V1903" t="s">
        <v>1800</v>
      </c>
      <c r="W1903" t="s">
        <v>2413</v>
      </c>
      <c r="X1903" t="s">
        <v>2375</v>
      </c>
      <c r="Y1903" t="s">
        <v>3114</v>
      </c>
      <c r="Z1903" t="s">
        <v>3532</v>
      </c>
      <c r="AA1903">
        <v>797150</v>
      </c>
      <c r="AB1903" s="203">
        <v>37030.875</v>
      </c>
      <c r="AC1903" s="203">
        <v>37032.875</v>
      </c>
    </row>
    <row r="1904" spans="1:29" x14ac:dyDescent="0.25">
      <c r="A1904" s="44" t="str">
        <f t="shared" si="146"/>
        <v xml:space="preserve"> Natural Gas Physical</v>
      </c>
      <c r="B1904" s="44" t="str">
        <f t="shared" si="147"/>
        <v/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3</v>
      </c>
      <c r="F1904" s="218">
        <f t="shared" si="150"/>
        <v>20616</v>
      </c>
      <c r="G1904" s="207">
        <v>1265301</v>
      </c>
      <c r="H1904" s="203">
        <v>37029.363310185188</v>
      </c>
      <c r="I1904" t="s">
        <v>3128</v>
      </c>
      <c r="M1904" t="s">
        <v>2476</v>
      </c>
      <c r="N1904" t="s">
        <v>3150</v>
      </c>
      <c r="O1904" t="s">
        <v>1728</v>
      </c>
      <c r="P1904" s="204">
        <v>6872</v>
      </c>
      <c r="S1904" t="s">
        <v>2477</v>
      </c>
      <c r="T1904" t="s">
        <v>3899</v>
      </c>
      <c r="U1904" s="206">
        <v>4.335</v>
      </c>
      <c r="V1904" t="s">
        <v>3151</v>
      </c>
      <c r="W1904" t="s">
        <v>3152</v>
      </c>
      <c r="X1904" t="s">
        <v>3153</v>
      </c>
      <c r="Y1904" t="s">
        <v>3114</v>
      </c>
      <c r="Z1904" t="s">
        <v>3532</v>
      </c>
      <c r="AA1904">
        <v>797152</v>
      </c>
      <c r="AB1904" s="203">
        <v>37030.875</v>
      </c>
      <c r="AC1904" s="203">
        <v>37032.875</v>
      </c>
    </row>
    <row r="1905" spans="1:29" x14ac:dyDescent="0.25">
      <c r="A1905" s="44" t="str">
        <f t="shared" si="146"/>
        <v>US Natural Gas Financial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Financial</v>
      </c>
      <c r="E1905" s="44">
        <f>IF(VLOOKUP(S1905,'DD-Lookup'!$J$6:$L$50,3,FALSE)="Monthly",(YEAR(AC1905)-YEAR(AB1905))*12+MONTH(AC1905)-MONTH(AB1905)+1,(AC1905-AB1905+1))</f>
        <v>153</v>
      </c>
      <c r="F1905" s="218">
        <f t="shared" si="150"/>
        <v>382500</v>
      </c>
      <c r="G1905" s="207">
        <v>1265303</v>
      </c>
      <c r="H1905" s="203">
        <v>37029.363321759258</v>
      </c>
      <c r="I1905" t="s">
        <v>3871</v>
      </c>
      <c r="M1905" t="s">
        <v>2476</v>
      </c>
      <c r="N1905" t="s">
        <v>2711</v>
      </c>
      <c r="O1905" t="s">
        <v>2310</v>
      </c>
      <c r="Q1905" s="204">
        <v>2500</v>
      </c>
      <c r="S1905" t="s">
        <v>2477</v>
      </c>
      <c r="T1905" t="s">
        <v>3899</v>
      </c>
      <c r="U1905" s="206">
        <v>4.3150000000000004</v>
      </c>
      <c r="V1905" t="s">
        <v>3004</v>
      </c>
      <c r="W1905" t="s">
        <v>3390</v>
      </c>
      <c r="X1905" t="s">
        <v>2713</v>
      </c>
      <c r="Y1905" t="s">
        <v>3964</v>
      </c>
      <c r="Z1905" t="s">
        <v>3532</v>
      </c>
      <c r="AA1905" t="s">
        <v>2109</v>
      </c>
      <c r="AB1905" s="203">
        <v>37043</v>
      </c>
      <c r="AC1905" s="203">
        <v>37195</v>
      </c>
    </row>
    <row r="1906" spans="1:29" x14ac:dyDescent="0.25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3</v>
      </c>
      <c r="F1906" s="218">
        <f t="shared" si="150"/>
        <v>15000</v>
      </c>
      <c r="G1906" s="207">
        <v>1265302</v>
      </c>
      <c r="H1906" s="203">
        <v>37029.363321759258</v>
      </c>
      <c r="I1906" t="s">
        <v>3136</v>
      </c>
      <c r="M1906" t="s">
        <v>2476</v>
      </c>
      <c r="N1906" t="s">
        <v>3110</v>
      </c>
      <c r="O1906" t="s">
        <v>2625</v>
      </c>
      <c r="P1906" s="204">
        <v>5000</v>
      </c>
      <c r="S1906" t="s">
        <v>2477</v>
      </c>
      <c r="T1906" t="s">
        <v>3899</v>
      </c>
      <c r="U1906" s="206">
        <v>4.07</v>
      </c>
      <c r="V1906" t="s">
        <v>3735</v>
      </c>
      <c r="W1906" t="s">
        <v>4133</v>
      </c>
      <c r="X1906" t="s">
        <v>2378</v>
      </c>
      <c r="Y1906" t="s">
        <v>3114</v>
      </c>
      <c r="Z1906" t="s">
        <v>3532</v>
      </c>
      <c r="AA1906">
        <v>797153</v>
      </c>
      <c r="AB1906" s="203">
        <v>37030.875</v>
      </c>
      <c r="AC1906" s="203">
        <v>37032.875</v>
      </c>
    </row>
    <row r="1907" spans="1:29" x14ac:dyDescent="0.25">
      <c r="A1907" s="44" t="str">
        <f t="shared" si="146"/>
        <v xml:space="preserve"> Natural Gas Physical</v>
      </c>
      <c r="B1907" s="44" t="str">
        <f t="shared" si="147"/>
        <v/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4</v>
      </c>
      <c r="F1907" s="218">
        <f t="shared" si="150"/>
        <v>20000</v>
      </c>
      <c r="G1907" s="207">
        <v>1265304</v>
      </c>
      <c r="H1907" s="203">
        <v>37029.363333333335</v>
      </c>
      <c r="I1907" t="s">
        <v>2897</v>
      </c>
      <c r="M1907" t="s">
        <v>2476</v>
      </c>
      <c r="N1907" t="s">
        <v>2391</v>
      </c>
      <c r="O1907" t="s">
        <v>2076</v>
      </c>
      <c r="Q1907" s="204">
        <v>5000</v>
      </c>
      <c r="S1907" t="s">
        <v>2477</v>
      </c>
      <c r="T1907" t="s">
        <v>3899</v>
      </c>
      <c r="U1907" s="206">
        <v>3.82</v>
      </c>
      <c r="V1907" t="s">
        <v>2077</v>
      </c>
      <c r="W1907" t="s">
        <v>2956</v>
      </c>
      <c r="X1907" t="s">
        <v>2957</v>
      </c>
      <c r="Y1907" t="s">
        <v>3114</v>
      </c>
      <c r="Z1907" t="s">
        <v>3533</v>
      </c>
      <c r="AA1907">
        <v>797154</v>
      </c>
      <c r="AB1907" s="203">
        <v>37030.875</v>
      </c>
      <c r="AC1907" s="203">
        <v>37033.875</v>
      </c>
    </row>
    <row r="1908" spans="1:29" x14ac:dyDescent="0.25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3</v>
      </c>
      <c r="F1908" s="218">
        <f t="shared" si="150"/>
        <v>15000</v>
      </c>
      <c r="G1908" s="207">
        <v>1265305</v>
      </c>
      <c r="H1908" s="203">
        <v>37029.363402777781</v>
      </c>
      <c r="I1908" t="s">
        <v>3143</v>
      </c>
      <c r="M1908" t="s">
        <v>2476</v>
      </c>
      <c r="N1908" t="s">
        <v>3110</v>
      </c>
      <c r="O1908" t="s">
        <v>1822</v>
      </c>
      <c r="P1908" s="204">
        <v>5000</v>
      </c>
      <c r="S1908" t="s">
        <v>2477</v>
      </c>
      <c r="T1908" t="s">
        <v>3899</v>
      </c>
      <c r="U1908" s="206">
        <v>4.0149999999999997</v>
      </c>
      <c r="V1908" t="s">
        <v>2342</v>
      </c>
      <c r="W1908" t="s">
        <v>3174</v>
      </c>
      <c r="X1908" t="s">
        <v>3138</v>
      </c>
      <c r="Y1908" t="s">
        <v>3114</v>
      </c>
      <c r="Z1908" t="s">
        <v>3532</v>
      </c>
      <c r="AA1908">
        <v>797155</v>
      </c>
      <c r="AB1908" s="203">
        <v>37030.875</v>
      </c>
      <c r="AC1908" s="203">
        <v>37032.875</v>
      </c>
    </row>
    <row r="1909" spans="1:29" x14ac:dyDescent="0.25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3</v>
      </c>
      <c r="F1909" s="218">
        <f t="shared" si="150"/>
        <v>15000</v>
      </c>
      <c r="G1909" s="207">
        <v>1265306</v>
      </c>
      <c r="H1909" s="203">
        <v>37029.363437499997</v>
      </c>
      <c r="I1909" t="s">
        <v>3240</v>
      </c>
      <c r="M1909" t="s">
        <v>2476</v>
      </c>
      <c r="N1909" t="s">
        <v>3110</v>
      </c>
      <c r="O1909" t="s">
        <v>1832</v>
      </c>
      <c r="P1909" s="204">
        <v>5000</v>
      </c>
      <c r="S1909" t="s">
        <v>2477</v>
      </c>
      <c r="T1909" t="s">
        <v>3899</v>
      </c>
      <c r="U1909" s="206">
        <v>2.7</v>
      </c>
      <c r="V1909" t="s">
        <v>2874</v>
      </c>
      <c r="W1909" t="s">
        <v>2413</v>
      </c>
      <c r="X1909" t="s">
        <v>2375</v>
      </c>
      <c r="Y1909" t="s">
        <v>3114</v>
      </c>
      <c r="Z1909" t="s">
        <v>3532</v>
      </c>
      <c r="AA1909">
        <v>797156</v>
      </c>
      <c r="AB1909" s="203">
        <v>37030.875</v>
      </c>
      <c r="AC1909" s="203">
        <v>37032.875</v>
      </c>
    </row>
    <row r="1910" spans="1:29" x14ac:dyDescent="0.25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3</v>
      </c>
      <c r="F1910" s="218">
        <f t="shared" si="150"/>
        <v>15000</v>
      </c>
      <c r="G1910" s="207">
        <v>1265307</v>
      </c>
      <c r="H1910" s="203">
        <v>37029.363437499997</v>
      </c>
      <c r="I1910" t="s">
        <v>3169</v>
      </c>
      <c r="M1910" t="s">
        <v>2476</v>
      </c>
      <c r="N1910" t="s">
        <v>3110</v>
      </c>
      <c r="O1910" t="s">
        <v>1848</v>
      </c>
      <c r="P1910" s="204">
        <v>5000</v>
      </c>
      <c r="S1910" t="s">
        <v>2477</v>
      </c>
      <c r="T1910" t="s">
        <v>3899</v>
      </c>
      <c r="U1910" s="206">
        <v>4.32</v>
      </c>
      <c r="V1910" t="s">
        <v>2890</v>
      </c>
      <c r="W1910" t="s">
        <v>3174</v>
      </c>
      <c r="X1910" t="s">
        <v>3175</v>
      </c>
      <c r="Y1910" t="s">
        <v>3114</v>
      </c>
      <c r="Z1910" t="s">
        <v>3532</v>
      </c>
      <c r="AA1910">
        <v>797157</v>
      </c>
      <c r="AB1910" s="203">
        <v>37030.875</v>
      </c>
      <c r="AC1910" s="203">
        <v>37032.875</v>
      </c>
    </row>
    <row r="1911" spans="1:29" x14ac:dyDescent="0.25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3</v>
      </c>
      <c r="F1911" s="218">
        <f t="shared" si="150"/>
        <v>14367</v>
      </c>
      <c r="G1911" s="207">
        <v>1265308</v>
      </c>
      <c r="H1911" s="203">
        <v>37029.363495370373</v>
      </c>
      <c r="I1911" t="s">
        <v>2630</v>
      </c>
      <c r="M1911" t="s">
        <v>2476</v>
      </c>
      <c r="N1911" t="s">
        <v>3110</v>
      </c>
      <c r="O1911" t="s">
        <v>1770</v>
      </c>
      <c r="P1911" s="204">
        <v>4789</v>
      </c>
      <c r="S1911" t="s">
        <v>2477</v>
      </c>
      <c r="T1911" t="s">
        <v>3899</v>
      </c>
      <c r="U1911" s="206">
        <v>4.0049999999999999</v>
      </c>
      <c r="V1911" t="s">
        <v>2968</v>
      </c>
      <c r="W1911" t="s">
        <v>3174</v>
      </c>
      <c r="X1911" t="s">
        <v>3138</v>
      </c>
      <c r="Y1911" t="s">
        <v>3114</v>
      </c>
      <c r="Z1911" t="s">
        <v>3532</v>
      </c>
      <c r="AA1911">
        <v>797158</v>
      </c>
      <c r="AB1911" s="203">
        <v>37030.875</v>
      </c>
      <c r="AC1911" s="203">
        <v>37032.875</v>
      </c>
    </row>
    <row r="1912" spans="1:29" x14ac:dyDescent="0.25">
      <c r="A1912" s="44" t="str">
        <f t="shared" si="146"/>
        <v xml:space="preserve"> Natural Gas Physical</v>
      </c>
      <c r="B1912" s="44" t="str">
        <f t="shared" si="147"/>
        <v/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3</v>
      </c>
      <c r="F1912" s="218">
        <f t="shared" si="150"/>
        <v>30000</v>
      </c>
      <c r="G1912" s="207">
        <v>1265309</v>
      </c>
      <c r="H1912" s="203">
        <v>37029.363518518519</v>
      </c>
      <c r="I1912" t="s">
        <v>2307</v>
      </c>
      <c r="M1912" t="s">
        <v>2476</v>
      </c>
      <c r="N1912" t="s">
        <v>3150</v>
      </c>
      <c r="O1912" t="s">
        <v>1728</v>
      </c>
      <c r="Q1912" s="204">
        <v>10000</v>
      </c>
      <c r="S1912" t="s">
        <v>2477</v>
      </c>
      <c r="T1912" t="s">
        <v>3899</v>
      </c>
      <c r="U1912" s="206">
        <v>4.32</v>
      </c>
      <c r="V1912" t="s">
        <v>2308</v>
      </c>
      <c r="W1912" t="s">
        <v>3152</v>
      </c>
      <c r="X1912" t="s">
        <v>3153</v>
      </c>
      <c r="Y1912" t="s">
        <v>3114</v>
      </c>
      <c r="Z1912" t="s">
        <v>3532</v>
      </c>
      <c r="AA1912">
        <v>797159</v>
      </c>
      <c r="AB1912" s="203">
        <v>37030.875</v>
      </c>
      <c r="AC1912" s="203">
        <v>37032.875</v>
      </c>
    </row>
    <row r="1913" spans="1:29" x14ac:dyDescent="0.25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3</v>
      </c>
      <c r="F1913" s="218">
        <f t="shared" si="150"/>
        <v>15000</v>
      </c>
      <c r="G1913" s="207">
        <v>1265310</v>
      </c>
      <c r="H1913" s="203">
        <v>37029.363541666666</v>
      </c>
      <c r="I1913" t="s">
        <v>2669</v>
      </c>
      <c r="M1913" t="s">
        <v>2476</v>
      </c>
      <c r="N1913" t="s">
        <v>3110</v>
      </c>
      <c r="O1913" t="s">
        <v>1770</v>
      </c>
      <c r="P1913" s="204">
        <v>5000</v>
      </c>
      <c r="S1913" t="s">
        <v>2477</v>
      </c>
      <c r="T1913" t="s">
        <v>3899</v>
      </c>
      <c r="U1913" s="206">
        <v>4</v>
      </c>
      <c r="V1913" t="s">
        <v>2339</v>
      </c>
      <c r="W1913" t="s">
        <v>3174</v>
      </c>
      <c r="X1913" t="s">
        <v>3138</v>
      </c>
      <c r="Y1913" t="s">
        <v>3114</v>
      </c>
      <c r="Z1913" t="s">
        <v>3532</v>
      </c>
      <c r="AA1913">
        <v>797160</v>
      </c>
      <c r="AB1913" s="203">
        <v>37030.875</v>
      </c>
      <c r="AC1913" s="203">
        <v>37032.875</v>
      </c>
    </row>
    <row r="1914" spans="1:29" x14ac:dyDescent="0.25">
      <c r="A1914" s="44" t="str">
        <f t="shared" si="146"/>
        <v>US Power Physical</v>
      </c>
      <c r="B1914" s="44" t="str">
        <f t="shared" si="147"/>
        <v>US</v>
      </c>
      <c r="C1914" s="44" t="str">
        <f t="shared" si="148"/>
        <v>Power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2</v>
      </c>
      <c r="F1914" s="218">
        <f t="shared" si="150"/>
        <v>50</v>
      </c>
      <c r="G1914" s="207">
        <v>1265311</v>
      </c>
      <c r="H1914" s="203">
        <v>37029.363587962966</v>
      </c>
      <c r="I1914" t="s">
        <v>2818</v>
      </c>
      <c r="M1914" t="s">
        <v>3301</v>
      </c>
      <c r="N1914" t="s">
        <v>2409</v>
      </c>
      <c r="O1914" t="s">
        <v>1817</v>
      </c>
      <c r="P1914" s="204">
        <v>25</v>
      </c>
      <c r="S1914" t="s">
        <v>2475</v>
      </c>
      <c r="T1914" t="s">
        <v>3899</v>
      </c>
      <c r="U1914" s="206">
        <v>215</v>
      </c>
      <c r="V1914" t="s">
        <v>1914</v>
      </c>
      <c r="W1914" t="s">
        <v>2419</v>
      </c>
      <c r="X1914" t="s">
        <v>2412</v>
      </c>
      <c r="Y1914" t="s">
        <v>4166</v>
      </c>
      <c r="Z1914" t="s">
        <v>3527</v>
      </c>
      <c r="AA1914">
        <v>615226.1</v>
      </c>
      <c r="AB1914" s="203">
        <v>37031.875</v>
      </c>
      <c r="AC1914" s="203">
        <v>37032.875</v>
      </c>
    </row>
    <row r="1915" spans="1:29" x14ac:dyDescent="0.25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3</v>
      </c>
      <c r="F1915" s="218">
        <f t="shared" si="150"/>
        <v>15000</v>
      </c>
      <c r="G1915" s="207">
        <v>1265312</v>
      </c>
      <c r="H1915" s="203">
        <v>37029.363611111112</v>
      </c>
      <c r="I1915" t="s">
        <v>3136</v>
      </c>
      <c r="M1915" t="s">
        <v>2476</v>
      </c>
      <c r="N1915" t="s">
        <v>3110</v>
      </c>
      <c r="O1915" t="s">
        <v>2624</v>
      </c>
      <c r="P1915" s="204">
        <v>5000</v>
      </c>
      <c r="S1915" t="s">
        <v>2477</v>
      </c>
      <c r="T1915" t="s">
        <v>3899</v>
      </c>
      <c r="U1915" s="206">
        <v>4.0599999999999996</v>
      </c>
      <c r="V1915" t="s">
        <v>3735</v>
      </c>
      <c r="W1915" t="s">
        <v>4133</v>
      </c>
      <c r="X1915" t="s">
        <v>2378</v>
      </c>
      <c r="Y1915" t="s">
        <v>3114</v>
      </c>
      <c r="Z1915" t="s">
        <v>3532</v>
      </c>
      <c r="AA1915">
        <v>797161</v>
      </c>
      <c r="AB1915" s="203">
        <v>37030.875</v>
      </c>
      <c r="AC1915" s="203">
        <v>37032.875</v>
      </c>
    </row>
    <row r="1916" spans="1:29" x14ac:dyDescent="0.25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3</v>
      </c>
      <c r="F1916" s="218">
        <f t="shared" si="150"/>
        <v>15000</v>
      </c>
      <c r="G1916" s="207">
        <v>1265313</v>
      </c>
      <c r="H1916" s="203">
        <v>37029.363622685189</v>
      </c>
      <c r="I1916" t="s">
        <v>3115</v>
      </c>
      <c r="M1916" t="s">
        <v>2476</v>
      </c>
      <c r="N1916" t="s">
        <v>3110</v>
      </c>
      <c r="O1916" t="s">
        <v>1822</v>
      </c>
      <c r="P1916" s="204">
        <v>5000</v>
      </c>
      <c r="S1916" t="s">
        <v>2477</v>
      </c>
      <c r="T1916" t="s">
        <v>3899</v>
      </c>
      <c r="U1916" s="206">
        <v>4.01</v>
      </c>
      <c r="V1916" t="s">
        <v>3162</v>
      </c>
      <c r="W1916" t="s">
        <v>3174</v>
      </c>
      <c r="X1916" t="s">
        <v>3138</v>
      </c>
      <c r="Y1916" t="s">
        <v>3114</v>
      </c>
      <c r="Z1916" t="s">
        <v>3532</v>
      </c>
      <c r="AA1916">
        <v>797162</v>
      </c>
      <c r="AB1916" s="203">
        <v>37030.875</v>
      </c>
      <c r="AC1916" s="203">
        <v>37032.875</v>
      </c>
    </row>
    <row r="1917" spans="1:29" x14ac:dyDescent="0.25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3</v>
      </c>
      <c r="F1917" s="218">
        <f t="shared" si="150"/>
        <v>30000</v>
      </c>
      <c r="G1917" s="207">
        <v>1265314</v>
      </c>
      <c r="H1917" s="203">
        <v>37029.363622685189</v>
      </c>
      <c r="I1917" t="s">
        <v>2723</v>
      </c>
      <c r="M1917" t="s">
        <v>2476</v>
      </c>
      <c r="N1917" t="s">
        <v>3110</v>
      </c>
      <c r="O1917" t="s">
        <v>2606</v>
      </c>
      <c r="P1917" s="204">
        <v>10000</v>
      </c>
      <c r="S1917" t="s">
        <v>2477</v>
      </c>
      <c r="T1917" t="s">
        <v>3899</v>
      </c>
      <c r="U1917" s="206">
        <v>4.1050000000000004</v>
      </c>
      <c r="V1917" t="s">
        <v>2837</v>
      </c>
      <c r="W1917" t="s">
        <v>2319</v>
      </c>
      <c r="X1917" t="s">
        <v>2320</v>
      </c>
      <c r="Y1917" t="s">
        <v>3114</v>
      </c>
      <c r="Z1917" t="s">
        <v>3532</v>
      </c>
      <c r="AA1917">
        <v>797163</v>
      </c>
      <c r="AB1917" s="203">
        <v>37030.875</v>
      </c>
      <c r="AC1917" s="203">
        <v>37032.875</v>
      </c>
    </row>
    <row r="1918" spans="1:29" x14ac:dyDescent="0.25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3</v>
      </c>
      <c r="F1918" s="218">
        <f t="shared" si="150"/>
        <v>15000</v>
      </c>
      <c r="G1918" s="207">
        <v>1265315</v>
      </c>
      <c r="H1918" s="203">
        <v>37029.363634259258</v>
      </c>
      <c r="I1918" t="s">
        <v>2863</v>
      </c>
      <c r="M1918" t="s">
        <v>2476</v>
      </c>
      <c r="N1918" t="s">
        <v>3110</v>
      </c>
      <c r="O1918" t="s">
        <v>1779</v>
      </c>
      <c r="P1918" s="204">
        <v>5000</v>
      </c>
      <c r="S1918" t="s">
        <v>2477</v>
      </c>
      <c r="T1918" t="s">
        <v>3899</v>
      </c>
      <c r="U1918" s="206">
        <v>4.33</v>
      </c>
      <c r="V1918" t="s">
        <v>2864</v>
      </c>
      <c r="W1918" t="s">
        <v>3174</v>
      </c>
      <c r="X1918" t="s">
        <v>3175</v>
      </c>
      <c r="Y1918" t="s">
        <v>3114</v>
      </c>
      <c r="Z1918" t="s">
        <v>3532</v>
      </c>
      <c r="AA1918">
        <v>797164</v>
      </c>
      <c r="AB1918" s="203">
        <v>37030.875</v>
      </c>
      <c r="AC1918" s="203">
        <v>37032.875</v>
      </c>
    </row>
    <row r="1919" spans="1:29" x14ac:dyDescent="0.25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3</v>
      </c>
      <c r="F1919" s="218">
        <f t="shared" si="150"/>
        <v>30000</v>
      </c>
      <c r="G1919" s="207">
        <v>1265316</v>
      </c>
      <c r="H1919" s="203">
        <v>37029.363645833335</v>
      </c>
      <c r="I1919" t="s">
        <v>2307</v>
      </c>
      <c r="M1919" t="s">
        <v>2476</v>
      </c>
      <c r="N1919" t="s">
        <v>3150</v>
      </c>
      <c r="O1919" t="s">
        <v>1728</v>
      </c>
      <c r="Q1919" s="204">
        <v>10000</v>
      </c>
      <c r="S1919" t="s">
        <v>2477</v>
      </c>
      <c r="T1919" t="s">
        <v>3899</v>
      </c>
      <c r="U1919" s="206">
        <v>4.3250000000000002</v>
      </c>
      <c r="V1919" t="s">
        <v>2308</v>
      </c>
      <c r="W1919" t="s">
        <v>3152</v>
      </c>
      <c r="X1919" t="s">
        <v>3153</v>
      </c>
      <c r="Y1919" t="s">
        <v>3114</v>
      </c>
      <c r="Z1919" t="s">
        <v>3532</v>
      </c>
      <c r="AA1919">
        <v>797165</v>
      </c>
      <c r="AB1919" s="203">
        <v>37030.875</v>
      </c>
      <c r="AC1919" s="203">
        <v>37032.875</v>
      </c>
    </row>
    <row r="1920" spans="1:29" x14ac:dyDescent="0.25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3</v>
      </c>
      <c r="F1920" s="218">
        <f t="shared" si="150"/>
        <v>30000</v>
      </c>
      <c r="G1920" s="207">
        <v>1265317</v>
      </c>
      <c r="H1920" s="203">
        <v>37029.363657407404</v>
      </c>
      <c r="I1920" t="s">
        <v>2669</v>
      </c>
      <c r="M1920" t="s">
        <v>2476</v>
      </c>
      <c r="N1920" t="s">
        <v>3110</v>
      </c>
      <c r="O1920" t="s">
        <v>1753</v>
      </c>
      <c r="Q1920" s="204">
        <v>10000</v>
      </c>
      <c r="S1920" t="s">
        <v>2477</v>
      </c>
      <c r="T1920" t="s">
        <v>3899</v>
      </c>
      <c r="U1920" s="206">
        <v>4.1688000000000001</v>
      </c>
      <c r="V1920" t="s">
        <v>3146</v>
      </c>
      <c r="W1920" t="s">
        <v>3112</v>
      </c>
      <c r="X1920" t="s">
        <v>3113</v>
      </c>
      <c r="Y1920" t="s">
        <v>3114</v>
      </c>
      <c r="Z1920" t="s">
        <v>3532</v>
      </c>
      <c r="AA1920">
        <v>797166</v>
      </c>
      <c r="AB1920" s="203">
        <v>37030.875</v>
      </c>
      <c r="AC1920" s="203">
        <v>37032.875</v>
      </c>
    </row>
    <row r="1921" spans="1:29" x14ac:dyDescent="0.25">
      <c r="A1921" s="44" t="str">
        <f t="shared" si="146"/>
        <v>US Natural Gas Financial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Financial</v>
      </c>
      <c r="E1921" s="44">
        <f>IF(VLOOKUP(S1921,'DD-Lookup'!$J$6:$L$50,3,FALSE)="Monthly",(YEAR(AC1921)-YEAR(AB1921))*12+MONTH(AC1921)-MONTH(AB1921)+1,(AC1921-AB1921+1))</f>
        <v>30</v>
      </c>
      <c r="F1921" s="218">
        <f t="shared" si="150"/>
        <v>150000</v>
      </c>
      <c r="G1921" s="207">
        <v>1265318</v>
      </c>
      <c r="H1921" s="203">
        <v>37029.363668981481</v>
      </c>
      <c r="I1921" t="s">
        <v>3109</v>
      </c>
      <c r="M1921" t="s">
        <v>2476</v>
      </c>
      <c r="N1921" t="s">
        <v>3125</v>
      </c>
      <c r="O1921" t="s">
        <v>2110</v>
      </c>
      <c r="P1921" s="204">
        <v>5000</v>
      </c>
      <c r="S1921" t="s">
        <v>2477</v>
      </c>
      <c r="T1921" t="s">
        <v>3899</v>
      </c>
      <c r="U1921" s="206">
        <v>0.37</v>
      </c>
      <c r="V1921" t="s">
        <v>3231</v>
      </c>
      <c r="W1921" t="s">
        <v>3126</v>
      </c>
      <c r="X1921" t="s">
        <v>3127</v>
      </c>
      <c r="Y1921" t="s">
        <v>3964</v>
      </c>
      <c r="Z1921" t="s">
        <v>3532</v>
      </c>
      <c r="AA1921" t="s">
        <v>2111</v>
      </c>
      <c r="AB1921" s="203">
        <v>37043.875</v>
      </c>
      <c r="AC1921" s="203">
        <v>37072.875</v>
      </c>
    </row>
    <row r="1922" spans="1:29" x14ac:dyDescent="0.25">
      <c r="A1922" s="44" t="str">
        <f t="shared" si="146"/>
        <v>US Natural Gas Financial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Financial</v>
      </c>
      <c r="E1922" s="44">
        <f>IF(VLOOKUP(S1922,'DD-Lookup'!$J$6:$L$50,3,FALSE)="Monthly",(YEAR(AC1922)-YEAR(AB1922))*12+MONTH(AC1922)-MONTH(AB1922)+1,(AC1922-AB1922+1))</f>
        <v>30</v>
      </c>
      <c r="F1922" s="218">
        <f t="shared" si="150"/>
        <v>150000</v>
      </c>
      <c r="G1922" s="207">
        <v>1265320</v>
      </c>
      <c r="H1922" s="203">
        <v>37029.363680555558</v>
      </c>
      <c r="I1922" t="s">
        <v>3133</v>
      </c>
      <c r="M1922" t="s">
        <v>2476</v>
      </c>
      <c r="N1922" t="s">
        <v>3125</v>
      </c>
      <c r="O1922" t="s">
        <v>2112</v>
      </c>
      <c r="P1922" s="204">
        <v>5000</v>
      </c>
      <c r="S1922" t="s">
        <v>2477</v>
      </c>
      <c r="T1922" t="s">
        <v>3899</v>
      </c>
      <c r="U1922" s="206">
        <v>2.5</v>
      </c>
      <c r="V1922" t="s">
        <v>2546</v>
      </c>
      <c r="W1922" t="s">
        <v>2374</v>
      </c>
      <c r="X1922" t="s">
        <v>3790</v>
      </c>
      <c r="Y1922" t="s">
        <v>3964</v>
      </c>
      <c r="Z1922" t="s">
        <v>3532</v>
      </c>
      <c r="AA1922" t="s">
        <v>2113</v>
      </c>
      <c r="AB1922" s="203">
        <v>37043.875</v>
      </c>
      <c r="AC1922" s="203">
        <v>37072.875</v>
      </c>
    </row>
    <row r="1923" spans="1:29" x14ac:dyDescent="0.25">
      <c r="A1923" s="44" t="str">
        <f t="shared" si="146"/>
        <v>US Crude Financial</v>
      </c>
      <c r="B1923" s="44" t="str">
        <f t="shared" si="147"/>
        <v>US</v>
      </c>
      <c r="C1923" s="44" t="str">
        <f t="shared" si="148"/>
        <v>Crude</v>
      </c>
      <c r="D1923" s="44" t="str">
        <f t="shared" si="149"/>
        <v>Financial</v>
      </c>
      <c r="E1923" s="44">
        <f>IF(VLOOKUP(S1923,'DD-Lookup'!$J$6:$L$50,3,FALSE)="Monthly",(YEAR(AC1923)-YEAR(AB1923))*12+MONTH(AC1923)-MONTH(AB1923)+1,(AC1923-AB1923+1))</f>
        <v>1</v>
      </c>
      <c r="F1923" s="218">
        <f t="shared" si="150"/>
        <v>50000</v>
      </c>
      <c r="G1923" s="207">
        <v>1265319</v>
      </c>
      <c r="H1923" s="203">
        <v>37029.363680555558</v>
      </c>
      <c r="I1923" t="s">
        <v>2710</v>
      </c>
      <c r="M1923" t="s">
        <v>3626</v>
      </c>
      <c r="N1923" t="s">
        <v>4150</v>
      </c>
      <c r="O1923" t="s">
        <v>4151</v>
      </c>
      <c r="Q1923" s="204">
        <v>50000</v>
      </c>
      <c r="S1923" t="s">
        <v>2483</v>
      </c>
      <c r="T1923" t="s">
        <v>3899</v>
      </c>
      <c r="U1923" s="206">
        <v>29.1</v>
      </c>
      <c r="V1923" t="s">
        <v>2997</v>
      </c>
      <c r="W1923" t="s">
        <v>4153</v>
      </c>
      <c r="X1923" t="s">
        <v>4154</v>
      </c>
      <c r="Y1923" t="s">
        <v>3964</v>
      </c>
      <c r="Z1923" t="s">
        <v>3532</v>
      </c>
      <c r="AA1923" t="s">
        <v>2114</v>
      </c>
      <c r="AB1923" s="203">
        <v>37043</v>
      </c>
      <c r="AC1923" s="203">
        <v>37072</v>
      </c>
    </row>
    <row r="1924" spans="1:29" x14ac:dyDescent="0.25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3</v>
      </c>
      <c r="F1924" s="218">
        <f t="shared" si="150"/>
        <v>15000</v>
      </c>
      <c r="G1924" s="207">
        <v>1265321</v>
      </c>
      <c r="H1924" s="203">
        <v>37029.363703703704</v>
      </c>
      <c r="I1924" t="s">
        <v>3639</v>
      </c>
      <c r="M1924" t="s">
        <v>2476</v>
      </c>
      <c r="N1924" t="s">
        <v>3110</v>
      </c>
      <c r="O1924" t="s">
        <v>1756</v>
      </c>
      <c r="Q1924" s="204">
        <v>5000</v>
      </c>
      <c r="S1924" t="s">
        <v>2477</v>
      </c>
      <c r="T1924" t="s">
        <v>3899</v>
      </c>
      <c r="U1924" s="206">
        <v>4.05</v>
      </c>
      <c r="V1924" t="s">
        <v>2454</v>
      </c>
      <c r="W1924" t="s">
        <v>3157</v>
      </c>
      <c r="X1924" t="s">
        <v>3158</v>
      </c>
      <c r="Y1924" t="s">
        <v>3114</v>
      </c>
      <c r="Z1924" t="s">
        <v>3532</v>
      </c>
      <c r="AA1924">
        <v>797168</v>
      </c>
      <c r="AB1924" s="203">
        <v>37030.875</v>
      </c>
      <c r="AC1924" s="203">
        <v>37032.875</v>
      </c>
    </row>
    <row r="1925" spans="1:29" x14ac:dyDescent="0.25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3</v>
      </c>
      <c r="F1925" s="218">
        <f t="shared" si="150"/>
        <v>15000</v>
      </c>
      <c r="G1925" s="207">
        <v>1265322</v>
      </c>
      <c r="H1925" s="203">
        <v>37029.363703703704</v>
      </c>
      <c r="I1925" t="s">
        <v>3136</v>
      </c>
      <c r="M1925" t="s">
        <v>2476</v>
      </c>
      <c r="N1925" t="s">
        <v>3110</v>
      </c>
      <c r="O1925" t="s">
        <v>2625</v>
      </c>
      <c r="P1925" s="204">
        <v>5000</v>
      </c>
      <c r="S1925" t="s">
        <v>2477</v>
      </c>
      <c r="T1925" t="s">
        <v>3899</v>
      </c>
      <c r="U1925" s="206">
        <v>4.0599999999999996</v>
      </c>
      <c r="V1925" t="s">
        <v>3735</v>
      </c>
      <c r="W1925" t="s">
        <v>4133</v>
      </c>
      <c r="X1925" t="s">
        <v>2378</v>
      </c>
      <c r="Y1925" t="s">
        <v>3114</v>
      </c>
      <c r="Z1925" t="s">
        <v>3532</v>
      </c>
      <c r="AA1925">
        <v>797167</v>
      </c>
      <c r="AB1925" s="203">
        <v>37030.875</v>
      </c>
      <c r="AC1925" s="203">
        <v>37032.875</v>
      </c>
    </row>
    <row r="1926" spans="1:29" x14ac:dyDescent="0.25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3</v>
      </c>
      <c r="F1926" s="218">
        <f t="shared" si="150"/>
        <v>15000</v>
      </c>
      <c r="G1926" s="207">
        <v>1265323</v>
      </c>
      <c r="H1926" s="203">
        <v>37029.363715277781</v>
      </c>
      <c r="I1926" t="s">
        <v>2983</v>
      </c>
      <c r="M1926" t="s">
        <v>2476</v>
      </c>
      <c r="N1926" t="s">
        <v>3110</v>
      </c>
      <c r="O1926" t="s">
        <v>1848</v>
      </c>
      <c r="P1926" s="204">
        <v>5000</v>
      </c>
      <c r="S1926" t="s">
        <v>2477</v>
      </c>
      <c r="T1926" t="s">
        <v>3899</v>
      </c>
      <c r="U1926" s="206">
        <v>4.3150000000000004</v>
      </c>
      <c r="V1926" t="s">
        <v>2984</v>
      </c>
      <c r="W1926" t="s">
        <v>3174</v>
      </c>
      <c r="X1926" t="s">
        <v>3175</v>
      </c>
      <c r="Y1926" t="s">
        <v>3114</v>
      </c>
      <c r="Z1926" t="s">
        <v>3532</v>
      </c>
      <c r="AA1926">
        <v>797169</v>
      </c>
      <c r="AB1926" s="203">
        <v>37030.875</v>
      </c>
      <c r="AC1926" s="203">
        <v>37032.875</v>
      </c>
    </row>
    <row r="1927" spans="1:29" x14ac:dyDescent="0.25">
      <c r="A1927" s="44" t="str">
        <f t="shared" si="146"/>
        <v xml:space="preserve"> Metals Financial</v>
      </c>
      <c r="B1927" s="44" t="str">
        <f t="shared" si="147"/>
        <v/>
      </c>
      <c r="C1927" s="44" t="str">
        <f t="shared" si="148"/>
        <v>Metals</v>
      </c>
      <c r="D1927" s="44" t="str">
        <f t="shared" si="149"/>
        <v>Financial</v>
      </c>
      <c r="E1927" s="44">
        <f>IF(VLOOKUP(S1927,'DD-Lookup'!$J$6:$L$50,3,FALSE)="Monthly",(YEAR(AC1927)-YEAR(AB1927))*12+MONTH(AC1927)-MONTH(AB1927)+1,(AC1927-AB1927+1))</f>
        <v>1</v>
      </c>
      <c r="F1927" s="218">
        <f t="shared" si="150"/>
        <v>20</v>
      </c>
      <c r="G1927" s="207">
        <v>1265324</v>
      </c>
      <c r="H1927" s="203">
        <v>37029.363738425927</v>
      </c>
      <c r="I1927" t="s">
        <v>3869</v>
      </c>
      <c r="M1927" t="s">
        <v>2482</v>
      </c>
      <c r="N1927" t="s">
        <v>3896</v>
      </c>
      <c r="O1927" t="s">
        <v>3897</v>
      </c>
      <c r="Q1927" s="204">
        <v>20</v>
      </c>
      <c r="S1927" t="s">
        <v>3898</v>
      </c>
      <c r="T1927" t="s">
        <v>3899</v>
      </c>
      <c r="U1927" s="206">
        <v>1704</v>
      </c>
      <c r="V1927" t="s">
        <v>3956</v>
      </c>
      <c r="W1927" t="s">
        <v>3922</v>
      </c>
      <c r="X1927" t="s">
        <v>3902</v>
      </c>
      <c r="Y1927" t="s">
        <v>3903</v>
      </c>
      <c r="Z1927" t="s">
        <v>3904</v>
      </c>
      <c r="AA1927">
        <v>2138437</v>
      </c>
    </row>
    <row r="1928" spans="1:29" x14ac:dyDescent="0.25">
      <c r="A1928" s="44" t="str">
        <f t="shared" si="146"/>
        <v>US Power Physical</v>
      </c>
      <c r="B1928" s="44" t="str">
        <f t="shared" si="147"/>
        <v>US</v>
      </c>
      <c r="C1928" s="44" t="str">
        <f t="shared" si="148"/>
        <v>Power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30</v>
      </c>
      <c r="F1928" s="218">
        <f t="shared" si="150"/>
        <v>1500</v>
      </c>
      <c r="G1928" s="207">
        <v>1265325</v>
      </c>
      <c r="H1928" s="203">
        <v>37029.363749999997</v>
      </c>
      <c r="I1928" t="s">
        <v>2630</v>
      </c>
      <c r="M1928" t="s">
        <v>3301</v>
      </c>
      <c r="N1928" t="s">
        <v>2631</v>
      </c>
      <c r="O1928" t="s">
        <v>2663</v>
      </c>
      <c r="Q1928" s="204">
        <v>50</v>
      </c>
      <c r="S1928" t="s">
        <v>2475</v>
      </c>
      <c r="T1928" t="s">
        <v>3899</v>
      </c>
      <c r="U1928" s="206">
        <v>62.5</v>
      </c>
      <c r="V1928" t="s">
        <v>1698</v>
      </c>
      <c r="W1928" t="s">
        <v>2642</v>
      </c>
      <c r="X1928" t="s">
        <v>2664</v>
      </c>
      <c r="Y1928" t="s">
        <v>4166</v>
      </c>
      <c r="Z1928" t="s">
        <v>3527</v>
      </c>
      <c r="AA1928">
        <v>615229.1</v>
      </c>
      <c r="AB1928" s="203">
        <v>37043.71597222222</v>
      </c>
      <c r="AC1928" s="203">
        <v>37072.71597222222</v>
      </c>
    </row>
    <row r="1929" spans="1:29" x14ac:dyDescent="0.25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3</v>
      </c>
      <c r="F1929" s="218">
        <f t="shared" si="150"/>
        <v>15000</v>
      </c>
      <c r="G1929" s="207">
        <v>1265326</v>
      </c>
      <c r="H1929" s="203">
        <v>37029.363749999997</v>
      </c>
      <c r="I1929" t="s">
        <v>2313</v>
      </c>
      <c r="M1929" t="s">
        <v>2476</v>
      </c>
      <c r="N1929" t="s">
        <v>3110</v>
      </c>
      <c r="O1929" t="s">
        <v>1753</v>
      </c>
      <c r="Q1929" s="204">
        <v>5000</v>
      </c>
      <c r="S1929" t="s">
        <v>2477</v>
      </c>
      <c r="T1929" t="s">
        <v>3899</v>
      </c>
      <c r="U1929" s="206">
        <v>4.17</v>
      </c>
      <c r="V1929" t="s">
        <v>2314</v>
      </c>
      <c r="W1929" t="s">
        <v>3112</v>
      </c>
      <c r="X1929" t="s">
        <v>3113</v>
      </c>
      <c r="Y1929" t="s">
        <v>3114</v>
      </c>
      <c r="Z1929" t="s">
        <v>3532</v>
      </c>
      <c r="AA1929">
        <v>797171</v>
      </c>
      <c r="AB1929" s="203">
        <v>37030.875</v>
      </c>
      <c r="AC1929" s="203">
        <v>37032.875</v>
      </c>
    </row>
    <row r="1930" spans="1:29" x14ac:dyDescent="0.25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3</v>
      </c>
      <c r="F1930" s="218">
        <f t="shared" si="150"/>
        <v>15000</v>
      </c>
      <c r="G1930" s="207">
        <v>1265327</v>
      </c>
      <c r="H1930" s="203">
        <v>37029.363761574074</v>
      </c>
      <c r="I1930" t="s">
        <v>2365</v>
      </c>
      <c r="M1930" t="s">
        <v>2476</v>
      </c>
      <c r="N1930" t="s">
        <v>3110</v>
      </c>
      <c r="O1930" t="s">
        <v>1822</v>
      </c>
      <c r="P1930" s="204">
        <v>5000</v>
      </c>
      <c r="S1930" t="s">
        <v>2477</v>
      </c>
      <c r="T1930" t="s">
        <v>3899</v>
      </c>
      <c r="U1930" s="206">
        <v>4.0049999999999999</v>
      </c>
      <c r="V1930" t="s">
        <v>3703</v>
      </c>
      <c r="W1930" t="s">
        <v>3174</v>
      </c>
      <c r="X1930" t="s">
        <v>3138</v>
      </c>
      <c r="Y1930" t="s">
        <v>3114</v>
      </c>
      <c r="Z1930" t="s">
        <v>3532</v>
      </c>
      <c r="AA1930">
        <v>797170</v>
      </c>
      <c r="AB1930" s="203">
        <v>37030.875</v>
      </c>
      <c r="AC1930" s="203">
        <v>37032.875</v>
      </c>
    </row>
    <row r="1931" spans="1:29" x14ac:dyDescent="0.25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3</v>
      </c>
      <c r="F1931" s="218">
        <f t="shared" ref="F1931:F1994" si="155">E1931*SUM(P1931:Q1931)</f>
        <v>15000</v>
      </c>
      <c r="G1931" s="207">
        <v>1265328</v>
      </c>
      <c r="H1931" s="203">
        <v>37029.363819444443</v>
      </c>
      <c r="I1931" t="s">
        <v>2669</v>
      </c>
      <c r="M1931" t="s">
        <v>2476</v>
      </c>
      <c r="N1931" t="s">
        <v>3110</v>
      </c>
      <c r="O1931" t="s">
        <v>1753</v>
      </c>
      <c r="Q1931" s="204">
        <v>5000</v>
      </c>
      <c r="S1931" t="s">
        <v>2477</v>
      </c>
      <c r="T1931" t="s">
        <v>3899</v>
      </c>
      <c r="U1931" s="206">
        <v>4.17</v>
      </c>
      <c r="V1931" t="s">
        <v>3146</v>
      </c>
      <c r="W1931" t="s">
        <v>3112</v>
      </c>
      <c r="X1931" t="s">
        <v>3113</v>
      </c>
      <c r="Y1931" t="s">
        <v>3114</v>
      </c>
      <c r="Z1931" t="s">
        <v>3532</v>
      </c>
      <c r="AA1931">
        <v>797172</v>
      </c>
      <c r="AB1931" s="203">
        <v>37030.875</v>
      </c>
      <c r="AC1931" s="203">
        <v>37032.875</v>
      </c>
    </row>
    <row r="1932" spans="1:29" x14ac:dyDescent="0.25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3</v>
      </c>
      <c r="F1932" s="218">
        <f t="shared" si="155"/>
        <v>15000</v>
      </c>
      <c r="G1932" s="207">
        <v>1265329</v>
      </c>
      <c r="H1932" s="203">
        <v>37029.363854166666</v>
      </c>
      <c r="I1932" t="s">
        <v>2723</v>
      </c>
      <c r="M1932" t="s">
        <v>2476</v>
      </c>
      <c r="N1932" t="s">
        <v>3110</v>
      </c>
      <c r="O1932" t="s">
        <v>1768</v>
      </c>
      <c r="P1932" s="204">
        <v>5000</v>
      </c>
      <c r="S1932" t="s">
        <v>2477</v>
      </c>
      <c r="T1932" t="s">
        <v>3899</v>
      </c>
      <c r="U1932" s="206">
        <v>3.96</v>
      </c>
      <c r="V1932" t="s">
        <v>2459</v>
      </c>
      <c r="W1932" t="s">
        <v>3174</v>
      </c>
      <c r="X1932" t="s">
        <v>3138</v>
      </c>
      <c r="Y1932" t="s">
        <v>3114</v>
      </c>
      <c r="Z1932" t="s">
        <v>3532</v>
      </c>
      <c r="AA1932">
        <v>797173</v>
      </c>
      <c r="AB1932" s="203">
        <v>37030.875</v>
      </c>
      <c r="AC1932" s="203">
        <v>37032.875</v>
      </c>
    </row>
    <row r="1933" spans="1:29" x14ac:dyDescent="0.25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13</v>
      </c>
      <c r="F1933" s="218">
        <f t="shared" si="155"/>
        <v>65000</v>
      </c>
      <c r="G1933" s="207">
        <v>1265330</v>
      </c>
      <c r="H1933" s="203">
        <v>37029.363888888889</v>
      </c>
      <c r="I1933" t="s">
        <v>2365</v>
      </c>
      <c r="M1933" t="s">
        <v>2476</v>
      </c>
      <c r="N1933" t="s">
        <v>2711</v>
      </c>
      <c r="O1933" t="s">
        <v>2588</v>
      </c>
      <c r="Q1933" s="204">
        <v>5000</v>
      </c>
      <c r="S1933" t="s">
        <v>2477</v>
      </c>
      <c r="T1933" t="s">
        <v>3899</v>
      </c>
      <c r="U1933" s="206">
        <v>4.13</v>
      </c>
      <c r="V1933" t="s">
        <v>2922</v>
      </c>
      <c r="W1933" t="s">
        <v>3181</v>
      </c>
      <c r="X1933" t="s">
        <v>2306</v>
      </c>
      <c r="Y1933" t="s">
        <v>3964</v>
      </c>
      <c r="Z1933" t="s">
        <v>3532</v>
      </c>
      <c r="AA1933" t="s">
        <v>2115</v>
      </c>
      <c r="AB1933" s="203">
        <v>37030.875</v>
      </c>
      <c r="AC1933" s="203">
        <v>37042.875</v>
      </c>
    </row>
    <row r="1934" spans="1:29" x14ac:dyDescent="0.25">
      <c r="A1934" s="44" t="str">
        <f t="shared" si="151"/>
        <v>US Natural Gas Financial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30</v>
      </c>
      <c r="F1934" s="218">
        <f t="shared" si="155"/>
        <v>600000</v>
      </c>
      <c r="G1934" s="207">
        <v>1265332</v>
      </c>
      <c r="H1934" s="203">
        <v>37029.363912037035</v>
      </c>
      <c r="I1934" t="s">
        <v>3869</v>
      </c>
      <c r="M1934" t="s">
        <v>2476</v>
      </c>
      <c r="N1934" t="s">
        <v>2711</v>
      </c>
      <c r="O1934" t="s">
        <v>2712</v>
      </c>
      <c r="P1934" s="204">
        <v>20000</v>
      </c>
      <c r="S1934" t="s">
        <v>2477</v>
      </c>
      <c r="T1934" t="s">
        <v>3899</v>
      </c>
      <c r="U1934" s="206">
        <v>4.17</v>
      </c>
      <c r="V1934" t="s">
        <v>2880</v>
      </c>
      <c r="W1934" t="s">
        <v>3390</v>
      </c>
      <c r="X1934" t="s">
        <v>2713</v>
      </c>
      <c r="Y1934" t="s">
        <v>3964</v>
      </c>
      <c r="Z1934" t="s">
        <v>3532</v>
      </c>
      <c r="AA1934" t="s">
        <v>2116</v>
      </c>
      <c r="AB1934" s="203">
        <v>37043.875</v>
      </c>
      <c r="AC1934" s="203">
        <v>37072.875</v>
      </c>
    </row>
    <row r="1935" spans="1:29" x14ac:dyDescent="0.25">
      <c r="A1935" s="44" t="str">
        <f t="shared" si="151"/>
        <v xml:space="preserve"> Natural Gas Physical</v>
      </c>
      <c r="B1935" s="44" t="str">
        <f t="shared" si="152"/>
        <v/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3</v>
      </c>
      <c r="F1935" s="218">
        <f t="shared" si="155"/>
        <v>30000</v>
      </c>
      <c r="G1935" s="207">
        <v>1265331</v>
      </c>
      <c r="H1935" s="203">
        <v>37029.363912037035</v>
      </c>
      <c r="I1935" t="s">
        <v>2833</v>
      </c>
      <c r="M1935" t="s">
        <v>2476</v>
      </c>
      <c r="N1935" t="s">
        <v>3150</v>
      </c>
      <c r="O1935" t="s">
        <v>1728</v>
      </c>
      <c r="Q1935" s="204">
        <v>10000</v>
      </c>
      <c r="S1935" t="s">
        <v>2477</v>
      </c>
      <c r="T1935" t="s">
        <v>3899</v>
      </c>
      <c r="U1935" s="206">
        <v>4.335</v>
      </c>
      <c r="V1935" t="s">
        <v>2834</v>
      </c>
      <c r="W1935" t="s">
        <v>3152</v>
      </c>
      <c r="X1935" t="s">
        <v>3153</v>
      </c>
      <c r="Y1935" t="s">
        <v>3114</v>
      </c>
      <c r="Z1935" t="s">
        <v>3532</v>
      </c>
      <c r="AA1935">
        <v>797174</v>
      </c>
      <c r="AB1935" s="203">
        <v>37030.875</v>
      </c>
      <c r="AC1935" s="203">
        <v>37032.875</v>
      </c>
    </row>
    <row r="1936" spans="1:29" x14ac:dyDescent="0.25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3</v>
      </c>
      <c r="F1936" s="218">
        <f t="shared" si="155"/>
        <v>30000</v>
      </c>
      <c r="G1936" s="207">
        <v>1265333</v>
      </c>
      <c r="H1936" s="203">
        <v>37029.363935185182</v>
      </c>
      <c r="I1936" t="s">
        <v>3639</v>
      </c>
      <c r="M1936" t="s">
        <v>2476</v>
      </c>
      <c r="N1936" t="s">
        <v>3110</v>
      </c>
      <c r="O1936" t="s">
        <v>1846</v>
      </c>
      <c r="Q1936" s="204">
        <v>10000</v>
      </c>
      <c r="S1936" t="s">
        <v>2477</v>
      </c>
      <c r="T1936" t="s">
        <v>3899</v>
      </c>
      <c r="U1936" s="206">
        <v>4.13</v>
      </c>
      <c r="V1936" t="s">
        <v>2467</v>
      </c>
      <c r="W1936" t="s">
        <v>2319</v>
      </c>
      <c r="X1936" t="s">
        <v>2320</v>
      </c>
      <c r="Y1936" t="s">
        <v>3114</v>
      </c>
      <c r="Z1936" t="s">
        <v>3532</v>
      </c>
      <c r="AA1936">
        <v>797175</v>
      </c>
      <c r="AB1936" s="203">
        <v>37030.875</v>
      </c>
      <c r="AC1936" s="203">
        <v>37032.875</v>
      </c>
    </row>
    <row r="1937" spans="1:29" x14ac:dyDescent="0.25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3</v>
      </c>
      <c r="F1937" s="218">
        <f t="shared" si="155"/>
        <v>15000</v>
      </c>
      <c r="G1937" s="207">
        <v>1265334</v>
      </c>
      <c r="H1937" s="203">
        <v>37029.363946759258</v>
      </c>
      <c r="I1937" t="s">
        <v>2704</v>
      </c>
      <c r="M1937" t="s">
        <v>2476</v>
      </c>
      <c r="N1937" t="s">
        <v>3110</v>
      </c>
      <c r="O1937" t="s">
        <v>1768</v>
      </c>
      <c r="Q1937" s="204">
        <v>5000</v>
      </c>
      <c r="S1937" t="s">
        <v>2477</v>
      </c>
      <c r="T1937" t="s">
        <v>3899</v>
      </c>
      <c r="U1937" s="206">
        <v>3.96</v>
      </c>
      <c r="V1937" t="s">
        <v>3155</v>
      </c>
      <c r="W1937" t="s">
        <v>3174</v>
      </c>
      <c r="X1937" t="s">
        <v>3138</v>
      </c>
      <c r="Y1937" t="s">
        <v>3114</v>
      </c>
      <c r="Z1937" t="s">
        <v>3532</v>
      </c>
      <c r="AA1937">
        <v>797176</v>
      </c>
      <c r="AB1937" s="203">
        <v>37030.875</v>
      </c>
      <c r="AC1937" s="203">
        <v>37032.875</v>
      </c>
    </row>
    <row r="1938" spans="1:29" x14ac:dyDescent="0.25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3</v>
      </c>
      <c r="F1938" s="218">
        <f t="shared" si="155"/>
        <v>30000</v>
      </c>
      <c r="G1938" s="207">
        <v>1265337</v>
      </c>
      <c r="H1938" s="203">
        <v>37029.363958333335</v>
      </c>
      <c r="I1938" t="s">
        <v>3109</v>
      </c>
      <c r="M1938" t="s">
        <v>2476</v>
      </c>
      <c r="N1938" t="s">
        <v>3110</v>
      </c>
      <c r="O1938" t="s">
        <v>1810</v>
      </c>
      <c r="P1938" s="204">
        <v>10000</v>
      </c>
      <c r="S1938" t="s">
        <v>2477</v>
      </c>
      <c r="T1938" t="s">
        <v>3899</v>
      </c>
      <c r="U1938" s="206">
        <v>3.85</v>
      </c>
      <c r="V1938" t="s">
        <v>3692</v>
      </c>
      <c r="W1938" t="s">
        <v>2374</v>
      </c>
      <c r="X1938" t="s">
        <v>2375</v>
      </c>
      <c r="Y1938" t="s">
        <v>3114</v>
      </c>
      <c r="Z1938" t="s">
        <v>3532</v>
      </c>
      <c r="AA1938">
        <v>797177</v>
      </c>
      <c r="AB1938" s="203">
        <v>37030.875</v>
      </c>
      <c r="AC1938" s="203">
        <v>37032.875</v>
      </c>
    </row>
    <row r="1939" spans="1:29" x14ac:dyDescent="0.25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13</v>
      </c>
      <c r="F1939" s="218">
        <f t="shared" si="155"/>
        <v>65000</v>
      </c>
      <c r="G1939" s="207">
        <v>1265335</v>
      </c>
      <c r="H1939" s="203">
        <v>37029.363958333335</v>
      </c>
      <c r="I1939" t="s">
        <v>3794</v>
      </c>
      <c r="M1939" t="s">
        <v>2476</v>
      </c>
      <c r="N1939" t="s">
        <v>3110</v>
      </c>
      <c r="O1939" t="s">
        <v>2117</v>
      </c>
      <c r="Q1939" s="204">
        <v>5000</v>
      </c>
      <c r="S1939" t="s">
        <v>2477</v>
      </c>
      <c r="T1939" t="s">
        <v>3899</v>
      </c>
      <c r="U1939" s="206">
        <v>4.0599999999999996</v>
      </c>
      <c r="V1939" t="s">
        <v>2118</v>
      </c>
      <c r="W1939" t="s">
        <v>2326</v>
      </c>
      <c r="X1939" t="s">
        <v>2378</v>
      </c>
      <c r="Y1939" t="s">
        <v>3114</v>
      </c>
      <c r="Z1939" t="s">
        <v>3532</v>
      </c>
      <c r="AA1939">
        <v>797182</v>
      </c>
      <c r="AB1939" s="203">
        <v>37030.875</v>
      </c>
      <c r="AC1939" s="203">
        <v>37042.875</v>
      </c>
    </row>
    <row r="1940" spans="1:29" x14ac:dyDescent="0.25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3</v>
      </c>
      <c r="F1940" s="218">
        <f t="shared" si="155"/>
        <v>15000</v>
      </c>
      <c r="G1940" s="207">
        <v>1265338</v>
      </c>
      <c r="H1940" s="203">
        <v>37029.363969907405</v>
      </c>
      <c r="I1940" t="s">
        <v>2983</v>
      </c>
      <c r="M1940" t="s">
        <v>2476</v>
      </c>
      <c r="N1940" t="s">
        <v>3110</v>
      </c>
      <c r="O1940" t="s">
        <v>1779</v>
      </c>
      <c r="P1940" s="204">
        <v>5000</v>
      </c>
      <c r="S1940" t="s">
        <v>2477</v>
      </c>
      <c r="T1940" t="s">
        <v>3899</v>
      </c>
      <c r="U1940" s="206">
        <v>4.3250000000000002</v>
      </c>
      <c r="V1940" t="s">
        <v>2984</v>
      </c>
      <c r="W1940" t="s">
        <v>3174</v>
      </c>
      <c r="X1940" t="s">
        <v>3175</v>
      </c>
      <c r="Y1940" t="s">
        <v>3114</v>
      </c>
      <c r="Z1940" t="s">
        <v>3532</v>
      </c>
      <c r="AA1940">
        <v>797178</v>
      </c>
      <c r="AB1940" s="203">
        <v>37030.875</v>
      </c>
      <c r="AC1940" s="203">
        <v>37032.875</v>
      </c>
    </row>
    <row r="1941" spans="1:29" x14ac:dyDescent="0.25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3</v>
      </c>
      <c r="F1941" s="218">
        <f t="shared" si="155"/>
        <v>30000</v>
      </c>
      <c r="G1941" s="207">
        <v>1265339</v>
      </c>
      <c r="H1941" s="203">
        <v>37029.363981481481</v>
      </c>
      <c r="I1941" t="s">
        <v>3681</v>
      </c>
      <c r="M1941" t="s">
        <v>2476</v>
      </c>
      <c r="N1941" t="s">
        <v>3110</v>
      </c>
      <c r="O1941" t="s">
        <v>1753</v>
      </c>
      <c r="P1941" s="204">
        <v>10000</v>
      </c>
      <c r="S1941" t="s">
        <v>2477</v>
      </c>
      <c r="T1941" t="s">
        <v>3899</v>
      </c>
      <c r="U1941" s="206">
        <v>4.1688000000000001</v>
      </c>
      <c r="V1941" t="s">
        <v>3682</v>
      </c>
      <c r="W1941" t="s">
        <v>3112</v>
      </c>
      <c r="X1941" t="s">
        <v>3113</v>
      </c>
      <c r="Y1941" t="s">
        <v>3114</v>
      </c>
      <c r="Z1941" t="s">
        <v>3532</v>
      </c>
      <c r="AA1941">
        <v>797179</v>
      </c>
      <c r="AB1941" s="203">
        <v>37030.875</v>
      </c>
      <c r="AC1941" s="203">
        <v>37032.875</v>
      </c>
    </row>
    <row r="1942" spans="1:29" x14ac:dyDescent="0.25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3</v>
      </c>
      <c r="F1942" s="218">
        <f t="shared" si="155"/>
        <v>30000</v>
      </c>
      <c r="G1942" s="207">
        <v>1265341</v>
      </c>
      <c r="H1942" s="203">
        <v>37029.363981481481</v>
      </c>
      <c r="I1942" t="s">
        <v>3639</v>
      </c>
      <c r="M1942" t="s">
        <v>2476</v>
      </c>
      <c r="N1942" t="s">
        <v>3110</v>
      </c>
      <c r="O1942" t="s">
        <v>1846</v>
      </c>
      <c r="Q1942" s="204">
        <v>10000</v>
      </c>
      <c r="S1942" t="s">
        <v>2477</v>
      </c>
      <c r="T1942" t="s">
        <v>3899</v>
      </c>
      <c r="U1942" s="206">
        <v>4.1399999999999997</v>
      </c>
      <c r="V1942" t="s">
        <v>2467</v>
      </c>
      <c r="W1942" t="s">
        <v>2319</v>
      </c>
      <c r="X1942" t="s">
        <v>2320</v>
      </c>
      <c r="Y1942" t="s">
        <v>3114</v>
      </c>
      <c r="Z1942" t="s">
        <v>3532</v>
      </c>
      <c r="AA1942">
        <v>797180</v>
      </c>
      <c r="AB1942" s="203">
        <v>37030.875</v>
      </c>
      <c r="AC1942" s="203">
        <v>37032.875</v>
      </c>
    </row>
    <row r="1943" spans="1:29" x14ac:dyDescent="0.25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3</v>
      </c>
      <c r="F1943" s="218">
        <f t="shared" si="155"/>
        <v>30000</v>
      </c>
      <c r="G1943" s="207">
        <v>1265342</v>
      </c>
      <c r="H1943" s="203">
        <v>37029.363993055558</v>
      </c>
      <c r="I1943" t="s">
        <v>2630</v>
      </c>
      <c r="M1943" t="s">
        <v>2476</v>
      </c>
      <c r="N1943" t="s">
        <v>3110</v>
      </c>
      <c r="O1943" t="s">
        <v>1799</v>
      </c>
      <c r="Q1943" s="204">
        <v>10000</v>
      </c>
      <c r="S1943" t="s">
        <v>2477</v>
      </c>
      <c r="T1943" t="s">
        <v>3899</v>
      </c>
      <c r="U1943" s="206">
        <v>4.0999999999999996</v>
      </c>
      <c r="V1943" t="s">
        <v>2730</v>
      </c>
      <c r="W1943" t="s">
        <v>2374</v>
      </c>
      <c r="X1943" t="s">
        <v>2375</v>
      </c>
      <c r="Y1943" t="s">
        <v>3114</v>
      </c>
      <c r="Z1943" t="s">
        <v>3532</v>
      </c>
      <c r="AA1943">
        <v>797181</v>
      </c>
      <c r="AB1943" s="203">
        <v>37030.875</v>
      </c>
      <c r="AC1943" s="203">
        <v>37032.875</v>
      </c>
    </row>
    <row r="1944" spans="1:29" x14ac:dyDescent="0.25">
      <c r="A1944" s="44" t="str">
        <f t="shared" si="151"/>
        <v xml:space="preserve"> Metals Financial</v>
      </c>
      <c r="B1944" s="44" t="str">
        <f t="shared" si="152"/>
        <v/>
      </c>
      <c r="C1944" s="44" t="str">
        <f t="shared" si="153"/>
        <v>Metals</v>
      </c>
      <c r="D1944" s="44" t="str">
        <f t="shared" si="154"/>
        <v>Financial</v>
      </c>
      <c r="E1944" s="44">
        <f>IF(VLOOKUP(S1944,'DD-Lookup'!$J$6:$L$50,3,FALSE)="Monthly",(YEAR(AC1944)-YEAR(AB1944))*12+MONTH(AC1944)-MONTH(AB1944)+1,(AC1944-AB1944+1))</f>
        <v>1</v>
      </c>
      <c r="F1944" s="218">
        <f t="shared" si="155"/>
        <v>5</v>
      </c>
      <c r="G1944" s="207">
        <v>1265343</v>
      </c>
      <c r="H1944" s="203">
        <v>37029.364004629628</v>
      </c>
      <c r="I1944" t="s">
        <v>1197</v>
      </c>
      <c r="M1944" t="s">
        <v>2482</v>
      </c>
      <c r="N1944" t="s">
        <v>3896</v>
      </c>
      <c r="O1944" t="s">
        <v>3897</v>
      </c>
      <c r="P1944" s="204">
        <v>5</v>
      </c>
      <c r="S1944" t="s">
        <v>3898</v>
      </c>
      <c r="T1944" t="s">
        <v>3899</v>
      </c>
      <c r="U1944" s="206">
        <v>1703</v>
      </c>
      <c r="V1944" t="s">
        <v>1198</v>
      </c>
      <c r="W1944" t="s">
        <v>3922</v>
      </c>
      <c r="X1944" t="s">
        <v>3902</v>
      </c>
      <c r="Y1944" t="s">
        <v>3903</v>
      </c>
      <c r="Z1944" t="s">
        <v>3904</v>
      </c>
      <c r="AA1944">
        <v>2138439</v>
      </c>
    </row>
    <row r="1945" spans="1:29" x14ac:dyDescent="0.25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13</v>
      </c>
      <c r="F1945" s="218">
        <f t="shared" si="155"/>
        <v>51961</v>
      </c>
      <c r="G1945" s="207">
        <v>1265344</v>
      </c>
      <c r="H1945" s="203">
        <v>37029.364004629628</v>
      </c>
      <c r="I1945" t="s">
        <v>2669</v>
      </c>
      <c r="M1945" t="s">
        <v>2476</v>
      </c>
      <c r="N1945" t="s">
        <v>3110</v>
      </c>
      <c r="O1945" t="s">
        <v>2614</v>
      </c>
      <c r="P1945" s="204">
        <v>3997</v>
      </c>
      <c r="S1945" t="s">
        <v>2477</v>
      </c>
      <c r="T1945" t="s">
        <v>3899</v>
      </c>
      <c r="U1945" s="206">
        <v>4.3600000000000003</v>
      </c>
      <c r="V1945" t="s">
        <v>2744</v>
      </c>
      <c r="W1945" t="s">
        <v>2351</v>
      </c>
      <c r="X1945" t="s">
        <v>2352</v>
      </c>
      <c r="Y1945" t="s">
        <v>3114</v>
      </c>
      <c r="Z1945" t="s">
        <v>3532</v>
      </c>
      <c r="AA1945">
        <v>797185</v>
      </c>
      <c r="AB1945" s="203">
        <v>37030.875</v>
      </c>
      <c r="AC1945" s="203">
        <v>37042.875</v>
      </c>
    </row>
    <row r="1946" spans="1:29" x14ac:dyDescent="0.25">
      <c r="A1946" s="44" t="str">
        <f t="shared" si="151"/>
        <v>US Natural Gas Financial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Financial</v>
      </c>
      <c r="E1946" s="44">
        <f>IF(VLOOKUP(S1946,'DD-Lookup'!$J$6:$L$50,3,FALSE)="Monthly",(YEAR(AC1946)-YEAR(AB1946))*12+MONTH(AC1946)-MONTH(AB1946)+1,(AC1946-AB1946+1))</f>
        <v>30</v>
      </c>
      <c r="F1946" s="218">
        <f t="shared" si="155"/>
        <v>150000</v>
      </c>
      <c r="G1946" s="207">
        <v>1265346</v>
      </c>
      <c r="H1946" s="203">
        <v>37029.364027777781</v>
      </c>
      <c r="I1946" t="s">
        <v>2654</v>
      </c>
      <c r="M1946" t="s">
        <v>2476</v>
      </c>
      <c r="N1946" t="s">
        <v>3125</v>
      </c>
      <c r="O1946" t="s">
        <v>2769</v>
      </c>
      <c r="Q1946" s="204">
        <v>5000</v>
      </c>
      <c r="S1946" t="s">
        <v>2477</v>
      </c>
      <c r="T1946" t="s">
        <v>3899</v>
      </c>
      <c r="U1946" s="206">
        <v>2.95</v>
      </c>
      <c r="V1946" t="s">
        <v>2852</v>
      </c>
      <c r="W1946" t="s">
        <v>2404</v>
      </c>
      <c r="X1946" t="s">
        <v>2405</v>
      </c>
      <c r="Y1946" t="s">
        <v>3964</v>
      </c>
      <c r="Z1946" t="s">
        <v>3532</v>
      </c>
      <c r="AA1946" t="s">
        <v>2119</v>
      </c>
      <c r="AB1946" s="203">
        <v>37043.875</v>
      </c>
      <c r="AC1946" s="203">
        <v>37072.875</v>
      </c>
    </row>
    <row r="1947" spans="1:29" x14ac:dyDescent="0.25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3</v>
      </c>
      <c r="F1947" s="218">
        <f t="shared" si="155"/>
        <v>6540</v>
      </c>
      <c r="G1947" s="207">
        <v>1265347</v>
      </c>
      <c r="H1947" s="203">
        <v>37029.364039351851</v>
      </c>
      <c r="I1947" t="s">
        <v>3240</v>
      </c>
      <c r="M1947" t="s">
        <v>2476</v>
      </c>
      <c r="N1947" t="s">
        <v>3110</v>
      </c>
      <c r="O1947" t="s">
        <v>1770</v>
      </c>
      <c r="Q1947" s="204">
        <v>2180</v>
      </c>
      <c r="S1947" t="s">
        <v>2477</v>
      </c>
      <c r="T1947" t="s">
        <v>3899</v>
      </c>
      <c r="U1947" s="206">
        <v>4</v>
      </c>
      <c r="V1947" t="s">
        <v>2508</v>
      </c>
      <c r="W1947" t="s">
        <v>3174</v>
      </c>
      <c r="X1947" t="s">
        <v>3138</v>
      </c>
      <c r="Y1947" t="s">
        <v>3114</v>
      </c>
      <c r="Z1947" t="s">
        <v>3532</v>
      </c>
      <c r="AA1947">
        <v>797183</v>
      </c>
      <c r="AB1947" s="203">
        <v>37030.875</v>
      </c>
      <c r="AC1947" s="203">
        <v>37032.875</v>
      </c>
    </row>
    <row r="1948" spans="1:29" x14ac:dyDescent="0.25">
      <c r="A1948" s="44" t="str">
        <f t="shared" si="151"/>
        <v>US Natural Gas Financial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13</v>
      </c>
      <c r="F1948" s="218">
        <f t="shared" si="155"/>
        <v>130000</v>
      </c>
      <c r="G1948" s="207">
        <v>1265349</v>
      </c>
      <c r="H1948" s="203">
        <v>37029.364050925928</v>
      </c>
      <c r="I1948" t="s">
        <v>2672</v>
      </c>
      <c r="M1948" t="s">
        <v>2476</v>
      </c>
      <c r="N1948" t="s">
        <v>2711</v>
      </c>
      <c r="O1948" t="s">
        <v>2588</v>
      </c>
      <c r="Q1948" s="204">
        <v>10000</v>
      </c>
      <c r="S1948" t="s">
        <v>2477</v>
      </c>
      <c r="T1948" t="s">
        <v>3899</v>
      </c>
      <c r="U1948" s="206">
        <v>4.13</v>
      </c>
      <c r="V1948" t="s">
        <v>3678</v>
      </c>
      <c r="W1948" t="s">
        <v>3181</v>
      </c>
      <c r="X1948" t="s">
        <v>2306</v>
      </c>
      <c r="Y1948" t="s">
        <v>3964</v>
      </c>
      <c r="Z1948" t="s">
        <v>3532</v>
      </c>
      <c r="AA1948" t="s">
        <v>2120</v>
      </c>
      <c r="AB1948" s="203">
        <v>37030.875</v>
      </c>
      <c r="AC1948" s="203">
        <v>37042.875</v>
      </c>
    </row>
    <row r="1949" spans="1:29" x14ac:dyDescent="0.25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3</v>
      </c>
      <c r="F1949" s="218">
        <f t="shared" si="155"/>
        <v>30000</v>
      </c>
      <c r="G1949" s="207">
        <v>1265348</v>
      </c>
      <c r="H1949" s="203">
        <v>37029.364050925928</v>
      </c>
      <c r="I1949" t="s">
        <v>2669</v>
      </c>
      <c r="M1949" t="s">
        <v>2476</v>
      </c>
      <c r="N1949" t="s">
        <v>3110</v>
      </c>
      <c r="O1949" t="s">
        <v>2628</v>
      </c>
      <c r="P1949" s="204">
        <v>10000</v>
      </c>
      <c r="S1949" t="s">
        <v>2477</v>
      </c>
      <c r="T1949" t="s">
        <v>3899</v>
      </c>
      <c r="U1949" s="206">
        <v>4.3150000000000004</v>
      </c>
      <c r="V1949" t="s">
        <v>3106</v>
      </c>
      <c r="W1949" t="s">
        <v>2337</v>
      </c>
      <c r="X1949" t="s">
        <v>2338</v>
      </c>
      <c r="Y1949" t="s">
        <v>3114</v>
      </c>
      <c r="Z1949" t="s">
        <v>3532</v>
      </c>
      <c r="AA1949">
        <v>797184</v>
      </c>
      <c r="AB1949" s="203">
        <v>37030.875</v>
      </c>
      <c r="AC1949" s="203">
        <v>37032.875</v>
      </c>
    </row>
    <row r="1950" spans="1:29" x14ac:dyDescent="0.25">
      <c r="A1950" s="44" t="str">
        <f t="shared" si="151"/>
        <v>US Natural Gas Financial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Financial</v>
      </c>
      <c r="E1950" s="44">
        <f>IF(VLOOKUP(S1950,'DD-Lookup'!$J$6:$L$50,3,FALSE)="Monthly",(YEAR(AC1950)-YEAR(AB1950))*12+MONTH(AC1950)-MONTH(AB1950)+1,(AC1950-AB1950+1))</f>
        <v>30</v>
      </c>
      <c r="F1950" s="218">
        <f t="shared" si="155"/>
        <v>150000</v>
      </c>
      <c r="G1950" s="207">
        <v>1265350</v>
      </c>
      <c r="H1950" s="203">
        <v>37029.364062499997</v>
      </c>
      <c r="I1950" t="s">
        <v>3133</v>
      </c>
      <c r="M1950" t="s">
        <v>2476</v>
      </c>
      <c r="N1950" t="s">
        <v>3125</v>
      </c>
      <c r="O1950" t="s">
        <v>2112</v>
      </c>
      <c r="P1950" s="204">
        <v>5000</v>
      </c>
      <c r="S1950" t="s">
        <v>2477</v>
      </c>
      <c r="T1950" t="s">
        <v>3899</v>
      </c>
      <c r="U1950" s="206">
        <v>2.4</v>
      </c>
      <c r="V1950" t="s">
        <v>2546</v>
      </c>
      <c r="W1950" t="s">
        <v>2374</v>
      </c>
      <c r="X1950" t="s">
        <v>3790</v>
      </c>
      <c r="Y1950" t="s">
        <v>3964</v>
      </c>
      <c r="Z1950" t="s">
        <v>3532</v>
      </c>
      <c r="AA1950" t="s">
        <v>2121</v>
      </c>
      <c r="AB1950" s="203">
        <v>37043.875</v>
      </c>
      <c r="AC1950" s="203">
        <v>37072.875</v>
      </c>
    </row>
    <row r="1951" spans="1:29" x14ac:dyDescent="0.25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3</v>
      </c>
      <c r="F1951" s="218">
        <f t="shared" si="155"/>
        <v>15000</v>
      </c>
      <c r="G1951" s="207">
        <v>1265351</v>
      </c>
      <c r="H1951" s="203">
        <v>37029.364074074074</v>
      </c>
      <c r="I1951" t="s">
        <v>2630</v>
      </c>
      <c r="M1951" t="s">
        <v>2476</v>
      </c>
      <c r="N1951" t="s">
        <v>3110</v>
      </c>
      <c r="O1951" t="s">
        <v>2623</v>
      </c>
      <c r="Q1951" s="204">
        <v>5000</v>
      </c>
      <c r="S1951" t="s">
        <v>2477</v>
      </c>
      <c r="T1951" t="s">
        <v>3899</v>
      </c>
      <c r="U1951" s="206">
        <v>4.085</v>
      </c>
      <c r="V1951" t="s">
        <v>2531</v>
      </c>
      <c r="W1951" t="s">
        <v>2326</v>
      </c>
      <c r="X1951" t="s">
        <v>2327</v>
      </c>
      <c r="Y1951" t="s">
        <v>3114</v>
      </c>
      <c r="Z1951" t="s">
        <v>3532</v>
      </c>
      <c r="AA1951">
        <v>797186</v>
      </c>
      <c r="AB1951" s="203">
        <v>37030.875</v>
      </c>
      <c r="AC1951" s="203">
        <v>37032.875</v>
      </c>
    </row>
    <row r="1952" spans="1:29" x14ac:dyDescent="0.25">
      <c r="A1952" s="44" t="str">
        <f t="shared" si="151"/>
        <v>US Natural Gas Financial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Financial</v>
      </c>
      <c r="E1952" s="44">
        <f>IF(VLOOKUP(S1952,'DD-Lookup'!$J$6:$L$50,3,FALSE)="Monthly",(YEAR(AC1952)-YEAR(AB1952))*12+MONTH(AC1952)-MONTH(AB1952)+1,(AC1952-AB1952+1))</f>
        <v>13</v>
      </c>
      <c r="F1952" s="218">
        <f t="shared" si="155"/>
        <v>65000</v>
      </c>
      <c r="G1952" s="207">
        <v>1265353</v>
      </c>
      <c r="H1952" s="203">
        <v>37029.36409722222</v>
      </c>
      <c r="I1952" t="s">
        <v>2365</v>
      </c>
      <c r="M1952" t="s">
        <v>2476</v>
      </c>
      <c r="N1952" t="s">
        <v>2711</v>
      </c>
      <c r="O1952" t="s">
        <v>2588</v>
      </c>
      <c r="Q1952" s="204">
        <v>5000</v>
      </c>
      <c r="S1952" t="s">
        <v>2477</v>
      </c>
      <c r="T1952" t="s">
        <v>3899</v>
      </c>
      <c r="U1952" s="206">
        <v>4.13</v>
      </c>
      <c r="V1952" t="s">
        <v>2366</v>
      </c>
      <c r="W1952" t="s">
        <v>3181</v>
      </c>
      <c r="X1952" t="s">
        <v>2306</v>
      </c>
      <c r="Y1952" t="s">
        <v>3964</v>
      </c>
      <c r="Z1952" t="s">
        <v>3532</v>
      </c>
      <c r="AA1952" t="s">
        <v>2122</v>
      </c>
      <c r="AB1952" s="203">
        <v>37030.875</v>
      </c>
      <c r="AC1952" s="203">
        <v>37042.875</v>
      </c>
    </row>
    <row r="1953" spans="1:29" x14ac:dyDescent="0.25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3</v>
      </c>
      <c r="F1953" s="218">
        <f t="shared" si="155"/>
        <v>15000</v>
      </c>
      <c r="G1953" s="207">
        <v>1265352</v>
      </c>
      <c r="H1953" s="203">
        <v>37029.36409722222</v>
      </c>
      <c r="I1953" t="s">
        <v>2380</v>
      </c>
      <c r="M1953" t="s">
        <v>2476</v>
      </c>
      <c r="N1953" t="s">
        <v>3110</v>
      </c>
      <c r="O1953" t="s">
        <v>2624</v>
      </c>
      <c r="Q1953" s="204">
        <v>5000</v>
      </c>
      <c r="S1953" t="s">
        <v>2477</v>
      </c>
      <c r="T1953" t="s">
        <v>3899</v>
      </c>
      <c r="U1953" s="206">
        <v>4.05</v>
      </c>
      <c r="V1953" t="s">
        <v>2381</v>
      </c>
      <c r="W1953" t="s">
        <v>4133</v>
      </c>
      <c r="X1953" t="s">
        <v>2378</v>
      </c>
      <c r="Y1953" t="s">
        <v>3114</v>
      </c>
      <c r="Z1953" t="s">
        <v>3532</v>
      </c>
      <c r="AA1953">
        <v>797187</v>
      </c>
      <c r="AB1953" s="203">
        <v>37030.875</v>
      </c>
      <c r="AC1953" s="203">
        <v>37032.875</v>
      </c>
    </row>
    <row r="1954" spans="1:29" x14ac:dyDescent="0.25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3</v>
      </c>
      <c r="F1954" s="218">
        <f t="shared" si="155"/>
        <v>30000</v>
      </c>
      <c r="G1954" s="207">
        <v>1265354</v>
      </c>
      <c r="H1954" s="203">
        <v>37029.364131944443</v>
      </c>
      <c r="I1954" t="s">
        <v>3639</v>
      </c>
      <c r="M1954" t="s">
        <v>2476</v>
      </c>
      <c r="N1954" t="s">
        <v>3110</v>
      </c>
      <c r="O1954" t="s">
        <v>1756</v>
      </c>
      <c r="Q1954" s="204">
        <v>10000</v>
      </c>
      <c r="S1954" t="s">
        <v>2477</v>
      </c>
      <c r="T1954" t="s">
        <v>3899</v>
      </c>
      <c r="U1954" s="206">
        <v>4.0549999999999997</v>
      </c>
      <c r="V1954" t="s">
        <v>2454</v>
      </c>
      <c r="W1954" t="s">
        <v>3157</v>
      </c>
      <c r="X1954" t="s">
        <v>3158</v>
      </c>
      <c r="Y1954" t="s">
        <v>3114</v>
      </c>
      <c r="Z1954" t="s">
        <v>3532</v>
      </c>
      <c r="AA1954">
        <v>797189</v>
      </c>
      <c r="AB1954" s="203">
        <v>37030.875</v>
      </c>
      <c r="AC1954" s="203">
        <v>37032.875</v>
      </c>
    </row>
    <row r="1955" spans="1:29" x14ac:dyDescent="0.25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3</v>
      </c>
      <c r="F1955" s="218">
        <f t="shared" si="155"/>
        <v>15000</v>
      </c>
      <c r="G1955" s="207">
        <v>1265355</v>
      </c>
      <c r="H1955" s="203">
        <v>37029.36414351852</v>
      </c>
      <c r="I1955" t="s">
        <v>3142</v>
      </c>
      <c r="M1955" t="s">
        <v>2476</v>
      </c>
      <c r="N1955" t="s">
        <v>3110</v>
      </c>
      <c r="O1955" t="s">
        <v>1810</v>
      </c>
      <c r="P1955" s="204">
        <v>5000</v>
      </c>
      <c r="S1955" t="s">
        <v>2477</v>
      </c>
      <c r="T1955" t="s">
        <v>3899</v>
      </c>
      <c r="U1955" s="206">
        <v>3.75</v>
      </c>
      <c r="V1955" t="s">
        <v>3108</v>
      </c>
      <c r="W1955" t="s">
        <v>2374</v>
      </c>
      <c r="X1955" t="s">
        <v>2375</v>
      </c>
      <c r="Y1955" t="s">
        <v>3114</v>
      </c>
      <c r="Z1955" t="s">
        <v>3532</v>
      </c>
      <c r="AA1955">
        <v>797188</v>
      </c>
      <c r="AB1955" s="203">
        <v>37030.875</v>
      </c>
      <c r="AC1955" s="203">
        <v>37032.875</v>
      </c>
    </row>
    <row r="1956" spans="1:29" x14ac:dyDescent="0.25">
      <c r="A1956" s="44" t="str">
        <f t="shared" si="151"/>
        <v xml:space="preserve"> Natural Gas Physical</v>
      </c>
      <c r="B1956" s="44" t="str">
        <f t="shared" si="152"/>
        <v/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3</v>
      </c>
      <c r="F1956" s="218">
        <f t="shared" si="155"/>
        <v>30000</v>
      </c>
      <c r="G1956" s="207">
        <v>1265357</v>
      </c>
      <c r="H1956" s="203">
        <v>37029.364155092589</v>
      </c>
      <c r="I1956" t="s">
        <v>3128</v>
      </c>
      <c r="M1956" t="s">
        <v>2476</v>
      </c>
      <c r="N1956" t="s">
        <v>3150</v>
      </c>
      <c r="O1956" t="s">
        <v>1728</v>
      </c>
      <c r="P1956" s="204">
        <v>10000</v>
      </c>
      <c r="S1956" t="s">
        <v>2477</v>
      </c>
      <c r="T1956" t="s">
        <v>3899</v>
      </c>
      <c r="U1956" s="206">
        <v>4.335</v>
      </c>
      <c r="V1956" t="s">
        <v>3151</v>
      </c>
      <c r="W1956" t="s">
        <v>3152</v>
      </c>
      <c r="X1956" t="s">
        <v>3153</v>
      </c>
      <c r="Y1956" t="s">
        <v>3114</v>
      </c>
      <c r="Z1956" t="s">
        <v>3532</v>
      </c>
      <c r="AA1956">
        <v>797191</v>
      </c>
      <c r="AB1956" s="203">
        <v>37030.875</v>
      </c>
      <c r="AC1956" s="203">
        <v>37032.875</v>
      </c>
    </row>
    <row r="1957" spans="1:29" x14ac:dyDescent="0.25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3</v>
      </c>
      <c r="F1957" s="218">
        <f t="shared" si="155"/>
        <v>15000</v>
      </c>
      <c r="G1957" s="207">
        <v>1265356</v>
      </c>
      <c r="H1957" s="203">
        <v>37029.364155092589</v>
      </c>
      <c r="I1957" t="s">
        <v>2654</v>
      </c>
      <c r="M1957" t="s">
        <v>2476</v>
      </c>
      <c r="N1957" t="s">
        <v>3110</v>
      </c>
      <c r="O1957" t="s">
        <v>1832</v>
      </c>
      <c r="Q1957" s="204">
        <v>5000</v>
      </c>
      <c r="S1957" t="s">
        <v>2477</v>
      </c>
      <c r="T1957" t="s">
        <v>3899</v>
      </c>
      <c r="U1957" s="206">
        <v>2.7250000000000001</v>
      </c>
      <c r="V1957" t="s">
        <v>1800</v>
      </c>
      <c r="W1957" t="s">
        <v>2413</v>
      </c>
      <c r="X1957" t="s">
        <v>2375</v>
      </c>
      <c r="Y1957" t="s">
        <v>3114</v>
      </c>
      <c r="Z1957" t="s">
        <v>3532</v>
      </c>
      <c r="AA1957">
        <v>797190</v>
      </c>
      <c r="AB1957" s="203">
        <v>37030.875</v>
      </c>
      <c r="AC1957" s="203">
        <v>37032.875</v>
      </c>
    </row>
    <row r="1958" spans="1:29" x14ac:dyDescent="0.25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3</v>
      </c>
      <c r="F1958" s="218">
        <f t="shared" si="155"/>
        <v>15000</v>
      </c>
      <c r="G1958" s="207">
        <v>1265359</v>
      </c>
      <c r="H1958" s="203">
        <v>37029.364212962966</v>
      </c>
      <c r="I1958" t="s">
        <v>2330</v>
      </c>
      <c r="M1958" t="s">
        <v>2476</v>
      </c>
      <c r="N1958" t="s">
        <v>3110</v>
      </c>
      <c r="O1958" t="s">
        <v>1810</v>
      </c>
      <c r="Q1958" s="204">
        <v>5000</v>
      </c>
      <c r="S1958" t="s">
        <v>2477</v>
      </c>
      <c r="T1958" t="s">
        <v>3899</v>
      </c>
      <c r="U1958" s="206">
        <v>3.75</v>
      </c>
      <c r="V1958" t="s">
        <v>3758</v>
      </c>
      <c r="W1958" t="s">
        <v>2374</v>
      </c>
      <c r="X1958" t="s">
        <v>2375</v>
      </c>
      <c r="Y1958" t="s">
        <v>3114</v>
      </c>
      <c r="Z1958" t="s">
        <v>3532</v>
      </c>
      <c r="AA1958">
        <v>797193</v>
      </c>
      <c r="AB1958" s="203">
        <v>37030.875</v>
      </c>
      <c r="AC1958" s="203">
        <v>37032.875</v>
      </c>
    </row>
    <row r="1959" spans="1:29" x14ac:dyDescent="0.25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3</v>
      </c>
      <c r="F1959" s="218">
        <f t="shared" si="155"/>
        <v>15000</v>
      </c>
      <c r="G1959" s="207">
        <v>1265358</v>
      </c>
      <c r="H1959" s="203">
        <v>37029.364212962966</v>
      </c>
      <c r="I1959" t="s">
        <v>3142</v>
      </c>
      <c r="M1959" t="s">
        <v>2476</v>
      </c>
      <c r="N1959" t="s">
        <v>3110</v>
      </c>
      <c r="O1959" t="s">
        <v>1810</v>
      </c>
      <c r="P1959" s="204">
        <v>5000</v>
      </c>
      <c r="S1959" t="s">
        <v>2477</v>
      </c>
      <c r="T1959" t="s">
        <v>3899</v>
      </c>
      <c r="U1959" s="206">
        <v>3.65</v>
      </c>
      <c r="V1959" t="s">
        <v>3108</v>
      </c>
      <c r="W1959" t="s">
        <v>2374</v>
      </c>
      <c r="X1959" t="s">
        <v>2375</v>
      </c>
      <c r="Y1959" t="s">
        <v>3114</v>
      </c>
      <c r="Z1959" t="s">
        <v>3532</v>
      </c>
      <c r="AA1959">
        <v>797192</v>
      </c>
      <c r="AB1959" s="203">
        <v>37030.875</v>
      </c>
      <c r="AC1959" s="203">
        <v>37032.875</v>
      </c>
    </row>
    <row r="1960" spans="1:29" x14ac:dyDescent="0.25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3</v>
      </c>
      <c r="F1960" s="218">
        <f t="shared" si="155"/>
        <v>28860</v>
      </c>
      <c r="G1960" s="207">
        <v>1265360</v>
      </c>
      <c r="H1960" s="203">
        <v>37029.364270833335</v>
      </c>
      <c r="I1960" t="s">
        <v>3740</v>
      </c>
      <c r="M1960" t="s">
        <v>2476</v>
      </c>
      <c r="N1960" t="s">
        <v>3110</v>
      </c>
      <c r="O1960" t="s">
        <v>1753</v>
      </c>
      <c r="Q1960" s="204">
        <v>9620</v>
      </c>
      <c r="S1960" t="s">
        <v>2477</v>
      </c>
      <c r="T1960" t="s">
        <v>3899</v>
      </c>
      <c r="U1960" s="206">
        <v>4.17</v>
      </c>
      <c r="V1960" t="s">
        <v>3741</v>
      </c>
      <c r="W1960" t="s">
        <v>3112</v>
      </c>
      <c r="X1960" t="s">
        <v>3113</v>
      </c>
      <c r="Y1960" t="s">
        <v>3114</v>
      </c>
      <c r="Z1960" t="s">
        <v>3532</v>
      </c>
      <c r="AA1960">
        <v>797194</v>
      </c>
      <c r="AB1960" s="203">
        <v>37030.875</v>
      </c>
      <c r="AC1960" s="203">
        <v>37032.875</v>
      </c>
    </row>
    <row r="1961" spans="1:29" x14ac:dyDescent="0.25">
      <c r="A1961" s="44" t="str">
        <f t="shared" si="151"/>
        <v>US Natural Gas Financial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Financial</v>
      </c>
      <c r="E1961" s="44">
        <f>IF(VLOOKUP(S1961,'DD-Lookup'!$J$6:$L$50,3,FALSE)="Monthly",(YEAR(AC1961)-YEAR(AB1961))*12+MONTH(AC1961)-MONTH(AB1961)+1,(AC1961-AB1961+1))</f>
        <v>30</v>
      </c>
      <c r="F1961" s="218">
        <f t="shared" si="155"/>
        <v>300000</v>
      </c>
      <c r="G1961" s="207">
        <v>1265362</v>
      </c>
      <c r="H1961" s="203">
        <v>37029.364293981482</v>
      </c>
      <c r="I1961" t="s">
        <v>3165</v>
      </c>
      <c r="M1961" t="s">
        <v>2476</v>
      </c>
      <c r="N1961" t="s">
        <v>2711</v>
      </c>
      <c r="O1961" t="s">
        <v>2712</v>
      </c>
      <c r="Q1961" s="204">
        <v>10000</v>
      </c>
      <c r="S1961" t="s">
        <v>2477</v>
      </c>
      <c r="T1961" t="s">
        <v>3899</v>
      </c>
      <c r="U1961" s="206">
        <v>4.1749999999999998</v>
      </c>
      <c r="V1961" t="s">
        <v>2025</v>
      </c>
      <c r="W1961" t="s">
        <v>3390</v>
      </c>
      <c r="X1961" t="s">
        <v>2713</v>
      </c>
      <c r="Y1961" t="s">
        <v>3964</v>
      </c>
      <c r="Z1961" t="s">
        <v>3532</v>
      </c>
      <c r="AA1961" t="s">
        <v>2123</v>
      </c>
      <c r="AB1961" s="203">
        <v>37043.875</v>
      </c>
      <c r="AC1961" s="203">
        <v>37072.875</v>
      </c>
    </row>
    <row r="1962" spans="1:29" x14ac:dyDescent="0.25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3</v>
      </c>
      <c r="F1962" s="218">
        <f t="shared" si="155"/>
        <v>2145</v>
      </c>
      <c r="G1962" s="207">
        <v>1265361</v>
      </c>
      <c r="H1962" s="203">
        <v>37029.364293981482</v>
      </c>
      <c r="I1962" t="s">
        <v>2654</v>
      </c>
      <c r="M1962" t="s">
        <v>2476</v>
      </c>
      <c r="N1962" t="s">
        <v>3110</v>
      </c>
      <c r="O1962" t="s">
        <v>1831</v>
      </c>
      <c r="P1962" s="204">
        <v>715</v>
      </c>
      <c r="S1962" t="s">
        <v>2477</v>
      </c>
      <c r="T1962" t="s">
        <v>3899</v>
      </c>
      <c r="U1962" s="206">
        <v>2.375</v>
      </c>
      <c r="V1962" t="s">
        <v>2435</v>
      </c>
      <c r="W1962" t="s">
        <v>2436</v>
      </c>
      <c r="X1962" t="s">
        <v>2437</v>
      </c>
      <c r="Y1962" t="s">
        <v>3114</v>
      </c>
      <c r="Z1962" t="s">
        <v>3532</v>
      </c>
      <c r="AA1962">
        <v>797195</v>
      </c>
      <c r="AB1962" s="203">
        <v>37030.875</v>
      </c>
      <c r="AC1962" s="203">
        <v>37032.875</v>
      </c>
    </row>
    <row r="1963" spans="1:29" x14ac:dyDescent="0.25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3</v>
      </c>
      <c r="F1963" s="218">
        <f t="shared" si="155"/>
        <v>30000</v>
      </c>
      <c r="G1963" s="207">
        <v>1265363</v>
      </c>
      <c r="H1963" s="203">
        <v>37029.364293981482</v>
      </c>
      <c r="I1963" t="s">
        <v>2669</v>
      </c>
      <c r="M1963" t="s">
        <v>2476</v>
      </c>
      <c r="N1963" t="s">
        <v>3110</v>
      </c>
      <c r="O1963" t="s">
        <v>2628</v>
      </c>
      <c r="P1963" s="204">
        <v>10000</v>
      </c>
      <c r="S1963" t="s">
        <v>2477</v>
      </c>
      <c r="T1963" t="s">
        <v>3899</v>
      </c>
      <c r="U1963" s="206">
        <v>4.3049999999999997</v>
      </c>
      <c r="V1963" t="s">
        <v>3106</v>
      </c>
      <c r="W1963" t="s">
        <v>2337</v>
      </c>
      <c r="X1963" t="s">
        <v>2338</v>
      </c>
      <c r="Y1963" t="s">
        <v>3114</v>
      </c>
      <c r="Z1963" t="s">
        <v>3532</v>
      </c>
      <c r="AA1963">
        <v>797196</v>
      </c>
      <c r="AB1963" s="203">
        <v>37030.875</v>
      </c>
      <c r="AC1963" s="203">
        <v>37032.875</v>
      </c>
    </row>
    <row r="1964" spans="1:29" x14ac:dyDescent="0.25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3</v>
      </c>
      <c r="F1964" s="218">
        <f t="shared" si="155"/>
        <v>75000</v>
      </c>
      <c r="G1964" s="207">
        <v>1265364</v>
      </c>
      <c r="H1964" s="203">
        <v>37029.364328703705</v>
      </c>
      <c r="I1964" t="s">
        <v>3639</v>
      </c>
      <c r="M1964" t="s">
        <v>2476</v>
      </c>
      <c r="N1964" t="s">
        <v>3110</v>
      </c>
      <c r="O1964" t="s">
        <v>2606</v>
      </c>
      <c r="Q1964" s="204">
        <v>25000</v>
      </c>
      <c r="S1964" t="s">
        <v>2477</v>
      </c>
      <c r="T1964" t="s">
        <v>3899</v>
      </c>
      <c r="U1964" s="206">
        <v>4.1100000000000003</v>
      </c>
      <c r="V1964" t="s">
        <v>2467</v>
      </c>
      <c r="W1964" t="s">
        <v>2319</v>
      </c>
      <c r="X1964" t="s">
        <v>2320</v>
      </c>
      <c r="Y1964" t="s">
        <v>3114</v>
      </c>
      <c r="Z1964" t="s">
        <v>3532</v>
      </c>
      <c r="AA1964">
        <v>797197</v>
      </c>
      <c r="AB1964" s="203">
        <v>37030.875</v>
      </c>
      <c r="AC1964" s="203">
        <v>37032.875</v>
      </c>
    </row>
    <row r="1965" spans="1:29" x14ac:dyDescent="0.25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3</v>
      </c>
      <c r="F1965" s="218">
        <f t="shared" si="155"/>
        <v>2964</v>
      </c>
      <c r="G1965" s="207">
        <v>1265365</v>
      </c>
      <c r="H1965" s="203">
        <v>37029.364351851851</v>
      </c>
      <c r="I1965" t="s">
        <v>2669</v>
      </c>
      <c r="M1965" t="s">
        <v>2476</v>
      </c>
      <c r="N1965" t="s">
        <v>3110</v>
      </c>
      <c r="O1965" t="s">
        <v>1832</v>
      </c>
      <c r="P1965" s="204">
        <v>988</v>
      </c>
      <c r="S1965" t="s">
        <v>2477</v>
      </c>
      <c r="T1965" t="s">
        <v>3899</v>
      </c>
      <c r="U1965" s="206">
        <v>2.7250000000000001</v>
      </c>
      <c r="V1965" t="s">
        <v>3710</v>
      </c>
      <c r="W1965" t="s">
        <v>2413</v>
      </c>
      <c r="X1965" t="s">
        <v>2375</v>
      </c>
      <c r="Y1965" t="s">
        <v>3114</v>
      </c>
      <c r="Z1965" t="s">
        <v>3532</v>
      </c>
      <c r="AA1965">
        <v>797198</v>
      </c>
      <c r="AB1965" s="203">
        <v>37030.875</v>
      </c>
      <c r="AC1965" s="203">
        <v>37032.875</v>
      </c>
    </row>
    <row r="1966" spans="1:29" x14ac:dyDescent="0.25">
      <c r="A1966" s="44" t="str">
        <f t="shared" si="151"/>
        <v>US Natural Gas Financial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Financial</v>
      </c>
      <c r="E1966" s="44">
        <f>IF(VLOOKUP(S1966,'DD-Lookup'!$J$6:$L$50,3,FALSE)="Monthly",(YEAR(AC1966)-YEAR(AB1966))*12+MONTH(AC1966)-MONTH(AB1966)+1,(AC1966-AB1966+1))</f>
        <v>151</v>
      </c>
      <c r="F1966" s="218">
        <f t="shared" si="155"/>
        <v>755000</v>
      </c>
      <c r="G1966" s="207">
        <v>1265366</v>
      </c>
      <c r="H1966" s="203">
        <v>37029.364398148151</v>
      </c>
      <c r="I1966" t="s">
        <v>3869</v>
      </c>
      <c r="M1966" t="s">
        <v>2476</v>
      </c>
      <c r="N1966" t="s">
        <v>2711</v>
      </c>
      <c r="O1966" t="s">
        <v>3148</v>
      </c>
      <c r="P1966" s="204">
        <v>5000</v>
      </c>
      <c r="S1966" t="s">
        <v>2477</v>
      </c>
      <c r="T1966" t="s">
        <v>3899</v>
      </c>
      <c r="U1966" s="206">
        <v>4.665</v>
      </c>
      <c r="V1966" t="s">
        <v>3668</v>
      </c>
      <c r="W1966" t="s">
        <v>3390</v>
      </c>
      <c r="X1966" t="s">
        <v>2713</v>
      </c>
      <c r="Y1966" t="s">
        <v>3964</v>
      </c>
      <c r="Z1966" t="s">
        <v>3532</v>
      </c>
      <c r="AA1966" t="s">
        <v>2124</v>
      </c>
      <c r="AB1966" s="203">
        <v>37196</v>
      </c>
      <c r="AC1966" s="203">
        <v>37346</v>
      </c>
    </row>
    <row r="1967" spans="1:29" x14ac:dyDescent="0.25">
      <c r="A1967" s="44" t="str">
        <f t="shared" si="151"/>
        <v>US Natural Gas Financial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Financial</v>
      </c>
      <c r="E1967" s="44">
        <f>IF(VLOOKUP(S1967,'DD-Lookup'!$J$6:$L$50,3,FALSE)="Monthly",(YEAR(AC1967)-YEAR(AB1967))*12+MONTH(AC1967)-MONTH(AB1967)+1,(AC1967-AB1967+1))</f>
        <v>30</v>
      </c>
      <c r="F1967" s="218">
        <f t="shared" si="155"/>
        <v>150000</v>
      </c>
      <c r="G1967" s="207">
        <v>1265367</v>
      </c>
      <c r="H1967" s="203">
        <v>37029.36445601852</v>
      </c>
      <c r="I1967" t="s">
        <v>3169</v>
      </c>
      <c r="M1967" t="s">
        <v>2476</v>
      </c>
      <c r="N1967" t="s">
        <v>2711</v>
      </c>
      <c r="O1967" t="s">
        <v>2712</v>
      </c>
      <c r="P1967" s="204">
        <v>5000</v>
      </c>
      <c r="S1967" t="s">
        <v>2477</v>
      </c>
      <c r="T1967" t="s">
        <v>3899</v>
      </c>
      <c r="U1967" s="206">
        <v>4.165</v>
      </c>
      <c r="V1967" t="s">
        <v>3204</v>
      </c>
      <c r="W1967" t="s">
        <v>3390</v>
      </c>
      <c r="X1967" t="s">
        <v>2713</v>
      </c>
      <c r="Y1967" t="s">
        <v>3964</v>
      </c>
      <c r="Z1967" t="s">
        <v>3532</v>
      </c>
      <c r="AA1967" t="s">
        <v>2125</v>
      </c>
      <c r="AB1967" s="203">
        <v>37043.875</v>
      </c>
      <c r="AC1967" s="203">
        <v>37072.875</v>
      </c>
    </row>
    <row r="1968" spans="1:29" x14ac:dyDescent="0.25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3</v>
      </c>
      <c r="F1968" s="218">
        <f t="shared" si="155"/>
        <v>15000</v>
      </c>
      <c r="G1968" s="207">
        <v>1265369</v>
      </c>
      <c r="H1968" s="203">
        <v>37029.364490740743</v>
      </c>
      <c r="I1968" t="s">
        <v>2353</v>
      </c>
      <c r="M1968" t="s">
        <v>2476</v>
      </c>
      <c r="N1968" t="s">
        <v>3110</v>
      </c>
      <c r="O1968" t="s">
        <v>1768</v>
      </c>
      <c r="P1968" s="204">
        <v>5000</v>
      </c>
      <c r="S1968" t="s">
        <v>2477</v>
      </c>
      <c r="T1968" t="s">
        <v>3899</v>
      </c>
      <c r="U1968" s="206">
        <v>3.9550000000000001</v>
      </c>
      <c r="V1968" t="s">
        <v>3812</v>
      </c>
      <c r="W1968" t="s">
        <v>3174</v>
      </c>
      <c r="X1968" t="s">
        <v>3138</v>
      </c>
      <c r="Y1968" t="s">
        <v>3114</v>
      </c>
      <c r="Z1968" t="s">
        <v>3532</v>
      </c>
      <c r="AA1968">
        <v>797199</v>
      </c>
      <c r="AB1968" s="203">
        <v>37030.875</v>
      </c>
      <c r="AC1968" s="203">
        <v>37032.875</v>
      </c>
    </row>
    <row r="1969" spans="1:29" x14ac:dyDescent="0.25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3</v>
      </c>
      <c r="F1969" s="218">
        <f t="shared" si="155"/>
        <v>75000</v>
      </c>
      <c r="G1969" s="207">
        <v>1265368</v>
      </c>
      <c r="H1969" s="203">
        <v>37029.364490740743</v>
      </c>
      <c r="I1969" t="s">
        <v>2365</v>
      </c>
      <c r="M1969" t="s">
        <v>2476</v>
      </c>
      <c r="N1969" t="s">
        <v>3110</v>
      </c>
      <c r="O1969" t="s">
        <v>2606</v>
      </c>
      <c r="P1969" s="204">
        <v>25000</v>
      </c>
      <c r="S1969" t="s">
        <v>2477</v>
      </c>
      <c r="T1969" t="s">
        <v>3899</v>
      </c>
      <c r="U1969" s="206">
        <v>4.1100000000000003</v>
      </c>
      <c r="V1969" t="s">
        <v>2922</v>
      </c>
      <c r="W1969" t="s">
        <v>2319</v>
      </c>
      <c r="X1969" t="s">
        <v>2320</v>
      </c>
      <c r="Y1969" t="s">
        <v>3114</v>
      </c>
      <c r="Z1969" t="s">
        <v>3532</v>
      </c>
      <c r="AA1969">
        <v>797202</v>
      </c>
      <c r="AB1969" s="203">
        <v>37030.875</v>
      </c>
      <c r="AC1969" s="203">
        <v>37032.875</v>
      </c>
    </row>
    <row r="1970" spans="1:29" x14ac:dyDescent="0.25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3</v>
      </c>
      <c r="F1970" s="218">
        <f t="shared" si="155"/>
        <v>30000</v>
      </c>
      <c r="G1970" s="207">
        <v>1265371</v>
      </c>
      <c r="H1970" s="203">
        <v>37029.364490740743</v>
      </c>
      <c r="I1970" t="s">
        <v>3115</v>
      </c>
      <c r="M1970" t="s">
        <v>2476</v>
      </c>
      <c r="N1970" t="s">
        <v>3110</v>
      </c>
      <c r="O1970" t="s">
        <v>1762</v>
      </c>
      <c r="Q1970" s="204">
        <v>10000</v>
      </c>
      <c r="S1970" t="s">
        <v>2477</v>
      </c>
      <c r="T1970" t="s">
        <v>3899</v>
      </c>
      <c r="U1970" s="206">
        <v>4.0549999999999997</v>
      </c>
      <c r="V1970" t="s">
        <v>3116</v>
      </c>
      <c r="W1970" t="s">
        <v>3157</v>
      </c>
      <c r="X1970" t="s">
        <v>3158</v>
      </c>
      <c r="Y1970" t="s">
        <v>3114</v>
      </c>
      <c r="Z1970" t="s">
        <v>3532</v>
      </c>
      <c r="AA1970">
        <v>797201</v>
      </c>
      <c r="AB1970" s="203">
        <v>37030.875</v>
      </c>
      <c r="AC1970" s="203">
        <v>37032.875</v>
      </c>
    </row>
    <row r="1971" spans="1:29" x14ac:dyDescent="0.25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3</v>
      </c>
      <c r="F1971" s="218">
        <f t="shared" si="155"/>
        <v>30000</v>
      </c>
      <c r="G1971" s="207">
        <v>1265372</v>
      </c>
      <c r="H1971" s="203">
        <v>37029.364525462966</v>
      </c>
      <c r="I1971" t="s">
        <v>2934</v>
      </c>
      <c r="M1971" t="s">
        <v>2476</v>
      </c>
      <c r="N1971" t="s">
        <v>3110</v>
      </c>
      <c r="O1971" t="s">
        <v>1177</v>
      </c>
      <c r="Q1971" s="204">
        <v>10000</v>
      </c>
      <c r="S1971" t="s">
        <v>2477</v>
      </c>
      <c r="T1971" t="s">
        <v>3899</v>
      </c>
      <c r="U1971" s="206">
        <v>4.1150000000000002</v>
      </c>
      <c r="V1971" t="s">
        <v>2524</v>
      </c>
      <c r="W1971" t="s">
        <v>2319</v>
      </c>
      <c r="X1971" t="s">
        <v>2915</v>
      </c>
      <c r="Y1971" t="s">
        <v>3114</v>
      </c>
      <c r="Z1971" t="s">
        <v>3532</v>
      </c>
      <c r="AA1971">
        <v>797203</v>
      </c>
      <c r="AB1971" s="203">
        <v>37030.875</v>
      </c>
      <c r="AC1971" s="203">
        <v>37032.875</v>
      </c>
    </row>
    <row r="1972" spans="1:29" x14ac:dyDescent="0.25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3</v>
      </c>
      <c r="F1972" s="218">
        <f t="shared" si="155"/>
        <v>15000</v>
      </c>
      <c r="G1972" s="207">
        <v>1265373</v>
      </c>
      <c r="H1972" s="203">
        <v>37029.364548611113</v>
      </c>
      <c r="I1972" t="s">
        <v>2704</v>
      </c>
      <c r="M1972" t="s">
        <v>2476</v>
      </c>
      <c r="N1972" t="s">
        <v>3110</v>
      </c>
      <c r="O1972" t="s">
        <v>1832</v>
      </c>
      <c r="Q1972" s="204">
        <v>5000</v>
      </c>
      <c r="S1972" t="s">
        <v>2477</v>
      </c>
      <c r="T1972" t="s">
        <v>3899</v>
      </c>
      <c r="U1972" s="206">
        <v>2.7749999999999999</v>
      </c>
      <c r="V1972" t="s">
        <v>2388</v>
      </c>
      <c r="W1972" t="s">
        <v>2413</v>
      </c>
      <c r="X1972" t="s">
        <v>2375</v>
      </c>
      <c r="Y1972" t="s">
        <v>3114</v>
      </c>
      <c r="Z1972" t="s">
        <v>3532</v>
      </c>
      <c r="AA1972">
        <v>797204</v>
      </c>
      <c r="AB1972" s="203">
        <v>37030.875</v>
      </c>
      <c r="AC1972" s="203">
        <v>37032.875</v>
      </c>
    </row>
    <row r="1973" spans="1:29" x14ac:dyDescent="0.25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3</v>
      </c>
      <c r="F1973" s="218">
        <f t="shared" si="155"/>
        <v>75000</v>
      </c>
      <c r="G1973" s="207">
        <v>1265374</v>
      </c>
      <c r="H1973" s="203">
        <v>37029.364548611113</v>
      </c>
      <c r="I1973" t="s">
        <v>2365</v>
      </c>
      <c r="M1973" t="s">
        <v>2476</v>
      </c>
      <c r="N1973" t="s">
        <v>3110</v>
      </c>
      <c r="O1973" t="s">
        <v>2606</v>
      </c>
      <c r="P1973" s="204">
        <v>25000</v>
      </c>
      <c r="S1973" t="s">
        <v>2477</v>
      </c>
      <c r="T1973" t="s">
        <v>3899</v>
      </c>
      <c r="U1973" s="206">
        <v>4.1050000000000004</v>
      </c>
      <c r="V1973" t="s">
        <v>2922</v>
      </c>
      <c r="W1973" t="s">
        <v>2319</v>
      </c>
      <c r="X1973" t="s">
        <v>2320</v>
      </c>
      <c r="Y1973" t="s">
        <v>3114</v>
      </c>
      <c r="Z1973" t="s">
        <v>3532</v>
      </c>
      <c r="AA1973">
        <v>797205</v>
      </c>
      <c r="AB1973" s="203">
        <v>37030.875</v>
      </c>
      <c r="AC1973" s="203">
        <v>37032.875</v>
      </c>
    </row>
    <row r="1974" spans="1:29" x14ac:dyDescent="0.25">
      <c r="A1974" s="44" t="str">
        <f t="shared" si="151"/>
        <v>US Natural Gas Financial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30</v>
      </c>
      <c r="F1974" s="218">
        <f t="shared" si="155"/>
        <v>450000</v>
      </c>
      <c r="G1974" s="207">
        <v>1265375</v>
      </c>
      <c r="H1974" s="203">
        <v>37029.364583333336</v>
      </c>
      <c r="I1974" t="s">
        <v>3871</v>
      </c>
      <c r="M1974" t="s">
        <v>2476</v>
      </c>
      <c r="N1974" t="s">
        <v>2711</v>
      </c>
      <c r="O1974" t="s">
        <v>2712</v>
      </c>
      <c r="P1974" s="204">
        <v>15000</v>
      </c>
      <c r="S1974" t="s">
        <v>2477</v>
      </c>
      <c r="T1974" t="s">
        <v>3899</v>
      </c>
      <c r="U1974" s="206">
        <v>4.165</v>
      </c>
      <c r="V1974" t="s">
        <v>3004</v>
      </c>
      <c r="W1974" t="s">
        <v>3390</v>
      </c>
      <c r="X1974" t="s">
        <v>2713</v>
      </c>
      <c r="Y1974" t="s">
        <v>3964</v>
      </c>
      <c r="Z1974" t="s">
        <v>3532</v>
      </c>
      <c r="AA1974" t="s">
        <v>2126</v>
      </c>
      <c r="AB1974" s="203">
        <v>37043.875</v>
      </c>
      <c r="AC1974" s="203">
        <v>37072.875</v>
      </c>
    </row>
    <row r="1975" spans="1:29" x14ac:dyDescent="0.25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3</v>
      </c>
      <c r="F1975" s="218">
        <f t="shared" si="155"/>
        <v>75000</v>
      </c>
      <c r="G1975" s="207">
        <v>1265376</v>
      </c>
      <c r="H1975" s="203">
        <v>37029.364583333336</v>
      </c>
      <c r="I1975" t="s">
        <v>3240</v>
      </c>
      <c r="M1975" t="s">
        <v>2476</v>
      </c>
      <c r="N1975" t="s">
        <v>3110</v>
      </c>
      <c r="O1975" t="s">
        <v>2606</v>
      </c>
      <c r="Q1975" s="204">
        <v>25000</v>
      </c>
      <c r="S1975" t="s">
        <v>2477</v>
      </c>
      <c r="T1975" t="s">
        <v>3899</v>
      </c>
      <c r="U1975" s="206">
        <v>4.1150000000000002</v>
      </c>
      <c r="V1975" t="s">
        <v>3176</v>
      </c>
      <c r="W1975" t="s">
        <v>2319</v>
      </c>
      <c r="X1975" t="s">
        <v>2320</v>
      </c>
      <c r="Y1975" t="s">
        <v>3114</v>
      </c>
      <c r="Z1975" t="s">
        <v>3532</v>
      </c>
      <c r="AA1975">
        <v>797206</v>
      </c>
      <c r="AB1975" s="203">
        <v>37030.875</v>
      </c>
      <c r="AC1975" s="203">
        <v>37032.875</v>
      </c>
    </row>
    <row r="1976" spans="1:29" x14ac:dyDescent="0.25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3</v>
      </c>
      <c r="F1976" s="218">
        <f t="shared" si="155"/>
        <v>15000</v>
      </c>
      <c r="G1976" s="207">
        <v>1265377</v>
      </c>
      <c r="H1976" s="203">
        <v>37029.364594907405</v>
      </c>
      <c r="I1976" t="s">
        <v>3109</v>
      </c>
      <c r="M1976" t="s">
        <v>2476</v>
      </c>
      <c r="N1976" t="s">
        <v>3110</v>
      </c>
      <c r="O1976" t="s">
        <v>1799</v>
      </c>
      <c r="P1976" s="204">
        <v>5000</v>
      </c>
      <c r="S1976" t="s">
        <v>2477</v>
      </c>
      <c r="T1976" t="s">
        <v>3899</v>
      </c>
      <c r="U1976" s="206">
        <v>4</v>
      </c>
      <c r="V1976" t="s">
        <v>3692</v>
      </c>
      <c r="W1976" t="s">
        <v>2374</v>
      </c>
      <c r="X1976" t="s">
        <v>2375</v>
      </c>
      <c r="Y1976" t="s">
        <v>3114</v>
      </c>
      <c r="Z1976" t="s">
        <v>3532</v>
      </c>
      <c r="AA1976">
        <v>797207</v>
      </c>
      <c r="AB1976" s="203">
        <v>37030.875</v>
      </c>
      <c r="AC1976" s="203">
        <v>37032.875</v>
      </c>
    </row>
    <row r="1977" spans="1:29" x14ac:dyDescent="0.25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3</v>
      </c>
      <c r="F1977" s="218">
        <f t="shared" si="155"/>
        <v>15000</v>
      </c>
      <c r="G1977" s="207">
        <v>1265378</v>
      </c>
      <c r="H1977" s="203">
        <v>37029.364629629628</v>
      </c>
      <c r="I1977" t="s">
        <v>3725</v>
      </c>
      <c r="M1977" t="s">
        <v>2476</v>
      </c>
      <c r="N1977" t="s">
        <v>3110</v>
      </c>
      <c r="O1977" t="s">
        <v>1805</v>
      </c>
      <c r="Q1977" s="204">
        <v>5000</v>
      </c>
      <c r="S1977" t="s">
        <v>2477</v>
      </c>
      <c r="T1977" t="s">
        <v>3899</v>
      </c>
      <c r="U1977" s="206">
        <v>3.8250000000000002</v>
      </c>
      <c r="V1977" t="s">
        <v>3726</v>
      </c>
      <c r="W1977" t="s">
        <v>2386</v>
      </c>
      <c r="X1977" t="s">
        <v>2375</v>
      </c>
      <c r="Y1977" t="s">
        <v>3114</v>
      </c>
      <c r="Z1977" t="s">
        <v>3532</v>
      </c>
      <c r="AA1977">
        <v>797208</v>
      </c>
      <c r="AB1977" s="203">
        <v>37030.875</v>
      </c>
      <c r="AC1977" s="203">
        <v>37032.875</v>
      </c>
    </row>
    <row r="1978" spans="1:29" x14ac:dyDescent="0.25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3</v>
      </c>
      <c r="F1978" s="218">
        <f t="shared" si="155"/>
        <v>15000</v>
      </c>
      <c r="G1978" s="207">
        <v>1265379</v>
      </c>
      <c r="H1978" s="203">
        <v>37029.364641203705</v>
      </c>
      <c r="I1978" t="s">
        <v>2943</v>
      </c>
      <c r="M1978" t="s">
        <v>2476</v>
      </c>
      <c r="N1978" t="s">
        <v>3110</v>
      </c>
      <c r="O1978" t="s">
        <v>1762</v>
      </c>
      <c r="Q1978" s="204">
        <v>5000</v>
      </c>
      <c r="S1978" t="s">
        <v>2477</v>
      </c>
      <c r="T1978" t="s">
        <v>3899</v>
      </c>
      <c r="U1978" s="206">
        <v>4.0599999999999996</v>
      </c>
      <c r="V1978" t="s">
        <v>2944</v>
      </c>
      <c r="W1978" t="s">
        <v>3157</v>
      </c>
      <c r="X1978" t="s">
        <v>3158</v>
      </c>
      <c r="Y1978" t="s">
        <v>3114</v>
      </c>
      <c r="Z1978" t="s">
        <v>3532</v>
      </c>
      <c r="AA1978">
        <v>797209</v>
      </c>
      <c r="AB1978" s="203">
        <v>37030.875</v>
      </c>
      <c r="AC1978" s="203">
        <v>37032.875</v>
      </c>
    </row>
    <row r="1979" spans="1:29" x14ac:dyDescent="0.25">
      <c r="A1979" s="44" t="str">
        <f t="shared" si="151"/>
        <v>US Natural Gas Financial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Financial</v>
      </c>
      <c r="E1979" s="44">
        <f>IF(VLOOKUP(S1979,'DD-Lookup'!$J$6:$L$50,3,FALSE)="Monthly",(YEAR(AC1979)-YEAR(AB1979))*12+MONTH(AC1979)-MONTH(AB1979)+1,(AC1979-AB1979+1))</f>
        <v>151</v>
      </c>
      <c r="F1979" s="218">
        <f t="shared" si="155"/>
        <v>377500</v>
      </c>
      <c r="G1979" s="207">
        <v>1265381</v>
      </c>
      <c r="H1979" s="203">
        <v>37029.364687499998</v>
      </c>
      <c r="I1979" t="s">
        <v>3769</v>
      </c>
      <c r="M1979" t="s">
        <v>2476</v>
      </c>
      <c r="N1979" t="s">
        <v>2711</v>
      </c>
      <c r="O1979" t="s">
        <v>3148</v>
      </c>
      <c r="Q1979" s="204">
        <v>2500</v>
      </c>
      <c r="S1979" t="s">
        <v>2477</v>
      </c>
      <c r="T1979" t="s">
        <v>3899</v>
      </c>
      <c r="U1979" s="206">
        <v>4.67</v>
      </c>
      <c r="V1979" t="s">
        <v>3866</v>
      </c>
      <c r="W1979" t="s">
        <v>3390</v>
      </c>
      <c r="X1979" t="s">
        <v>2713</v>
      </c>
      <c r="Y1979" t="s">
        <v>3964</v>
      </c>
      <c r="Z1979" t="s">
        <v>3532</v>
      </c>
      <c r="AA1979" t="s">
        <v>2127</v>
      </c>
      <c r="AB1979" s="203">
        <v>37196</v>
      </c>
      <c r="AC1979" s="203">
        <v>37346</v>
      </c>
    </row>
    <row r="1980" spans="1:29" x14ac:dyDescent="0.25">
      <c r="A1980" s="44" t="str">
        <f t="shared" si="151"/>
        <v>US Natural Gas Financial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Financial</v>
      </c>
      <c r="E1980" s="44">
        <f>IF(VLOOKUP(S1980,'DD-Lookup'!$J$6:$L$50,3,FALSE)="Monthly",(YEAR(AC1980)-YEAR(AB1980))*12+MONTH(AC1980)-MONTH(AB1980)+1,(AC1980-AB1980+1))</f>
        <v>151</v>
      </c>
      <c r="F1980" s="218">
        <f t="shared" si="155"/>
        <v>755000</v>
      </c>
      <c r="G1980" s="207">
        <v>1265382</v>
      </c>
      <c r="H1980" s="203">
        <v>37029.364745370367</v>
      </c>
      <c r="I1980" t="s">
        <v>2630</v>
      </c>
      <c r="M1980" t="s">
        <v>2476</v>
      </c>
      <c r="N1980" t="s">
        <v>2711</v>
      </c>
      <c r="O1980" t="s">
        <v>3148</v>
      </c>
      <c r="P1980" s="204">
        <v>5000</v>
      </c>
      <c r="S1980" t="s">
        <v>2477</v>
      </c>
      <c r="T1980" t="s">
        <v>3899</v>
      </c>
      <c r="U1980" s="206">
        <v>4.66</v>
      </c>
      <c r="V1980" t="s">
        <v>1897</v>
      </c>
      <c r="W1980" t="s">
        <v>3390</v>
      </c>
      <c r="X1980" t="s">
        <v>2713</v>
      </c>
      <c r="Y1980" t="s">
        <v>3964</v>
      </c>
      <c r="Z1980" t="s">
        <v>3532</v>
      </c>
      <c r="AA1980" t="s">
        <v>2128</v>
      </c>
      <c r="AB1980" s="203">
        <v>37196</v>
      </c>
      <c r="AC1980" s="203">
        <v>37346</v>
      </c>
    </row>
    <row r="1981" spans="1:29" x14ac:dyDescent="0.25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3</v>
      </c>
      <c r="F1981" s="218">
        <f t="shared" si="155"/>
        <v>30000</v>
      </c>
      <c r="G1981" s="207">
        <v>1265383</v>
      </c>
      <c r="H1981" s="203">
        <v>37029.364756944444</v>
      </c>
      <c r="I1981" t="s">
        <v>2721</v>
      </c>
      <c r="M1981" t="s">
        <v>2476</v>
      </c>
      <c r="N1981" t="s">
        <v>3110</v>
      </c>
      <c r="O1981" t="s">
        <v>1805</v>
      </c>
      <c r="P1981" s="204">
        <v>10000</v>
      </c>
      <c r="S1981" t="s">
        <v>2477</v>
      </c>
      <c r="T1981" t="s">
        <v>3899</v>
      </c>
      <c r="U1981" s="206">
        <v>3.8</v>
      </c>
      <c r="V1981" t="s">
        <v>2862</v>
      </c>
      <c r="W1981" t="s">
        <v>2386</v>
      </c>
      <c r="X1981" t="s">
        <v>2375</v>
      </c>
      <c r="Y1981" t="s">
        <v>3114</v>
      </c>
      <c r="Z1981" t="s">
        <v>3532</v>
      </c>
      <c r="AA1981">
        <v>797211</v>
      </c>
      <c r="AB1981" s="203">
        <v>37030.875</v>
      </c>
      <c r="AC1981" s="203">
        <v>37032.875</v>
      </c>
    </row>
    <row r="1982" spans="1:29" x14ac:dyDescent="0.25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3</v>
      </c>
      <c r="F1982" s="218">
        <f t="shared" si="155"/>
        <v>15000</v>
      </c>
      <c r="G1982" s="207">
        <v>1265384</v>
      </c>
      <c r="H1982" s="203">
        <v>37029.36478009259</v>
      </c>
      <c r="I1982" t="s">
        <v>2328</v>
      </c>
      <c r="M1982" t="s">
        <v>2476</v>
      </c>
      <c r="N1982" t="s">
        <v>3110</v>
      </c>
      <c r="O1982" t="s">
        <v>1762</v>
      </c>
      <c r="P1982" s="204">
        <v>5000</v>
      </c>
      <c r="S1982" t="s">
        <v>2477</v>
      </c>
      <c r="T1982" t="s">
        <v>3899</v>
      </c>
      <c r="U1982" s="206">
        <v>4.0549999999999997</v>
      </c>
      <c r="V1982" t="s">
        <v>2329</v>
      </c>
      <c r="W1982" t="s">
        <v>3157</v>
      </c>
      <c r="X1982" t="s">
        <v>3158</v>
      </c>
      <c r="Y1982" t="s">
        <v>3114</v>
      </c>
      <c r="Z1982" t="s">
        <v>3532</v>
      </c>
      <c r="AA1982">
        <v>797212</v>
      </c>
      <c r="AB1982" s="203">
        <v>37030.875</v>
      </c>
      <c r="AC1982" s="203">
        <v>37032.875</v>
      </c>
    </row>
    <row r="1983" spans="1:29" x14ac:dyDescent="0.25">
      <c r="A1983" s="44" t="str">
        <f t="shared" si="151"/>
        <v>US Power Physical</v>
      </c>
      <c r="B1983" s="44" t="str">
        <f t="shared" si="152"/>
        <v>US</v>
      </c>
      <c r="C1983" s="44" t="str">
        <f t="shared" si="153"/>
        <v>Power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8">
        <f t="shared" si="155"/>
        <v>25</v>
      </c>
      <c r="G1983" s="207">
        <v>1265386</v>
      </c>
      <c r="H1983" s="203">
        <v>37029.364803240744</v>
      </c>
      <c r="I1983" t="s">
        <v>2630</v>
      </c>
      <c r="M1983" t="s">
        <v>3301</v>
      </c>
      <c r="N1983" t="s">
        <v>2409</v>
      </c>
      <c r="O1983" t="s">
        <v>1811</v>
      </c>
      <c r="P1983" s="204">
        <v>25</v>
      </c>
      <c r="S1983" t="s">
        <v>2475</v>
      </c>
      <c r="T1983" t="s">
        <v>3899</v>
      </c>
      <c r="U1983" s="206">
        <v>325</v>
      </c>
      <c r="V1983" t="s">
        <v>2488</v>
      </c>
      <c r="W1983" t="s">
        <v>2486</v>
      </c>
      <c r="X1983" t="s">
        <v>2412</v>
      </c>
      <c r="Y1983" t="s">
        <v>4166</v>
      </c>
      <c r="Z1983" t="s">
        <v>3527</v>
      </c>
      <c r="AA1983">
        <v>615233.1</v>
      </c>
      <c r="AB1983" s="203">
        <v>37032.875</v>
      </c>
      <c r="AC1983" s="203">
        <v>37032.875</v>
      </c>
    </row>
    <row r="1984" spans="1:29" x14ac:dyDescent="0.25">
      <c r="A1984" s="44" t="str">
        <f t="shared" si="151"/>
        <v>US Crude Financial</v>
      </c>
      <c r="B1984" s="44" t="str">
        <f t="shared" si="152"/>
        <v>US</v>
      </c>
      <c r="C1984" s="44" t="str">
        <f t="shared" si="153"/>
        <v>Crude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1</v>
      </c>
      <c r="F1984" s="218">
        <f t="shared" si="155"/>
        <v>50000</v>
      </c>
      <c r="G1984" s="207">
        <v>1265385</v>
      </c>
      <c r="H1984" s="203">
        <v>37029.364803240744</v>
      </c>
      <c r="I1984" t="s">
        <v>4149</v>
      </c>
      <c r="M1984" t="s">
        <v>3626</v>
      </c>
      <c r="N1984" t="s">
        <v>4150</v>
      </c>
      <c r="O1984" t="s">
        <v>4151</v>
      </c>
      <c r="P1984" s="204">
        <v>50000</v>
      </c>
      <c r="S1984" t="s">
        <v>2483</v>
      </c>
      <c r="T1984" t="s">
        <v>3899</v>
      </c>
      <c r="U1984" s="206">
        <v>29.08</v>
      </c>
      <c r="V1984" t="s">
        <v>3693</v>
      </c>
      <c r="W1984" t="s">
        <v>4153</v>
      </c>
      <c r="X1984" t="s">
        <v>4154</v>
      </c>
      <c r="Y1984" t="s">
        <v>3964</v>
      </c>
      <c r="Z1984" t="s">
        <v>3532</v>
      </c>
      <c r="AA1984" t="s">
        <v>2129</v>
      </c>
      <c r="AB1984" s="203">
        <v>37043</v>
      </c>
      <c r="AC1984" s="203">
        <v>37072</v>
      </c>
    </row>
    <row r="1985" spans="1:29" x14ac:dyDescent="0.25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3</v>
      </c>
      <c r="F1985" s="218">
        <f t="shared" si="155"/>
        <v>15000</v>
      </c>
      <c r="G1985" s="207">
        <v>1265387</v>
      </c>
      <c r="H1985" s="203">
        <v>37029.364814814813</v>
      </c>
      <c r="I1985" t="s">
        <v>2972</v>
      </c>
      <c r="M1985" t="s">
        <v>2476</v>
      </c>
      <c r="N1985" t="s">
        <v>3110</v>
      </c>
      <c r="O1985" t="s">
        <v>1810</v>
      </c>
      <c r="Q1985" s="204">
        <v>5000</v>
      </c>
      <c r="S1985" t="s">
        <v>2477</v>
      </c>
      <c r="T1985" t="s">
        <v>3899</v>
      </c>
      <c r="U1985" s="206">
        <v>3.85</v>
      </c>
      <c r="V1985" t="s">
        <v>2534</v>
      </c>
      <c r="W1985" t="s">
        <v>2374</v>
      </c>
      <c r="X1985" t="s">
        <v>2375</v>
      </c>
      <c r="Y1985" t="s">
        <v>3114</v>
      </c>
      <c r="Z1985" t="s">
        <v>3532</v>
      </c>
      <c r="AA1985">
        <v>797213</v>
      </c>
      <c r="AB1985" s="203">
        <v>37030.875</v>
      </c>
      <c r="AC1985" s="203">
        <v>37032.875</v>
      </c>
    </row>
    <row r="1986" spans="1:29" x14ac:dyDescent="0.25">
      <c r="A1986" s="44" t="str">
        <f t="shared" si="151"/>
        <v>US Power Physical</v>
      </c>
      <c r="B1986" s="44" t="str">
        <f t="shared" si="152"/>
        <v>US</v>
      </c>
      <c r="C1986" s="44" t="str">
        <f t="shared" si="153"/>
        <v>Power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2</v>
      </c>
      <c r="F1986" s="218">
        <f t="shared" si="155"/>
        <v>50</v>
      </c>
      <c r="G1986" s="207">
        <v>1265389</v>
      </c>
      <c r="H1986" s="203">
        <v>37029.36482638889</v>
      </c>
      <c r="I1986" t="s">
        <v>2630</v>
      </c>
      <c r="M1986" t="s">
        <v>3301</v>
      </c>
      <c r="N1986" t="s">
        <v>2409</v>
      </c>
      <c r="O1986" t="s">
        <v>1817</v>
      </c>
      <c r="P1986" s="204">
        <v>25</v>
      </c>
      <c r="S1986" t="s">
        <v>2475</v>
      </c>
      <c r="T1986" t="s">
        <v>3899</v>
      </c>
      <c r="U1986" s="206">
        <v>210</v>
      </c>
      <c r="V1986" t="s">
        <v>2488</v>
      </c>
      <c r="W1986" t="s">
        <v>2419</v>
      </c>
      <c r="X1986" t="s">
        <v>2412</v>
      </c>
      <c r="Y1986" t="s">
        <v>4166</v>
      </c>
      <c r="Z1986" t="s">
        <v>3527</v>
      </c>
      <c r="AA1986">
        <v>615235.1</v>
      </c>
      <c r="AB1986" s="203">
        <v>37031.875</v>
      </c>
      <c r="AC1986" s="203">
        <v>37032.875</v>
      </c>
    </row>
    <row r="1987" spans="1:29" x14ac:dyDescent="0.25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3</v>
      </c>
      <c r="F1987" s="218">
        <f t="shared" si="155"/>
        <v>11991</v>
      </c>
      <c r="G1987" s="207">
        <v>1265388</v>
      </c>
      <c r="H1987" s="203">
        <v>37029.36482638889</v>
      </c>
      <c r="I1987" t="s">
        <v>2669</v>
      </c>
      <c r="M1987" t="s">
        <v>2476</v>
      </c>
      <c r="N1987" t="s">
        <v>3110</v>
      </c>
      <c r="O1987" t="s">
        <v>1913</v>
      </c>
      <c r="P1987" s="204">
        <v>3997</v>
      </c>
      <c r="S1987" t="s">
        <v>2477</v>
      </c>
      <c r="T1987" t="s">
        <v>3899</v>
      </c>
      <c r="U1987" s="206">
        <v>4.4249999999999998</v>
      </c>
      <c r="V1987" t="s">
        <v>2744</v>
      </c>
      <c r="W1987" t="s">
        <v>2358</v>
      </c>
      <c r="X1987" t="s">
        <v>2359</v>
      </c>
      <c r="Y1987" t="s">
        <v>3114</v>
      </c>
      <c r="Z1987" t="s">
        <v>3532</v>
      </c>
      <c r="AA1987">
        <v>797214</v>
      </c>
      <c r="AB1987" s="203">
        <v>37030.875</v>
      </c>
      <c r="AC1987" s="203">
        <v>37032.875</v>
      </c>
    </row>
    <row r="1988" spans="1:29" x14ac:dyDescent="0.25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3</v>
      </c>
      <c r="F1988" s="218">
        <f t="shared" si="155"/>
        <v>30000</v>
      </c>
      <c r="G1988" s="207">
        <v>1265390</v>
      </c>
      <c r="H1988" s="203">
        <v>37029.364837962959</v>
      </c>
      <c r="I1988" t="s">
        <v>2429</v>
      </c>
      <c r="M1988" t="s">
        <v>2476</v>
      </c>
      <c r="N1988" t="s">
        <v>3110</v>
      </c>
      <c r="O1988" t="s">
        <v>1177</v>
      </c>
      <c r="P1988" s="204">
        <v>10000</v>
      </c>
      <c r="S1988" t="s">
        <v>2477</v>
      </c>
      <c r="T1988" t="s">
        <v>3899</v>
      </c>
      <c r="U1988" s="206">
        <v>4.1050000000000004</v>
      </c>
      <c r="V1988" t="s">
        <v>3746</v>
      </c>
      <c r="W1988" t="s">
        <v>2319</v>
      </c>
      <c r="X1988" t="s">
        <v>2915</v>
      </c>
      <c r="Y1988" t="s">
        <v>3114</v>
      </c>
      <c r="Z1988" t="s">
        <v>3532</v>
      </c>
      <c r="AA1988">
        <v>797215</v>
      </c>
      <c r="AB1988" s="203">
        <v>37030.875</v>
      </c>
      <c r="AC1988" s="203">
        <v>37032.875</v>
      </c>
    </row>
    <row r="1989" spans="1:29" x14ac:dyDescent="0.25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3</v>
      </c>
      <c r="F1989" s="218">
        <f t="shared" si="155"/>
        <v>30000</v>
      </c>
      <c r="G1989" s="207">
        <v>1265391</v>
      </c>
      <c r="H1989" s="203">
        <v>37029.364861111113</v>
      </c>
      <c r="I1989" t="s">
        <v>3240</v>
      </c>
      <c r="M1989" t="s">
        <v>2476</v>
      </c>
      <c r="N1989" t="s">
        <v>3110</v>
      </c>
      <c r="O1989" t="s">
        <v>1805</v>
      </c>
      <c r="Q1989" s="204">
        <v>10000</v>
      </c>
      <c r="S1989" t="s">
        <v>2477</v>
      </c>
      <c r="T1989" t="s">
        <v>3899</v>
      </c>
      <c r="U1989" s="206">
        <v>3.8250000000000002</v>
      </c>
      <c r="V1989" t="s">
        <v>2874</v>
      </c>
      <c r="W1989" t="s">
        <v>2386</v>
      </c>
      <c r="X1989" t="s">
        <v>2375</v>
      </c>
      <c r="Y1989" t="s">
        <v>3114</v>
      </c>
      <c r="Z1989" t="s">
        <v>3532</v>
      </c>
      <c r="AA1989">
        <v>797216</v>
      </c>
      <c r="AB1989" s="203">
        <v>37030.875</v>
      </c>
      <c r="AC1989" s="203">
        <v>37032.875</v>
      </c>
    </row>
    <row r="1990" spans="1:29" x14ac:dyDescent="0.25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153</v>
      </c>
      <c r="F1990" s="218">
        <f t="shared" si="155"/>
        <v>382500</v>
      </c>
      <c r="G1990" s="207">
        <v>1265392</v>
      </c>
      <c r="H1990" s="203">
        <v>37029.364907407406</v>
      </c>
      <c r="I1990" t="s">
        <v>3769</v>
      </c>
      <c r="M1990" t="s">
        <v>2476</v>
      </c>
      <c r="N1990" t="s">
        <v>2711</v>
      </c>
      <c r="O1990" t="s">
        <v>2310</v>
      </c>
      <c r="Q1990" s="204">
        <v>2500</v>
      </c>
      <c r="S1990" t="s">
        <v>2477</v>
      </c>
      <c r="T1990" t="s">
        <v>3899</v>
      </c>
      <c r="U1990" s="206">
        <v>4.3049999999999997</v>
      </c>
      <c r="V1990" t="s">
        <v>3866</v>
      </c>
      <c r="W1990" t="s">
        <v>3390</v>
      </c>
      <c r="X1990" t="s">
        <v>2713</v>
      </c>
      <c r="Y1990" t="s">
        <v>3964</v>
      </c>
      <c r="Z1990" t="s">
        <v>3532</v>
      </c>
      <c r="AA1990" t="s">
        <v>2130</v>
      </c>
      <c r="AB1990" s="203">
        <v>37043</v>
      </c>
      <c r="AC1990" s="203">
        <v>37195</v>
      </c>
    </row>
    <row r="1991" spans="1:29" x14ac:dyDescent="0.25">
      <c r="A1991" s="44" t="str">
        <f t="shared" si="151"/>
        <v xml:space="preserve"> Natural Gas Physical</v>
      </c>
      <c r="B1991" s="44" t="str">
        <f t="shared" si="152"/>
        <v/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92</v>
      </c>
      <c r="F1991" s="218">
        <f t="shared" si="155"/>
        <v>9200000</v>
      </c>
      <c r="G1991" s="207">
        <v>1265394</v>
      </c>
      <c r="H1991" s="203">
        <v>37029.364999999998</v>
      </c>
      <c r="I1991" t="s">
        <v>4019</v>
      </c>
      <c r="M1991" t="s">
        <v>2476</v>
      </c>
      <c r="N1991" t="s">
        <v>2131</v>
      </c>
      <c r="O1991" t="s">
        <v>2132</v>
      </c>
      <c r="P1991" s="204">
        <v>100000</v>
      </c>
      <c r="S1991" t="s">
        <v>3989</v>
      </c>
      <c r="T1991" t="s">
        <v>3990</v>
      </c>
      <c r="U1991" s="206">
        <v>0.15</v>
      </c>
      <c r="V1991" t="s">
        <v>4107</v>
      </c>
      <c r="W1991" t="s">
        <v>3991</v>
      </c>
      <c r="X1991" t="s">
        <v>3992</v>
      </c>
      <c r="Y1991" t="s">
        <v>3993</v>
      </c>
      <c r="Z1991" t="s">
        <v>3910</v>
      </c>
      <c r="AA1991">
        <v>103705</v>
      </c>
      <c r="AB1991" s="203">
        <v>37073</v>
      </c>
      <c r="AC1991" s="203">
        <v>37164</v>
      </c>
    </row>
    <row r="1992" spans="1:29" x14ac:dyDescent="0.25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3</v>
      </c>
      <c r="F1992" s="218">
        <f t="shared" si="155"/>
        <v>15000</v>
      </c>
      <c r="G1992" s="207">
        <v>1265395</v>
      </c>
      <c r="H1992" s="203">
        <v>37029.365023148152</v>
      </c>
      <c r="I1992" t="s">
        <v>3136</v>
      </c>
      <c r="M1992" t="s">
        <v>2476</v>
      </c>
      <c r="N1992" t="s">
        <v>3110</v>
      </c>
      <c r="O1992" t="s">
        <v>1832</v>
      </c>
      <c r="P1992" s="204">
        <v>5000</v>
      </c>
      <c r="S1992" t="s">
        <v>2477</v>
      </c>
      <c r="T1992" t="s">
        <v>3899</v>
      </c>
      <c r="U1992" s="206">
        <v>2.7749999999999999</v>
      </c>
      <c r="V1992" t="s">
        <v>2875</v>
      </c>
      <c r="W1992" t="s">
        <v>2413</v>
      </c>
      <c r="X1992" t="s">
        <v>2375</v>
      </c>
      <c r="Y1992" t="s">
        <v>3114</v>
      </c>
      <c r="Z1992" t="s">
        <v>3532</v>
      </c>
      <c r="AA1992">
        <v>797218</v>
      </c>
      <c r="AB1992" s="203">
        <v>37030.875</v>
      </c>
      <c r="AC1992" s="203">
        <v>37032.875</v>
      </c>
    </row>
    <row r="1993" spans="1:29" x14ac:dyDescent="0.25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3</v>
      </c>
      <c r="F1993" s="218">
        <f t="shared" si="155"/>
        <v>15000</v>
      </c>
      <c r="G1993" s="207">
        <v>1265396</v>
      </c>
      <c r="H1993" s="203">
        <v>37029.365069444444</v>
      </c>
      <c r="I1993" t="s">
        <v>2863</v>
      </c>
      <c r="M1993" t="s">
        <v>2476</v>
      </c>
      <c r="N1993" t="s">
        <v>3110</v>
      </c>
      <c r="O1993" t="s">
        <v>1848</v>
      </c>
      <c r="P1993" s="204">
        <v>5000</v>
      </c>
      <c r="S1993" t="s">
        <v>2477</v>
      </c>
      <c r="T1993" t="s">
        <v>3899</v>
      </c>
      <c r="U1993" s="206">
        <v>4.3099999999999996</v>
      </c>
      <c r="V1993" t="s">
        <v>2864</v>
      </c>
      <c r="W1993" t="s">
        <v>3174</v>
      </c>
      <c r="X1993" t="s">
        <v>3175</v>
      </c>
      <c r="Y1993" t="s">
        <v>3114</v>
      </c>
      <c r="Z1993" t="s">
        <v>3532</v>
      </c>
      <c r="AA1993">
        <v>797219</v>
      </c>
      <c r="AB1993" s="203">
        <v>37030.875</v>
      </c>
      <c r="AC1993" s="203">
        <v>37032.875</v>
      </c>
    </row>
    <row r="1994" spans="1:29" x14ac:dyDescent="0.25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3</v>
      </c>
      <c r="F1994" s="218">
        <f t="shared" si="155"/>
        <v>30000</v>
      </c>
      <c r="G1994" s="207">
        <v>1265397</v>
      </c>
      <c r="H1994" s="203">
        <v>37029.365069444444</v>
      </c>
      <c r="I1994" t="s">
        <v>2654</v>
      </c>
      <c r="M1994" t="s">
        <v>2476</v>
      </c>
      <c r="N1994" t="s">
        <v>2445</v>
      </c>
      <c r="O1994" t="s">
        <v>2133</v>
      </c>
      <c r="Q1994" s="204">
        <v>10000</v>
      </c>
      <c r="S1994" t="s">
        <v>2477</v>
      </c>
      <c r="T1994" t="s">
        <v>3899</v>
      </c>
      <c r="U1994" s="206">
        <v>3.9950000000000001</v>
      </c>
      <c r="V1994" t="s">
        <v>2520</v>
      </c>
      <c r="W1994" t="s">
        <v>2827</v>
      </c>
      <c r="X1994" t="s">
        <v>2447</v>
      </c>
      <c r="Y1994" t="s">
        <v>3114</v>
      </c>
      <c r="Z1994" t="s">
        <v>2448</v>
      </c>
      <c r="AA1994">
        <v>797220</v>
      </c>
      <c r="AB1994" s="203">
        <v>37030.875</v>
      </c>
      <c r="AC1994" s="203">
        <v>37032.875</v>
      </c>
    </row>
    <row r="1995" spans="1:29" x14ac:dyDescent="0.25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3</v>
      </c>
      <c r="F1995" s="218">
        <f t="shared" ref="F1995:F2058" si="160">E1995*SUM(P1995:Q1995)</f>
        <v>30000</v>
      </c>
      <c r="G1995" s="207">
        <v>1265401</v>
      </c>
      <c r="H1995" s="203">
        <v>37029.36513888889</v>
      </c>
      <c r="I1995" t="s">
        <v>2669</v>
      </c>
      <c r="M1995" t="s">
        <v>2476</v>
      </c>
      <c r="N1995" t="s">
        <v>3110</v>
      </c>
      <c r="O1995" t="s">
        <v>1799</v>
      </c>
      <c r="Q1995" s="204">
        <v>10000</v>
      </c>
      <c r="S1995" t="s">
        <v>2477</v>
      </c>
      <c r="T1995" t="s">
        <v>3899</v>
      </c>
      <c r="U1995" s="206">
        <v>4.0999999999999996</v>
      </c>
      <c r="V1995" t="s">
        <v>2396</v>
      </c>
      <c r="W1995" t="s">
        <v>2374</v>
      </c>
      <c r="X1995" t="s">
        <v>2375</v>
      </c>
      <c r="Y1995" t="s">
        <v>3114</v>
      </c>
      <c r="Z1995" t="s">
        <v>3532</v>
      </c>
      <c r="AA1995">
        <v>797221</v>
      </c>
      <c r="AB1995" s="203">
        <v>37030.875</v>
      </c>
      <c r="AC1995" s="203">
        <v>37032.875</v>
      </c>
    </row>
    <row r="1996" spans="1:29" x14ac:dyDescent="0.25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3</v>
      </c>
      <c r="F1996" s="218">
        <f t="shared" si="160"/>
        <v>5424</v>
      </c>
      <c r="G1996" s="207">
        <v>1265400</v>
      </c>
      <c r="H1996" s="203">
        <v>37029.36513888889</v>
      </c>
      <c r="I1996" t="s">
        <v>3639</v>
      </c>
      <c r="M1996" t="s">
        <v>2476</v>
      </c>
      <c r="N1996" t="s">
        <v>3110</v>
      </c>
      <c r="O1996" t="s">
        <v>1756</v>
      </c>
      <c r="P1996" s="204">
        <v>1808</v>
      </c>
      <c r="S1996" t="s">
        <v>2477</v>
      </c>
      <c r="T1996" t="s">
        <v>3899</v>
      </c>
      <c r="U1996" s="206">
        <v>4.0549999999999997</v>
      </c>
      <c r="V1996" t="s">
        <v>2454</v>
      </c>
      <c r="W1996" t="s">
        <v>3157</v>
      </c>
      <c r="X1996" t="s">
        <v>3158</v>
      </c>
      <c r="Y1996" t="s">
        <v>3114</v>
      </c>
      <c r="Z1996" t="s">
        <v>3532</v>
      </c>
      <c r="AA1996">
        <v>797222</v>
      </c>
      <c r="AB1996" s="203">
        <v>37030.875</v>
      </c>
      <c r="AC1996" s="203">
        <v>37032.875</v>
      </c>
    </row>
    <row r="1997" spans="1:29" x14ac:dyDescent="0.25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3</v>
      </c>
      <c r="F1997" s="218">
        <f t="shared" si="160"/>
        <v>30000</v>
      </c>
      <c r="G1997" s="207">
        <v>1265402</v>
      </c>
      <c r="H1997" s="203">
        <v>37029.36513888889</v>
      </c>
      <c r="I1997" t="s">
        <v>2723</v>
      </c>
      <c r="M1997" t="s">
        <v>2476</v>
      </c>
      <c r="N1997" t="s">
        <v>3110</v>
      </c>
      <c r="O1997" t="s">
        <v>2606</v>
      </c>
      <c r="Q1997" s="204">
        <v>10000</v>
      </c>
      <c r="S1997" t="s">
        <v>2477</v>
      </c>
      <c r="T1997" t="s">
        <v>3899</v>
      </c>
      <c r="U1997" s="206">
        <v>4.1100000000000003</v>
      </c>
      <c r="V1997" t="s">
        <v>2459</v>
      </c>
      <c r="W1997" t="s">
        <v>2319</v>
      </c>
      <c r="X1997" t="s">
        <v>2320</v>
      </c>
      <c r="Y1997" t="s">
        <v>3114</v>
      </c>
      <c r="Z1997" t="s">
        <v>3532</v>
      </c>
      <c r="AA1997">
        <v>797223</v>
      </c>
      <c r="AB1997" s="203">
        <v>37030.875</v>
      </c>
      <c r="AC1997" s="203">
        <v>37032.875</v>
      </c>
    </row>
    <row r="1998" spans="1:29" x14ac:dyDescent="0.25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3</v>
      </c>
      <c r="F1998" s="218">
        <f t="shared" si="160"/>
        <v>30000</v>
      </c>
      <c r="G1998" s="207">
        <v>1265403</v>
      </c>
      <c r="H1998" s="203">
        <v>37029.365208333336</v>
      </c>
      <c r="I1998" t="s">
        <v>3639</v>
      </c>
      <c r="M1998" t="s">
        <v>2476</v>
      </c>
      <c r="N1998" t="s">
        <v>3110</v>
      </c>
      <c r="O1998" t="s">
        <v>1756</v>
      </c>
      <c r="Q1998" s="204">
        <v>10000</v>
      </c>
      <c r="S1998" t="s">
        <v>2477</v>
      </c>
      <c r="T1998" t="s">
        <v>3899</v>
      </c>
      <c r="U1998" s="206">
        <v>4.0599999999999996</v>
      </c>
      <c r="V1998" t="s">
        <v>2454</v>
      </c>
      <c r="W1998" t="s">
        <v>3157</v>
      </c>
      <c r="X1998" t="s">
        <v>3158</v>
      </c>
      <c r="Y1998" t="s">
        <v>3114</v>
      </c>
      <c r="Z1998" t="s">
        <v>3532</v>
      </c>
      <c r="AA1998">
        <v>797224</v>
      </c>
      <c r="AB1998" s="203">
        <v>37030.875</v>
      </c>
      <c r="AC1998" s="203">
        <v>37032.875</v>
      </c>
    </row>
    <row r="1999" spans="1:29" x14ac:dyDescent="0.25">
      <c r="A1999" s="44" t="str">
        <f t="shared" si="156"/>
        <v>US Natural Gas Financial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Financial</v>
      </c>
      <c r="E1999" s="44">
        <f>IF(VLOOKUP(S1999,'DD-Lookup'!$J$6:$L$50,3,FALSE)="Monthly",(YEAR(AC1999)-YEAR(AB1999))*12+MONTH(AC1999)-MONTH(AB1999)+1,(AC1999-AB1999+1))</f>
        <v>365</v>
      </c>
      <c r="F1999" s="218">
        <f t="shared" si="160"/>
        <v>1825000</v>
      </c>
      <c r="G1999" s="207">
        <v>1265404</v>
      </c>
      <c r="H1999" s="203">
        <v>37029.365231481483</v>
      </c>
      <c r="I1999" t="s">
        <v>2654</v>
      </c>
      <c r="M1999" t="s">
        <v>2476</v>
      </c>
      <c r="N1999" t="s">
        <v>2711</v>
      </c>
      <c r="O1999" t="s">
        <v>3178</v>
      </c>
      <c r="Q1999" s="204">
        <v>5000</v>
      </c>
      <c r="S1999" t="s">
        <v>2477</v>
      </c>
      <c r="T1999" t="s">
        <v>3899</v>
      </c>
      <c r="U1999" s="206">
        <v>4.37</v>
      </c>
      <c r="V1999" t="s">
        <v>2349</v>
      </c>
      <c r="W1999" t="s">
        <v>3390</v>
      </c>
      <c r="X1999" t="s">
        <v>2713</v>
      </c>
      <c r="Y1999" t="s">
        <v>3964</v>
      </c>
      <c r="Z1999" t="s">
        <v>3532</v>
      </c>
      <c r="AA1999" t="s">
        <v>2134</v>
      </c>
      <c r="AB1999" s="203">
        <v>37257.875</v>
      </c>
      <c r="AC1999" s="203">
        <v>37621.875</v>
      </c>
    </row>
    <row r="2000" spans="1:29" x14ac:dyDescent="0.25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3</v>
      </c>
      <c r="F2000" s="218">
        <f t="shared" si="160"/>
        <v>9000</v>
      </c>
      <c r="G2000" s="207">
        <v>1265405</v>
      </c>
      <c r="H2000" s="203">
        <v>37029.365324074075</v>
      </c>
      <c r="I2000" t="s">
        <v>2397</v>
      </c>
      <c r="M2000" t="s">
        <v>2476</v>
      </c>
      <c r="N2000" t="s">
        <v>3110</v>
      </c>
      <c r="O2000" t="s">
        <v>1768</v>
      </c>
      <c r="Q2000" s="204">
        <v>3000</v>
      </c>
      <c r="S2000" t="s">
        <v>2477</v>
      </c>
      <c r="T2000" t="s">
        <v>3899</v>
      </c>
      <c r="U2000" s="206">
        <v>3.96</v>
      </c>
      <c r="V2000" t="s">
        <v>2398</v>
      </c>
      <c r="W2000" t="s">
        <v>3174</v>
      </c>
      <c r="X2000" t="s">
        <v>3138</v>
      </c>
      <c r="Y2000" t="s">
        <v>3114</v>
      </c>
      <c r="Z2000" t="s">
        <v>3532</v>
      </c>
      <c r="AA2000">
        <v>797225</v>
      </c>
      <c r="AB2000" s="203">
        <v>37030.875</v>
      </c>
      <c r="AC2000" s="203">
        <v>37032.875</v>
      </c>
    </row>
    <row r="2001" spans="1:29" x14ac:dyDescent="0.25">
      <c r="A2001" s="44" t="str">
        <f t="shared" si="156"/>
        <v xml:space="preserve"> Natural Gas Physical</v>
      </c>
      <c r="B2001" s="44" t="str">
        <f t="shared" si="157"/>
        <v/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4</v>
      </c>
      <c r="F2001" s="218">
        <f t="shared" si="160"/>
        <v>20000</v>
      </c>
      <c r="G2001" s="207">
        <v>1265406</v>
      </c>
      <c r="H2001" s="203">
        <v>37029.365358796298</v>
      </c>
      <c r="I2001" t="s">
        <v>2710</v>
      </c>
      <c r="M2001" t="s">
        <v>2476</v>
      </c>
      <c r="N2001" t="s">
        <v>2391</v>
      </c>
      <c r="O2001" t="s">
        <v>2076</v>
      </c>
      <c r="Q2001" s="204">
        <v>5000</v>
      </c>
      <c r="S2001" t="s">
        <v>2477</v>
      </c>
      <c r="T2001" t="s">
        <v>3899</v>
      </c>
      <c r="U2001" s="206">
        <v>3.8</v>
      </c>
      <c r="V2001" t="s">
        <v>2135</v>
      </c>
      <c r="W2001" t="s">
        <v>2956</v>
      </c>
      <c r="X2001" t="s">
        <v>2957</v>
      </c>
      <c r="Y2001" t="s">
        <v>3114</v>
      </c>
      <c r="Z2001" t="s">
        <v>3533</v>
      </c>
      <c r="AA2001">
        <v>797226</v>
      </c>
      <c r="AB2001" s="203">
        <v>37030.875</v>
      </c>
      <c r="AC2001" s="203">
        <v>37033.875</v>
      </c>
    </row>
    <row r="2002" spans="1:29" x14ac:dyDescent="0.25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3</v>
      </c>
      <c r="F2002" s="218">
        <f t="shared" si="160"/>
        <v>15000</v>
      </c>
      <c r="G2002" s="207">
        <v>1265407</v>
      </c>
      <c r="H2002" s="203">
        <v>37029.365370370368</v>
      </c>
      <c r="I2002" t="s">
        <v>2630</v>
      </c>
      <c r="M2002" t="s">
        <v>2476</v>
      </c>
      <c r="N2002" t="s">
        <v>3110</v>
      </c>
      <c r="O2002" t="s">
        <v>1768</v>
      </c>
      <c r="P2002" s="204">
        <v>5000</v>
      </c>
      <c r="S2002" t="s">
        <v>2477</v>
      </c>
      <c r="T2002" t="s">
        <v>3899</v>
      </c>
      <c r="U2002" s="206">
        <v>3.95</v>
      </c>
      <c r="V2002" t="s">
        <v>2136</v>
      </c>
      <c r="W2002" t="s">
        <v>3174</v>
      </c>
      <c r="X2002" t="s">
        <v>3138</v>
      </c>
      <c r="Y2002" t="s">
        <v>3114</v>
      </c>
      <c r="Z2002" t="s">
        <v>3532</v>
      </c>
      <c r="AA2002">
        <v>797227</v>
      </c>
      <c r="AB2002" s="203">
        <v>37030.875</v>
      </c>
      <c r="AC2002" s="203">
        <v>37032.875</v>
      </c>
    </row>
    <row r="2003" spans="1:29" x14ac:dyDescent="0.25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153</v>
      </c>
      <c r="F2003" s="218">
        <f t="shared" si="160"/>
        <v>382500</v>
      </c>
      <c r="G2003" s="207">
        <v>1265408</v>
      </c>
      <c r="H2003" s="203">
        <v>37029.365381944444</v>
      </c>
      <c r="I2003" t="s">
        <v>3769</v>
      </c>
      <c r="M2003" t="s">
        <v>2476</v>
      </c>
      <c r="N2003" t="s">
        <v>2711</v>
      </c>
      <c r="O2003" t="s">
        <v>2310</v>
      </c>
      <c r="Q2003" s="204">
        <v>2500</v>
      </c>
      <c r="S2003" t="s">
        <v>2477</v>
      </c>
      <c r="T2003" t="s">
        <v>3899</v>
      </c>
      <c r="U2003" s="206">
        <v>4.3099999999999996</v>
      </c>
      <c r="V2003" t="s">
        <v>3866</v>
      </c>
      <c r="W2003" t="s">
        <v>3390</v>
      </c>
      <c r="X2003" t="s">
        <v>2713</v>
      </c>
      <c r="Y2003" t="s">
        <v>3964</v>
      </c>
      <c r="Z2003" t="s">
        <v>3532</v>
      </c>
      <c r="AA2003" t="s">
        <v>2137</v>
      </c>
      <c r="AB2003" s="203">
        <v>37043</v>
      </c>
      <c r="AC2003" s="203">
        <v>37195</v>
      </c>
    </row>
    <row r="2004" spans="1:29" x14ac:dyDescent="0.25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3</v>
      </c>
      <c r="F2004" s="218">
        <f t="shared" si="160"/>
        <v>15000</v>
      </c>
      <c r="G2004" s="207">
        <v>1265410</v>
      </c>
      <c r="H2004" s="203">
        <v>37029.365416666667</v>
      </c>
      <c r="I2004" t="s">
        <v>2983</v>
      </c>
      <c r="M2004" t="s">
        <v>2476</v>
      </c>
      <c r="N2004" t="s">
        <v>3110</v>
      </c>
      <c r="O2004" t="s">
        <v>1779</v>
      </c>
      <c r="P2004" s="204">
        <v>5000</v>
      </c>
      <c r="S2004" t="s">
        <v>2477</v>
      </c>
      <c r="T2004" t="s">
        <v>3899</v>
      </c>
      <c r="U2004" s="206">
        <v>4.32</v>
      </c>
      <c r="V2004" t="s">
        <v>2984</v>
      </c>
      <c r="W2004" t="s">
        <v>3174</v>
      </c>
      <c r="X2004" t="s">
        <v>3175</v>
      </c>
      <c r="Y2004" t="s">
        <v>3114</v>
      </c>
      <c r="Z2004" t="s">
        <v>3532</v>
      </c>
      <c r="AA2004">
        <v>797228</v>
      </c>
      <c r="AB2004" s="203">
        <v>37030.875</v>
      </c>
      <c r="AC2004" s="203">
        <v>37032.875</v>
      </c>
    </row>
    <row r="2005" spans="1:29" x14ac:dyDescent="0.25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3</v>
      </c>
      <c r="F2005" s="218">
        <f t="shared" si="160"/>
        <v>45000</v>
      </c>
      <c r="G2005" s="207">
        <v>1265409</v>
      </c>
      <c r="H2005" s="203">
        <v>37029.365416666667</v>
      </c>
      <c r="I2005" t="s">
        <v>3639</v>
      </c>
      <c r="M2005" t="s">
        <v>2476</v>
      </c>
      <c r="N2005" t="s">
        <v>3110</v>
      </c>
      <c r="O2005" t="s">
        <v>2606</v>
      </c>
      <c r="Q2005" s="204">
        <v>15000</v>
      </c>
      <c r="S2005" t="s">
        <v>2477</v>
      </c>
      <c r="T2005" t="s">
        <v>3899</v>
      </c>
      <c r="U2005" s="206">
        <v>4.1100000000000003</v>
      </c>
      <c r="V2005" t="s">
        <v>2467</v>
      </c>
      <c r="W2005" t="s">
        <v>2319</v>
      </c>
      <c r="X2005" t="s">
        <v>2320</v>
      </c>
      <c r="Y2005" t="s">
        <v>3114</v>
      </c>
      <c r="Z2005" t="s">
        <v>3532</v>
      </c>
      <c r="AA2005">
        <v>797229</v>
      </c>
      <c r="AB2005" s="203">
        <v>37030.875</v>
      </c>
      <c r="AC2005" s="203">
        <v>37032.875</v>
      </c>
    </row>
    <row r="2006" spans="1:29" x14ac:dyDescent="0.25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3</v>
      </c>
      <c r="F2006" s="218">
        <f t="shared" si="160"/>
        <v>7848</v>
      </c>
      <c r="G2006" s="207">
        <v>1265411</v>
      </c>
      <c r="H2006" s="203">
        <v>37029.365486111114</v>
      </c>
      <c r="I2006" t="s">
        <v>3240</v>
      </c>
      <c r="M2006" t="s">
        <v>2476</v>
      </c>
      <c r="N2006" t="s">
        <v>3110</v>
      </c>
      <c r="O2006" t="s">
        <v>1770</v>
      </c>
      <c r="Q2006" s="204">
        <v>2616</v>
      </c>
      <c r="S2006" t="s">
        <v>2477</v>
      </c>
      <c r="T2006" t="s">
        <v>3899</v>
      </c>
      <c r="U2006" s="206">
        <v>4.0049999999999999</v>
      </c>
      <c r="V2006" t="s">
        <v>2508</v>
      </c>
      <c r="W2006" t="s">
        <v>3174</v>
      </c>
      <c r="X2006" t="s">
        <v>3138</v>
      </c>
      <c r="Y2006" t="s">
        <v>3114</v>
      </c>
      <c r="Z2006" t="s">
        <v>3532</v>
      </c>
      <c r="AA2006">
        <v>797230</v>
      </c>
      <c r="AB2006" s="203">
        <v>37030.875</v>
      </c>
      <c r="AC2006" s="203">
        <v>37032.875</v>
      </c>
    </row>
    <row r="2007" spans="1:29" x14ac:dyDescent="0.25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3</v>
      </c>
      <c r="F2007" s="218">
        <f t="shared" si="160"/>
        <v>15000</v>
      </c>
      <c r="G2007" s="207">
        <v>1265413</v>
      </c>
      <c r="H2007" s="203">
        <v>37029.36550925926</v>
      </c>
      <c r="I2007" t="s">
        <v>2365</v>
      </c>
      <c r="M2007" t="s">
        <v>2476</v>
      </c>
      <c r="N2007" t="s">
        <v>3110</v>
      </c>
      <c r="O2007" t="s">
        <v>1779</v>
      </c>
      <c r="Q2007" s="204">
        <v>5000</v>
      </c>
      <c r="S2007" t="s">
        <v>2477</v>
      </c>
      <c r="T2007" t="s">
        <v>3899</v>
      </c>
      <c r="U2007" s="206">
        <v>4.3250000000000002</v>
      </c>
      <c r="V2007" t="s">
        <v>3703</v>
      </c>
      <c r="W2007" t="s">
        <v>3174</v>
      </c>
      <c r="X2007" t="s">
        <v>3175</v>
      </c>
      <c r="Y2007" t="s">
        <v>3114</v>
      </c>
      <c r="Z2007" t="s">
        <v>3532</v>
      </c>
      <c r="AA2007">
        <v>797232</v>
      </c>
      <c r="AB2007" s="203">
        <v>37030.875</v>
      </c>
      <c r="AC2007" s="203">
        <v>37032.875</v>
      </c>
    </row>
    <row r="2008" spans="1:29" x14ac:dyDescent="0.25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3</v>
      </c>
      <c r="F2008" s="218">
        <f t="shared" si="160"/>
        <v>15000</v>
      </c>
      <c r="G2008" s="207">
        <v>1265412</v>
      </c>
      <c r="H2008" s="203">
        <v>37029.36550925926</v>
      </c>
      <c r="I2008" t="s">
        <v>2401</v>
      </c>
      <c r="M2008" t="s">
        <v>2476</v>
      </c>
      <c r="N2008" t="s">
        <v>3110</v>
      </c>
      <c r="O2008" t="s">
        <v>1913</v>
      </c>
      <c r="Q2008" s="204">
        <v>5000</v>
      </c>
      <c r="S2008" t="s">
        <v>2477</v>
      </c>
      <c r="T2008" t="s">
        <v>3899</v>
      </c>
      <c r="U2008" s="206">
        <v>4.43</v>
      </c>
      <c r="V2008" t="s">
        <v>2402</v>
      </c>
      <c r="W2008" t="s">
        <v>2358</v>
      </c>
      <c r="X2008" t="s">
        <v>2359</v>
      </c>
      <c r="Y2008" t="s">
        <v>3114</v>
      </c>
      <c r="Z2008" t="s">
        <v>3532</v>
      </c>
      <c r="AA2008">
        <v>797231</v>
      </c>
      <c r="AB2008" s="203">
        <v>37030.875</v>
      </c>
      <c r="AC2008" s="203">
        <v>37032.875</v>
      </c>
    </row>
    <row r="2009" spans="1:29" x14ac:dyDescent="0.25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3</v>
      </c>
      <c r="F2009" s="218">
        <f t="shared" si="160"/>
        <v>30000</v>
      </c>
      <c r="G2009" s="207">
        <v>1265414</v>
      </c>
      <c r="H2009" s="203">
        <v>37029.365520833337</v>
      </c>
      <c r="I2009" t="s">
        <v>2989</v>
      </c>
      <c r="M2009" t="s">
        <v>2476</v>
      </c>
      <c r="N2009" t="s">
        <v>3110</v>
      </c>
      <c r="O2009" t="s">
        <v>2625</v>
      </c>
      <c r="Q2009" s="204">
        <v>10000</v>
      </c>
      <c r="S2009" t="s">
        <v>2477</v>
      </c>
      <c r="T2009" t="s">
        <v>3899</v>
      </c>
      <c r="U2009" s="206">
        <v>4.0599999999999996</v>
      </c>
      <c r="V2009" t="s">
        <v>2530</v>
      </c>
      <c r="W2009" t="s">
        <v>4133</v>
      </c>
      <c r="X2009" t="s">
        <v>2378</v>
      </c>
      <c r="Y2009" t="s">
        <v>3114</v>
      </c>
      <c r="Z2009" t="s">
        <v>3532</v>
      </c>
      <c r="AA2009">
        <v>797233</v>
      </c>
      <c r="AB2009" s="203">
        <v>37030.875</v>
      </c>
      <c r="AC2009" s="203">
        <v>37032.875</v>
      </c>
    </row>
    <row r="2010" spans="1:29" x14ac:dyDescent="0.25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3</v>
      </c>
      <c r="F2010" s="218">
        <f t="shared" si="160"/>
        <v>14517</v>
      </c>
      <c r="G2010" s="207">
        <v>1265415</v>
      </c>
      <c r="H2010" s="203">
        <v>37029.365578703706</v>
      </c>
      <c r="I2010" t="s">
        <v>2138</v>
      </c>
      <c r="M2010" t="s">
        <v>2476</v>
      </c>
      <c r="N2010" t="s">
        <v>3110</v>
      </c>
      <c r="O2010" t="s">
        <v>2628</v>
      </c>
      <c r="P2010" s="204">
        <v>4839</v>
      </c>
      <c r="S2010" t="s">
        <v>2477</v>
      </c>
      <c r="T2010" t="s">
        <v>3899</v>
      </c>
      <c r="U2010" s="206">
        <v>4.2649999999999997</v>
      </c>
      <c r="V2010" t="s">
        <v>2139</v>
      </c>
      <c r="W2010" t="s">
        <v>2337</v>
      </c>
      <c r="X2010" t="s">
        <v>2338</v>
      </c>
      <c r="Y2010" t="s">
        <v>3114</v>
      </c>
      <c r="Z2010" t="s">
        <v>3532</v>
      </c>
      <c r="AA2010">
        <v>797234</v>
      </c>
      <c r="AB2010" s="203">
        <v>37030.875</v>
      </c>
      <c r="AC2010" s="203">
        <v>37032.875</v>
      </c>
    </row>
    <row r="2011" spans="1:29" x14ac:dyDescent="0.25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153</v>
      </c>
      <c r="F2011" s="218">
        <f t="shared" si="160"/>
        <v>765000</v>
      </c>
      <c r="G2011" s="207">
        <v>1265416</v>
      </c>
      <c r="H2011" s="203">
        <v>37029.365590277775</v>
      </c>
      <c r="I2011" t="s">
        <v>2630</v>
      </c>
      <c r="M2011" t="s">
        <v>2476</v>
      </c>
      <c r="N2011" t="s">
        <v>2711</v>
      </c>
      <c r="O2011" t="s">
        <v>2310</v>
      </c>
      <c r="Q2011" s="204">
        <v>5000</v>
      </c>
      <c r="S2011" t="s">
        <v>2477</v>
      </c>
      <c r="T2011" t="s">
        <v>3899</v>
      </c>
      <c r="U2011" s="206">
        <v>4.3099999999999996</v>
      </c>
      <c r="V2011" t="s">
        <v>1943</v>
      </c>
      <c r="W2011" t="s">
        <v>3390</v>
      </c>
      <c r="X2011" t="s">
        <v>2713</v>
      </c>
      <c r="Y2011" t="s">
        <v>3964</v>
      </c>
      <c r="Z2011" t="s">
        <v>3532</v>
      </c>
      <c r="AA2011" t="s">
        <v>2140</v>
      </c>
      <c r="AB2011" s="203">
        <v>37043</v>
      </c>
      <c r="AC2011" s="203">
        <v>37195</v>
      </c>
    </row>
    <row r="2012" spans="1:29" x14ac:dyDescent="0.25">
      <c r="A2012" s="44" t="str">
        <f t="shared" si="156"/>
        <v>US Natural Gas Financial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Financial</v>
      </c>
      <c r="E2012" s="44">
        <f>IF(VLOOKUP(S2012,'DD-Lookup'!$J$6:$L$50,3,FALSE)="Monthly",(YEAR(AC2012)-YEAR(AB2012))*12+MONTH(AC2012)-MONTH(AB2012)+1,(AC2012-AB2012+1))</f>
        <v>13</v>
      </c>
      <c r="F2012" s="218">
        <f t="shared" si="160"/>
        <v>65000</v>
      </c>
      <c r="G2012" s="207">
        <v>1265417</v>
      </c>
      <c r="H2012" s="203">
        <v>37029.365590277775</v>
      </c>
      <c r="I2012" t="s">
        <v>2365</v>
      </c>
      <c r="M2012" t="s">
        <v>2476</v>
      </c>
      <c r="N2012" t="s">
        <v>2711</v>
      </c>
      <c r="O2012" t="s">
        <v>2588</v>
      </c>
      <c r="Q2012" s="204">
        <v>5000</v>
      </c>
      <c r="S2012" t="s">
        <v>2477</v>
      </c>
      <c r="T2012" t="s">
        <v>3899</v>
      </c>
      <c r="U2012" s="206">
        <v>4.1349999999999998</v>
      </c>
      <c r="V2012" t="s">
        <v>2366</v>
      </c>
      <c r="W2012" t="s">
        <v>3181</v>
      </c>
      <c r="X2012" t="s">
        <v>2306</v>
      </c>
      <c r="Y2012" t="s">
        <v>3964</v>
      </c>
      <c r="Z2012" t="s">
        <v>3532</v>
      </c>
      <c r="AA2012" t="s">
        <v>2141</v>
      </c>
      <c r="AB2012" s="203">
        <v>37030.875</v>
      </c>
      <c r="AC2012" s="203">
        <v>37042.875</v>
      </c>
    </row>
    <row r="2013" spans="1:29" x14ac:dyDescent="0.25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3</v>
      </c>
      <c r="F2013" s="218">
        <f t="shared" si="160"/>
        <v>30000</v>
      </c>
      <c r="G2013" s="207">
        <v>1265418</v>
      </c>
      <c r="H2013" s="203">
        <v>37029.365601851852</v>
      </c>
      <c r="I2013" t="s">
        <v>2989</v>
      </c>
      <c r="M2013" t="s">
        <v>2476</v>
      </c>
      <c r="N2013" t="s">
        <v>3110</v>
      </c>
      <c r="O2013" t="s">
        <v>2624</v>
      </c>
      <c r="Q2013" s="204">
        <v>10000</v>
      </c>
      <c r="S2013" t="s">
        <v>2477</v>
      </c>
      <c r="T2013" t="s">
        <v>3899</v>
      </c>
      <c r="U2013" s="206">
        <v>4.0599999999999996</v>
      </c>
      <c r="V2013" t="s">
        <v>2530</v>
      </c>
      <c r="W2013" t="s">
        <v>4133</v>
      </c>
      <c r="X2013" t="s">
        <v>2378</v>
      </c>
      <c r="Y2013" t="s">
        <v>3114</v>
      </c>
      <c r="Z2013" t="s">
        <v>3532</v>
      </c>
      <c r="AA2013">
        <v>797235</v>
      </c>
      <c r="AB2013" s="203">
        <v>37030.875</v>
      </c>
      <c r="AC2013" s="203">
        <v>37032.875</v>
      </c>
    </row>
    <row r="2014" spans="1:29" x14ac:dyDescent="0.25">
      <c r="A2014" s="44" t="str">
        <f t="shared" si="156"/>
        <v>US Crude Financial</v>
      </c>
      <c r="B2014" s="44" t="str">
        <f t="shared" si="157"/>
        <v>US</v>
      </c>
      <c r="C2014" s="44" t="str">
        <f t="shared" si="158"/>
        <v>Crude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1</v>
      </c>
      <c r="F2014" s="218">
        <f t="shared" si="160"/>
        <v>50000</v>
      </c>
      <c r="G2014" s="207">
        <v>1265419</v>
      </c>
      <c r="H2014" s="203">
        <v>37029.365613425929</v>
      </c>
      <c r="I2014" t="s">
        <v>2710</v>
      </c>
      <c r="M2014" t="s">
        <v>3626</v>
      </c>
      <c r="N2014" t="s">
        <v>4150</v>
      </c>
      <c r="O2014" t="s">
        <v>4151</v>
      </c>
      <c r="Q2014" s="204">
        <v>50000</v>
      </c>
      <c r="S2014" t="s">
        <v>2483</v>
      </c>
      <c r="T2014" t="s">
        <v>3899</v>
      </c>
      <c r="U2014" s="206">
        <v>29.1</v>
      </c>
      <c r="V2014" t="s">
        <v>3743</v>
      </c>
      <c r="W2014" t="s">
        <v>4153</v>
      </c>
      <c r="X2014" t="s">
        <v>4154</v>
      </c>
      <c r="Y2014" t="s">
        <v>3964</v>
      </c>
      <c r="Z2014" t="s">
        <v>3532</v>
      </c>
      <c r="AA2014" t="s">
        <v>2142</v>
      </c>
      <c r="AB2014" s="203">
        <v>37043</v>
      </c>
      <c r="AC2014" s="203">
        <v>37072</v>
      </c>
    </row>
    <row r="2015" spans="1:29" x14ac:dyDescent="0.25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3</v>
      </c>
      <c r="F2015" s="218">
        <f t="shared" si="160"/>
        <v>15000</v>
      </c>
      <c r="G2015" s="207">
        <v>1265420</v>
      </c>
      <c r="H2015" s="203">
        <v>37029.365624999999</v>
      </c>
      <c r="I2015" t="s">
        <v>2630</v>
      </c>
      <c r="M2015" t="s">
        <v>2476</v>
      </c>
      <c r="N2015" t="s">
        <v>3110</v>
      </c>
      <c r="O2015" t="s">
        <v>2623</v>
      </c>
      <c r="Q2015" s="204">
        <v>5000</v>
      </c>
      <c r="S2015" t="s">
        <v>2477</v>
      </c>
      <c r="T2015" t="s">
        <v>3899</v>
      </c>
      <c r="U2015" s="206">
        <v>4.09</v>
      </c>
      <c r="V2015" t="s">
        <v>2531</v>
      </c>
      <c r="W2015" t="s">
        <v>2326</v>
      </c>
      <c r="X2015" t="s">
        <v>2327</v>
      </c>
      <c r="Y2015" t="s">
        <v>3114</v>
      </c>
      <c r="Z2015" t="s">
        <v>3532</v>
      </c>
      <c r="AA2015">
        <v>797236</v>
      </c>
      <c r="AB2015" s="203">
        <v>37030.875</v>
      </c>
      <c r="AC2015" s="203">
        <v>37032.875</v>
      </c>
    </row>
    <row r="2016" spans="1:29" x14ac:dyDescent="0.25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3</v>
      </c>
      <c r="F2016" s="218">
        <f t="shared" si="160"/>
        <v>15000</v>
      </c>
      <c r="G2016" s="207">
        <v>1265421</v>
      </c>
      <c r="H2016" s="203">
        <v>37029.365706018521</v>
      </c>
      <c r="I2016" t="s">
        <v>2835</v>
      </c>
      <c r="M2016" t="s">
        <v>2476</v>
      </c>
      <c r="N2016" t="s">
        <v>3110</v>
      </c>
      <c r="O2016" t="s">
        <v>1822</v>
      </c>
      <c r="Q2016" s="204">
        <v>5000</v>
      </c>
      <c r="S2016" t="s">
        <v>2477</v>
      </c>
      <c r="T2016" t="s">
        <v>3899</v>
      </c>
      <c r="U2016" s="206">
        <v>4.0049999999999999</v>
      </c>
      <c r="V2016" t="s">
        <v>2836</v>
      </c>
      <c r="W2016" t="s">
        <v>3174</v>
      </c>
      <c r="X2016" t="s">
        <v>3138</v>
      </c>
      <c r="Y2016" t="s">
        <v>3114</v>
      </c>
      <c r="Z2016" t="s">
        <v>3532</v>
      </c>
      <c r="AA2016">
        <v>797237</v>
      </c>
      <c r="AB2016" s="203">
        <v>37030.875</v>
      </c>
      <c r="AC2016" s="203">
        <v>37032.875</v>
      </c>
    </row>
    <row r="2017" spans="1:29" x14ac:dyDescent="0.25">
      <c r="A2017" s="44" t="str">
        <f t="shared" si="156"/>
        <v>US Natural Gas Financial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30</v>
      </c>
      <c r="F2017" s="218">
        <f t="shared" si="160"/>
        <v>450000</v>
      </c>
      <c r="G2017" s="207">
        <v>1265422</v>
      </c>
      <c r="H2017" s="203">
        <v>37029.365717592591</v>
      </c>
      <c r="I2017" t="s">
        <v>3136</v>
      </c>
      <c r="M2017" t="s">
        <v>2476</v>
      </c>
      <c r="N2017" t="s">
        <v>2711</v>
      </c>
      <c r="O2017" t="s">
        <v>2712</v>
      </c>
      <c r="Q2017" s="204">
        <v>15000</v>
      </c>
      <c r="S2017" t="s">
        <v>2477</v>
      </c>
      <c r="T2017" t="s">
        <v>3899</v>
      </c>
      <c r="U2017" s="206">
        <v>4.1749999999999998</v>
      </c>
      <c r="V2017" t="s">
        <v>3742</v>
      </c>
      <c r="W2017" t="s">
        <v>3390</v>
      </c>
      <c r="X2017" t="s">
        <v>2713</v>
      </c>
      <c r="Y2017" t="s">
        <v>3964</v>
      </c>
      <c r="Z2017" t="s">
        <v>3532</v>
      </c>
      <c r="AA2017" t="s">
        <v>2143</v>
      </c>
      <c r="AB2017" s="203">
        <v>37043.875</v>
      </c>
      <c r="AC2017" s="203">
        <v>37072.875</v>
      </c>
    </row>
    <row r="2018" spans="1:29" x14ac:dyDescent="0.25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3</v>
      </c>
      <c r="F2018" s="218">
        <f t="shared" si="160"/>
        <v>30000</v>
      </c>
      <c r="G2018" s="207">
        <v>1265424</v>
      </c>
      <c r="H2018" s="203">
        <v>37029.365729166668</v>
      </c>
      <c r="I2018" t="s">
        <v>2429</v>
      </c>
      <c r="M2018" t="s">
        <v>2476</v>
      </c>
      <c r="N2018" t="s">
        <v>3110</v>
      </c>
      <c r="O2018" t="s">
        <v>1756</v>
      </c>
      <c r="Q2018" s="204">
        <v>10000</v>
      </c>
      <c r="S2018" t="s">
        <v>2477</v>
      </c>
      <c r="T2018" t="s">
        <v>3899</v>
      </c>
      <c r="U2018" s="206">
        <v>4.0650000000000004</v>
      </c>
      <c r="V2018" t="s">
        <v>2517</v>
      </c>
      <c r="W2018" t="s">
        <v>3157</v>
      </c>
      <c r="X2018" t="s">
        <v>3158</v>
      </c>
      <c r="Y2018" t="s">
        <v>3114</v>
      </c>
      <c r="Z2018" t="s">
        <v>3532</v>
      </c>
      <c r="AA2018">
        <v>797239</v>
      </c>
      <c r="AB2018" s="203">
        <v>37030.875</v>
      </c>
      <c r="AC2018" s="203">
        <v>37032.875</v>
      </c>
    </row>
    <row r="2019" spans="1:29" x14ac:dyDescent="0.25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3</v>
      </c>
      <c r="F2019" s="218">
        <f t="shared" si="160"/>
        <v>6000</v>
      </c>
      <c r="G2019" s="207">
        <v>1265425</v>
      </c>
      <c r="H2019" s="203">
        <v>37029.365833333337</v>
      </c>
      <c r="I2019" t="s">
        <v>2367</v>
      </c>
      <c r="M2019" t="s">
        <v>2476</v>
      </c>
      <c r="N2019" t="s">
        <v>3110</v>
      </c>
      <c r="O2019" t="s">
        <v>1768</v>
      </c>
      <c r="Q2019" s="204">
        <v>2000</v>
      </c>
      <c r="S2019" t="s">
        <v>2477</v>
      </c>
      <c r="T2019" t="s">
        <v>3899</v>
      </c>
      <c r="U2019" s="206">
        <v>3.9550000000000001</v>
      </c>
      <c r="V2019" t="s">
        <v>2745</v>
      </c>
      <c r="W2019" t="s">
        <v>3174</v>
      </c>
      <c r="X2019" t="s">
        <v>3138</v>
      </c>
      <c r="Y2019" t="s">
        <v>3114</v>
      </c>
      <c r="Z2019" t="s">
        <v>3532</v>
      </c>
      <c r="AA2019">
        <v>797241</v>
      </c>
      <c r="AB2019" s="203">
        <v>37030.875</v>
      </c>
      <c r="AC2019" s="203">
        <v>37032.875</v>
      </c>
    </row>
    <row r="2020" spans="1:29" x14ac:dyDescent="0.25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3</v>
      </c>
      <c r="F2020" s="218">
        <f t="shared" si="160"/>
        <v>15000</v>
      </c>
      <c r="G2020" s="207">
        <v>1265426</v>
      </c>
      <c r="H2020" s="203">
        <v>37029.365833333337</v>
      </c>
      <c r="I2020" t="s">
        <v>2376</v>
      </c>
      <c r="M2020" t="s">
        <v>2476</v>
      </c>
      <c r="N2020" t="s">
        <v>3110</v>
      </c>
      <c r="O2020" t="s">
        <v>1913</v>
      </c>
      <c r="Q2020" s="204">
        <v>5000</v>
      </c>
      <c r="S2020" t="s">
        <v>2477</v>
      </c>
      <c r="T2020" t="s">
        <v>3899</v>
      </c>
      <c r="U2020" s="206">
        <v>4.4349999999999996</v>
      </c>
      <c r="V2020">
        <v>12867107</v>
      </c>
      <c r="W2020" t="s">
        <v>2358</v>
      </c>
      <c r="X2020" t="s">
        <v>2359</v>
      </c>
      <c r="Y2020" t="s">
        <v>3114</v>
      </c>
      <c r="Z2020" t="s">
        <v>3532</v>
      </c>
      <c r="AA2020">
        <v>797240</v>
      </c>
      <c r="AB2020" s="203">
        <v>37030.875</v>
      </c>
      <c r="AC2020" s="203">
        <v>37032.875</v>
      </c>
    </row>
    <row r="2021" spans="1:29" x14ac:dyDescent="0.25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3</v>
      </c>
      <c r="F2021" s="218">
        <f t="shared" si="160"/>
        <v>30000</v>
      </c>
      <c r="G2021" s="207">
        <v>1265427</v>
      </c>
      <c r="H2021" s="203">
        <v>37029.365856481483</v>
      </c>
      <c r="I2021" t="s">
        <v>3639</v>
      </c>
      <c r="M2021" t="s">
        <v>2476</v>
      </c>
      <c r="N2021" t="s">
        <v>3110</v>
      </c>
      <c r="O2021" t="s">
        <v>2622</v>
      </c>
      <c r="Q2021" s="204">
        <v>10000</v>
      </c>
      <c r="S2021" t="s">
        <v>2477</v>
      </c>
      <c r="T2021" t="s">
        <v>3899</v>
      </c>
      <c r="U2021" s="206">
        <v>4.085</v>
      </c>
      <c r="V2021" t="s">
        <v>2467</v>
      </c>
      <c r="W2021" t="s">
        <v>2326</v>
      </c>
      <c r="X2021" t="s">
        <v>2327</v>
      </c>
      <c r="Y2021" t="s">
        <v>3114</v>
      </c>
      <c r="Z2021" t="s">
        <v>3532</v>
      </c>
      <c r="AA2021">
        <v>797242</v>
      </c>
      <c r="AB2021" s="203">
        <v>37030.875</v>
      </c>
      <c r="AC2021" s="203">
        <v>37032.875</v>
      </c>
    </row>
    <row r="2022" spans="1:29" x14ac:dyDescent="0.25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3</v>
      </c>
      <c r="F2022" s="218">
        <f t="shared" si="160"/>
        <v>75000</v>
      </c>
      <c r="G2022" s="207">
        <v>1265428</v>
      </c>
      <c r="H2022" s="203">
        <v>37029.365868055553</v>
      </c>
      <c r="I2022" t="s">
        <v>3871</v>
      </c>
      <c r="M2022" t="s">
        <v>2476</v>
      </c>
      <c r="N2022" t="s">
        <v>3110</v>
      </c>
      <c r="O2022" t="s">
        <v>2606</v>
      </c>
      <c r="Q2022" s="204">
        <v>25000</v>
      </c>
      <c r="S2022" t="s">
        <v>2477</v>
      </c>
      <c r="T2022" t="s">
        <v>3899</v>
      </c>
      <c r="U2022" s="206">
        <v>4.12</v>
      </c>
      <c r="V2022" t="s">
        <v>2343</v>
      </c>
      <c r="W2022" t="s">
        <v>2319</v>
      </c>
      <c r="X2022" t="s">
        <v>2320</v>
      </c>
      <c r="Y2022" t="s">
        <v>3114</v>
      </c>
      <c r="Z2022" t="s">
        <v>3532</v>
      </c>
      <c r="AA2022">
        <v>797243</v>
      </c>
      <c r="AB2022" s="203">
        <v>37030.875</v>
      </c>
      <c r="AC2022" s="203">
        <v>37032.875</v>
      </c>
    </row>
    <row r="2023" spans="1:29" x14ac:dyDescent="0.25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3</v>
      </c>
      <c r="F2023" s="218">
        <f t="shared" si="160"/>
        <v>15000</v>
      </c>
      <c r="G2023" s="207">
        <v>1265430</v>
      </c>
      <c r="H2023" s="203">
        <v>37029.365902777776</v>
      </c>
      <c r="I2023" t="s">
        <v>3136</v>
      </c>
      <c r="M2023" t="s">
        <v>2476</v>
      </c>
      <c r="N2023" t="s">
        <v>3110</v>
      </c>
      <c r="O2023" t="s">
        <v>1755</v>
      </c>
      <c r="P2023" s="204">
        <v>5000</v>
      </c>
      <c r="S2023" t="s">
        <v>2477</v>
      </c>
      <c r="T2023" t="s">
        <v>3899</v>
      </c>
      <c r="U2023" s="206">
        <v>4.4450000000000003</v>
      </c>
      <c r="V2023" t="s">
        <v>2549</v>
      </c>
      <c r="W2023" t="s">
        <v>2358</v>
      </c>
      <c r="X2023" t="s">
        <v>2359</v>
      </c>
      <c r="Y2023" t="s">
        <v>3114</v>
      </c>
      <c r="Z2023" t="s">
        <v>3532</v>
      </c>
      <c r="AA2023">
        <v>797244</v>
      </c>
      <c r="AB2023" s="203">
        <v>37030.875</v>
      </c>
      <c r="AC2023" s="203">
        <v>37032.875</v>
      </c>
    </row>
    <row r="2024" spans="1:29" x14ac:dyDescent="0.25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3</v>
      </c>
      <c r="F2024" s="218">
        <f t="shared" si="160"/>
        <v>30000</v>
      </c>
      <c r="G2024" s="207">
        <v>1265431</v>
      </c>
      <c r="H2024" s="203">
        <v>37029.365914351853</v>
      </c>
      <c r="I2024" t="s">
        <v>3871</v>
      </c>
      <c r="M2024" t="s">
        <v>2476</v>
      </c>
      <c r="N2024" t="s">
        <v>2445</v>
      </c>
      <c r="O2024" t="s">
        <v>2133</v>
      </c>
      <c r="Q2024" s="204">
        <v>10000</v>
      </c>
      <c r="S2024" t="s">
        <v>2477</v>
      </c>
      <c r="T2024" t="s">
        <v>3899</v>
      </c>
      <c r="U2024" s="206">
        <v>4.0149999999999997</v>
      </c>
      <c r="V2024" t="s">
        <v>2144</v>
      </c>
      <c r="W2024" t="s">
        <v>2827</v>
      </c>
      <c r="X2024" t="s">
        <v>2447</v>
      </c>
      <c r="Y2024" t="s">
        <v>3114</v>
      </c>
      <c r="Z2024" t="s">
        <v>2448</v>
      </c>
      <c r="AA2024">
        <v>797245</v>
      </c>
      <c r="AB2024" s="203">
        <v>37030.875</v>
      </c>
      <c r="AC2024" s="203">
        <v>37032.875</v>
      </c>
    </row>
    <row r="2025" spans="1:29" x14ac:dyDescent="0.25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3</v>
      </c>
      <c r="F2025" s="218">
        <f t="shared" si="160"/>
        <v>15000</v>
      </c>
      <c r="G2025" s="207">
        <v>1265432</v>
      </c>
      <c r="H2025" s="203">
        <v>37029.365937499999</v>
      </c>
      <c r="I2025" t="s">
        <v>2824</v>
      </c>
      <c r="M2025" t="s">
        <v>2476</v>
      </c>
      <c r="N2025" t="s">
        <v>3110</v>
      </c>
      <c r="O2025" t="s">
        <v>1177</v>
      </c>
      <c r="Q2025" s="204">
        <v>5000</v>
      </c>
      <c r="S2025" t="s">
        <v>2477</v>
      </c>
      <c r="T2025" t="s">
        <v>3899</v>
      </c>
      <c r="U2025" s="206">
        <v>4.125</v>
      </c>
      <c r="V2025" t="s">
        <v>2825</v>
      </c>
      <c r="W2025" t="s">
        <v>2319</v>
      </c>
      <c r="X2025" t="s">
        <v>2915</v>
      </c>
      <c r="Y2025" t="s">
        <v>3114</v>
      </c>
      <c r="Z2025" t="s">
        <v>3532</v>
      </c>
      <c r="AA2025">
        <v>797246</v>
      </c>
      <c r="AB2025" s="203">
        <v>37030.875</v>
      </c>
      <c r="AC2025" s="203">
        <v>37032.875</v>
      </c>
    </row>
    <row r="2026" spans="1:29" x14ac:dyDescent="0.25">
      <c r="A2026" s="44" t="str">
        <f t="shared" si="156"/>
        <v>US Natural Gas Financial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Financial</v>
      </c>
      <c r="E2026" s="44">
        <f>IF(VLOOKUP(S2026,'DD-Lookup'!$J$6:$L$50,3,FALSE)="Monthly",(YEAR(AC2026)-YEAR(AB2026))*12+MONTH(AC2026)-MONTH(AB2026)+1,(AC2026-AB2026+1))</f>
        <v>30</v>
      </c>
      <c r="F2026" s="218">
        <f t="shared" si="160"/>
        <v>600000</v>
      </c>
      <c r="G2026" s="207">
        <v>1265434</v>
      </c>
      <c r="H2026" s="203">
        <v>37029.366064814814</v>
      </c>
      <c r="I2026" t="s">
        <v>2710</v>
      </c>
      <c r="M2026" t="s">
        <v>2476</v>
      </c>
      <c r="N2026" t="s">
        <v>2711</v>
      </c>
      <c r="O2026" t="s">
        <v>2712</v>
      </c>
      <c r="P2026" s="204">
        <v>20000</v>
      </c>
      <c r="S2026" t="s">
        <v>2477</v>
      </c>
      <c r="T2026" t="s">
        <v>3899</v>
      </c>
      <c r="U2026" s="206">
        <v>4.17</v>
      </c>
      <c r="V2026" t="s">
        <v>2962</v>
      </c>
      <c r="W2026" t="s">
        <v>3390</v>
      </c>
      <c r="X2026" t="s">
        <v>2713</v>
      </c>
      <c r="Y2026" t="s">
        <v>3964</v>
      </c>
      <c r="Z2026" t="s">
        <v>3532</v>
      </c>
      <c r="AA2026" t="s">
        <v>2145</v>
      </c>
      <c r="AB2026" s="203">
        <v>37043.875</v>
      </c>
      <c r="AC2026" s="203">
        <v>37072.875</v>
      </c>
    </row>
    <row r="2027" spans="1:29" x14ac:dyDescent="0.25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13</v>
      </c>
      <c r="F2027" s="218">
        <f t="shared" si="160"/>
        <v>13000</v>
      </c>
      <c r="G2027" s="207">
        <v>1265433</v>
      </c>
      <c r="H2027" s="203">
        <v>37029.366064814814</v>
      </c>
      <c r="I2027" t="s">
        <v>2791</v>
      </c>
      <c r="M2027" t="s">
        <v>2476</v>
      </c>
      <c r="N2027" t="s">
        <v>3110</v>
      </c>
      <c r="O2027" t="s">
        <v>2616</v>
      </c>
      <c r="P2027" s="204">
        <v>1000</v>
      </c>
      <c r="S2027" t="s">
        <v>2477</v>
      </c>
      <c r="T2027" t="s">
        <v>3899</v>
      </c>
      <c r="U2027" s="206">
        <v>4.3099999999999996</v>
      </c>
      <c r="V2027" t="s">
        <v>2792</v>
      </c>
      <c r="W2027" t="s">
        <v>2337</v>
      </c>
      <c r="X2027" t="s">
        <v>2338</v>
      </c>
      <c r="Y2027" t="s">
        <v>3114</v>
      </c>
      <c r="Z2027" t="s">
        <v>3532</v>
      </c>
      <c r="AA2027">
        <v>797249</v>
      </c>
      <c r="AB2027" s="203">
        <v>37030.875</v>
      </c>
      <c r="AC2027" s="203">
        <v>37042.875</v>
      </c>
    </row>
    <row r="2028" spans="1:29" x14ac:dyDescent="0.25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</v>
      </c>
      <c r="F2028" s="218">
        <f t="shared" si="160"/>
        <v>12615</v>
      </c>
      <c r="G2028" s="207">
        <v>1265436</v>
      </c>
      <c r="H2028" s="203">
        <v>37029.366087962961</v>
      </c>
      <c r="I2028" t="s">
        <v>3136</v>
      </c>
      <c r="M2028" t="s">
        <v>2476</v>
      </c>
      <c r="N2028" t="s">
        <v>3110</v>
      </c>
      <c r="O2028" t="s">
        <v>1802</v>
      </c>
      <c r="Q2028" s="204">
        <v>4205</v>
      </c>
      <c r="S2028" t="s">
        <v>2477</v>
      </c>
      <c r="T2028" t="s">
        <v>3899</v>
      </c>
      <c r="U2028" s="206">
        <v>4.0199999999999996</v>
      </c>
      <c r="V2028" t="s">
        <v>3140</v>
      </c>
      <c r="W2028" t="s">
        <v>3157</v>
      </c>
      <c r="X2028" t="s">
        <v>3158</v>
      </c>
      <c r="Y2028" t="s">
        <v>3114</v>
      </c>
      <c r="Z2028" t="s">
        <v>3532</v>
      </c>
      <c r="AA2028">
        <v>797247</v>
      </c>
      <c r="AB2028" s="203">
        <v>37030.875</v>
      </c>
      <c r="AC2028" s="203">
        <v>37032.875</v>
      </c>
    </row>
    <row r="2029" spans="1:29" x14ac:dyDescent="0.25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3</v>
      </c>
      <c r="F2029" s="218">
        <f t="shared" si="160"/>
        <v>15000</v>
      </c>
      <c r="G2029" s="207">
        <v>1265437</v>
      </c>
      <c r="H2029" s="203">
        <v>37029.366099537037</v>
      </c>
      <c r="I2029" t="s">
        <v>4142</v>
      </c>
      <c r="M2029" t="s">
        <v>2476</v>
      </c>
      <c r="N2029" t="s">
        <v>3110</v>
      </c>
      <c r="O2029" t="s">
        <v>1780</v>
      </c>
      <c r="P2029" s="204">
        <v>5000</v>
      </c>
      <c r="S2029" t="s">
        <v>2477</v>
      </c>
      <c r="T2029" t="s">
        <v>3899</v>
      </c>
      <c r="U2029" s="206">
        <v>4.01</v>
      </c>
      <c r="V2029" t="s">
        <v>4143</v>
      </c>
      <c r="W2029" t="s">
        <v>3157</v>
      </c>
      <c r="X2029" t="s">
        <v>3158</v>
      </c>
      <c r="Y2029" t="s">
        <v>3114</v>
      </c>
      <c r="Z2029" t="s">
        <v>3532</v>
      </c>
      <c r="AA2029">
        <v>797248</v>
      </c>
      <c r="AB2029" s="203">
        <v>37030.875</v>
      </c>
      <c r="AC2029" s="203">
        <v>37032.875</v>
      </c>
    </row>
    <row r="2030" spans="1:29" x14ac:dyDescent="0.25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8">
        <f t="shared" si="160"/>
        <v>10</v>
      </c>
      <c r="G2030" s="207">
        <v>1265441</v>
      </c>
      <c r="H2030" s="203">
        <v>37029.366168981483</v>
      </c>
      <c r="I2030" t="s">
        <v>2710</v>
      </c>
      <c r="M2030" t="s">
        <v>3301</v>
      </c>
      <c r="N2030" t="s">
        <v>2409</v>
      </c>
      <c r="O2030" t="s">
        <v>2146</v>
      </c>
      <c r="P2030" s="204">
        <v>10</v>
      </c>
      <c r="S2030" t="s">
        <v>2475</v>
      </c>
      <c r="T2030" t="s">
        <v>3899</v>
      </c>
      <c r="U2030" s="206">
        <v>340</v>
      </c>
      <c r="V2030" t="s">
        <v>2895</v>
      </c>
      <c r="W2030" t="s">
        <v>2411</v>
      </c>
      <c r="X2030" t="s">
        <v>2412</v>
      </c>
      <c r="Y2030" t="s">
        <v>4166</v>
      </c>
      <c r="Z2030" t="s">
        <v>3527</v>
      </c>
      <c r="AA2030">
        <v>615238.1</v>
      </c>
      <c r="AB2030" s="203">
        <v>37032.875</v>
      </c>
      <c r="AC2030" s="203">
        <v>37032.875</v>
      </c>
    </row>
    <row r="2031" spans="1:29" x14ac:dyDescent="0.25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3</v>
      </c>
      <c r="F2031" s="218">
        <f t="shared" si="160"/>
        <v>30000</v>
      </c>
      <c r="G2031" s="207">
        <v>1265440</v>
      </c>
      <c r="H2031" s="203">
        <v>37029.366168981483</v>
      </c>
      <c r="I2031" t="s">
        <v>3240</v>
      </c>
      <c r="M2031" t="s">
        <v>2476</v>
      </c>
      <c r="N2031" t="s">
        <v>3110</v>
      </c>
      <c r="O2031" t="s">
        <v>1845</v>
      </c>
      <c r="P2031" s="204">
        <v>10000</v>
      </c>
      <c r="S2031" t="s">
        <v>2477</v>
      </c>
      <c r="T2031" t="s">
        <v>3899</v>
      </c>
      <c r="U2031" s="206">
        <v>9.9250000000000007</v>
      </c>
      <c r="V2031" t="s">
        <v>3732</v>
      </c>
      <c r="W2031" t="s">
        <v>2431</v>
      </c>
      <c r="X2031" t="s">
        <v>2375</v>
      </c>
      <c r="Y2031" t="s">
        <v>3114</v>
      </c>
      <c r="Z2031" t="s">
        <v>3532</v>
      </c>
      <c r="AA2031">
        <v>797251</v>
      </c>
      <c r="AB2031" s="203">
        <v>37030.875</v>
      </c>
      <c r="AC2031" s="203">
        <v>37032.875</v>
      </c>
    </row>
    <row r="2032" spans="1:29" x14ac:dyDescent="0.25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3</v>
      </c>
      <c r="F2032" s="218">
        <f t="shared" si="160"/>
        <v>7500</v>
      </c>
      <c r="G2032" s="207">
        <v>1265439</v>
      </c>
      <c r="H2032" s="203">
        <v>37029.366168981483</v>
      </c>
      <c r="I2032" t="s">
        <v>3115</v>
      </c>
      <c r="M2032" t="s">
        <v>2476</v>
      </c>
      <c r="N2032" t="s">
        <v>3110</v>
      </c>
      <c r="O2032" t="s">
        <v>1768</v>
      </c>
      <c r="P2032" s="204">
        <v>2500</v>
      </c>
      <c r="S2032" t="s">
        <v>2477</v>
      </c>
      <c r="T2032" t="s">
        <v>3899</v>
      </c>
      <c r="U2032" s="206">
        <v>3.95</v>
      </c>
      <c r="V2032" t="s">
        <v>3162</v>
      </c>
      <c r="W2032" t="s">
        <v>3174</v>
      </c>
      <c r="X2032" t="s">
        <v>3138</v>
      </c>
      <c r="Y2032" t="s">
        <v>3114</v>
      </c>
      <c r="Z2032" t="s">
        <v>3532</v>
      </c>
      <c r="AA2032">
        <v>797250</v>
      </c>
      <c r="AB2032" s="203">
        <v>37030.875</v>
      </c>
      <c r="AC2032" s="203">
        <v>37032.875</v>
      </c>
    </row>
    <row r="2033" spans="1:29" x14ac:dyDescent="0.25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3</v>
      </c>
      <c r="F2033" s="218">
        <f t="shared" si="160"/>
        <v>30000</v>
      </c>
      <c r="G2033" s="207">
        <v>1265442</v>
      </c>
      <c r="H2033" s="203">
        <v>37029.366273148145</v>
      </c>
      <c r="I2033" t="s">
        <v>2721</v>
      </c>
      <c r="M2033" t="s">
        <v>2476</v>
      </c>
      <c r="N2033" t="s">
        <v>3110</v>
      </c>
      <c r="O2033" t="s">
        <v>1805</v>
      </c>
      <c r="P2033" s="204">
        <v>10000</v>
      </c>
      <c r="S2033" t="s">
        <v>2477</v>
      </c>
      <c r="T2033" t="s">
        <v>3899</v>
      </c>
      <c r="U2033" s="206">
        <v>3.8</v>
      </c>
      <c r="V2033" t="s">
        <v>2862</v>
      </c>
      <c r="W2033" t="s">
        <v>2386</v>
      </c>
      <c r="X2033" t="s">
        <v>2375</v>
      </c>
      <c r="Y2033" t="s">
        <v>3114</v>
      </c>
      <c r="Z2033" t="s">
        <v>3532</v>
      </c>
      <c r="AA2033">
        <v>797252</v>
      </c>
      <c r="AB2033" s="203">
        <v>37030.875</v>
      </c>
      <c r="AC2033" s="203">
        <v>37032.875</v>
      </c>
    </row>
    <row r="2034" spans="1:29" x14ac:dyDescent="0.25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3</v>
      </c>
      <c r="F2034" s="218">
        <f t="shared" si="160"/>
        <v>15000</v>
      </c>
      <c r="G2034" s="207">
        <v>1265444</v>
      </c>
      <c r="H2034" s="203">
        <v>37029.366296296299</v>
      </c>
      <c r="I2034" t="s">
        <v>3142</v>
      </c>
      <c r="M2034" t="s">
        <v>2476</v>
      </c>
      <c r="N2034" t="s">
        <v>3110</v>
      </c>
      <c r="O2034" t="s">
        <v>1845</v>
      </c>
      <c r="Q2034" s="204">
        <v>5000</v>
      </c>
      <c r="S2034" t="s">
        <v>2477</v>
      </c>
      <c r="T2034" t="s">
        <v>3899</v>
      </c>
      <c r="U2034" s="206">
        <v>10</v>
      </c>
      <c r="V2034" t="s">
        <v>2492</v>
      </c>
      <c r="W2034" t="s">
        <v>2431</v>
      </c>
      <c r="X2034" t="s">
        <v>2375</v>
      </c>
      <c r="Y2034" t="s">
        <v>3114</v>
      </c>
      <c r="Z2034" t="s">
        <v>3532</v>
      </c>
      <c r="AA2034">
        <v>797254</v>
      </c>
      <c r="AB2034" s="203">
        <v>37030.875</v>
      </c>
      <c r="AC2034" s="203">
        <v>37032.875</v>
      </c>
    </row>
    <row r="2035" spans="1:29" x14ac:dyDescent="0.25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3</v>
      </c>
      <c r="F2035" s="218">
        <f t="shared" si="160"/>
        <v>30000</v>
      </c>
      <c r="G2035" s="207">
        <v>1265443</v>
      </c>
      <c r="H2035" s="203">
        <v>37029.366296296299</v>
      </c>
      <c r="I2035" t="s">
        <v>3639</v>
      </c>
      <c r="M2035" t="s">
        <v>2476</v>
      </c>
      <c r="N2035" t="s">
        <v>3110</v>
      </c>
      <c r="O2035" t="s">
        <v>1756</v>
      </c>
      <c r="Q2035" s="204">
        <v>10000</v>
      </c>
      <c r="S2035" t="s">
        <v>2477</v>
      </c>
      <c r="T2035" t="s">
        <v>3899</v>
      </c>
      <c r="U2035" s="206">
        <v>4.07</v>
      </c>
      <c r="V2035" t="s">
        <v>2454</v>
      </c>
      <c r="W2035" t="s">
        <v>3157</v>
      </c>
      <c r="X2035" t="s">
        <v>3158</v>
      </c>
      <c r="Y2035" t="s">
        <v>3114</v>
      </c>
      <c r="Z2035" t="s">
        <v>3532</v>
      </c>
      <c r="AA2035">
        <v>797253</v>
      </c>
      <c r="AB2035" s="203">
        <v>37030.875</v>
      </c>
      <c r="AC2035" s="203">
        <v>37032.875</v>
      </c>
    </row>
    <row r="2036" spans="1:29" x14ac:dyDescent="0.25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3</v>
      </c>
      <c r="F2036" s="218">
        <f t="shared" si="160"/>
        <v>15000</v>
      </c>
      <c r="G2036" s="207">
        <v>1265445</v>
      </c>
      <c r="H2036" s="203">
        <v>37029.366307870368</v>
      </c>
      <c r="I2036" t="s">
        <v>3871</v>
      </c>
      <c r="M2036" t="s">
        <v>2476</v>
      </c>
      <c r="N2036" t="s">
        <v>3110</v>
      </c>
      <c r="O2036" t="s">
        <v>1768</v>
      </c>
      <c r="Q2036" s="204">
        <v>5000</v>
      </c>
      <c r="S2036" t="s">
        <v>2477</v>
      </c>
      <c r="T2036" t="s">
        <v>3899</v>
      </c>
      <c r="U2036" s="206">
        <v>3.96</v>
      </c>
      <c r="V2036" t="s">
        <v>2845</v>
      </c>
      <c r="W2036" t="s">
        <v>3174</v>
      </c>
      <c r="X2036" t="s">
        <v>3138</v>
      </c>
      <c r="Y2036" t="s">
        <v>3114</v>
      </c>
      <c r="Z2036" t="s">
        <v>3532</v>
      </c>
      <c r="AA2036">
        <v>797255</v>
      </c>
      <c r="AB2036" s="203">
        <v>37030.875</v>
      </c>
      <c r="AC2036" s="203">
        <v>37032.875</v>
      </c>
    </row>
    <row r="2037" spans="1:29" x14ac:dyDescent="0.25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3</v>
      </c>
      <c r="F2037" s="218">
        <f t="shared" si="160"/>
        <v>15000</v>
      </c>
      <c r="G2037" s="207">
        <v>1265446</v>
      </c>
      <c r="H2037" s="203">
        <v>37029.366319444445</v>
      </c>
      <c r="I2037" t="s">
        <v>4174</v>
      </c>
      <c r="M2037" t="s">
        <v>2476</v>
      </c>
      <c r="N2037" t="s">
        <v>3110</v>
      </c>
      <c r="O2037" t="s">
        <v>1799</v>
      </c>
      <c r="P2037" s="204">
        <v>5000</v>
      </c>
      <c r="S2037" t="s">
        <v>2477</v>
      </c>
      <c r="T2037" t="s">
        <v>3899</v>
      </c>
      <c r="U2037" s="206">
        <v>4</v>
      </c>
      <c r="V2037" t="s">
        <v>3722</v>
      </c>
      <c r="W2037" t="s">
        <v>2374</v>
      </c>
      <c r="X2037" t="s">
        <v>2375</v>
      </c>
      <c r="Y2037" t="s">
        <v>3114</v>
      </c>
      <c r="Z2037" t="s">
        <v>3532</v>
      </c>
      <c r="AA2037">
        <v>797256</v>
      </c>
      <c r="AB2037" s="203">
        <v>37030.875</v>
      </c>
      <c r="AC2037" s="203">
        <v>37032.875</v>
      </c>
    </row>
    <row r="2038" spans="1:29" x14ac:dyDescent="0.25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3</v>
      </c>
      <c r="F2038" s="218">
        <f t="shared" si="160"/>
        <v>15000</v>
      </c>
      <c r="G2038" s="207">
        <v>1265447</v>
      </c>
      <c r="H2038" s="203">
        <v>37029.366331018522</v>
      </c>
      <c r="I2038" t="s">
        <v>2710</v>
      </c>
      <c r="M2038" t="s">
        <v>2476</v>
      </c>
      <c r="N2038" t="s">
        <v>3110</v>
      </c>
      <c r="O2038" t="s">
        <v>1845</v>
      </c>
      <c r="Q2038" s="204">
        <v>5000</v>
      </c>
      <c r="S2038" t="s">
        <v>2477</v>
      </c>
      <c r="T2038" t="s">
        <v>3899</v>
      </c>
      <c r="U2038" s="206">
        <v>10</v>
      </c>
      <c r="V2038" t="s">
        <v>2438</v>
      </c>
      <c r="W2038" t="s">
        <v>2431</v>
      </c>
      <c r="X2038" t="s">
        <v>2375</v>
      </c>
      <c r="Y2038" t="s">
        <v>3114</v>
      </c>
      <c r="Z2038" t="s">
        <v>3532</v>
      </c>
      <c r="AA2038">
        <v>797257</v>
      </c>
      <c r="AB2038" s="203">
        <v>37030.875</v>
      </c>
      <c r="AC2038" s="203">
        <v>37032.875</v>
      </c>
    </row>
    <row r="2039" spans="1:29" x14ac:dyDescent="0.25">
      <c r="A2039" s="44" t="str">
        <f t="shared" si="156"/>
        <v>US Natural Gas Financial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Financial</v>
      </c>
      <c r="E2039" s="44">
        <f>IF(VLOOKUP(S2039,'DD-Lookup'!$J$6:$L$50,3,FALSE)="Monthly",(YEAR(AC2039)-YEAR(AB2039))*12+MONTH(AC2039)-MONTH(AB2039)+1,(AC2039-AB2039+1))</f>
        <v>13</v>
      </c>
      <c r="F2039" s="218">
        <f t="shared" si="160"/>
        <v>312000</v>
      </c>
      <c r="G2039" s="207">
        <v>1265448</v>
      </c>
      <c r="H2039" s="203">
        <v>37029.366354166668</v>
      </c>
      <c r="I2039" t="s">
        <v>2654</v>
      </c>
      <c r="M2039" t="s">
        <v>2476</v>
      </c>
      <c r="N2039" t="s">
        <v>2711</v>
      </c>
      <c r="O2039" t="s">
        <v>2588</v>
      </c>
      <c r="P2039" s="204">
        <v>24000</v>
      </c>
      <c r="S2039" t="s">
        <v>2477</v>
      </c>
      <c r="T2039" t="s">
        <v>3899</v>
      </c>
      <c r="U2039" s="206">
        <v>4.125</v>
      </c>
      <c r="V2039" t="s">
        <v>2147</v>
      </c>
      <c r="W2039" t="s">
        <v>3181</v>
      </c>
      <c r="X2039" t="s">
        <v>2306</v>
      </c>
      <c r="Y2039" t="s">
        <v>3964</v>
      </c>
      <c r="Z2039" t="s">
        <v>3532</v>
      </c>
      <c r="AA2039" t="s">
        <v>2148</v>
      </c>
      <c r="AB2039" s="203">
        <v>37030.875</v>
      </c>
      <c r="AC2039" s="203">
        <v>37042.875</v>
      </c>
    </row>
    <row r="2040" spans="1:29" x14ac:dyDescent="0.25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3</v>
      </c>
      <c r="F2040" s="218">
        <f t="shared" si="160"/>
        <v>15000</v>
      </c>
      <c r="G2040" s="207">
        <v>1265449</v>
      </c>
      <c r="H2040" s="203">
        <v>37029.366365740738</v>
      </c>
      <c r="I2040" t="s">
        <v>3169</v>
      </c>
      <c r="M2040" t="s">
        <v>2476</v>
      </c>
      <c r="N2040" t="s">
        <v>3110</v>
      </c>
      <c r="O2040" t="s">
        <v>2628</v>
      </c>
      <c r="Q2040" s="204">
        <v>5000</v>
      </c>
      <c r="S2040" t="s">
        <v>2477</v>
      </c>
      <c r="T2040" t="s">
        <v>3899</v>
      </c>
      <c r="U2040" s="206">
        <v>4.3</v>
      </c>
      <c r="V2040" t="s">
        <v>2750</v>
      </c>
      <c r="W2040" t="s">
        <v>2337</v>
      </c>
      <c r="X2040" t="s">
        <v>2338</v>
      </c>
      <c r="Y2040" t="s">
        <v>3114</v>
      </c>
      <c r="Z2040" t="s">
        <v>3532</v>
      </c>
      <c r="AA2040">
        <v>797258</v>
      </c>
      <c r="AB2040" s="203">
        <v>37030.875</v>
      </c>
      <c r="AC2040" s="203">
        <v>37032.875</v>
      </c>
    </row>
    <row r="2041" spans="1:29" x14ac:dyDescent="0.25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3</v>
      </c>
      <c r="F2041" s="218">
        <f t="shared" si="160"/>
        <v>30000</v>
      </c>
      <c r="G2041" s="207">
        <v>1265451</v>
      </c>
      <c r="H2041" s="203">
        <v>37029.366377314815</v>
      </c>
      <c r="I2041" t="s">
        <v>2710</v>
      </c>
      <c r="M2041" t="s">
        <v>2476</v>
      </c>
      <c r="N2041" t="s">
        <v>3110</v>
      </c>
      <c r="O2041" t="s">
        <v>1845</v>
      </c>
      <c r="Q2041" s="204">
        <v>10000</v>
      </c>
      <c r="S2041" t="s">
        <v>2477</v>
      </c>
      <c r="T2041" t="s">
        <v>3899</v>
      </c>
      <c r="U2041" s="206">
        <v>10.074999999999999</v>
      </c>
      <c r="V2041" t="s">
        <v>2438</v>
      </c>
      <c r="W2041" t="s">
        <v>2431</v>
      </c>
      <c r="X2041" t="s">
        <v>2375</v>
      </c>
      <c r="Y2041" t="s">
        <v>3114</v>
      </c>
      <c r="Z2041" t="s">
        <v>3532</v>
      </c>
      <c r="AA2041">
        <v>797259</v>
      </c>
      <c r="AB2041" s="203">
        <v>37030.875</v>
      </c>
      <c r="AC2041" s="203">
        <v>37032.875</v>
      </c>
    </row>
    <row r="2042" spans="1:29" x14ac:dyDescent="0.25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3</v>
      </c>
      <c r="F2042" s="218">
        <f t="shared" si="160"/>
        <v>15000</v>
      </c>
      <c r="G2042" s="207">
        <v>1265450</v>
      </c>
      <c r="H2042" s="203">
        <v>37029.366377314815</v>
      </c>
      <c r="I2042" t="s">
        <v>4174</v>
      </c>
      <c r="M2042" t="s">
        <v>2476</v>
      </c>
      <c r="N2042" t="s">
        <v>3110</v>
      </c>
      <c r="O2042" t="s">
        <v>1799</v>
      </c>
      <c r="P2042" s="204">
        <v>5000</v>
      </c>
      <c r="S2042" t="s">
        <v>2477</v>
      </c>
      <c r="T2042" t="s">
        <v>3899</v>
      </c>
      <c r="U2042" s="206">
        <v>3.9</v>
      </c>
      <c r="V2042" t="s">
        <v>3722</v>
      </c>
      <c r="W2042" t="s">
        <v>2374</v>
      </c>
      <c r="X2042" t="s">
        <v>2375</v>
      </c>
      <c r="Y2042" t="s">
        <v>3114</v>
      </c>
      <c r="Z2042" t="s">
        <v>3532</v>
      </c>
      <c r="AA2042">
        <v>797260</v>
      </c>
      <c r="AB2042" s="203">
        <v>37030.875</v>
      </c>
      <c r="AC2042" s="203">
        <v>37032.875</v>
      </c>
    </row>
    <row r="2043" spans="1:29" x14ac:dyDescent="0.25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3</v>
      </c>
      <c r="F2043" s="218">
        <f t="shared" si="160"/>
        <v>15000</v>
      </c>
      <c r="G2043" s="207">
        <v>1265452</v>
      </c>
      <c r="H2043" s="203">
        <v>37029.366377314815</v>
      </c>
      <c r="I2043" t="s">
        <v>2630</v>
      </c>
      <c r="M2043" t="s">
        <v>2476</v>
      </c>
      <c r="N2043" t="s">
        <v>3110</v>
      </c>
      <c r="O2043" t="s">
        <v>1758</v>
      </c>
      <c r="P2043" s="204">
        <v>5000</v>
      </c>
      <c r="S2043" t="s">
        <v>2477</v>
      </c>
      <c r="T2043" t="s">
        <v>3899</v>
      </c>
      <c r="U2043" s="206">
        <v>4.03</v>
      </c>
      <c r="V2043" t="s">
        <v>2586</v>
      </c>
      <c r="W2043" t="s">
        <v>2326</v>
      </c>
      <c r="X2043" t="s">
        <v>2378</v>
      </c>
      <c r="Y2043" t="s">
        <v>3114</v>
      </c>
      <c r="Z2043" t="s">
        <v>3532</v>
      </c>
      <c r="AA2043">
        <v>797261</v>
      </c>
      <c r="AB2043" s="203">
        <v>37030.875</v>
      </c>
      <c r="AC2043" s="203">
        <v>37032.875</v>
      </c>
    </row>
    <row r="2044" spans="1:29" x14ac:dyDescent="0.25">
      <c r="A2044" s="44" t="str">
        <f t="shared" si="156"/>
        <v xml:space="preserve"> Natural Gas Physical</v>
      </c>
      <c r="B2044" s="44" t="str">
        <f t="shared" si="157"/>
        <v/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4</v>
      </c>
      <c r="F2044" s="218">
        <f t="shared" si="160"/>
        <v>20000</v>
      </c>
      <c r="G2044" s="207">
        <v>1265453</v>
      </c>
      <c r="H2044" s="203">
        <v>37029.366388888891</v>
      </c>
      <c r="I2044" t="s">
        <v>2710</v>
      </c>
      <c r="M2044" t="s">
        <v>2476</v>
      </c>
      <c r="N2044" t="s">
        <v>2391</v>
      </c>
      <c r="O2044" t="s">
        <v>2076</v>
      </c>
      <c r="Q2044" s="204">
        <v>5000</v>
      </c>
      <c r="S2044" t="s">
        <v>2477</v>
      </c>
      <c r="T2044" t="s">
        <v>3899</v>
      </c>
      <c r="U2044" s="206">
        <v>3.84</v>
      </c>
      <c r="V2044" t="s">
        <v>2135</v>
      </c>
      <c r="W2044" t="s">
        <v>2956</v>
      </c>
      <c r="X2044" t="s">
        <v>2957</v>
      </c>
      <c r="Y2044" t="s">
        <v>3114</v>
      </c>
      <c r="Z2044" t="s">
        <v>3533</v>
      </c>
      <c r="AA2044">
        <v>797262</v>
      </c>
      <c r="AB2044" s="203">
        <v>37030.875</v>
      </c>
      <c r="AC2044" s="203">
        <v>37033.875</v>
      </c>
    </row>
    <row r="2045" spans="1:29" x14ac:dyDescent="0.25">
      <c r="A2045" s="44" t="str">
        <f t="shared" si="156"/>
        <v>US Natural Gas Financial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Financial</v>
      </c>
      <c r="E2045" s="44">
        <f>IF(VLOOKUP(S2045,'DD-Lookup'!$J$6:$L$50,3,FALSE)="Monthly",(YEAR(AC2045)-YEAR(AB2045))*12+MONTH(AC2045)-MONTH(AB2045)+1,(AC2045-AB2045+1))</f>
        <v>30</v>
      </c>
      <c r="F2045" s="218">
        <f t="shared" si="160"/>
        <v>150000</v>
      </c>
      <c r="G2045" s="207">
        <v>1265454</v>
      </c>
      <c r="H2045" s="203">
        <v>37029.366388888891</v>
      </c>
      <c r="I2045" t="s">
        <v>2672</v>
      </c>
      <c r="M2045" t="s">
        <v>2476</v>
      </c>
      <c r="N2045" t="s">
        <v>3125</v>
      </c>
      <c r="O2045" t="s">
        <v>2403</v>
      </c>
      <c r="Q2045" s="204">
        <v>5000</v>
      </c>
      <c r="S2045" t="s">
        <v>2477</v>
      </c>
      <c r="T2045" t="s">
        <v>3899</v>
      </c>
      <c r="U2045" s="206">
        <v>-1.33</v>
      </c>
      <c r="V2045" t="s">
        <v>1224</v>
      </c>
      <c r="W2045" t="s">
        <v>2404</v>
      </c>
      <c r="X2045" t="s">
        <v>2405</v>
      </c>
      <c r="Y2045" t="s">
        <v>3964</v>
      </c>
      <c r="Z2045" t="s">
        <v>3532</v>
      </c>
      <c r="AA2045" t="s">
        <v>2149</v>
      </c>
      <c r="AB2045" s="203">
        <v>37043.875</v>
      </c>
      <c r="AC2045" s="203">
        <v>37072.875</v>
      </c>
    </row>
    <row r="2046" spans="1:29" x14ac:dyDescent="0.25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3</v>
      </c>
      <c r="F2046" s="218">
        <f t="shared" si="160"/>
        <v>30000</v>
      </c>
      <c r="G2046" s="207">
        <v>1265455</v>
      </c>
      <c r="H2046" s="203">
        <v>37029.366400462961</v>
      </c>
      <c r="I2046" t="s">
        <v>3240</v>
      </c>
      <c r="M2046" t="s">
        <v>2476</v>
      </c>
      <c r="N2046" t="s">
        <v>3110</v>
      </c>
      <c r="O2046" t="s">
        <v>1805</v>
      </c>
      <c r="Q2046" s="204">
        <v>10000</v>
      </c>
      <c r="S2046" t="s">
        <v>2477</v>
      </c>
      <c r="T2046" t="s">
        <v>3899</v>
      </c>
      <c r="U2046" s="206">
        <v>3.8250000000000002</v>
      </c>
      <c r="V2046" t="s">
        <v>2874</v>
      </c>
      <c r="W2046" t="s">
        <v>2386</v>
      </c>
      <c r="X2046" t="s">
        <v>2375</v>
      </c>
      <c r="Y2046" t="s">
        <v>3114</v>
      </c>
      <c r="Z2046" t="s">
        <v>3532</v>
      </c>
      <c r="AA2046">
        <v>797263</v>
      </c>
      <c r="AB2046" s="203">
        <v>37030.875</v>
      </c>
      <c r="AC2046" s="203">
        <v>37032.875</v>
      </c>
    </row>
    <row r="2047" spans="1:29" x14ac:dyDescent="0.25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3</v>
      </c>
      <c r="F2047" s="218">
        <f t="shared" si="160"/>
        <v>30000</v>
      </c>
      <c r="G2047" s="207">
        <v>1265456</v>
      </c>
      <c r="H2047" s="203">
        <v>37029.366412037038</v>
      </c>
      <c r="I2047" t="s">
        <v>2710</v>
      </c>
      <c r="M2047" t="s">
        <v>2476</v>
      </c>
      <c r="N2047" t="s">
        <v>3110</v>
      </c>
      <c r="O2047" t="s">
        <v>1839</v>
      </c>
      <c r="Q2047" s="204">
        <v>10000</v>
      </c>
      <c r="S2047" t="s">
        <v>2477</v>
      </c>
      <c r="T2047" t="s">
        <v>3899</v>
      </c>
      <c r="U2047" s="206">
        <v>10.074999999999999</v>
      </c>
      <c r="V2047" t="s">
        <v>2438</v>
      </c>
      <c r="W2047" t="s">
        <v>2431</v>
      </c>
      <c r="X2047" t="s">
        <v>2375</v>
      </c>
      <c r="Y2047" t="s">
        <v>3114</v>
      </c>
      <c r="Z2047" t="s">
        <v>3532</v>
      </c>
      <c r="AA2047">
        <v>797264</v>
      </c>
      <c r="AB2047" s="203">
        <v>37030.875</v>
      </c>
      <c r="AC2047" s="203">
        <v>37032.875</v>
      </c>
    </row>
    <row r="2048" spans="1:29" x14ac:dyDescent="0.25">
      <c r="A2048" s="44" t="str">
        <f t="shared" si="156"/>
        <v>US Natural Gas Financial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153</v>
      </c>
      <c r="F2048" s="218">
        <f t="shared" si="160"/>
        <v>1530000</v>
      </c>
      <c r="G2048" s="207">
        <v>1265457</v>
      </c>
      <c r="H2048" s="203">
        <v>37029.366423611114</v>
      </c>
      <c r="I2048" t="s">
        <v>2654</v>
      </c>
      <c r="J2048" t="s">
        <v>2892</v>
      </c>
      <c r="K2048" t="s">
        <v>2697</v>
      </c>
      <c r="M2048" t="s">
        <v>2476</v>
      </c>
      <c r="N2048" t="s">
        <v>3125</v>
      </c>
      <c r="O2048" t="s">
        <v>2150</v>
      </c>
      <c r="P2048" s="204">
        <v>10000</v>
      </c>
      <c r="S2048" t="s">
        <v>2477</v>
      </c>
      <c r="T2048" t="s">
        <v>3899</v>
      </c>
      <c r="U2048" s="206">
        <v>-1.4999999999999999E-2</v>
      </c>
      <c r="V2048" t="s">
        <v>2151</v>
      </c>
      <c r="W2048" t="s">
        <v>2831</v>
      </c>
      <c r="X2048" t="s">
        <v>2832</v>
      </c>
      <c r="Y2048" t="s">
        <v>3964</v>
      </c>
      <c r="Z2048" t="s">
        <v>3532</v>
      </c>
      <c r="AA2048" t="s">
        <v>2152</v>
      </c>
      <c r="AB2048" s="203">
        <v>37043</v>
      </c>
      <c r="AC2048" s="203">
        <v>37195</v>
      </c>
    </row>
    <row r="2049" spans="1:29" x14ac:dyDescent="0.25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13</v>
      </c>
      <c r="F2049" s="218">
        <f t="shared" si="160"/>
        <v>13000</v>
      </c>
      <c r="G2049" s="207">
        <v>1265458</v>
      </c>
      <c r="H2049" s="203">
        <v>37029.366423611114</v>
      </c>
      <c r="I2049" t="s">
        <v>2791</v>
      </c>
      <c r="M2049" t="s">
        <v>2476</v>
      </c>
      <c r="N2049" t="s">
        <v>3110</v>
      </c>
      <c r="O2049" t="s">
        <v>2616</v>
      </c>
      <c r="P2049" s="204">
        <v>1000</v>
      </c>
      <c r="S2049" t="s">
        <v>2477</v>
      </c>
      <c r="T2049" t="s">
        <v>3899</v>
      </c>
      <c r="U2049" s="206">
        <v>4.3099999999999996</v>
      </c>
      <c r="V2049" t="s">
        <v>2792</v>
      </c>
      <c r="W2049" t="s">
        <v>2337</v>
      </c>
      <c r="X2049" t="s">
        <v>2338</v>
      </c>
      <c r="Y2049" t="s">
        <v>3114</v>
      </c>
      <c r="Z2049" t="s">
        <v>3532</v>
      </c>
      <c r="AA2049">
        <v>797266</v>
      </c>
      <c r="AB2049" s="203">
        <v>37030.875</v>
      </c>
      <c r="AC2049" s="203">
        <v>37042.875</v>
      </c>
    </row>
    <row r="2050" spans="1:29" x14ac:dyDescent="0.25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3</v>
      </c>
      <c r="F2050" s="218">
        <f t="shared" si="160"/>
        <v>15000</v>
      </c>
      <c r="G2050" s="207">
        <v>1265460</v>
      </c>
      <c r="H2050" s="203">
        <v>37029.366446759261</v>
      </c>
      <c r="I2050" t="s">
        <v>2387</v>
      </c>
      <c r="M2050" t="s">
        <v>2476</v>
      </c>
      <c r="N2050" t="s">
        <v>3110</v>
      </c>
      <c r="O2050" t="s">
        <v>1822</v>
      </c>
      <c r="P2050" s="204">
        <v>5000</v>
      </c>
      <c r="S2050" t="s">
        <v>2477</v>
      </c>
      <c r="T2050" t="s">
        <v>3899</v>
      </c>
      <c r="U2050" s="206">
        <v>4</v>
      </c>
      <c r="V2050" t="s">
        <v>1853</v>
      </c>
      <c r="W2050" t="s">
        <v>3174</v>
      </c>
      <c r="X2050" t="s">
        <v>3138</v>
      </c>
      <c r="Y2050" t="s">
        <v>3114</v>
      </c>
      <c r="Z2050" t="s">
        <v>3532</v>
      </c>
      <c r="AA2050">
        <v>797265</v>
      </c>
      <c r="AB2050" s="203">
        <v>37030.875</v>
      </c>
      <c r="AC2050" s="203">
        <v>37032.875</v>
      </c>
    </row>
    <row r="2051" spans="1:29" x14ac:dyDescent="0.25">
      <c r="A2051" s="44" t="str">
        <f t="shared" si="156"/>
        <v>US Natural Gas Physical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3</v>
      </c>
      <c r="F2051" s="218">
        <f t="shared" si="160"/>
        <v>1800</v>
      </c>
      <c r="G2051" s="207">
        <v>1265461</v>
      </c>
      <c r="H2051" s="203">
        <v>37029.36650462963</v>
      </c>
      <c r="I2051" t="s">
        <v>2324</v>
      </c>
      <c r="M2051" t="s">
        <v>2476</v>
      </c>
      <c r="N2051" t="s">
        <v>3110</v>
      </c>
      <c r="O2051" t="s">
        <v>1753</v>
      </c>
      <c r="Q2051" s="204">
        <v>600</v>
      </c>
      <c r="S2051" t="s">
        <v>2477</v>
      </c>
      <c r="T2051" t="s">
        <v>3899</v>
      </c>
      <c r="U2051" s="206">
        <v>4.1712999999999996</v>
      </c>
      <c r="V2051" t="s">
        <v>2325</v>
      </c>
      <c r="W2051" t="s">
        <v>3112</v>
      </c>
      <c r="X2051" t="s">
        <v>3113</v>
      </c>
      <c r="Y2051" t="s">
        <v>3114</v>
      </c>
      <c r="Z2051" t="s">
        <v>3532</v>
      </c>
      <c r="AA2051">
        <v>797268</v>
      </c>
      <c r="AB2051" s="203">
        <v>37030.875</v>
      </c>
      <c r="AC2051" s="203">
        <v>37032.875</v>
      </c>
    </row>
    <row r="2052" spans="1:29" x14ac:dyDescent="0.25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3</v>
      </c>
      <c r="F2052" s="218">
        <f t="shared" si="160"/>
        <v>15000</v>
      </c>
      <c r="G2052" s="207">
        <v>1265462</v>
      </c>
      <c r="H2052" s="203">
        <v>37029.36650462963</v>
      </c>
      <c r="I2052" t="s">
        <v>2669</v>
      </c>
      <c r="M2052" t="s">
        <v>2476</v>
      </c>
      <c r="N2052" t="s">
        <v>3110</v>
      </c>
      <c r="O2052" t="s">
        <v>1768</v>
      </c>
      <c r="Q2052" s="204">
        <v>5000</v>
      </c>
      <c r="S2052" t="s">
        <v>2477</v>
      </c>
      <c r="T2052" t="s">
        <v>3899</v>
      </c>
      <c r="U2052" s="206">
        <v>3.9649999999999999</v>
      </c>
      <c r="V2052" t="s">
        <v>2998</v>
      </c>
      <c r="W2052" t="s">
        <v>3174</v>
      </c>
      <c r="X2052" t="s">
        <v>3138</v>
      </c>
      <c r="Y2052" t="s">
        <v>3114</v>
      </c>
      <c r="Z2052" t="s">
        <v>3532</v>
      </c>
      <c r="AA2052">
        <v>797267</v>
      </c>
      <c r="AB2052" s="203">
        <v>37030.875</v>
      </c>
      <c r="AC2052" s="203">
        <v>37032.875</v>
      </c>
    </row>
    <row r="2053" spans="1:29" x14ac:dyDescent="0.25">
      <c r="A2053" s="44" t="str">
        <f t="shared" si="156"/>
        <v>US Natural Gas Financial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Financial</v>
      </c>
      <c r="E2053" s="44">
        <f>IF(VLOOKUP(S2053,'DD-Lookup'!$J$6:$L$50,3,FALSE)="Monthly",(YEAR(AC2053)-YEAR(AB2053))*12+MONTH(AC2053)-MONTH(AB2053)+1,(AC2053-AB2053+1))</f>
        <v>31</v>
      </c>
      <c r="F2053" s="218">
        <f t="shared" si="160"/>
        <v>620000</v>
      </c>
      <c r="G2053" s="207">
        <v>1265463</v>
      </c>
      <c r="H2053" s="203">
        <v>37029.366516203707</v>
      </c>
      <c r="I2053" t="s">
        <v>3136</v>
      </c>
      <c r="M2053" t="s">
        <v>2476</v>
      </c>
      <c r="N2053" t="s">
        <v>2711</v>
      </c>
      <c r="O2053" t="s">
        <v>3124</v>
      </c>
      <c r="Q2053" s="204">
        <v>20000</v>
      </c>
      <c r="S2053" t="s">
        <v>2477</v>
      </c>
      <c r="T2053" t="s">
        <v>3899</v>
      </c>
      <c r="U2053" s="206">
        <v>4.2525000000000004</v>
      </c>
      <c r="V2053" t="s">
        <v>3742</v>
      </c>
      <c r="W2053" t="s">
        <v>3390</v>
      </c>
      <c r="X2053" t="s">
        <v>2713</v>
      </c>
      <c r="Y2053" t="s">
        <v>3964</v>
      </c>
      <c r="Z2053" t="s">
        <v>3532</v>
      </c>
      <c r="AA2053" t="s">
        <v>2153</v>
      </c>
      <c r="AB2053" s="203">
        <v>37073.875</v>
      </c>
      <c r="AC2053" s="203">
        <v>37103.875</v>
      </c>
    </row>
    <row r="2054" spans="1:29" x14ac:dyDescent="0.25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13</v>
      </c>
      <c r="F2054" s="218">
        <f t="shared" si="160"/>
        <v>325000</v>
      </c>
      <c r="G2054" s="207">
        <v>1265466</v>
      </c>
      <c r="H2054" s="203">
        <v>37029.366550925923</v>
      </c>
      <c r="I2054" t="s">
        <v>2654</v>
      </c>
      <c r="M2054" t="s">
        <v>2476</v>
      </c>
      <c r="N2054" t="s">
        <v>2711</v>
      </c>
      <c r="O2054" t="s">
        <v>2588</v>
      </c>
      <c r="P2054" s="204">
        <v>25000</v>
      </c>
      <c r="S2054" t="s">
        <v>2477</v>
      </c>
      <c r="T2054" t="s">
        <v>3899</v>
      </c>
      <c r="U2054" s="206">
        <v>4.12</v>
      </c>
      <c r="V2054" t="s">
        <v>2147</v>
      </c>
      <c r="W2054" t="s">
        <v>3181</v>
      </c>
      <c r="X2054" t="s">
        <v>2306</v>
      </c>
      <c r="Y2054" t="s">
        <v>3964</v>
      </c>
      <c r="Z2054" t="s">
        <v>3532</v>
      </c>
      <c r="AA2054" t="s">
        <v>2154</v>
      </c>
      <c r="AB2054" s="203">
        <v>37030.875</v>
      </c>
      <c r="AC2054" s="203">
        <v>37042.875</v>
      </c>
    </row>
    <row r="2055" spans="1:29" x14ac:dyDescent="0.25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3</v>
      </c>
      <c r="F2055" s="218">
        <f t="shared" si="160"/>
        <v>15000</v>
      </c>
      <c r="G2055" s="207">
        <v>1265465</v>
      </c>
      <c r="H2055" s="203">
        <v>37029.366550925923</v>
      </c>
      <c r="I2055" t="s">
        <v>3136</v>
      </c>
      <c r="M2055" t="s">
        <v>2476</v>
      </c>
      <c r="N2055" t="s">
        <v>3110</v>
      </c>
      <c r="O2055" t="s">
        <v>1761</v>
      </c>
      <c r="P2055" s="204">
        <v>5000</v>
      </c>
      <c r="S2055" t="s">
        <v>2477</v>
      </c>
      <c r="T2055" t="s">
        <v>3899</v>
      </c>
      <c r="U2055" s="206">
        <v>4.4450000000000003</v>
      </c>
      <c r="V2055" t="s">
        <v>2549</v>
      </c>
      <c r="W2055" t="s">
        <v>2358</v>
      </c>
      <c r="X2055" t="s">
        <v>2359</v>
      </c>
      <c r="Y2055" t="s">
        <v>3114</v>
      </c>
      <c r="Z2055" t="s">
        <v>3532</v>
      </c>
      <c r="AA2055">
        <v>797270</v>
      </c>
      <c r="AB2055" s="203">
        <v>37030.875</v>
      </c>
      <c r="AC2055" s="203">
        <v>37032.875</v>
      </c>
    </row>
    <row r="2056" spans="1:29" x14ac:dyDescent="0.25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3</v>
      </c>
      <c r="F2056" s="218">
        <f t="shared" si="160"/>
        <v>15000</v>
      </c>
      <c r="G2056" s="207">
        <v>1265467</v>
      </c>
      <c r="H2056" s="203">
        <v>37029.366562499999</v>
      </c>
      <c r="I2056" t="s">
        <v>3115</v>
      </c>
      <c r="M2056" t="s">
        <v>2476</v>
      </c>
      <c r="N2056" t="s">
        <v>3110</v>
      </c>
      <c r="O2056" t="s">
        <v>1753</v>
      </c>
      <c r="P2056" s="204">
        <v>5000</v>
      </c>
      <c r="S2056" t="s">
        <v>2477</v>
      </c>
      <c r="T2056" t="s">
        <v>3899</v>
      </c>
      <c r="U2056" s="206">
        <v>4.1688000000000001</v>
      </c>
      <c r="V2056" t="s">
        <v>3162</v>
      </c>
      <c r="W2056" t="s">
        <v>3112</v>
      </c>
      <c r="X2056" t="s">
        <v>3113</v>
      </c>
      <c r="Y2056" t="s">
        <v>3114</v>
      </c>
      <c r="Z2056" t="s">
        <v>3532</v>
      </c>
      <c r="AA2056">
        <v>797269</v>
      </c>
      <c r="AB2056" s="203">
        <v>37030.875</v>
      </c>
      <c r="AC2056" s="203">
        <v>37032.875</v>
      </c>
    </row>
    <row r="2057" spans="1:29" x14ac:dyDescent="0.25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30</v>
      </c>
      <c r="F2057" s="218">
        <f t="shared" si="160"/>
        <v>150000</v>
      </c>
      <c r="G2057" s="207">
        <v>1265468</v>
      </c>
      <c r="H2057" s="203">
        <v>37029.366631944446</v>
      </c>
      <c r="I2057" t="s">
        <v>2721</v>
      </c>
      <c r="M2057" t="s">
        <v>2476</v>
      </c>
      <c r="N2057" t="s">
        <v>2909</v>
      </c>
      <c r="O2057" t="s">
        <v>2493</v>
      </c>
      <c r="P2057" s="204">
        <v>5000</v>
      </c>
      <c r="S2057" t="s">
        <v>2477</v>
      </c>
      <c r="T2057" t="s">
        <v>3899</v>
      </c>
      <c r="U2057" s="206">
        <v>0.44500000000000001</v>
      </c>
      <c r="V2057" t="s">
        <v>3683</v>
      </c>
      <c r="W2057" t="s">
        <v>2358</v>
      </c>
      <c r="X2057" t="s">
        <v>2359</v>
      </c>
      <c r="Y2057" t="s">
        <v>3114</v>
      </c>
      <c r="Z2057" t="s">
        <v>3532</v>
      </c>
      <c r="AA2057" t="s">
        <v>2155</v>
      </c>
      <c r="AB2057" s="203">
        <v>37043.875</v>
      </c>
      <c r="AC2057" s="203">
        <v>37072.875</v>
      </c>
    </row>
    <row r="2058" spans="1:29" x14ac:dyDescent="0.25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3</v>
      </c>
      <c r="F2058" s="218">
        <f t="shared" si="160"/>
        <v>30000</v>
      </c>
      <c r="G2058" s="207">
        <v>1265469</v>
      </c>
      <c r="H2058" s="203">
        <v>37029.366643518515</v>
      </c>
      <c r="I2058" t="s">
        <v>2630</v>
      </c>
      <c r="M2058" t="s">
        <v>2476</v>
      </c>
      <c r="N2058" t="s">
        <v>3110</v>
      </c>
      <c r="O2058" t="s">
        <v>1799</v>
      </c>
      <c r="Q2058" s="204">
        <v>10000</v>
      </c>
      <c r="S2058" t="s">
        <v>2477</v>
      </c>
      <c r="T2058" t="s">
        <v>3899</v>
      </c>
      <c r="U2058" s="206">
        <v>4</v>
      </c>
      <c r="V2058" t="s">
        <v>2730</v>
      </c>
      <c r="W2058" t="s">
        <v>2374</v>
      </c>
      <c r="X2058" t="s">
        <v>2375</v>
      </c>
      <c r="Y2058" t="s">
        <v>3114</v>
      </c>
      <c r="Z2058" t="s">
        <v>3532</v>
      </c>
      <c r="AA2058">
        <v>797271</v>
      </c>
      <c r="AB2058" s="203">
        <v>37030.875</v>
      </c>
      <c r="AC2058" s="203">
        <v>37032.875</v>
      </c>
    </row>
    <row r="2059" spans="1:29" x14ac:dyDescent="0.25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3</v>
      </c>
      <c r="F2059" s="218">
        <f t="shared" ref="F2059:F2122" si="165">E2059*SUM(P2059:Q2059)</f>
        <v>75000</v>
      </c>
      <c r="G2059" s="207">
        <v>1265470</v>
      </c>
      <c r="H2059" s="203">
        <v>37029.366643518515</v>
      </c>
      <c r="I2059" t="s">
        <v>2464</v>
      </c>
      <c r="M2059" t="s">
        <v>2476</v>
      </c>
      <c r="N2059" t="s">
        <v>3110</v>
      </c>
      <c r="O2059" t="s">
        <v>2606</v>
      </c>
      <c r="Q2059" s="204">
        <v>25000</v>
      </c>
      <c r="S2059" t="s">
        <v>2477</v>
      </c>
      <c r="T2059" t="s">
        <v>3899</v>
      </c>
      <c r="U2059" s="206">
        <v>4.125</v>
      </c>
      <c r="V2059" t="s">
        <v>4134</v>
      </c>
      <c r="W2059" t="s">
        <v>2319</v>
      </c>
      <c r="X2059" t="s">
        <v>2320</v>
      </c>
      <c r="Y2059" t="s">
        <v>3114</v>
      </c>
      <c r="Z2059" t="s">
        <v>3532</v>
      </c>
      <c r="AA2059">
        <v>797273</v>
      </c>
      <c r="AB2059" s="203">
        <v>37030.875</v>
      </c>
      <c r="AC2059" s="203">
        <v>37032.875</v>
      </c>
    </row>
    <row r="2060" spans="1:29" x14ac:dyDescent="0.25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3</v>
      </c>
      <c r="F2060" s="218">
        <f t="shared" si="165"/>
        <v>12615</v>
      </c>
      <c r="G2060" s="207">
        <v>1265471</v>
      </c>
      <c r="H2060" s="203">
        <v>37029.366655092592</v>
      </c>
      <c r="I2060" t="s">
        <v>2690</v>
      </c>
      <c r="M2060" t="s">
        <v>2476</v>
      </c>
      <c r="N2060" t="s">
        <v>3110</v>
      </c>
      <c r="O2060" t="s">
        <v>1802</v>
      </c>
      <c r="P2060" s="204">
        <v>4205</v>
      </c>
      <c r="S2060" t="s">
        <v>2477</v>
      </c>
      <c r="T2060" t="s">
        <v>3899</v>
      </c>
      <c r="U2060" s="206">
        <v>4.0199999999999996</v>
      </c>
      <c r="V2060" t="s">
        <v>3801</v>
      </c>
      <c r="W2060" t="s">
        <v>3157</v>
      </c>
      <c r="X2060" t="s">
        <v>3158</v>
      </c>
      <c r="Y2060" t="s">
        <v>3114</v>
      </c>
      <c r="Z2060" t="s">
        <v>3532</v>
      </c>
      <c r="AA2060">
        <v>797272</v>
      </c>
      <c r="AB2060" s="203">
        <v>37030.875</v>
      </c>
      <c r="AC2060" s="203">
        <v>37032.875</v>
      </c>
    </row>
    <row r="2061" spans="1:29" x14ac:dyDescent="0.25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3</v>
      </c>
      <c r="F2061" s="218">
        <f t="shared" si="165"/>
        <v>15696</v>
      </c>
      <c r="G2061" s="207">
        <v>1265472</v>
      </c>
      <c r="H2061" s="203">
        <v>37029.366666666669</v>
      </c>
      <c r="I2061" t="s">
        <v>2365</v>
      </c>
      <c r="M2061" t="s">
        <v>2476</v>
      </c>
      <c r="N2061" t="s">
        <v>3110</v>
      </c>
      <c r="O2061" t="s">
        <v>1802</v>
      </c>
      <c r="Q2061" s="204">
        <v>5232</v>
      </c>
      <c r="S2061" t="s">
        <v>2477</v>
      </c>
      <c r="T2061" t="s">
        <v>3899</v>
      </c>
      <c r="U2061" s="206">
        <v>4.0250000000000004</v>
      </c>
      <c r="V2061" t="s">
        <v>2922</v>
      </c>
      <c r="W2061" t="s">
        <v>3157</v>
      </c>
      <c r="X2061" t="s">
        <v>3158</v>
      </c>
      <c r="Y2061" t="s">
        <v>3114</v>
      </c>
      <c r="Z2061" t="s">
        <v>3532</v>
      </c>
      <c r="AA2061">
        <v>797274</v>
      </c>
      <c r="AB2061" s="203">
        <v>37030.875</v>
      </c>
      <c r="AC2061" s="203">
        <v>37032.875</v>
      </c>
    </row>
    <row r="2062" spans="1:29" x14ac:dyDescent="0.25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3</v>
      </c>
      <c r="F2062" s="218">
        <f t="shared" si="165"/>
        <v>6810</v>
      </c>
      <c r="G2062" s="207">
        <v>1265473</v>
      </c>
      <c r="H2062" s="203">
        <v>37029.366689814815</v>
      </c>
      <c r="I2062" t="s">
        <v>2362</v>
      </c>
      <c r="M2062" t="s">
        <v>2476</v>
      </c>
      <c r="N2062" t="s">
        <v>3110</v>
      </c>
      <c r="O2062" t="s">
        <v>1779</v>
      </c>
      <c r="P2062" s="204">
        <v>2270</v>
      </c>
      <c r="S2062" t="s">
        <v>2477</v>
      </c>
      <c r="T2062" t="s">
        <v>3899</v>
      </c>
      <c r="U2062" s="206">
        <v>4.32</v>
      </c>
      <c r="V2062" t="s">
        <v>2912</v>
      </c>
      <c r="W2062" t="s">
        <v>3174</v>
      </c>
      <c r="X2062" t="s">
        <v>3175</v>
      </c>
      <c r="Y2062" t="s">
        <v>3114</v>
      </c>
      <c r="Z2062" t="s">
        <v>3532</v>
      </c>
      <c r="AA2062">
        <v>797275</v>
      </c>
      <c r="AB2062" s="203">
        <v>37030.875</v>
      </c>
      <c r="AC2062" s="203">
        <v>37032.875</v>
      </c>
    </row>
    <row r="2063" spans="1:29" x14ac:dyDescent="0.25">
      <c r="A2063" s="44" t="str">
        <f t="shared" si="161"/>
        <v>US Natural Gas Financial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Financial</v>
      </c>
      <c r="E2063" s="44">
        <f>IF(VLOOKUP(S2063,'DD-Lookup'!$J$6:$L$50,3,FALSE)="Monthly",(YEAR(AC2063)-YEAR(AB2063))*12+MONTH(AC2063)-MONTH(AB2063)+1,(AC2063-AB2063+1))</f>
        <v>13</v>
      </c>
      <c r="F2063" s="218">
        <f t="shared" si="165"/>
        <v>260000</v>
      </c>
      <c r="G2063" s="207">
        <v>1265475</v>
      </c>
      <c r="H2063" s="203">
        <v>37029.366701388892</v>
      </c>
      <c r="I2063" t="s">
        <v>2876</v>
      </c>
      <c r="M2063" t="s">
        <v>2476</v>
      </c>
      <c r="N2063" t="s">
        <v>2711</v>
      </c>
      <c r="O2063" t="s">
        <v>2588</v>
      </c>
      <c r="Q2063" s="204">
        <v>20000</v>
      </c>
      <c r="S2063" t="s">
        <v>2477</v>
      </c>
      <c r="T2063" t="s">
        <v>3899</v>
      </c>
      <c r="U2063" s="206">
        <v>4.125</v>
      </c>
      <c r="V2063" t="s">
        <v>3754</v>
      </c>
      <c r="W2063" t="s">
        <v>3181</v>
      </c>
      <c r="X2063" t="s">
        <v>2306</v>
      </c>
      <c r="Y2063" t="s">
        <v>3964</v>
      </c>
      <c r="Z2063" t="s">
        <v>3532</v>
      </c>
      <c r="AA2063" t="s">
        <v>2156</v>
      </c>
      <c r="AB2063" s="203">
        <v>37030.875</v>
      </c>
      <c r="AC2063" s="203">
        <v>37042.875</v>
      </c>
    </row>
    <row r="2064" spans="1:29" x14ac:dyDescent="0.25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3</v>
      </c>
      <c r="F2064" s="218">
        <f t="shared" si="165"/>
        <v>15000</v>
      </c>
      <c r="G2064" s="207">
        <v>1265474</v>
      </c>
      <c r="H2064" s="203">
        <v>37029.366701388892</v>
      </c>
      <c r="I2064" t="s">
        <v>2934</v>
      </c>
      <c r="M2064" t="s">
        <v>2476</v>
      </c>
      <c r="N2064" t="s">
        <v>3110</v>
      </c>
      <c r="O2064" t="s">
        <v>1799</v>
      </c>
      <c r="Q2064" s="204">
        <v>5000</v>
      </c>
      <c r="S2064" t="s">
        <v>2477</v>
      </c>
      <c r="T2064" t="s">
        <v>3899</v>
      </c>
      <c r="U2064" s="206">
        <v>4.0999999999999996</v>
      </c>
      <c r="V2064" t="s">
        <v>3183</v>
      </c>
      <c r="W2064" t="s">
        <v>2374</v>
      </c>
      <c r="X2064" t="s">
        <v>2375</v>
      </c>
      <c r="Y2064" t="s">
        <v>3114</v>
      </c>
      <c r="Z2064" t="s">
        <v>3532</v>
      </c>
      <c r="AA2064">
        <v>797276</v>
      </c>
      <c r="AB2064" s="203">
        <v>37030.875</v>
      </c>
      <c r="AC2064" s="203">
        <v>37032.875</v>
      </c>
    </row>
    <row r="2065" spans="1:29" x14ac:dyDescent="0.25">
      <c r="A2065" s="44" t="str">
        <f t="shared" si="161"/>
        <v>US Power Physical</v>
      </c>
      <c r="B2065" s="44" t="str">
        <f t="shared" si="162"/>
        <v>US</v>
      </c>
      <c r="C2065" s="44" t="str">
        <f t="shared" si="163"/>
        <v>Power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8">
        <f t="shared" si="165"/>
        <v>25</v>
      </c>
      <c r="G2065" s="207">
        <v>1265476</v>
      </c>
      <c r="H2065" s="203">
        <v>37029.366712962961</v>
      </c>
      <c r="I2065" t="s">
        <v>2721</v>
      </c>
      <c r="J2065" t="s">
        <v>2892</v>
      </c>
      <c r="K2065" t="s">
        <v>2697</v>
      </c>
      <c r="M2065" t="s">
        <v>3301</v>
      </c>
      <c r="N2065" t="s">
        <v>2409</v>
      </c>
      <c r="O2065" t="s">
        <v>1811</v>
      </c>
      <c r="Q2065" s="204">
        <v>25</v>
      </c>
      <c r="S2065" t="s">
        <v>2475</v>
      </c>
      <c r="T2065" t="s">
        <v>3899</v>
      </c>
      <c r="U2065" s="206">
        <v>340</v>
      </c>
      <c r="V2065" t="s">
        <v>2893</v>
      </c>
      <c r="W2065" t="s">
        <v>2486</v>
      </c>
      <c r="X2065" t="s">
        <v>2412</v>
      </c>
      <c r="Y2065" t="s">
        <v>4166</v>
      </c>
      <c r="Z2065" t="s">
        <v>3527</v>
      </c>
      <c r="AA2065">
        <v>615239.1</v>
      </c>
      <c r="AB2065" s="203">
        <v>37032.875</v>
      </c>
      <c r="AC2065" s="203">
        <v>37032.875</v>
      </c>
    </row>
    <row r="2066" spans="1:29" x14ac:dyDescent="0.25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3</v>
      </c>
      <c r="F2066" s="218">
        <f t="shared" si="165"/>
        <v>15000</v>
      </c>
      <c r="G2066" s="207">
        <v>1265478</v>
      </c>
      <c r="H2066" s="203">
        <v>37029.366712962961</v>
      </c>
      <c r="I2066" t="s">
        <v>2669</v>
      </c>
      <c r="M2066" t="s">
        <v>2476</v>
      </c>
      <c r="N2066" t="s">
        <v>3110</v>
      </c>
      <c r="O2066" t="s">
        <v>1822</v>
      </c>
      <c r="Q2066" s="204">
        <v>5000</v>
      </c>
      <c r="S2066" t="s">
        <v>2477</v>
      </c>
      <c r="T2066" t="s">
        <v>3899</v>
      </c>
      <c r="U2066" s="206">
        <v>4.0049999999999999</v>
      </c>
      <c r="V2066" t="s">
        <v>2339</v>
      </c>
      <c r="W2066" t="s">
        <v>3174</v>
      </c>
      <c r="X2066" t="s">
        <v>3138</v>
      </c>
      <c r="Y2066" t="s">
        <v>3114</v>
      </c>
      <c r="Z2066" t="s">
        <v>3532</v>
      </c>
      <c r="AA2066">
        <v>797278</v>
      </c>
      <c r="AB2066" s="203">
        <v>37030.875</v>
      </c>
      <c r="AC2066" s="203">
        <v>37032.875</v>
      </c>
    </row>
    <row r="2067" spans="1:29" x14ac:dyDescent="0.25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3</v>
      </c>
      <c r="F2067" s="218">
        <f t="shared" si="165"/>
        <v>30000</v>
      </c>
      <c r="G2067" s="207">
        <v>1265477</v>
      </c>
      <c r="H2067" s="203">
        <v>37029.366712962961</v>
      </c>
      <c r="I2067" t="s">
        <v>2324</v>
      </c>
      <c r="M2067" t="s">
        <v>2476</v>
      </c>
      <c r="N2067" t="s">
        <v>2909</v>
      </c>
      <c r="O2067" t="s">
        <v>2608</v>
      </c>
      <c r="P2067" s="204">
        <v>10000</v>
      </c>
      <c r="S2067" t="s">
        <v>2477</v>
      </c>
      <c r="T2067" t="s">
        <v>3899</v>
      </c>
      <c r="U2067" s="206">
        <v>-5.0000000000000001E-3</v>
      </c>
      <c r="V2067" t="s">
        <v>2910</v>
      </c>
      <c r="W2067" t="s">
        <v>2337</v>
      </c>
      <c r="X2067" t="s">
        <v>2338</v>
      </c>
      <c r="Y2067" t="s">
        <v>3114</v>
      </c>
      <c r="Z2067" t="s">
        <v>3532</v>
      </c>
      <c r="AA2067">
        <v>797277</v>
      </c>
      <c r="AB2067" s="203">
        <v>37030.875</v>
      </c>
      <c r="AC2067" s="203">
        <v>37032.875</v>
      </c>
    </row>
    <row r="2068" spans="1:29" x14ac:dyDescent="0.25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3</v>
      </c>
      <c r="F2068" s="218">
        <f t="shared" si="165"/>
        <v>30000</v>
      </c>
      <c r="G2068" s="207">
        <v>1265480</v>
      </c>
      <c r="H2068" s="203">
        <v>37029.366736111115</v>
      </c>
      <c r="I2068" t="s">
        <v>3639</v>
      </c>
      <c r="M2068" t="s">
        <v>2476</v>
      </c>
      <c r="N2068" t="s">
        <v>3110</v>
      </c>
      <c r="O2068" t="s">
        <v>2622</v>
      </c>
      <c r="Q2068" s="204">
        <v>10000</v>
      </c>
      <c r="S2068" t="s">
        <v>2477</v>
      </c>
      <c r="T2068" t="s">
        <v>3899</v>
      </c>
      <c r="U2068" s="206">
        <v>4.0999999999999996</v>
      </c>
      <c r="V2068" t="s">
        <v>2467</v>
      </c>
      <c r="W2068" t="s">
        <v>2326</v>
      </c>
      <c r="X2068" t="s">
        <v>2327</v>
      </c>
      <c r="Y2068" t="s">
        <v>3114</v>
      </c>
      <c r="Z2068" t="s">
        <v>3532</v>
      </c>
      <c r="AA2068">
        <v>797281</v>
      </c>
      <c r="AB2068" s="203">
        <v>37030.875</v>
      </c>
      <c r="AC2068" s="203">
        <v>37032.875</v>
      </c>
    </row>
    <row r="2069" spans="1:29" x14ac:dyDescent="0.25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3</v>
      </c>
      <c r="F2069" s="218">
        <f t="shared" si="165"/>
        <v>15000</v>
      </c>
      <c r="G2069" s="207">
        <v>1265481</v>
      </c>
      <c r="H2069" s="203">
        <v>37029.366747685184</v>
      </c>
      <c r="I2069" t="s">
        <v>2704</v>
      </c>
      <c r="M2069" t="s">
        <v>2476</v>
      </c>
      <c r="N2069" t="s">
        <v>3110</v>
      </c>
      <c r="O2069" t="s">
        <v>1768</v>
      </c>
      <c r="Q2069" s="204">
        <v>5000</v>
      </c>
      <c r="S2069" t="s">
        <v>2477</v>
      </c>
      <c r="T2069" t="s">
        <v>3899</v>
      </c>
      <c r="U2069" s="206">
        <v>3.97</v>
      </c>
      <c r="V2069" t="s">
        <v>3155</v>
      </c>
      <c r="W2069" t="s">
        <v>3174</v>
      </c>
      <c r="X2069" t="s">
        <v>3138</v>
      </c>
      <c r="Y2069" t="s">
        <v>3114</v>
      </c>
      <c r="Z2069" t="s">
        <v>3532</v>
      </c>
      <c r="AA2069">
        <v>797280</v>
      </c>
      <c r="AB2069" s="203">
        <v>37030.875</v>
      </c>
      <c r="AC2069" s="203">
        <v>37032.875</v>
      </c>
    </row>
    <row r="2070" spans="1:29" x14ac:dyDescent="0.25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3</v>
      </c>
      <c r="F2070" s="218">
        <f t="shared" si="165"/>
        <v>30000</v>
      </c>
      <c r="G2070" s="207">
        <v>1265482</v>
      </c>
      <c r="H2070" s="203">
        <v>37029.366759259261</v>
      </c>
      <c r="I2070" t="s">
        <v>2464</v>
      </c>
      <c r="M2070" t="s">
        <v>2476</v>
      </c>
      <c r="N2070" t="s">
        <v>3110</v>
      </c>
      <c r="O2070" t="s">
        <v>2622</v>
      </c>
      <c r="Q2070" s="204">
        <v>10000</v>
      </c>
      <c r="S2070" t="s">
        <v>2477</v>
      </c>
      <c r="T2070" t="s">
        <v>3899</v>
      </c>
      <c r="U2070" s="206">
        <v>4.0999999999999996</v>
      </c>
      <c r="V2070" t="s">
        <v>4134</v>
      </c>
      <c r="W2070" t="s">
        <v>2326</v>
      </c>
      <c r="X2070" t="s">
        <v>2327</v>
      </c>
      <c r="Y2070" t="s">
        <v>3114</v>
      </c>
      <c r="Z2070" t="s">
        <v>3532</v>
      </c>
      <c r="AA2070">
        <v>797282</v>
      </c>
      <c r="AB2070" s="203">
        <v>37030.875</v>
      </c>
      <c r="AC2070" s="203">
        <v>37032.875</v>
      </c>
    </row>
    <row r="2071" spans="1:29" x14ac:dyDescent="0.25">
      <c r="A2071" s="44" t="str">
        <f t="shared" si="161"/>
        <v xml:space="preserve"> Natural Gas Financial</v>
      </c>
      <c r="B2071" s="44" t="str">
        <f t="shared" si="162"/>
        <v/>
      </c>
      <c r="C2071" s="44" t="str">
        <f t="shared" si="163"/>
        <v>Natural Gas</v>
      </c>
      <c r="D2071" s="44" t="str">
        <f t="shared" si="164"/>
        <v>Financial</v>
      </c>
      <c r="E2071" s="44">
        <f>IF(VLOOKUP(S2071,'DD-Lookup'!$J$6:$L$50,3,FALSE)="Monthly",(YEAR(AC2071)-YEAR(AB2071))*12+MONTH(AC2071)-MONTH(AB2071)+1,(AC2071-AB2071+1))</f>
        <v>151</v>
      </c>
      <c r="F2071" s="218">
        <f t="shared" si="165"/>
        <v>755000</v>
      </c>
      <c r="G2071" s="207">
        <v>1265484</v>
      </c>
      <c r="H2071" s="203">
        <v>37029.36681712963</v>
      </c>
      <c r="I2071" t="s">
        <v>2654</v>
      </c>
      <c r="M2071" t="s">
        <v>2476</v>
      </c>
      <c r="N2071" t="s">
        <v>3842</v>
      </c>
      <c r="O2071" t="s">
        <v>1233</v>
      </c>
      <c r="Q2071" s="204">
        <v>5000</v>
      </c>
      <c r="S2071" t="s">
        <v>2477</v>
      </c>
      <c r="T2071" t="s">
        <v>3899</v>
      </c>
      <c r="U2071" s="206">
        <v>-0.29499999999999998</v>
      </c>
      <c r="V2071" t="s">
        <v>2521</v>
      </c>
      <c r="W2071" t="s">
        <v>3844</v>
      </c>
      <c r="X2071" t="s">
        <v>3845</v>
      </c>
      <c r="Y2071" t="s">
        <v>3964</v>
      </c>
      <c r="Z2071" t="s">
        <v>3533</v>
      </c>
      <c r="AA2071" t="s">
        <v>2157</v>
      </c>
      <c r="AB2071" s="203">
        <v>37196</v>
      </c>
      <c r="AC2071" s="203">
        <v>37346</v>
      </c>
    </row>
    <row r="2072" spans="1:29" x14ac:dyDescent="0.25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3</v>
      </c>
      <c r="F2072" s="218">
        <f t="shared" si="165"/>
        <v>30000</v>
      </c>
      <c r="G2072" s="207">
        <v>1265486</v>
      </c>
      <c r="H2072" s="203">
        <v>37029.366840277777</v>
      </c>
      <c r="I2072" t="s">
        <v>3240</v>
      </c>
      <c r="M2072" t="s">
        <v>2476</v>
      </c>
      <c r="N2072" t="s">
        <v>3110</v>
      </c>
      <c r="O2072" t="s">
        <v>1846</v>
      </c>
      <c r="P2072" s="204">
        <v>10000</v>
      </c>
      <c r="S2072" t="s">
        <v>2477</v>
      </c>
      <c r="T2072" t="s">
        <v>3899</v>
      </c>
      <c r="U2072" s="206">
        <v>4.1500000000000004</v>
      </c>
      <c r="V2072" t="s">
        <v>3756</v>
      </c>
      <c r="W2072" t="s">
        <v>2319</v>
      </c>
      <c r="X2072" t="s">
        <v>2320</v>
      </c>
      <c r="Y2072" t="s">
        <v>3114</v>
      </c>
      <c r="Z2072" t="s">
        <v>3532</v>
      </c>
      <c r="AA2072">
        <v>797283</v>
      </c>
      <c r="AB2072" s="203">
        <v>37030.875</v>
      </c>
      <c r="AC2072" s="203">
        <v>37032.875</v>
      </c>
    </row>
    <row r="2073" spans="1:29" x14ac:dyDescent="0.25">
      <c r="A2073" s="44" t="str">
        <f t="shared" si="161"/>
        <v>US Power Physical</v>
      </c>
      <c r="B2073" s="44" t="str">
        <f t="shared" si="162"/>
        <v>US</v>
      </c>
      <c r="C2073" s="44" t="str">
        <f t="shared" si="163"/>
        <v>Power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2</v>
      </c>
      <c r="F2073" s="218">
        <f t="shared" si="165"/>
        <v>50</v>
      </c>
      <c r="G2073" s="207">
        <v>1265487</v>
      </c>
      <c r="H2073" s="203">
        <v>37029.366875</v>
      </c>
      <c r="I2073" t="s">
        <v>2158</v>
      </c>
      <c r="M2073" t="s">
        <v>3301</v>
      </c>
      <c r="N2073" t="s">
        <v>2406</v>
      </c>
      <c r="O2073" t="s">
        <v>2159</v>
      </c>
      <c r="Q2073" s="204">
        <v>25</v>
      </c>
      <c r="S2073" t="s">
        <v>2475</v>
      </c>
      <c r="T2073" t="s">
        <v>3899</v>
      </c>
      <c r="U2073" s="206">
        <v>220</v>
      </c>
      <c r="V2073" t="s">
        <v>2160</v>
      </c>
      <c r="W2073" t="s">
        <v>2417</v>
      </c>
      <c r="X2073" t="s">
        <v>2408</v>
      </c>
      <c r="Y2073" t="s">
        <v>4166</v>
      </c>
      <c r="Z2073" t="s">
        <v>3527</v>
      </c>
      <c r="AA2073">
        <v>615240.1</v>
      </c>
      <c r="AB2073" s="203">
        <v>37031.875</v>
      </c>
      <c r="AC2073" s="203">
        <v>37032.875</v>
      </c>
    </row>
    <row r="2074" spans="1:29" x14ac:dyDescent="0.25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3</v>
      </c>
      <c r="F2074" s="218">
        <f t="shared" si="165"/>
        <v>15000</v>
      </c>
      <c r="G2074" s="207">
        <v>1265488</v>
      </c>
      <c r="H2074" s="203">
        <v>37029.366875</v>
      </c>
      <c r="I2074" t="s">
        <v>2429</v>
      </c>
      <c r="M2074" t="s">
        <v>2476</v>
      </c>
      <c r="N2074" t="s">
        <v>3110</v>
      </c>
      <c r="O2074" t="s">
        <v>1832</v>
      </c>
      <c r="P2074" s="204">
        <v>5000</v>
      </c>
      <c r="S2074" t="s">
        <v>2477</v>
      </c>
      <c r="T2074" t="s">
        <v>3899</v>
      </c>
      <c r="U2074" s="206">
        <v>2.75</v>
      </c>
      <c r="V2074" t="s">
        <v>2161</v>
      </c>
      <c r="W2074" t="s">
        <v>2413</v>
      </c>
      <c r="X2074" t="s">
        <v>2375</v>
      </c>
      <c r="Y2074" t="s">
        <v>3114</v>
      </c>
      <c r="Z2074" t="s">
        <v>3532</v>
      </c>
      <c r="AA2074">
        <v>797284</v>
      </c>
      <c r="AB2074" s="203">
        <v>37030.875</v>
      </c>
      <c r="AC2074" s="203">
        <v>37032.875</v>
      </c>
    </row>
    <row r="2075" spans="1:29" x14ac:dyDescent="0.25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151</v>
      </c>
      <c r="F2075" s="218">
        <f t="shared" si="165"/>
        <v>377500</v>
      </c>
      <c r="G2075" s="207">
        <v>1265492</v>
      </c>
      <c r="H2075" s="203">
        <v>37029.366956018515</v>
      </c>
      <c r="I2075" t="s">
        <v>3769</v>
      </c>
      <c r="M2075" t="s">
        <v>2476</v>
      </c>
      <c r="N2075" t="s">
        <v>2711</v>
      </c>
      <c r="O2075" t="s">
        <v>3148</v>
      </c>
      <c r="Q2075" s="204">
        <v>2500</v>
      </c>
      <c r="S2075" t="s">
        <v>2477</v>
      </c>
      <c r="T2075" t="s">
        <v>3899</v>
      </c>
      <c r="U2075" s="206">
        <v>4.6749999999999998</v>
      </c>
      <c r="V2075" t="s">
        <v>3866</v>
      </c>
      <c r="W2075" t="s">
        <v>3390</v>
      </c>
      <c r="X2075" t="s">
        <v>2713</v>
      </c>
      <c r="Y2075" t="s">
        <v>3964</v>
      </c>
      <c r="Z2075" t="s">
        <v>3532</v>
      </c>
      <c r="AA2075" t="s">
        <v>2162</v>
      </c>
      <c r="AB2075" s="203">
        <v>37196</v>
      </c>
      <c r="AC2075" s="203">
        <v>37346</v>
      </c>
    </row>
    <row r="2076" spans="1:29" x14ac:dyDescent="0.25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3</v>
      </c>
      <c r="F2076" s="218">
        <f t="shared" si="165"/>
        <v>1758</v>
      </c>
      <c r="G2076" s="207">
        <v>1265490</v>
      </c>
      <c r="H2076" s="203">
        <v>37029.366956018515</v>
      </c>
      <c r="I2076" t="s">
        <v>2710</v>
      </c>
      <c r="M2076" t="s">
        <v>2476</v>
      </c>
      <c r="N2076" t="s">
        <v>3110</v>
      </c>
      <c r="O2076" t="s">
        <v>1755</v>
      </c>
      <c r="Q2076" s="204">
        <v>586</v>
      </c>
      <c r="S2076" t="s">
        <v>2477</v>
      </c>
      <c r="T2076" t="s">
        <v>3899</v>
      </c>
      <c r="U2076" s="206">
        <v>4.45</v>
      </c>
      <c r="V2076" t="s">
        <v>1930</v>
      </c>
      <c r="W2076" t="s">
        <v>2358</v>
      </c>
      <c r="X2076" t="s">
        <v>2359</v>
      </c>
      <c r="Y2076" t="s">
        <v>3114</v>
      </c>
      <c r="Z2076" t="s">
        <v>3532</v>
      </c>
      <c r="AA2076">
        <v>797285</v>
      </c>
      <c r="AB2076" s="203">
        <v>37030.875</v>
      </c>
      <c r="AC2076" s="203">
        <v>37032.875</v>
      </c>
    </row>
    <row r="2077" spans="1:29" x14ac:dyDescent="0.25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3</v>
      </c>
      <c r="F2077" s="218">
        <f t="shared" si="165"/>
        <v>30000</v>
      </c>
      <c r="G2077" s="207">
        <v>1265491</v>
      </c>
      <c r="H2077" s="203">
        <v>37029.366956018515</v>
      </c>
      <c r="I2077" t="s">
        <v>2389</v>
      </c>
      <c r="M2077" t="s">
        <v>2476</v>
      </c>
      <c r="N2077" t="s">
        <v>3110</v>
      </c>
      <c r="O2077" t="s">
        <v>1810</v>
      </c>
      <c r="P2077" s="204">
        <v>10000</v>
      </c>
      <c r="S2077" t="s">
        <v>2477</v>
      </c>
      <c r="T2077" t="s">
        <v>3899</v>
      </c>
      <c r="U2077" s="206">
        <v>3.95</v>
      </c>
      <c r="V2077" t="s">
        <v>2390</v>
      </c>
      <c r="W2077" t="s">
        <v>2374</v>
      </c>
      <c r="X2077" t="s">
        <v>2375</v>
      </c>
      <c r="Y2077" t="s">
        <v>3114</v>
      </c>
      <c r="Z2077" t="s">
        <v>3532</v>
      </c>
      <c r="AA2077">
        <v>797286</v>
      </c>
      <c r="AB2077" s="203">
        <v>37030.875</v>
      </c>
      <c r="AC2077" s="203">
        <v>37032.875</v>
      </c>
    </row>
    <row r="2078" spans="1:29" x14ac:dyDescent="0.25">
      <c r="A2078" s="44" t="str">
        <f t="shared" si="161"/>
        <v>US Natural Gas Financial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13</v>
      </c>
      <c r="F2078" s="218">
        <f t="shared" si="165"/>
        <v>325000</v>
      </c>
      <c r="G2078" s="207">
        <v>1265493</v>
      </c>
      <c r="H2078" s="203">
        <v>37029.366990740738</v>
      </c>
      <c r="I2078" t="s">
        <v>3118</v>
      </c>
      <c r="M2078" t="s">
        <v>2476</v>
      </c>
      <c r="N2078" t="s">
        <v>2711</v>
      </c>
      <c r="O2078" t="s">
        <v>2611</v>
      </c>
      <c r="Q2078" s="204">
        <v>25000</v>
      </c>
      <c r="S2078" t="s">
        <v>2477</v>
      </c>
      <c r="T2078" t="s">
        <v>3899</v>
      </c>
      <c r="U2078" s="206">
        <v>4.0049999999999999</v>
      </c>
      <c r="V2078" t="s">
        <v>3810</v>
      </c>
      <c r="W2078" t="s">
        <v>2831</v>
      </c>
      <c r="X2078" t="s">
        <v>2832</v>
      </c>
      <c r="Y2078" t="s">
        <v>3964</v>
      </c>
      <c r="Z2078" t="s">
        <v>3532</v>
      </c>
      <c r="AA2078" t="s">
        <v>2163</v>
      </c>
      <c r="AB2078" s="203">
        <v>37030.875</v>
      </c>
      <c r="AC2078" s="203">
        <v>37042.875</v>
      </c>
    </row>
    <row r="2079" spans="1:29" x14ac:dyDescent="0.25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3</v>
      </c>
      <c r="F2079" s="218">
        <f t="shared" si="165"/>
        <v>15000</v>
      </c>
      <c r="G2079" s="207">
        <v>1265494</v>
      </c>
      <c r="H2079" s="203">
        <v>37029.367002314815</v>
      </c>
      <c r="I2079" t="s">
        <v>3115</v>
      </c>
      <c r="M2079" t="s">
        <v>2476</v>
      </c>
      <c r="N2079" t="s">
        <v>3110</v>
      </c>
      <c r="O2079" t="s">
        <v>1768</v>
      </c>
      <c r="P2079" s="204">
        <v>5000</v>
      </c>
      <c r="S2079" t="s">
        <v>2477</v>
      </c>
      <c r="T2079" t="s">
        <v>3899</v>
      </c>
      <c r="U2079" s="206">
        <v>3.9649999999999999</v>
      </c>
      <c r="V2079" t="s">
        <v>3156</v>
      </c>
      <c r="W2079" t="s">
        <v>3174</v>
      </c>
      <c r="X2079" t="s">
        <v>3138</v>
      </c>
      <c r="Y2079" t="s">
        <v>3114</v>
      </c>
      <c r="Z2079" t="s">
        <v>3532</v>
      </c>
      <c r="AA2079">
        <v>797287</v>
      </c>
      <c r="AB2079" s="203">
        <v>37030.875</v>
      </c>
      <c r="AC2079" s="203">
        <v>37032.875</v>
      </c>
    </row>
    <row r="2080" spans="1:29" x14ac:dyDescent="0.25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3</v>
      </c>
      <c r="F2080" s="218">
        <f t="shared" si="165"/>
        <v>1689</v>
      </c>
      <c r="G2080" s="207">
        <v>1265495</v>
      </c>
      <c r="H2080" s="203">
        <v>37029.367048611108</v>
      </c>
      <c r="I2080" t="s">
        <v>2669</v>
      </c>
      <c r="M2080" t="s">
        <v>2476</v>
      </c>
      <c r="N2080" t="s">
        <v>3110</v>
      </c>
      <c r="O2080" t="s">
        <v>1802</v>
      </c>
      <c r="Q2080" s="204">
        <v>563</v>
      </c>
      <c r="S2080" t="s">
        <v>2477</v>
      </c>
      <c r="T2080" t="s">
        <v>3899</v>
      </c>
      <c r="U2080" s="206">
        <v>4.0250000000000004</v>
      </c>
      <c r="V2080" t="s">
        <v>2850</v>
      </c>
      <c r="W2080" t="s">
        <v>3157</v>
      </c>
      <c r="X2080" t="s">
        <v>3158</v>
      </c>
      <c r="Y2080" t="s">
        <v>3114</v>
      </c>
      <c r="Z2080" t="s">
        <v>3532</v>
      </c>
      <c r="AA2080">
        <v>797288</v>
      </c>
      <c r="AB2080" s="203">
        <v>37030.875</v>
      </c>
      <c r="AC2080" s="203">
        <v>37032.875</v>
      </c>
    </row>
    <row r="2081" spans="1:29" x14ac:dyDescent="0.25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3</v>
      </c>
      <c r="F2081" s="218">
        <f t="shared" si="165"/>
        <v>3600</v>
      </c>
      <c r="G2081" s="207">
        <v>1265497</v>
      </c>
      <c r="H2081" s="203">
        <v>37029.367060185185</v>
      </c>
      <c r="I2081" t="s">
        <v>2420</v>
      </c>
      <c r="M2081" t="s">
        <v>2476</v>
      </c>
      <c r="N2081" t="s">
        <v>3110</v>
      </c>
      <c r="O2081" t="s">
        <v>1755</v>
      </c>
      <c r="Q2081" s="204">
        <v>1200</v>
      </c>
      <c r="S2081" t="s">
        <v>2477</v>
      </c>
      <c r="T2081" t="s">
        <v>3899</v>
      </c>
      <c r="U2081" s="206">
        <v>4.45</v>
      </c>
      <c r="V2081" t="s">
        <v>2421</v>
      </c>
      <c r="W2081" t="s">
        <v>2358</v>
      </c>
      <c r="X2081" t="s">
        <v>2359</v>
      </c>
      <c r="Y2081" t="s">
        <v>3114</v>
      </c>
      <c r="Z2081" t="s">
        <v>3532</v>
      </c>
      <c r="AA2081">
        <v>797289</v>
      </c>
      <c r="AB2081" s="203">
        <v>37030.875</v>
      </c>
      <c r="AC2081" s="203">
        <v>37032.875</v>
      </c>
    </row>
    <row r="2082" spans="1:29" x14ac:dyDescent="0.25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151</v>
      </c>
      <c r="F2082" s="218">
        <f t="shared" si="165"/>
        <v>755000</v>
      </c>
      <c r="G2082" s="207">
        <v>1265498</v>
      </c>
      <c r="H2082" s="203">
        <v>37029.367094907408</v>
      </c>
      <c r="I2082" t="s">
        <v>3639</v>
      </c>
      <c r="M2082" t="s">
        <v>2476</v>
      </c>
      <c r="N2082" t="s">
        <v>2711</v>
      </c>
      <c r="O2082" t="s">
        <v>3148</v>
      </c>
      <c r="Q2082" s="204">
        <v>5000</v>
      </c>
      <c r="S2082" t="s">
        <v>2477</v>
      </c>
      <c r="T2082" t="s">
        <v>3899</v>
      </c>
      <c r="U2082" s="206">
        <v>4.6749999999999998</v>
      </c>
      <c r="V2082" t="s">
        <v>2361</v>
      </c>
      <c r="W2082" t="s">
        <v>3390</v>
      </c>
      <c r="X2082" t="s">
        <v>2713</v>
      </c>
      <c r="Y2082" t="s">
        <v>3964</v>
      </c>
      <c r="Z2082" t="s">
        <v>3532</v>
      </c>
      <c r="AA2082" t="s">
        <v>2164</v>
      </c>
      <c r="AB2082" s="203">
        <v>37196</v>
      </c>
      <c r="AC2082" s="203">
        <v>37346</v>
      </c>
    </row>
    <row r="2083" spans="1:29" x14ac:dyDescent="0.25">
      <c r="A2083" s="44" t="str">
        <f t="shared" si="161"/>
        <v>US Crude Financial</v>
      </c>
      <c r="B2083" s="44" t="str">
        <f t="shared" si="162"/>
        <v>US</v>
      </c>
      <c r="C2083" s="44" t="str">
        <f t="shared" si="163"/>
        <v>Crude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1</v>
      </c>
      <c r="F2083" s="218">
        <f t="shared" si="165"/>
        <v>50000</v>
      </c>
      <c r="G2083" s="207">
        <v>1265502</v>
      </c>
      <c r="H2083" s="203">
        <v>37029.367106481484</v>
      </c>
      <c r="I2083" t="s">
        <v>2710</v>
      </c>
      <c r="M2083" t="s">
        <v>3626</v>
      </c>
      <c r="N2083" t="s">
        <v>4150</v>
      </c>
      <c r="O2083" t="s">
        <v>2550</v>
      </c>
      <c r="Q2083" s="204">
        <v>50000</v>
      </c>
      <c r="S2083" t="s">
        <v>2483</v>
      </c>
      <c r="T2083" t="s">
        <v>3899</v>
      </c>
      <c r="U2083" s="206">
        <v>29.48</v>
      </c>
      <c r="V2083" t="s">
        <v>2997</v>
      </c>
      <c r="W2083" t="s">
        <v>4153</v>
      </c>
      <c r="X2083" t="s">
        <v>4154</v>
      </c>
      <c r="Y2083" t="s">
        <v>3964</v>
      </c>
      <c r="Z2083" t="s">
        <v>3532</v>
      </c>
      <c r="AA2083" t="s">
        <v>2165</v>
      </c>
      <c r="AB2083" s="203">
        <v>37073</v>
      </c>
      <c r="AC2083" s="203">
        <v>37103</v>
      </c>
    </row>
    <row r="2084" spans="1:29" x14ac:dyDescent="0.25">
      <c r="A2084" s="44" t="str">
        <f t="shared" si="161"/>
        <v>US Natural Gas Financial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Financial</v>
      </c>
      <c r="E2084" s="44">
        <f>IF(VLOOKUP(S2084,'DD-Lookup'!$J$6:$L$50,3,FALSE)="Monthly",(YEAR(AC2084)-YEAR(AB2084))*12+MONTH(AC2084)-MONTH(AB2084)+1,(AC2084-AB2084+1))</f>
        <v>30</v>
      </c>
      <c r="F2084" s="218">
        <f t="shared" si="165"/>
        <v>450000</v>
      </c>
      <c r="G2084" s="207">
        <v>1265503</v>
      </c>
      <c r="H2084" s="203">
        <v>37029.367129629631</v>
      </c>
      <c r="I2084" t="s">
        <v>3165</v>
      </c>
      <c r="M2084" t="s">
        <v>2476</v>
      </c>
      <c r="N2084" t="s">
        <v>3125</v>
      </c>
      <c r="O2084" t="s">
        <v>2110</v>
      </c>
      <c r="P2084" s="204">
        <v>15000</v>
      </c>
      <c r="S2084" t="s">
        <v>2477</v>
      </c>
      <c r="T2084" t="s">
        <v>3899</v>
      </c>
      <c r="U2084" s="206">
        <v>0.37</v>
      </c>
      <c r="V2084" t="s">
        <v>2817</v>
      </c>
      <c r="W2084" t="s">
        <v>3126</v>
      </c>
      <c r="X2084" t="s">
        <v>3127</v>
      </c>
      <c r="Y2084" t="s">
        <v>3964</v>
      </c>
      <c r="Z2084" t="s">
        <v>3532</v>
      </c>
      <c r="AA2084" t="s">
        <v>2166</v>
      </c>
      <c r="AB2084" s="203">
        <v>37043.875</v>
      </c>
      <c r="AC2084" s="203">
        <v>37072.875</v>
      </c>
    </row>
    <row r="2085" spans="1:29" x14ac:dyDescent="0.25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3</v>
      </c>
      <c r="F2085" s="218">
        <f t="shared" si="165"/>
        <v>3432</v>
      </c>
      <c r="G2085" s="207">
        <v>1265504</v>
      </c>
      <c r="H2085" s="203">
        <v>37029.367129629631</v>
      </c>
      <c r="I2085" t="s">
        <v>2362</v>
      </c>
      <c r="M2085" t="s">
        <v>2476</v>
      </c>
      <c r="N2085" t="s">
        <v>3110</v>
      </c>
      <c r="O2085" t="s">
        <v>1848</v>
      </c>
      <c r="P2085" s="204">
        <v>1144</v>
      </c>
      <c r="S2085" t="s">
        <v>2477</v>
      </c>
      <c r="T2085" t="s">
        <v>3899</v>
      </c>
      <c r="U2085" s="206">
        <v>4.3049999999999997</v>
      </c>
      <c r="V2085" t="s">
        <v>2912</v>
      </c>
      <c r="W2085" t="s">
        <v>3174</v>
      </c>
      <c r="X2085" t="s">
        <v>3175</v>
      </c>
      <c r="Y2085" t="s">
        <v>3114</v>
      </c>
      <c r="Z2085" t="s">
        <v>3532</v>
      </c>
      <c r="AA2085">
        <v>797290</v>
      </c>
      <c r="AB2085" s="203">
        <v>37030.875</v>
      </c>
      <c r="AC2085" s="203">
        <v>37032.875</v>
      </c>
    </row>
    <row r="2086" spans="1:29" x14ac:dyDescent="0.25">
      <c r="A2086" s="44" t="str">
        <f t="shared" si="161"/>
        <v>US Natural Gas Financial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Financial</v>
      </c>
      <c r="E2086" s="44">
        <f>IF(VLOOKUP(S2086,'DD-Lookup'!$J$6:$L$50,3,FALSE)="Monthly",(YEAR(AC2086)-YEAR(AB2086))*12+MONTH(AC2086)-MONTH(AB2086)+1,(AC2086-AB2086+1))</f>
        <v>214</v>
      </c>
      <c r="F2086" s="218">
        <f t="shared" si="165"/>
        <v>1070000</v>
      </c>
      <c r="G2086" s="207">
        <v>1265506</v>
      </c>
      <c r="H2086" s="203">
        <v>37029.367199074077</v>
      </c>
      <c r="I2086" t="s">
        <v>3118</v>
      </c>
      <c r="M2086" t="s">
        <v>2476</v>
      </c>
      <c r="N2086" t="s">
        <v>3125</v>
      </c>
      <c r="O2086" t="s">
        <v>3747</v>
      </c>
      <c r="Q2086" s="204">
        <v>5000</v>
      </c>
      <c r="S2086" t="s">
        <v>2477</v>
      </c>
      <c r="T2086" t="s">
        <v>3899</v>
      </c>
      <c r="U2086" s="206">
        <v>1.52</v>
      </c>
      <c r="V2086" t="s">
        <v>2861</v>
      </c>
      <c r="W2086" t="s">
        <v>2843</v>
      </c>
      <c r="X2086" t="s">
        <v>2844</v>
      </c>
      <c r="Y2086" t="s">
        <v>3964</v>
      </c>
      <c r="Z2086" t="s">
        <v>3532</v>
      </c>
      <c r="AA2086" t="s">
        <v>2167</v>
      </c>
      <c r="AB2086" s="203">
        <v>37347</v>
      </c>
      <c r="AC2086" s="203">
        <v>37560</v>
      </c>
    </row>
    <row r="2087" spans="1:29" x14ac:dyDescent="0.25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3</v>
      </c>
      <c r="F2087" s="218">
        <f t="shared" si="165"/>
        <v>30000</v>
      </c>
      <c r="G2087" s="207">
        <v>1265507</v>
      </c>
      <c r="H2087" s="203">
        <v>37029.367222222223</v>
      </c>
      <c r="I2087" t="s">
        <v>3136</v>
      </c>
      <c r="M2087" t="s">
        <v>2476</v>
      </c>
      <c r="N2087" t="s">
        <v>3110</v>
      </c>
      <c r="O2087" t="s">
        <v>1810</v>
      </c>
      <c r="P2087" s="204">
        <v>10000</v>
      </c>
      <c r="S2087" t="s">
        <v>2477</v>
      </c>
      <c r="T2087" t="s">
        <v>3899</v>
      </c>
      <c r="U2087" s="206">
        <v>3.9</v>
      </c>
      <c r="V2087" t="s">
        <v>2440</v>
      </c>
      <c r="W2087" t="s">
        <v>2374</v>
      </c>
      <c r="X2087" t="s">
        <v>2375</v>
      </c>
      <c r="Y2087" t="s">
        <v>3114</v>
      </c>
      <c r="Z2087" t="s">
        <v>3532</v>
      </c>
      <c r="AA2087">
        <v>797291</v>
      </c>
      <c r="AB2087" s="203">
        <v>37030.875</v>
      </c>
      <c r="AC2087" s="203">
        <v>37032.875</v>
      </c>
    </row>
    <row r="2088" spans="1:29" x14ac:dyDescent="0.25">
      <c r="A2088" s="44" t="str">
        <f t="shared" si="161"/>
        <v>US Natural Gas Financial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Financial</v>
      </c>
      <c r="E2088" s="44">
        <f>IF(VLOOKUP(S2088,'DD-Lookup'!$J$6:$L$50,3,FALSE)="Monthly",(YEAR(AC2088)-YEAR(AB2088))*12+MONTH(AC2088)-MONTH(AB2088)+1,(AC2088-AB2088+1))</f>
        <v>30</v>
      </c>
      <c r="F2088" s="218">
        <f t="shared" si="165"/>
        <v>150000</v>
      </c>
      <c r="G2088" s="207">
        <v>1265508</v>
      </c>
      <c r="H2088" s="203">
        <v>37029.3672337963</v>
      </c>
      <c r="I2088" t="s">
        <v>3169</v>
      </c>
      <c r="M2088" t="s">
        <v>2476</v>
      </c>
      <c r="N2088" t="s">
        <v>2711</v>
      </c>
      <c r="O2088" t="s">
        <v>2712</v>
      </c>
      <c r="Q2088" s="204">
        <v>5000</v>
      </c>
      <c r="S2088" t="s">
        <v>2477</v>
      </c>
      <c r="T2088" t="s">
        <v>3899</v>
      </c>
      <c r="U2088" s="206">
        <v>4.1849999999999996</v>
      </c>
      <c r="V2088" t="s">
        <v>3204</v>
      </c>
      <c r="W2088" t="s">
        <v>3390</v>
      </c>
      <c r="X2088" t="s">
        <v>2713</v>
      </c>
      <c r="Y2088" t="s">
        <v>3964</v>
      </c>
      <c r="Z2088" t="s">
        <v>3532</v>
      </c>
      <c r="AA2088" t="s">
        <v>2168</v>
      </c>
      <c r="AB2088" s="203">
        <v>37043.875</v>
      </c>
      <c r="AC2088" s="203">
        <v>37072.875</v>
      </c>
    </row>
    <row r="2089" spans="1:29" x14ac:dyDescent="0.25">
      <c r="A2089" s="44" t="str">
        <f t="shared" si="161"/>
        <v xml:space="preserve"> Metals Financial</v>
      </c>
      <c r="B2089" s="44" t="str">
        <f t="shared" si="162"/>
        <v/>
      </c>
      <c r="C2089" s="44" t="str">
        <f t="shared" si="163"/>
        <v>Metals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1</v>
      </c>
      <c r="F2089" s="218">
        <f t="shared" si="165"/>
        <v>10</v>
      </c>
      <c r="G2089" s="207">
        <v>1265509</v>
      </c>
      <c r="H2089" s="203">
        <v>37029.367256944446</v>
      </c>
      <c r="I2089" t="s">
        <v>3958</v>
      </c>
      <c r="M2089" t="s">
        <v>2482</v>
      </c>
      <c r="N2089" t="s">
        <v>3972</v>
      </c>
      <c r="O2089" t="s">
        <v>3973</v>
      </c>
      <c r="P2089" s="204">
        <v>10</v>
      </c>
      <c r="S2089" t="s">
        <v>3974</v>
      </c>
      <c r="T2089" t="s">
        <v>3899</v>
      </c>
      <c r="U2089" s="206">
        <v>7240</v>
      </c>
      <c r="V2089" t="s">
        <v>4167</v>
      </c>
      <c r="W2089" t="s">
        <v>3976</v>
      </c>
      <c r="X2089" t="s">
        <v>3902</v>
      </c>
      <c r="Y2089" t="s">
        <v>3903</v>
      </c>
      <c r="Z2089" t="s">
        <v>3904</v>
      </c>
      <c r="AA2089">
        <v>2138484</v>
      </c>
    </row>
    <row r="2090" spans="1:29" x14ac:dyDescent="0.25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3</v>
      </c>
      <c r="F2090" s="218">
        <f t="shared" si="165"/>
        <v>15000</v>
      </c>
      <c r="G2090" s="207">
        <v>1265510</v>
      </c>
      <c r="H2090" s="203">
        <v>37029.367280092592</v>
      </c>
      <c r="I2090" t="s">
        <v>2704</v>
      </c>
      <c r="M2090" t="s">
        <v>2476</v>
      </c>
      <c r="N2090" t="s">
        <v>3110</v>
      </c>
      <c r="O2090" t="s">
        <v>1810</v>
      </c>
      <c r="Q2090" s="204">
        <v>5000</v>
      </c>
      <c r="S2090" t="s">
        <v>2477</v>
      </c>
      <c r="T2090" t="s">
        <v>3899</v>
      </c>
      <c r="U2090" s="206">
        <v>4</v>
      </c>
      <c r="V2090" t="s">
        <v>2388</v>
      </c>
      <c r="W2090" t="s">
        <v>2374</v>
      </c>
      <c r="X2090" t="s">
        <v>2375</v>
      </c>
      <c r="Y2090" t="s">
        <v>3114</v>
      </c>
      <c r="Z2090" t="s">
        <v>3532</v>
      </c>
      <c r="AA2090">
        <v>797292</v>
      </c>
      <c r="AB2090" s="203">
        <v>37030.875</v>
      </c>
      <c r="AC2090" s="203">
        <v>37032.875</v>
      </c>
    </row>
    <row r="2091" spans="1:29" x14ac:dyDescent="0.25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3</v>
      </c>
      <c r="F2091" s="218">
        <f t="shared" si="165"/>
        <v>15000</v>
      </c>
      <c r="G2091" s="207">
        <v>1265511</v>
      </c>
      <c r="H2091" s="203">
        <v>37029.367326388892</v>
      </c>
      <c r="I2091" t="s">
        <v>2630</v>
      </c>
      <c r="M2091" t="s">
        <v>2476</v>
      </c>
      <c r="N2091" t="s">
        <v>3110</v>
      </c>
      <c r="O2091" t="s">
        <v>1805</v>
      </c>
      <c r="Q2091" s="204">
        <v>5000</v>
      </c>
      <c r="S2091" t="s">
        <v>2477</v>
      </c>
      <c r="T2091" t="s">
        <v>3899</v>
      </c>
      <c r="U2091" s="206">
        <v>3.85</v>
      </c>
      <c r="V2091" t="s">
        <v>2902</v>
      </c>
      <c r="W2091" t="s">
        <v>2386</v>
      </c>
      <c r="X2091" t="s">
        <v>2375</v>
      </c>
      <c r="Y2091" t="s">
        <v>3114</v>
      </c>
      <c r="Z2091" t="s">
        <v>3532</v>
      </c>
      <c r="AA2091">
        <v>797293</v>
      </c>
      <c r="AB2091" s="203">
        <v>37030.875</v>
      </c>
      <c r="AC2091" s="203">
        <v>37032.875</v>
      </c>
    </row>
    <row r="2092" spans="1:29" x14ac:dyDescent="0.25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3</v>
      </c>
      <c r="F2092" s="218">
        <f t="shared" si="165"/>
        <v>15000</v>
      </c>
      <c r="G2092" s="207">
        <v>1265512</v>
      </c>
      <c r="H2092" s="203">
        <v>37029.367337962962</v>
      </c>
      <c r="I2092" t="s">
        <v>2389</v>
      </c>
      <c r="M2092" t="s">
        <v>2476</v>
      </c>
      <c r="N2092" t="s">
        <v>3110</v>
      </c>
      <c r="O2092" t="s">
        <v>1810</v>
      </c>
      <c r="P2092" s="204">
        <v>5000</v>
      </c>
      <c r="S2092" t="s">
        <v>2477</v>
      </c>
      <c r="T2092" t="s">
        <v>3899</v>
      </c>
      <c r="U2092" s="206">
        <v>3.95</v>
      </c>
      <c r="V2092" t="s">
        <v>2390</v>
      </c>
      <c r="W2092" t="s">
        <v>2374</v>
      </c>
      <c r="X2092" t="s">
        <v>2375</v>
      </c>
      <c r="Y2092" t="s">
        <v>3114</v>
      </c>
      <c r="Z2092" t="s">
        <v>3532</v>
      </c>
      <c r="AA2092">
        <v>797294</v>
      </c>
      <c r="AB2092" s="203">
        <v>37030.875</v>
      </c>
      <c r="AC2092" s="203">
        <v>37032.875</v>
      </c>
    </row>
    <row r="2093" spans="1:29" x14ac:dyDescent="0.25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31</v>
      </c>
      <c r="F2093" s="218">
        <f t="shared" si="165"/>
        <v>155000</v>
      </c>
      <c r="G2093" s="207">
        <v>1265513</v>
      </c>
      <c r="H2093" s="203">
        <v>37029.367372685185</v>
      </c>
      <c r="I2093" t="s">
        <v>2654</v>
      </c>
      <c r="M2093" t="s">
        <v>2476</v>
      </c>
      <c r="N2093" t="s">
        <v>3125</v>
      </c>
      <c r="O2093" t="s">
        <v>2169</v>
      </c>
      <c r="P2093" s="204">
        <v>5000</v>
      </c>
      <c r="S2093" t="s">
        <v>2477</v>
      </c>
      <c r="T2093" t="s">
        <v>3899</v>
      </c>
      <c r="U2093" s="206">
        <v>0.39500000000000002</v>
      </c>
      <c r="V2093" t="s">
        <v>2317</v>
      </c>
      <c r="W2093" t="s">
        <v>3126</v>
      </c>
      <c r="X2093" t="s">
        <v>3127</v>
      </c>
      <c r="Y2093" t="s">
        <v>3964</v>
      </c>
      <c r="Z2093" t="s">
        <v>3532</v>
      </c>
      <c r="AA2093" t="s">
        <v>2170</v>
      </c>
      <c r="AB2093" s="203">
        <v>37073.875</v>
      </c>
      <c r="AC2093" s="203">
        <v>37103.875</v>
      </c>
    </row>
    <row r="2094" spans="1:29" x14ac:dyDescent="0.25">
      <c r="A2094" s="44" t="str">
        <f t="shared" si="161"/>
        <v xml:space="preserve"> Metals Financial</v>
      </c>
      <c r="B2094" s="44" t="str">
        <f t="shared" si="162"/>
        <v/>
      </c>
      <c r="C2094" s="44" t="str">
        <f t="shared" si="163"/>
        <v>Metals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1</v>
      </c>
      <c r="F2094" s="218">
        <f t="shared" si="165"/>
        <v>10</v>
      </c>
      <c r="G2094" s="207">
        <v>1265514</v>
      </c>
      <c r="H2094" s="203">
        <v>37029.367395833331</v>
      </c>
      <c r="I2094" t="s">
        <v>3983</v>
      </c>
      <c r="M2094" t="s">
        <v>2482</v>
      </c>
      <c r="N2094" t="s">
        <v>3972</v>
      </c>
      <c r="O2094" t="s">
        <v>3973</v>
      </c>
      <c r="Q2094" s="204">
        <v>10</v>
      </c>
      <c r="S2094" t="s">
        <v>3974</v>
      </c>
      <c r="T2094" t="s">
        <v>3899</v>
      </c>
      <c r="U2094" s="206">
        <v>7250</v>
      </c>
      <c r="V2094" t="s">
        <v>4160</v>
      </c>
      <c r="W2094" t="s">
        <v>3976</v>
      </c>
      <c r="X2094" t="s">
        <v>3902</v>
      </c>
      <c r="Y2094" t="s">
        <v>3903</v>
      </c>
      <c r="Z2094" t="s">
        <v>3904</v>
      </c>
      <c r="AA2094">
        <v>2138486</v>
      </c>
    </row>
    <row r="2095" spans="1:29" x14ac:dyDescent="0.25">
      <c r="A2095" s="44" t="str">
        <f t="shared" si="161"/>
        <v>US Natural Gas Financial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Financial</v>
      </c>
      <c r="E2095" s="44">
        <f>IF(VLOOKUP(S2095,'DD-Lookup'!$J$6:$L$50,3,FALSE)="Monthly",(YEAR(AC2095)-YEAR(AB2095))*12+MONTH(AC2095)-MONTH(AB2095)+1,(AC2095-AB2095+1))</f>
        <v>31</v>
      </c>
      <c r="F2095" s="218">
        <f t="shared" si="165"/>
        <v>155000</v>
      </c>
      <c r="G2095" s="207">
        <v>1265517</v>
      </c>
      <c r="H2095" s="203">
        <v>37029.3674537037</v>
      </c>
      <c r="I2095" t="s">
        <v>2654</v>
      </c>
      <c r="M2095" t="s">
        <v>2476</v>
      </c>
      <c r="N2095" t="s">
        <v>3125</v>
      </c>
      <c r="O2095" t="s">
        <v>2171</v>
      </c>
      <c r="P2095" s="204">
        <v>5000</v>
      </c>
      <c r="S2095" t="s">
        <v>2477</v>
      </c>
      <c r="T2095" t="s">
        <v>3899</v>
      </c>
      <c r="U2095" s="206">
        <v>0.39</v>
      </c>
      <c r="V2095" t="s">
        <v>2317</v>
      </c>
      <c r="W2095" t="s">
        <v>3126</v>
      </c>
      <c r="X2095" t="s">
        <v>3127</v>
      </c>
      <c r="Y2095" t="s">
        <v>3964</v>
      </c>
      <c r="Z2095" t="s">
        <v>3532</v>
      </c>
      <c r="AA2095" t="s">
        <v>2172</v>
      </c>
      <c r="AB2095" s="203">
        <v>37165</v>
      </c>
      <c r="AC2095" s="203">
        <v>37195</v>
      </c>
    </row>
    <row r="2096" spans="1:29" x14ac:dyDescent="0.25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3</v>
      </c>
      <c r="F2096" s="218">
        <f t="shared" si="165"/>
        <v>3000</v>
      </c>
      <c r="G2096" s="207">
        <v>1265518</v>
      </c>
      <c r="H2096" s="203">
        <v>37029.367465277777</v>
      </c>
      <c r="I2096" t="s">
        <v>2934</v>
      </c>
      <c r="M2096" t="s">
        <v>2476</v>
      </c>
      <c r="N2096" t="s">
        <v>3110</v>
      </c>
      <c r="O2096" t="s">
        <v>1822</v>
      </c>
      <c r="P2096" s="204">
        <v>1000</v>
      </c>
      <c r="S2096" t="s">
        <v>2477</v>
      </c>
      <c r="T2096" t="s">
        <v>3899</v>
      </c>
      <c r="U2096" s="206">
        <v>4</v>
      </c>
      <c r="V2096" t="s">
        <v>2053</v>
      </c>
      <c r="W2096" t="s">
        <v>3174</v>
      </c>
      <c r="X2096" t="s">
        <v>3138</v>
      </c>
      <c r="Y2096" t="s">
        <v>3114</v>
      </c>
      <c r="Z2096" t="s">
        <v>3532</v>
      </c>
      <c r="AA2096">
        <v>797296</v>
      </c>
      <c r="AB2096" s="203">
        <v>37030.875</v>
      </c>
      <c r="AC2096" s="203">
        <v>37032.875</v>
      </c>
    </row>
    <row r="2097" spans="1:29" x14ac:dyDescent="0.25">
      <c r="A2097" s="44" t="str">
        <f t="shared" si="161"/>
        <v xml:space="preserve"> Natural Gas Physical</v>
      </c>
      <c r="B2097" s="44" t="str">
        <f t="shared" si="162"/>
        <v/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4</v>
      </c>
      <c r="F2097" s="218">
        <f t="shared" si="165"/>
        <v>20000</v>
      </c>
      <c r="G2097" s="207">
        <v>1265519</v>
      </c>
      <c r="H2097" s="203">
        <v>37029.367476851854</v>
      </c>
      <c r="I2097" t="s">
        <v>2897</v>
      </c>
      <c r="M2097" t="s">
        <v>2476</v>
      </c>
      <c r="N2097" t="s">
        <v>2391</v>
      </c>
      <c r="O2097" t="s">
        <v>2076</v>
      </c>
      <c r="Q2097" s="204">
        <v>5000</v>
      </c>
      <c r="S2097" t="s">
        <v>2477</v>
      </c>
      <c r="T2097" t="s">
        <v>3899</v>
      </c>
      <c r="U2097" s="206">
        <v>3.86</v>
      </c>
      <c r="V2097" t="s">
        <v>2077</v>
      </c>
      <c r="W2097" t="s">
        <v>2956</v>
      </c>
      <c r="X2097" t="s">
        <v>2957</v>
      </c>
      <c r="Y2097" t="s">
        <v>3114</v>
      </c>
      <c r="Z2097" t="s">
        <v>3533</v>
      </c>
      <c r="AA2097">
        <v>797297</v>
      </c>
      <c r="AB2097" s="203">
        <v>37030.875</v>
      </c>
      <c r="AC2097" s="203">
        <v>37033.875</v>
      </c>
    </row>
    <row r="2098" spans="1:29" x14ac:dyDescent="0.25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3</v>
      </c>
      <c r="F2098" s="218">
        <f t="shared" si="165"/>
        <v>8478</v>
      </c>
      <c r="G2098" s="207">
        <v>1265520</v>
      </c>
      <c r="H2098" s="203">
        <v>37029.367476851854</v>
      </c>
      <c r="I2098" t="s">
        <v>2367</v>
      </c>
      <c r="M2098" t="s">
        <v>2476</v>
      </c>
      <c r="N2098" t="s">
        <v>3110</v>
      </c>
      <c r="O2098" t="s">
        <v>1846</v>
      </c>
      <c r="Q2098" s="204">
        <v>2826</v>
      </c>
      <c r="S2098" t="s">
        <v>2477</v>
      </c>
      <c r="T2098" t="s">
        <v>3899</v>
      </c>
      <c r="U2098" s="206">
        <v>4.17</v>
      </c>
      <c r="V2098" t="s">
        <v>2883</v>
      </c>
      <c r="W2098" t="s">
        <v>2319</v>
      </c>
      <c r="X2098" t="s">
        <v>2320</v>
      </c>
      <c r="Y2098" t="s">
        <v>3114</v>
      </c>
      <c r="Z2098" t="s">
        <v>3532</v>
      </c>
      <c r="AA2098">
        <v>797298</v>
      </c>
      <c r="AB2098" s="203">
        <v>37030.875</v>
      </c>
      <c r="AC2098" s="203">
        <v>37032.875</v>
      </c>
    </row>
    <row r="2099" spans="1:29" x14ac:dyDescent="0.25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3</v>
      </c>
      <c r="F2099" s="218">
        <f t="shared" si="165"/>
        <v>30000</v>
      </c>
      <c r="G2099" s="207">
        <v>1265522</v>
      </c>
      <c r="H2099" s="203">
        <v>37029.3675</v>
      </c>
      <c r="I2099" t="s">
        <v>2710</v>
      </c>
      <c r="M2099" t="s">
        <v>2476</v>
      </c>
      <c r="N2099" t="s">
        <v>3110</v>
      </c>
      <c r="O2099" t="s">
        <v>1839</v>
      </c>
      <c r="Q2099" s="204">
        <v>10000</v>
      </c>
      <c r="S2099" t="s">
        <v>2477</v>
      </c>
      <c r="T2099" t="s">
        <v>3899</v>
      </c>
      <c r="U2099" s="206">
        <v>10.15</v>
      </c>
      <c r="V2099" t="s">
        <v>2438</v>
      </c>
      <c r="W2099" t="s">
        <v>2431</v>
      </c>
      <c r="X2099" t="s">
        <v>2375</v>
      </c>
      <c r="Y2099" t="s">
        <v>3114</v>
      </c>
      <c r="Z2099" t="s">
        <v>3532</v>
      </c>
      <c r="AA2099">
        <v>797300</v>
      </c>
      <c r="AB2099" s="203">
        <v>37030.875</v>
      </c>
      <c r="AC2099" s="203">
        <v>37032.875</v>
      </c>
    </row>
    <row r="2100" spans="1:29" x14ac:dyDescent="0.25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3</v>
      </c>
      <c r="F2100" s="218">
        <f t="shared" si="165"/>
        <v>15000</v>
      </c>
      <c r="G2100" s="207">
        <v>1265521</v>
      </c>
      <c r="H2100" s="203">
        <v>37029.3675</v>
      </c>
      <c r="I2100" t="s">
        <v>2704</v>
      </c>
      <c r="M2100" t="s">
        <v>2476</v>
      </c>
      <c r="N2100" t="s">
        <v>3110</v>
      </c>
      <c r="O2100" t="s">
        <v>1802</v>
      </c>
      <c r="Q2100" s="204">
        <v>5000</v>
      </c>
      <c r="S2100" t="s">
        <v>2477</v>
      </c>
      <c r="T2100" t="s">
        <v>3899</v>
      </c>
      <c r="U2100" s="206">
        <v>4.03</v>
      </c>
      <c r="V2100" t="s">
        <v>3155</v>
      </c>
      <c r="W2100" t="s">
        <v>3157</v>
      </c>
      <c r="X2100" t="s">
        <v>3158</v>
      </c>
      <c r="Y2100" t="s">
        <v>3114</v>
      </c>
      <c r="Z2100" t="s">
        <v>3532</v>
      </c>
      <c r="AA2100">
        <v>797299</v>
      </c>
      <c r="AB2100" s="203">
        <v>37030.875</v>
      </c>
      <c r="AC2100" s="203">
        <v>37032.875</v>
      </c>
    </row>
    <row r="2101" spans="1:29" x14ac:dyDescent="0.25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3</v>
      </c>
      <c r="F2101" s="218">
        <f t="shared" si="165"/>
        <v>60000</v>
      </c>
      <c r="G2101" s="207">
        <v>1265523</v>
      </c>
      <c r="H2101" s="203">
        <v>37029.367534722223</v>
      </c>
      <c r="I2101" t="s">
        <v>3639</v>
      </c>
      <c r="M2101" t="s">
        <v>2476</v>
      </c>
      <c r="N2101" t="s">
        <v>3110</v>
      </c>
      <c r="O2101" t="s">
        <v>2628</v>
      </c>
      <c r="Q2101" s="204">
        <v>20000</v>
      </c>
      <c r="S2101" t="s">
        <v>2477</v>
      </c>
      <c r="T2101" t="s">
        <v>3899</v>
      </c>
      <c r="U2101" s="206">
        <v>4.3</v>
      </c>
      <c r="V2101" t="s">
        <v>2357</v>
      </c>
      <c r="W2101" t="s">
        <v>2337</v>
      </c>
      <c r="X2101" t="s">
        <v>2338</v>
      </c>
      <c r="Y2101" t="s">
        <v>3114</v>
      </c>
      <c r="Z2101" t="s">
        <v>3532</v>
      </c>
      <c r="AA2101">
        <v>797301</v>
      </c>
      <c r="AB2101" s="203">
        <v>37030.875</v>
      </c>
      <c r="AC2101" s="203">
        <v>37032.875</v>
      </c>
    </row>
    <row r="2102" spans="1:29" x14ac:dyDescent="0.25">
      <c r="A2102" s="44" t="str">
        <f t="shared" si="161"/>
        <v>US Natural Gas Financial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Financial</v>
      </c>
      <c r="E2102" s="44">
        <f>IF(VLOOKUP(S2102,'DD-Lookup'!$J$6:$L$50,3,FALSE)="Monthly",(YEAR(AC2102)-YEAR(AB2102))*12+MONTH(AC2102)-MONTH(AB2102)+1,(AC2102-AB2102+1))</f>
        <v>13</v>
      </c>
      <c r="F2102" s="218">
        <f t="shared" si="165"/>
        <v>195000</v>
      </c>
      <c r="G2102" s="207">
        <v>1265524</v>
      </c>
      <c r="H2102" s="203">
        <v>37029.36755787037</v>
      </c>
      <c r="I2102" t="s">
        <v>2672</v>
      </c>
      <c r="M2102" t="s">
        <v>2476</v>
      </c>
      <c r="N2102" t="s">
        <v>2711</v>
      </c>
      <c r="O2102" t="s">
        <v>2588</v>
      </c>
      <c r="Q2102" s="204">
        <v>15000</v>
      </c>
      <c r="S2102" t="s">
        <v>2477</v>
      </c>
      <c r="T2102" t="s">
        <v>3899</v>
      </c>
      <c r="U2102" s="206">
        <v>4.1449999999999996</v>
      </c>
      <c r="V2102" t="s">
        <v>3678</v>
      </c>
      <c r="W2102" t="s">
        <v>3181</v>
      </c>
      <c r="X2102" t="s">
        <v>2306</v>
      </c>
      <c r="Y2102" t="s">
        <v>3964</v>
      </c>
      <c r="Z2102" t="s">
        <v>3532</v>
      </c>
      <c r="AA2102" t="s">
        <v>2173</v>
      </c>
      <c r="AB2102" s="203">
        <v>37030.875</v>
      </c>
      <c r="AC2102" s="203">
        <v>37042.875</v>
      </c>
    </row>
    <row r="2103" spans="1:29" x14ac:dyDescent="0.25">
      <c r="A2103" s="44" t="str">
        <f t="shared" si="161"/>
        <v>US Natural Gas Financial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Financial</v>
      </c>
      <c r="E2103" s="44">
        <f>IF(VLOOKUP(S2103,'DD-Lookup'!$J$6:$L$50,3,FALSE)="Monthly",(YEAR(AC2103)-YEAR(AB2103))*12+MONTH(AC2103)-MONTH(AB2103)+1,(AC2103-AB2103+1))</f>
        <v>30</v>
      </c>
      <c r="F2103" s="218">
        <f t="shared" si="165"/>
        <v>3000</v>
      </c>
      <c r="G2103" s="207">
        <v>1265526</v>
      </c>
      <c r="H2103" s="203">
        <v>37029.367581018516</v>
      </c>
      <c r="I2103" t="s">
        <v>2723</v>
      </c>
      <c r="M2103" t="s">
        <v>2476</v>
      </c>
      <c r="N2103" t="s">
        <v>2711</v>
      </c>
      <c r="O2103" t="s">
        <v>3771</v>
      </c>
      <c r="Q2103" s="204">
        <v>100</v>
      </c>
      <c r="S2103" t="s">
        <v>2885</v>
      </c>
      <c r="T2103" t="s">
        <v>3899</v>
      </c>
      <c r="U2103" s="206">
        <v>4.18</v>
      </c>
      <c r="V2103" t="s">
        <v>2725</v>
      </c>
      <c r="W2103" t="s">
        <v>3390</v>
      </c>
      <c r="X2103" t="s">
        <v>2713</v>
      </c>
      <c r="Y2103" t="s">
        <v>3964</v>
      </c>
      <c r="Z2103" t="s">
        <v>3532</v>
      </c>
      <c r="AA2103" t="s">
        <v>2174</v>
      </c>
      <c r="AB2103" s="203">
        <v>37043.875</v>
      </c>
      <c r="AC2103" s="203">
        <v>37072.875</v>
      </c>
    </row>
    <row r="2104" spans="1:29" x14ac:dyDescent="0.25">
      <c r="A2104" s="44" t="str">
        <f t="shared" si="161"/>
        <v>US Natural Gas Financial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Financial</v>
      </c>
      <c r="E2104" s="44">
        <f>IF(VLOOKUP(S2104,'DD-Lookup'!$J$6:$L$50,3,FALSE)="Monthly",(YEAR(AC2104)-YEAR(AB2104))*12+MONTH(AC2104)-MONTH(AB2104)+1,(AC2104-AB2104+1))</f>
        <v>31</v>
      </c>
      <c r="F2104" s="218">
        <f t="shared" si="165"/>
        <v>3100</v>
      </c>
      <c r="G2104" s="207">
        <v>1265527</v>
      </c>
      <c r="H2104" s="203">
        <v>37029.367581018516</v>
      </c>
      <c r="I2104" t="s">
        <v>2723</v>
      </c>
      <c r="M2104" t="s">
        <v>2476</v>
      </c>
      <c r="N2104" t="s">
        <v>2711</v>
      </c>
      <c r="O2104" t="s">
        <v>3772</v>
      </c>
      <c r="P2104" s="204">
        <v>100</v>
      </c>
      <c r="S2104" t="s">
        <v>2885</v>
      </c>
      <c r="T2104" t="s">
        <v>3899</v>
      </c>
      <c r="U2104" s="206">
        <v>4.2560000000000002</v>
      </c>
      <c r="V2104" t="s">
        <v>2725</v>
      </c>
      <c r="W2104" t="s">
        <v>3390</v>
      </c>
      <c r="X2104" t="s">
        <v>2713</v>
      </c>
      <c r="Y2104" t="s">
        <v>3964</v>
      </c>
      <c r="Z2104" t="s">
        <v>3532</v>
      </c>
      <c r="AA2104" t="s">
        <v>2175</v>
      </c>
      <c r="AB2104" s="203">
        <v>37073.875</v>
      </c>
      <c r="AC2104" s="203">
        <v>37103.875</v>
      </c>
    </row>
    <row r="2105" spans="1:29" x14ac:dyDescent="0.25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3</v>
      </c>
      <c r="F2105" s="218">
        <f t="shared" si="165"/>
        <v>30000</v>
      </c>
      <c r="G2105" s="207">
        <v>1265528</v>
      </c>
      <c r="H2105" s="203">
        <v>37029.367615740739</v>
      </c>
      <c r="I2105" t="s">
        <v>2387</v>
      </c>
      <c r="M2105" t="s">
        <v>2476</v>
      </c>
      <c r="N2105" t="s">
        <v>3110</v>
      </c>
      <c r="O2105" t="s">
        <v>1799</v>
      </c>
      <c r="Q2105" s="204">
        <v>10000</v>
      </c>
      <c r="S2105" t="s">
        <v>2477</v>
      </c>
      <c r="T2105" t="s">
        <v>3899</v>
      </c>
      <c r="U2105" s="206">
        <v>4.2</v>
      </c>
      <c r="V2105" t="s">
        <v>1858</v>
      </c>
      <c r="W2105" t="s">
        <v>2374</v>
      </c>
      <c r="X2105" t="s">
        <v>2375</v>
      </c>
      <c r="Y2105" t="s">
        <v>3114</v>
      </c>
      <c r="Z2105" t="s">
        <v>3532</v>
      </c>
      <c r="AA2105">
        <v>797302</v>
      </c>
      <c r="AB2105" s="203">
        <v>37030.875</v>
      </c>
      <c r="AC2105" s="203">
        <v>37032.875</v>
      </c>
    </row>
    <row r="2106" spans="1:29" x14ac:dyDescent="0.25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3</v>
      </c>
      <c r="F2106" s="218">
        <f t="shared" si="165"/>
        <v>15000</v>
      </c>
      <c r="G2106" s="207">
        <v>1265529</v>
      </c>
      <c r="H2106" s="203">
        <v>37029.367650462962</v>
      </c>
      <c r="I2106" t="s">
        <v>3684</v>
      </c>
      <c r="M2106" t="s">
        <v>2476</v>
      </c>
      <c r="N2106" t="s">
        <v>3110</v>
      </c>
      <c r="O2106" t="s">
        <v>1768</v>
      </c>
      <c r="P2106" s="204">
        <v>5000</v>
      </c>
      <c r="S2106" t="s">
        <v>2477</v>
      </c>
      <c r="T2106" t="s">
        <v>3899</v>
      </c>
      <c r="U2106" s="206">
        <v>3.96</v>
      </c>
      <c r="V2106" t="s">
        <v>3685</v>
      </c>
      <c r="W2106" t="s">
        <v>3174</v>
      </c>
      <c r="X2106" t="s">
        <v>3138</v>
      </c>
      <c r="Y2106" t="s">
        <v>3114</v>
      </c>
      <c r="Z2106" t="s">
        <v>3532</v>
      </c>
      <c r="AA2106">
        <v>797303</v>
      </c>
      <c r="AB2106" s="203">
        <v>37030.875</v>
      </c>
      <c r="AC2106" s="203">
        <v>37032.875</v>
      </c>
    </row>
    <row r="2107" spans="1:29" x14ac:dyDescent="0.25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3</v>
      </c>
      <c r="F2107" s="218">
        <f t="shared" si="165"/>
        <v>15000</v>
      </c>
      <c r="G2107" s="207">
        <v>1265530</v>
      </c>
      <c r="H2107" s="203">
        <v>37029.367662037039</v>
      </c>
      <c r="I2107" t="s">
        <v>2387</v>
      </c>
      <c r="M2107" t="s">
        <v>2476</v>
      </c>
      <c r="N2107" t="s">
        <v>3110</v>
      </c>
      <c r="O2107" t="s">
        <v>1799</v>
      </c>
      <c r="Q2107" s="204">
        <v>5000</v>
      </c>
      <c r="S2107" t="s">
        <v>2477</v>
      </c>
      <c r="T2107" t="s">
        <v>3899</v>
      </c>
      <c r="U2107" s="206">
        <v>4.3</v>
      </c>
      <c r="V2107" t="s">
        <v>1858</v>
      </c>
      <c r="W2107" t="s">
        <v>2374</v>
      </c>
      <c r="X2107" t="s">
        <v>2375</v>
      </c>
      <c r="Y2107" t="s">
        <v>3114</v>
      </c>
      <c r="Z2107" t="s">
        <v>3532</v>
      </c>
      <c r="AA2107">
        <v>797304</v>
      </c>
      <c r="AB2107" s="203">
        <v>37030.875</v>
      </c>
      <c r="AC2107" s="203">
        <v>37032.875</v>
      </c>
    </row>
    <row r="2108" spans="1:29" x14ac:dyDescent="0.25">
      <c r="A2108" s="44" t="str">
        <f t="shared" si="161"/>
        <v xml:space="preserve"> Natural Gas Financial</v>
      </c>
      <c r="B2108" s="44" t="str">
        <f t="shared" si="162"/>
        <v/>
      </c>
      <c r="C2108" s="44" t="str">
        <f t="shared" si="163"/>
        <v>Natural Gas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123</v>
      </c>
      <c r="F2108" s="218">
        <f t="shared" si="165"/>
        <v>615000</v>
      </c>
      <c r="G2108" s="207">
        <v>1265531</v>
      </c>
      <c r="H2108" s="203">
        <v>37029.367719907408</v>
      </c>
      <c r="I2108" t="s">
        <v>2897</v>
      </c>
      <c r="M2108" t="s">
        <v>2476</v>
      </c>
      <c r="N2108" t="s">
        <v>3842</v>
      </c>
      <c r="O2108" t="s">
        <v>3843</v>
      </c>
      <c r="P2108" s="204">
        <v>5000</v>
      </c>
      <c r="S2108" t="s">
        <v>2477</v>
      </c>
      <c r="T2108" t="s">
        <v>3899</v>
      </c>
      <c r="U2108" s="206">
        <v>-0.35</v>
      </c>
      <c r="V2108" t="s">
        <v>2898</v>
      </c>
      <c r="W2108" t="s">
        <v>3844</v>
      </c>
      <c r="X2108" t="s">
        <v>3845</v>
      </c>
      <c r="Y2108" t="s">
        <v>3964</v>
      </c>
      <c r="Z2108" t="s">
        <v>3533</v>
      </c>
      <c r="AA2108" t="s">
        <v>2176</v>
      </c>
      <c r="AB2108" s="203">
        <v>37073</v>
      </c>
      <c r="AC2108" s="203">
        <v>37195</v>
      </c>
    </row>
    <row r="2109" spans="1:29" x14ac:dyDescent="0.25">
      <c r="A2109" s="44" t="str">
        <f t="shared" si="161"/>
        <v>US Natural Gas Physical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13</v>
      </c>
      <c r="F2109" s="218">
        <f t="shared" si="165"/>
        <v>72514</v>
      </c>
      <c r="G2109" s="207">
        <v>1265532</v>
      </c>
      <c r="H2109" s="203">
        <v>37029.367731481485</v>
      </c>
      <c r="I2109" t="s">
        <v>2365</v>
      </c>
      <c r="M2109" t="s">
        <v>2476</v>
      </c>
      <c r="N2109" t="s">
        <v>3110</v>
      </c>
      <c r="O2109" t="s">
        <v>2177</v>
      </c>
      <c r="Q2109" s="204">
        <v>5578</v>
      </c>
      <c r="S2109" t="s">
        <v>2477</v>
      </c>
      <c r="T2109" t="s">
        <v>3899</v>
      </c>
      <c r="U2109" s="206">
        <v>4.085</v>
      </c>
      <c r="V2109" t="s">
        <v>2366</v>
      </c>
      <c r="W2109" t="s">
        <v>3157</v>
      </c>
      <c r="X2109" t="s">
        <v>3158</v>
      </c>
      <c r="Y2109" t="s">
        <v>3114</v>
      </c>
      <c r="Z2109" t="s">
        <v>3532</v>
      </c>
      <c r="AA2109">
        <v>797305</v>
      </c>
      <c r="AB2109" s="203">
        <v>37030.875</v>
      </c>
      <c r="AC2109" s="203">
        <v>37042.875</v>
      </c>
    </row>
    <row r="2110" spans="1:29" x14ac:dyDescent="0.25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3</v>
      </c>
      <c r="F2110" s="218">
        <f t="shared" si="165"/>
        <v>15000</v>
      </c>
      <c r="G2110" s="207">
        <v>1265534</v>
      </c>
      <c r="H2110" s="203">
        <v>37029.367766203701</v>
      </c>
      <c r="I2110" t="s">
        <v>2420</v>
      </c>
      <c r="M2110" t="s">
        <v>2476</v>
      </c>
      <c r="N2110" t="s">
        <v>3110</v>
      </c>
      <c r="O2110" t="s">
        <v>1799</v>
      </c>
      <c r="P2110" s="204">
        <v>5000</v>
      </c>
      <c r="S2110" t="s">
        <v>2477</v>
      </c>
      <c r="T2110" t="s">
        <v>3899</v>
      </c>
      <c r="U2110" s="206">
        <v>4.2</v>
      </c>
      <c r="V2110" t="s">
        <v>3706</v>
      </c>
      <c r="W2110" t="s">
        <v>2374</v>
      </c>
      <c r="X2110" t="s">
        <v>2375</v>
      </c>
      <c r="Y2110" t="s">
        <v>3114</v>
      </c>
      <c r="Z2110" t="s">
        <v>3532</v>
      </c>
      <c r="AA2110">
        <v>797306</v>
      </c>
      <c r="AB2110" s="203">
        <v>37030.875</v>
      </c>
      <c r="AC2110" s="203">
        <v>37032.875</v>
      </c>
    </row>
    <row r="2111" spans="1:29" x14ac:dyDescent="0.25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3</v>
      </c>
      <c r="F2111" s="218">
        <f t="shared" si="165"/>
        <v>9000</v>
      </c>
      <c r="G2111" s="207">
        <v>1265535</v>
      </c>
      <c r="H2111" s="203">
        <v>37029.367800925924</v>
      </c>
      <c r="I2111" t="s">
        <v>2965</v>
      </c>
      <c r="M2111" t="s">
        <v>2476</v>
      </c>
      <c r="N2111" t="s">
        <v>3110</v>
      </c>
      <c r="O2111" t="s">
        <v>1802</v>
      </c>
      <c r="Q2111" s="204">
        <v>3000</v>
      </c>
      <c r="S2111" t="s">
        <v>2477</v>
      </c>
      <c r="T2111" t="s">
        <v>3899</v>
      </c>
      <c r="U2111" s="206">
        <v>4.0350000000000001</v>
      </c>
      <c r="V2111" t="s">
        <v>3757</v>
      </c>
      <c r="W2111" t="s">
        <v>3157</v>
      </c>
      <c r="X2111" t="s">
        <v>3158</v>
      </c>
      <c r="Y2111" t="s">
        <v>3114</v>
      </c>
      <c r="Z2111" t="s">
        <v>3532</v>
      </c>
      <c r="AA2111">
        <v>797307</v>
      </c>
      <c r="AB2111" s="203">
        <v>37030.875</v>
      </c>
      <c r="AC2111" s="203">
        <v>37032.875</v>
      </c>
    </row>
    <row r="2112" spans="1:29" x14ac:dyDescent="0.25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3</v>
      </c>
      <c r="F2112" s="218">
        <f t="shared" si="165"/>
        <v>15000</v>
      </c>
      <c r="G2112" s="207">
        <v>1265536</v>
      </c>
      <c r="H2112" s="203">
        <v>37029.36787037037</v>
      </c>
      <c r="I2112" t="s">
        <v>3190</v>
      </c>
      <c r="M2112" t="s">
        <v>2476</v>
      </c>
      <c r="N2112" t="s">
        <v>3110</v>
      </c>
      <c r="O2112" t="s">
        <v>1761</v>
      </c>
      <c r="Q2112" s="204">
        <v>5000</v>
      </c>
      <c r="S2112" t="s">
        <v>2477</v>
      </c>
      <c r="T2112" t="s">
        <v>3899</v>
      </c>
      <c r="U2112" s="206">
        <v>4.4550000000000001</v>
      </c>
      <c r="V2112" t="s">
        <v>3191</v>
      </c>
      <c r="W2112" t="s">
        <v>2358</v>
      </c>
      <c r="X2112" t="s">
        <v>2359</v>
      </c>
      <c r="Y2112" t="s">
        <v>3114</v>
      </c>
      <c r="Z2112" t="s">
        <v>3532</v>
      </c>
      <c r="AA2112">
        <v>797308</v>
      </c>
      <c r="AB2112" s="203">
        <v>37030.875</v>
      </c>
      <c r="AC2112" s="203">
        <v>37032.875</v>
      </c>
    </row>
    <row r="2113" spans="1:29" x14ac:dyDescent="0.25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3</v>
      </c>
      <c r="F2113" s="218">
        <f t="shared" si="165"/>
        <v>75000</v>
      </c>
      <c r="G2113" s="207">
        <v>1265537</v>
      </c>
      <c r="H2113" s="203">
        <v>37029.367881944447</v>
      </c>
      <c r="I2113" t="s">
        <v>2853</v>
      </c>
      <c r="M2113" t="s">
        <v>2476</v>
      </c>
      <c r="N2113" t="s">
        <v>3110</v>
      </c>
      <c r="O2113" t="s">
        <v>2606</v>
      </c>
      <c r="Q2113" s="204">
        <v>25000</v>
      </c>
      <c r="S2113" t="s">
        <v>2477</v>
      </c>
      <c r="T2113" t="s">
        <v>3899</v>
      </c>
      <c r="U2113" s="206">
        <v>4.1349999999999998</v>
      </c>
      <c r="V2113" t="s">
        <v>2500</v>
      </c>
      <c r="W2113" t="s">
        <v>2319</v>
      </c>
      <c r="X2113" t="s">
        <v>2320</v>
      </c>
      <c r="Y2113" t="s">
        <v>3114</v>
      </c>
      <c r="Z2113" t="s">
        <v>3532</v>
      </c>
      <c r="AA2113">
        <v>797311</v>
      </c>
      <c r="AB2113" s="203">
        <v>37030.875</v>
      </c>
      <c r="AC2113" s="203">
        <v>37032.875</v>
      </c>
    </row>
    <row r="2114" spans="1:29" x14ac:dyDescent="0.25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3</v>
      </c>
      <c r="F2114" s="218">
        <f t="shared" si="165"/>
        <v>30000</v>
      </c>
      <c r="G2114" s="207">
        <v>1265538</v>
      </c>
      <c r="H2114" s="203">
        <v>37029.367893518516</v>
      </c>
      <c r="I2114" t="s">
        <v>3240</v>
      </c>
      <c r="M2114" t="s">
        <v>2476</v>
      </c>
      <c r="N2114" t="s">
        <v>3110</v>
      </c>
      <c r="O2114" t="s">
        <v>1845</v>
      </c>
      <c r="P2114" s="204">
        <v>10000</v>
      </c>
      <c r="S2114" t="s">
        <v>2477</v>
      </c>
      <c r="T2114" t="s">
        <v>3899</v>
      </c>
      <c r="U2114" s="206">
        <v>10.074999999999999</v>
      </c>
      <c r="V2114" t="s">
        <v>3732</v>
      </c>
      <c r="W2114" t="s">
        <v>2431</v>
      </c>
      <c r="X2114" t="s">
        <v>2375</v>
      </c>
      <c r="Y2114" t="s">
        <v>3114</v>
      </c>
      <c r="Z2114" t="s">
        <v>3532</v>
      </c>
      <c r="AA2114">
        <v>797310</v>
      </c>
      <c r="AB2114" s="203">
        <v>37030.875</v>
      </c>
      <c r="AC2114" s="203">
        <v>37032.875</v>
      </c>
    </row>
    <row r="2115" spans="1:29" x14ac:dyDescent="0.25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3</v>
      </c>
      <c r="F2115" s="218">
        <f t="shared" si="165"/>
        <v>15000</v>
      </c>
      <c r="G2115" s="207">
        <v>1265540</v>
      </c>
      <c r="H2115" s="203">
        <v>37029.367893518516</v>
      </c>
      <c r="I2115" t="s">
        <v>3136</v>
      </c>
      <c r="M2115" t="s">
        <v>2476</v>
      </c>
      <c r="N2115" t="s">
        <v>3110</v>
      </c>
      <c r="O2115" t="s">
        <v>1848</v>
      </c>
      <c r="Q2115" s="204">
        <v>5000</v>
      </c>
      <c r="S2115" t="s">
        <v>2477</v>
      </c>
      <c r="T2115" t="s">
        <v>3899</v>
      </c>
      <c r="U2115" s="206">
        <v>4.3150000000000004</v>
      </c>
      <c r="V2115" t="s">
        <v>3140</v>
      </c>
      <c r="W2115" t="s">
        <v>3174</v>
      </c>
      <c r="X2115" t="s">
        <v>3175</v>
      </c>
      <c r="Y2115" t="s">
        <v>3114</v>
      </c>
      <c r="Z2115" t="s">
        <v>3532</v>
      </c>
      <c r="AA2115">
        <v>797312</v>
      </c>
      <c r="AB2115" s="203">
        <v>37030.875</v>
      </c>
      <c r="AC2115" s="203">
        <v>37032.875</v>
      </c>
    </row>
    <row r="2116" spans="1:29" x14ac:dyDescent="0.25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3</v>
      </c>
      <c r="F2116" s="218">
        <f t="shared" si="165"/>
        <v>6000</v>
      </c>
      <c r="G2116" s="207">
        <v>1265539</v>
      </c>
      <c r="H2116" s="203">
        <v>37029.367893518516</v>
      </c>
      <c r="I2116" t="s">
        <v>2330</v>
      </c>
      <c r="M2116" t="s">
        <v>2476</v>
      </c>
      <c r="N2116" t="s">
        <v>3110</v>
      </c>
      <c r="O2116" t="s">
        <v>1826</v>
      </c>
      <c r="P2116" s="204">
        <v>2000</v>
      </c>
      <c r="S2116" t="s">
        <v>2477</v>
      </c>
      <c r="T2116" t="s">
        <v>3899</v>
      </c>
      <c r="U2116" s="206">
        <v>2.4700000000000002</v>
      </c>
      <c r="V2116" t="s">
        <v>2331</v>
      </c>
      <c r="W2116" t="s">
        <v>2436</v>
      </c>
      <c r="X2116" t="s">
        <v>2437</v>
      </c>
      <c r="Y2116" t="s">
        <v>3114</v>
      </c>
      <c r="Z2116" t="s">
        <v>3532</v>
      </c>
      <c r="AA2116">
        <v>797309</v>
      </c>
      <c r="AB2116" s="203">
        <v>37030.875</v>
      </c>
      <c r="AC2116" s="203">
        <v>37032.875</v>
      </c>
    </row>
    <row r="2117" spans="1:29" x14ac:dyDescent="0.25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3</v>
      </c>
      <c r="F2117" s="218">
        <f t="shared" si="165"/>
        <v>15000</v>
      </c>
      <c r="G2117" s="207">
        <v>1265541</v>
      </c>
      <c r="H2117" s="203">
        <v>37029.367951388886</v>
      </c>
      <c r="I2117" t="s">
        <v>3240</v>
      </c>
      <c r="M2117" t="s">
        <v>2476</v>
      </c>
      <c r="N2117" t="s">
        <v>3110</v>
      </c>
      <c r="O2117" t="s">
        <v>1762</v>
      </c>
      <c r="Q2117" s="204">
        <v>5000</v>
      </c>
      <c r="S2117" t="s">
        <v>2477</v>
      </c>
      <c r="T2117" t="s">
        <v>3899</v>
      </c>
      <c r="U2117" s="206">
        <v>4.0599999999999996</v>
      </c>
      <c r="V2117" t="s">
        <v>3176</v>
      </c>
      <c r="W2117" t="s">
        <v>3157</v>
      </c>
      <c r="X2117" t="s">
        <v>3158</v>
      </c>
      <c r="Y2117" t="s">
        <v>3114</v>
      </c>
      <c r="Z2117" t="s">
        <v>3532</v>
      </c>
      <c r="AA2117">
        <v>797313</v>
      </c>
      <c r="AB2117" s="203">
        <v>37030.875</v>
      </c>
      <c r="AC2117" s="203">
        <v>37032.875</v>
      </c>
    </row>
    <row r="2118" spans="1:29" x14ac:dyDescent="0.25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3</v>
      </c>
      <c r="F2118" s="218">
        <f t="shared" si="165"/>
        <v>15000</v>
      </c>
      <c r="G2118" s="207">
        <v>1265542</v>
      </c>
      <c r="H2118" s="203">
        <v>37029.367962962962</v>
      </c>
      <c r="I2118" t="s">
        <v>3684</v>
      </c>
      <c r="M2118" t="s">
        <v>2476</v>
      </c>
      <c r="N2118" t="s">
        <v>3110</v>
      </c>
      <c r="O2118" t="s">
        <v>1812</v>
      </c>
      <c r="Q2118" s="204">
        <v>5000</v>
      </c>
      <c r="S2118" t="s">
        <v>2477</v>
      </c>
      <c r="T2118" t="s">
        <v>3899</v>
      </c>
      <c r="U2118" s="206">
        <v>2.4249999999999998</v>
      </c>
      <c r="V2118" t="s">
        <v>3198</v>
      </c>
      <c r="W2118" t="s">
        <v>2400</v>
      </c>
      <c r="X2118" t="s">
        <v>2375</v>
      </c>
      <c r="Y2118" t="s">
        <v>3114</v>
      </c>
      <c r="Z2118" t="s">
        <v>3532</v>
      </c>
      <c r="AA2118">
        <v>797314</v>
      </c>
      <c r="AB2118" s="203">
        <v>37030.875</v>
      </c>
      <c r="AC2118" s="203">
        <v>37032.875</v>
      </c>
    </row>
    <row r="2119" spans="1:29" x14ac:dyDescent="0.25">
      <c r="A2119" s="44" t="str">
        <f t="shared" si="161"/>
        <v>US Crude Financial</v>
      </c>
      <c r="B2119" s="44" t="str">
        <f t="shared" si="162"/>
        <v>US</v>
      </c>
      <c r="C2119" s="44" t="str">
        <f t="shared" si="163"/>
        <v>Crude</v>
      </c>
      <c r="D2119" s="44" t="str">
        <f t="shared" si="164"/>
        <v>Financial</v>
      </c>
      <c r="E2119" s="44">
        <f>IF(VLOOKUP(S2119,'DD-Lookup'!$J$6:$L$50,3,FALSE)="Monthly",(YEAR(AC2119)-YEAR(AB2119))*12+MONTH(AC2119)-MONTH(AB2119)+1,(AC2119-AB2119+1))</f>
        <v>1</v>
      </c>
      <c r="F2119" s="218">
        <f t="shared" si="165"/>
        <v>50000</v>
      </c>
      <c r="G2119" s="207">
        <v>1265544</v>
      </c>
      <c r="H2119" s="203">
        <v>37029.368032407408</v>
      </c>
      <c r="I2119" t="s">
        <v>2710</v>
      </c>
      <c r="M2119" t="s">
        <v>3626</v>
      </c>
      <c r="N2119" t="s">
        <v>4150</v>
      </c>
      <c r="O2119" t="s">
        <v>4151</v>
      </c>
      <c r="Q2119" s="204">
        <v>50000</v>
      </c>
      <c r="S2119" t="s">
        <v>2483</v>
      </c>
      <c r="T2119" t="s">
        <v>3899</v>
      </c>
      <c r="U2119" s="206">
        <v>29.14</v>
      </c>
      <c r="V2119" t="s">
        <v>3743</v>
      </c>
      <c r="W2119" t="s">
        <v>4153</v>
      </c>
      <c r="X2119" t="s">
        <v>4154</v>
      </c>
      <c r="Y2119" t="s">
        <v>3964</v>
      </c>
      <c r="Z2119" t="s">
        <v>3532</v>
      </c>
      <c r="AA2119" t="s">
        <v>2178</v>
      </c>
      <c r="AB2119" s="203">
        <v>37043</v>
      </c>
      <c r="AC2119" s="203">
        <v>37072</v>
      </c>
    </row>
    <row r="2120" spans="1:29" x14ac:dyDescent="0.25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3</v>
      </c>
      <c r="F2120" s="218">
        <f t="shared" si="165"/>
        <v>15000</v>
      </c>
      <c r="G2120" s="207">
        <v>1265545</v>
      </c>
      <c r="H2120" s="203">
        <v>37029.368043981478</v>
      </c>
      <c r="I2120" t="s">
        <v>2654</v>
      </c>
      <c r="M2120" t="s">
        <v>2476</v>
      </c>
      <c r="N2120" t="s">
        <v>3110</v>
      </c>
      <c r="O2120" t="s">
        <v>1799</v>
      </c>
      <c r="P2120" s="204">
        <v>5000</v>
      </c>
      <c r="S2120" t="s">
        <v>2477</v>
      </c>
      <c r="T2120" t="s">
        <v>3899</v>
      </c>
      <c r="U2120" s="206">
        <v>4.25</v>
      </c>
      <c r="V2120" t="s">
        <v>2514</v>
      </c>
      <c r="W2120" t="s">
        <v>2374</v>
      </c>
      <c r="X2120" t="s">
        <v>2375</v>
      </c>
      <c r="Y2120" t="s">
        <v>3114</v>
      </c>
      <c r="Z2120" t="s">
        <v>3532</v>
      </c>
      <c r="AA2120">
        <v>797316</v>
      </c>
      <c r="AB2120" s="203">
        <v>37030.875</v>
      </c>
      <c r="AC2120" s="203">
        <v>37032.875</v>
      </c>
    </row>
    <row r="2121" spans="1:29" x14ac:dyDescent="0.25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3</v>
      </c>
      <c r="F2121" s="218">
        <f t="shared" si="165"/>
        <v>60000</v>
      </c>
      <c r="G2121" s="207">
        <v>1265547</v>
      </c>
      <c r="H2121" s="203">
        <v>37029.368078703701</v>
      </c>
      <c r="I2121" t="s">
        <v>2669</v>
      </c>
      <c r="M2121" t="s">
        <v>2476</v>
      </c>
      <c r="N2121" t="s">
        <v>3110</v>
      </c>
      <c r="O2121" t="s">
        <v>2628</v>
      </c>
      <c r="Q2121" s="204">
        <v>20000</v>
      </c>
      <c r="S2121" t="s">
        <v>2477</v>
      </c>
      <c r="T2121" t="s">
        <v>3899</v>
      </c>
      <c r="U2121" s="206">
        <v>4.3099999999999996</v>
      </c>
      <c r="V2121" t="s">
        <v>2744</v>
      </c>
      <c r="W2121" t="s">
        <v>2337</v>
      </c>
      <c r="X2121" t="s">
        <v>2338</v>
      </c>
      <c r="Y2121" t="s">
        <v>3114</v>
      </c>
      <c r="Z2121" t="s">
        <v>3532</v>
      </c>
      <c r="AA2121">
        <v>797317</v>
      </c>
      <c r="AB2121" s="203">
        <v>37030.875</v>
      </c>
      <c r="AC2121" s="203">
        <v>37032.875</v>
      </c>
    </row>
    <row r="2122" spans="1:29" x14ac:dyDescent="0.25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3</v>
      </c>
      <c r="F2122" s="218">
        <f t="shared" si="165"/>
        <v>15000</v>
      </c>
      <c r="G2122" s="207">
        <v>1265548</v>
      </c>
      <c r="H2122" s="203">
        <v>37029.368136574078</v>
      </c>
      <c r="I2122" t="s">
        <v>2526</v>
      </c>
      <c r="M2122" t="s">
        <v>2476</v>
      </c>
      <c r="N2122" t="s">
        <v>3110</v>
      </c>
      <c r="O2122" t="s">
        <v>1768</v>
      </c>
      <c r="P2122" s="204">
        <v>5000</v>
      </c>
      <c r="S2122" t="s">
        <v>2477</v>
      </c>
      <c r="T2122" t="s">
        <v>3899</v>
      </c>
      <c r="U2122" s="206">
        <v>3.9550000000000001</v>
      </c>
      <c r="V2122" t="s">
        <v>2179</v>
      </c>
      <c r="W2122" t="s">
        <v>3174</v>
      </c>
      <c r="X2122" t="s">
        <v>3138</v>
      </c>
      <c r="Y2122" t="s">
        <v>3114</v>
      </c>
      <c r="Z2122" t="s">
        <v>3532</v>
      </c>
      <c r="AA2122">
        <v>797318</v>
      </c>
      <c r="AB2122" s="203">
        <v>37030.875</v>
      </c>
      <c r="AC2122" s="203">
        <v>37032.875</v>
      </c>
    </row>
    <row r="2123" spans="1:29" x14ac:dyDescent="0.25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3</v>
      </c>
      <c r="F2123" s="218">
        <f t="shared" ref="F2123:F2186" si="170">E2123*SUM(P2123:Q2123)</f>
        <v>30000</v>
      </c>
      <c r="G2123" s="207">
        <v>1265552</v>
      </c>
      <c r="H2123" s="203">
        <v>37029.368194444447</v>
      </c>
      <c r="I2123" t="s">
        <v>3142</v>
      </c>
      <c r="M2123" t="s">
        <v>2476</v>
      </c>
      <c r="N2123" t="s">
        <v>3110</v>
      </c>
      <c r="O2123" t="s">
        <v>1753</v>
      </c>
      <c r="Q2123" s="204">
        <v>10000</v>
      </c>
      <c r="S2123" t="s">
        <v>2477</v>
      </c>
      <c r="T2123" t="s">
        <v>3899</v>
      </c>
      <c r="U2123" s="206">
        <v>4.1738</v>
      </c>
      <c r="V2123" t="s">
        <v>4135</v>
      </c>
      <c r="W2123" t="s">
        <v>3112</v>
      </c>
      <c r="X2123" t="s">
        <v>3113</v>
      </c>
      <c r="Y2123" t="s">
        <v>3114</v>
      </c>
      <c r="Z2123" t="s">
        <v>3532</v>
      </c>
      <c r="AA2123">
        <v>797319</v>
      </c>
      <c r="AB2123" s="203">
        <v>37030.875</v>
      </c>
      <c r="AC2123" s="203">
        <v>37032.875</v>
      </c>
    </row>
    <row r="2124" spans="1:29" x14ac:dyDescent="0.25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13</v>
      </c>
      <c r="F2124" s="218">
        <f t="shared" si="170"/>
        <v>130000</v>
      </c>
      <c r="G2124" s="207">
        <v>1265551</v>
      </c>
      <c r="H2124" s="203">
        <v>37029.368194444447</v>
      </c>
      <c r="I2124" t="s">
        <v>2853</v>
      </c>
      <c r="M2124" t="s">
        <v>2476</v>
      </c>
      <c r="N2124" t="s">
        <v>3110</v>
      </c>
      <c r="O2124" t="s">
        <v>2102</v>
      </c>
      <c r="Q2124" s="204">
        <v>10000</v>
      </c>
      <c r="S2124" t="s">
        <v>2477</v>
      </c>
      <c r="T2124" t="s">
        <v>3899</v>
      </c>
      <c r="U2124" s="206">
        <v>4.1550000000000002</v>
      </c>
      <c r="V2124" t="s">
        <v>2500</v>
      </c>
      <c r="W2124" t="s">
        <v>2319</v>
      </c>
      <c r="X2124" t="s">
        <v>2320</v>
      </c>
      <c r="Y2124" t="s">
        <v>3114</v>
      </c>
      <c r="Z2124" t="s">
        <v>3532</v>
      </c>
      <c r="AA2124">
        <v>797320</v>
      </c>
      <c r="AB2124" s="203">
        <v>37030.875</v>
      </c>
      <c r="AC2124" s="203">
        <v>37042.875</v>
      </c>
    </row>
    <row r="2125" spans="1:29" x14ac:dyDescent="0.25">
      <c r="A2125" s="44" t="str">
        <f t="shared" si="166"/>
        <v>US Natural Gas Financial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Financial</v>
      </c>
      <c r="E2125" s="44">
        <f>IF(VLOOKUP(S2125,'DD-Lookup'!$J$6:$L$50,3,FALSE)="Monthly",(YEAR(AC2125)-YEAR(AB2125))*12+MONTH(AC2125)-MONTH(AB2125)+1,(AC2125-AB2125+1))</f>
        <v>30</v>
      </c>
      <c r="F2125" s="218">
        <f t="shared" si="170"/>
        <v>300000</v>
      </c>
      <c r="G2125" s="207">
        <v>1265555</v>
      </c>
      <c r="H2125" s="203">
        <v>37029.36822916667</v>
      </c>
      <c r="I2125" t="s">
        <v>2672</v>
      </c>
      <c r="M2125" t="s">
        <v>2476</v>
      </c>
      <c r="N2125" t="s">
        <v>2711</v>
      </c>
      <c r="O2125" t="s">
        <v>2712</v>
      </c>
      <c r="P2125" s="204">
        <v>10000</v>
      </c>
      <c r="S2125" t="s">
        <v>2477</v>
      </c>
      <c r="T2125" t="s">
        <v>3899</v>
      </c>
      <c r="U2125" s="206">
        <v>4.18</v>
      </c>
      <c r="V2125" t="s">
        <v>2969</v>
      </c>
      <c r="W2125" t="s">
        <v>3390</v>
      </c>
      <c r="X2125" t="s">
        <v>2713</v>
      </c>
      <c r="Y2125" t="s">
        <v>3964</v>
      </c>
      <c r="Z2125" t="s">
        <v>3532</v>
      </c>
      <c r="AA2125" t="s">
        <v>2180</v>
      </c>
      <c r="AB2125" s="203">
        <v>37043.875</v>
      </c>
      <c r="AC2125" s="203">
        <v>37072.875</v>
      </c>
    </row>
    <row r="2126" spans="1:29" x14ac:dyDescent="0.25">
      <c r="A2126" s="44" t="str">
        <f t="shared" si="166"/>
        <v xml:space="preserve"> Natural Gas Financial</v>
      </c>
      <c r="B2126" s="44" t="str">
        <f t="shared" si="167"/>
        <v/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214</v>
      </c>
      <c r="F2126" s="218">
        <f t="shared" si="170"/>
        <v>1070000</v>
      </c>
      <c r="G2126" s="207">
        <v>1265554</v>
      </c>
      <c r="H2126" s="203">
        <v>37029.36822916667</v>
      </c>
      <c r="I2126" t="s">
        <v>3240</v>
      </c>
      <c r="M2126" t="s">
        <v>2476</v>
      </c>
      <c r="N2126" t="s">
        <v>3842</v>
      </c>
      <c r="O2126" t="s">
        <v>2181</v>
      </c>
      <c r="P2126" s="204">
        <v>5000</v>
      </c>
      <c r="S2126" t="s">
        <v>2477</v>
      </c>
      <c r="T2126" t="s">
        <v>3899</v>
      </c>
      <c r="U2126" s="206">
        <v>-0.375</v>
      </c>
      <c r="V2126" t="s">
        <v>2182</v>
      </c>
      <c r="W2126" t="s">
        <v>3844</v>
      </c>
      <c r="X2126" t="s">
        <v>3845</v>
      </c>
      <c r="Y2126" t="s">
        <v>3964</v>
      </c>
      <c r="Z2126" t="s">
        <v>3533</v>
      </c>
      <c r="AA2126" t="s">
        <v>2183</v>
      </c>
      <c r="AB2126" s="203">
        <v>37347</v>
      </c>
      <c r="AC2126" s="203">
        <v>37560</v>
      </c>
    </row>
    <row r="2127" spans="1:29" x14ac:dyDescent="0.25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3</v>
      </c>
      <c r="F2127" s="218">
        <f t="shared" si="170"/>
        <v>8433</v>
      </c>
      <c r="G2127" s="207">
        <v>1265556</v>
      </c>
      <c r="H2127" s="203">
        <v>37029.368275462963</v>
      </c>
      <c r="I2127" t="s">
        <v>2669</v>
      </c>
      <c r="M2127" t="s">
        <v>2476</v>
      </c>
      <c r="N2127" t="s">
        <v>3110</v>
      </c>
      <c r="O2127" t="s">
        <v>1769</v>
      </c>
      <c r="Q2127" s="204">
        <v>2811</v>
      </c>
      <c r="S2127" t="s">
        <v>2477</v>
      </c>
      <c r="T2127" t="s">
        <v>3899</v>
      </c>
      <c r="U2127" s="206">
        <v>3.98</v>
      </c>
      <c r="V2127" t="s">
        <v>2998</v>
      </c>
      <c r="W2127" t="s">
        <v>3174</v>
      </c>
      <c r="X2127" t="s">
        <v>3138</v>
      </c>
      <c r="Y2127" t="s">
        <v>3114</v>
      </c>
      <c r="Z2127" t="s">
        <v>3532</v>
      </c>
      <c r="AA2127">
        <v>797321</v>
      </c>
      <c r="AB2127" s="203">
        <v>37030.875</v>
      </c>
      <c r="AC2127" s="203">
        <v>37032.875</v>
      </c>
    </row>
    <row r="2128" spans="1:29" x14ac:dyDescent="0.25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3</v>
      </c>
      <c r="F2128" s="218">
        <f t="shared" si="170"/>
        <v>60000</v>
      </c>
      <c r="G2128" s="207">
        <v>1265557</v>
      </c>
      <c r="H2128" s="203">
        <v>37029.368298611109</v>
      </c>
      <c r="I2128" t="s">
        <v>3639</v>
      </c>
      <c r="M2128" t="s">
        <v>2476</v>
      </c>
      <c r="N2128" t="s">
        <v>3110</v>
      </c>
      <c r="O2128" t="s">
        <v>2628</v>
      </c>
      <c r="Q2128" s="204">
        <v>20000</v>
      </c>
      <c r="S2128" t="s">
        <v>2477</v>
      </c>
      <c r="T2128" t="s">
        <v>3899</v>
      </c>
      <c r="U2128" s="206">
        <v>4.32</v>
      </c>
      <c r="V2128" t="s">
        <v>2357</v>
      </c>
      <c r="W2128" t="s">
        <v>2337</v>
      </c>
      <c r="X2128" t="s">
        <v>2338</v>
      </c>
      <c r="Y2128" t="s">
        <v>3114</v>
      </c>
      <c r="Z2128" t="s">
        <v>3532</v>
      </c>
      <c r="AA2128">
        <v>797322</v>
      </c>
      <c r="AB2128" s="203">
        <v>37030.875</v>
      </c>
      <c r="AC2128" s="203">
        <v>37032.875</v>
      </c>
    </row>
    <row r="2129" spans="1:29" x14ac:dyDescent="0.25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3</v>
      </c>
      <c r="F2129" s="218">
        <f t="shared" si="170"/>
        <v>15000</v>
      </c>
      <c r="G2129" s="207">
        <v>1265558</v>
      </c>
      <c r="H2129" s="203">
        <v>37029.368298611109</v>
      </c>
      <c r="I2129" t="s">
        <v>2721</v>
      </c>
      <c r="M2129" t="s">
        <v>2476</v>
      </c>
      <c r="N2129" t="s">
        <v>3110</v>
      </c>
      <c r="O2129" t="s">
        <v>2612</v>
      </c>
      <c r="Q2129" s="204">
        <v>5000</v>
      </c>
      <c r="S2129" t="s">
        <v>2477</v>
      </c>
      <c r="T2129" t="s">
        <v>3899</v>
      </c>
      <c r="U2129" s="206">
        <v>4.0599999999999996</v>
      </c>
      <c r="V2129" t="s">
        <v>3824</v>
      </c>
      <c r="W2129" t="s">
        <v>2326</v>
      </c>
      <c r="X2129" t="s">
        <v>2378</v>
      </c>
      <c r="Y2129" t="s">
        <v>3114</v>
      </c>
      <c r="Z2129" t="s">
        <v>3532</v>
      </c>
      <c r="AA2129">
        <v>797323</v>
      </c>
      <c r="AB2129" s="203">
        <v>37030.875</v>
      </c>
      <c r="AC2129" s="203">
        <v>37032.875</v>
      </c>
    </row>
    <row r="2130" spans="1:29" x14ac:dyDescent="0.25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3</v>
      </c>
      <c r="F2130" s="218">
        <f t="shared" si="170"/>
        <v>9000</v>
      </c>
      <c r="G2130" s="207">
        <v>1265559</v>
      </c>
      <c r="H2130" s="203">
        <v>37029.368310185186</v>
      </c>
      <c r="I2130" t="s">
        <v>3165</v>
      </c>
      <c r="M2130" t="s">
        <v>2476</v>
      </c>
      <c r="N2130" t="s">
        <v>3110</v>
      </c>
      <c r="O2130" t="s">
        <v>2609</v>
      </c>
      <c r="Q2130" s="204">
        <v>3000</v>
      </c>
      <c r="S2130" t="s">
        <v>2477</v>
      </c>
      <c r="T2130" t="s">
        <v>3899</v>
      </c>
      <c r="U2130" s="206">
        <v>4.0199999999999996</v>
      </c>
      <c r="V2130" t="s">
        <v>3766</v>
      </c>
      <c r="W2130" t="s">
        <v>2326</v>
      </c>
      <c r="X2130" t="s">
        <v>2378</v>
      </c>
      <c r="Y2130" t="s">
        <v>3114</v>
      </c>
      <c r="Z2130" t="s">
        <v>3532</v>
      </c>
      <c r="AA2130">
        <v>797324</v>
      </c>
      <c r="AB2130" s="203">
        <v>37030.875</v>
      </c>
      <c r="AC2130" s="203">
        <v>37032.875</v>
      </c>
    </row>
    <row r="2131" spans="1:29" x14ac:dyDescent="0.25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3</v>
      </c>
      <c r="F2131" s="218">
        <f t="shared" si="170"/>
        <v>15000</v>
      </c>
      <c r="G2131" s="207">
        <v>1265560</v>
      </c>
      <c r="H2131" s="203">
        <v>37029.368356481478</v>
      </c>
      <c r="I2131" t="s">
        <v>3109</v>
      </c>
      <c r="M2131" t="s">
        <v>2476</v>
      </c>
      <c r="N2131" t="s">
        <v>3110</v>
      </c>
      <c r="O2131" t="s">
        <v>1799</v>
      </c>
      <c r="P2131" s="204">
        <v>5000</v>
      </c>
      <c r="S2131" t="s">
        <v>2477</v>
      </c>
      <c r="T2131" t="s">
        <v>3899</v>
      </c>
      <c r="U2131" s="206">
        <v>4.0999999999999996</v>
      </c>
      <c r="V2131" t="s">
        <v>3692</v>
      </c>
      <c r="W2131" t="s">
        <v>2374</v>
      </c>
      <c r="X2131" t="s">
        <v>2375</v>
      </c>
      <c r="Y2131" t="s">
        <v>3114</v>
      </c>
      <c r="Z2131" t="s">
        <v>3532</v>
      </c>
      <c r="AA2131">
        <v>797325</v>
      </c>
      <c r="AB2131" s="203">
        <v>37030.875</v>
      </c>
      <c r="AC2131" s="203">
        <v>37032.875</v>
      </c>
    </row>
    <row r="2132" spans="1:29" x14ac:dyDescent="0.25">
      <c r="A2132" s="44" t="str">
        <f t="shared" si="166"/>
        <v>US Natural Gas Financial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Financial</v>
      </c>
      <c r="E2132" s="44">
        <f>IF(VLOOKUP(S2132,'DD-Lookup'!$J$6:$L$50,3,FALSE)="Monthly",(YEAR(AC2132)-YEAR(AB2132))*12+MONTH(AC2132)-MONTH(AB2132)+1,(AC2132-AB2132+1))</f>
        <v>30</v>
      </c>
      <c r="F2132" s="218">
        <f t="shared" si="170"/>
        <v>300000</v>
      </c>
      <c r="G2132" s="207">
        <v>1265562</v>
      </c>
      <c r="H2132" s="203">
        <v>37029.368379629632</v>
      </c>
      <c r="I2132" t="s">
        <v>2704</v>
      </c>
      <c r="M2132" t="s">
        <v>2476</v>
      </c>
      <c r="N2132" t="s">
        <v>3125</v>
      </c>
      <c r="O2132" t="s">
        <v>2830</v>
      </c>
      <c r="Q2132" s="204">
        <v>10000</v>
      </c>
      <c r="S2132" t="s">
        <v>2477</v>
      </c>
      <c r="T2132" t="s">
        <v>3899</v>
      </c>
      <c r="U2132" s="206">
        <v>-6.5000000000000002E-2</v>
      </c>
      <c r="V2132" t="s">
        <v>2050</v>
      </c>
      <c r="W2132" t="s">
        <v>2831</v>
      </c>
      <c r="X2132" t="s">
        <v>2832</v>
      </c>
      <c r="Y2132" t="s">
        <v>3964</v>
      </c>
      <c r="Z2132" t="s">
        <v>3532</v>
      </c>
      <c r="AA2132" t="s">
        <v>2184</v>
      </c>
      <c r="AB2132" s="203">
        <v>37043.875</v>
      </c>
      <c r="AC2132" s="203">
        <v>37072.875</v>
      </c>
    </row>
    <row r="2133" spans="1:29" x14ac:dyDescent="0.25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3</v>
      </c>
      <c r="F2133" s="218">
        <f t="shared" si="170"/>
        <v>30000</v>
      </c>
      <c r="G2133" s="207">
        <v>1265563</v>
      </c>
      <c r="H2133" s="203">
        <v>37029.368414351855</v>
      </c>
      <c r="I2133" t="s">
        <v>3136</v>
      </c>
      <c r="M2133" t="s">
        <v>2476</v>
      </c>
      <c r="N2133" t="s">
        <v>3110</v>
      </c>
      <c r="O2133" t="s">
        <v>1805</v>
      </c>
      <c r="P2133" s="204">
        <v>10000</v>
      </c>
      <c r="S2133" t="s">
        <v>2477</v>
      </c>
      <c r="T2133" t="s">
        <v>3899</v>
      </c>
      <c r="U2133" s="206">
        <v>3.8250000000000002</v>
      </c>
      <c r="V2133" t="s">
        <v>2875</v>
      </c>
      <c r="W2133" t="s">
        <v>2386</v>
      </c>
      <c r="X2133" t="s">
        <v>2375</v>
      </c>
      <c r="Y2133" t="s">
        <v>3114</v>
      </c>
      <c r="Z2133" t="s">
        <v>3532</v>
      </c>
      <c r="AA2133">
        <v>797326</v>
      </c>
      <c r="AB2133" s="203">
        <v>37030.875</v>
      </c>
      <c r="AC2133" s="203">
        <v>37032.875</v>
      </c>
    </row>
    <row r="2134" spans="1:29" x14ac:dyDescent="0.25">
      <c r="A2134" s="44" t="str">
        <f t="shared" si="166"/>
        <v>US Power Physical</v>
      </c>
      <c r="B2134" s="44" t="str">
        <f t="shared" si="167"/>
        <v>US</v>
      </c>
      <c r="C2134" s="44" t="str">
        <f t="shared" si="168"/>
        <v>Power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8">
        <f t="shared" si="170"/>
        <v>50</v>
      </c>
      <c r="G2134" s="207">
        <v>1265564</v>
      </c>
      <c r="H2134" s="203">
        <v>37029.368425925924</v>
      </c>
      <c r="I2134" t="s">
        <v>3240</v>
      </c>
      <c r="M2134" t="s">
        <v>3301</v>
      </c>
      <c r="N2134" t="s">
        <v>2631</v>
      </c>
      <c r="O2134" t="s">
        <v>1627</v>
      </c>
      <c r="Q2134" s="204">
        <v>50</v>
      </c>
      <c r="S2134" t="s">
        <v>2475</v>
      </c>
      <c r="T2134" t="s">
        <v>3899</v>
      </c>
      <c r="U2134" s="206">
        <v>36.35</v>
      </c>
      <c r="V2134" t="s">
        <v>2667</v>
      </c>
      <c r="W2134" t="s">
        <v>2656</v>
      </c>
      <c r="X2134" t="s">
        <v>2657</v>
      </c>
      <c r="Y2134" t="s">
        <v>4166</v>
      </c>
      <c r="Z2134" t="s">
        <v>3527</v>
      </c>
      <c r="AA2134">
        <v>615246.1</v>
      </c>
      <c r="AB2134" s="203">
        <v>37032.875</v>
      </c>
      <c r="AC2134" s="203">
        <v>37032.875</v>
      </c>
    </row>
    <row r="2135" spans="1:29" x14ac:dyDescent="0.25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3</v>
      </c>
      <c r="F2135" s="218">
        <f t="shared" si="170"/>
        <v>30000</v>
      </c>
      <c r="G2135" s="207">
        <v>1265565</v>
      </c>
      <c r="H2135" s="203">
        <v>37029.368460648147</v>
      </c>
      <c r="I2135" t="s">
        <v>2464</v>
      </c>
      <c r="M2135" t="s">
        <v>2476</v>
      </c>
      <c r="N2135" t="s">
        <v>3110</v>
      </c>
      <c r="O2135" t="s">
        <v>2622</v>
      </c>
      <c r="Q2135" s="204">
        <v>10000</v>
      </c>
      <c r="S2135" t="s">
        <v>2477</v>
      </c>
      <c r="T2135" t="s">
        <v>3899</v>
      </c>
      <c r="U2135" s="206">
        <v>4.1100000000000003</v>
      </c>
      <c r="V2135" t="s">
        <v>4134</v>
      </c>
      <c r="W2135" t="s">
        <v>2326</v>
      </c>
      <c r="X2135" t="s">
        <v>2327</v>
      </c>
      <c r="Y2135" t="s">
        <v>3114</v>
      </c>
      <c r="Z2135" t="s">
        <v>3532</v>
      </c>
      <c r="AA2135">
        <v>797327</v>
      </c>
      <c r="AB2135" s="203">
        <v>37030.875</v>
      </c>
      <c r="AC2135" s="203">
        <v>37032.875</v>
      </c>
    </row>
    <row r="2136" spans="1:29" x14ac:dyDescent="0.25">
      <c r="A2136" s="44" t="str">
        <f t="shared" si="166"/>
        <v>US Power Physical</v>
      </c>
      <c r="B2136" s="44" t="str">
        <f t="shared" si="167"/>
        <v>US</v>
      </c>
      <c r="C2136" s="44" t="str">
        <f t="shared" si="168"/>
        <v>Power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8">
        <f t="shared" si="170"/>
        <v>50</v>
      </c>
      <c r="G2136" s="207">
        <v>1265567</v>
      </c>
      <c r="H2136" s="203">
        <v>37029.368472222224</v>
      </c>
      <c r="I2136" t="s">
        <v>3240</v>
      </c>
      <c r="M2136" t="s">
        <v>3301</v>
      </c>
      <c r="N2136" t="s">
        <v>2631</v>
      </c>
      <c r="O2136" t="s">
        <v>1627</v>
      </c>
      <c r="Q2136" s="204">
        <v>50</v>
      </c>
      <c r="S2136" t="s">
        <v>2475</v>
      </c>
      <c r="T2136" t="s">
        <v>3899</v>
      </c>
      <c r="U2136" s="206">
        <v>36.450000000000003</v>
      </c>
      <c r="V2136" t="s">
        <v>2667</v>
      </c>
      <c r="W2136" t="s">
        <v>2656</v>
      </c>
      <c r="X2136" t="s">
        <v>2657</v>
      </c>
      <c r="Y2136" t="s">
        <v>4166</v>
      </c>
      <c r="Z2136" t="s">
        <v>3527</v>
      </c>
      <c r="AA2136">
        <v>615247.1</v>
      </c>
      <c r="AB2136" s="203">
        <v>37032.875</v>
      </c>
      <c r="AC2136" s="203">
        <v>37032.875</v>
      </c>
    </row>
    <row r="2137" spans="1:29" x14ac:dyDescent="0.25">
      <c r="A2137" s="44" t="str">
        <f t="shared" si="166"/>
        <v>US Crude Financial</v>
      </c>
      <c r="B2137" s="44" t="str">
        <f t="shared" si="167"/>
        <v>US</v>
      </c>
      <c r="C2137" s="44" t="str">
        <f t="shared" si="168"/>
        <v>Crude</v>
      </c>
      <c r="D2137" s="44" t="str">
        <f t="shared" si="169"/>
        <v>Financial</v>
      </c>
      <c r="E2137" s="44">
        <f>IF(VLOOKUP(S2137,'DD-Lookup'!$J$6:$L$50,3,FALSE)="Monthly",(YEAR(AC2137)-YEAR(AB2137))*12+MONTH(AC2137)-MONTH(AB2137)+1,(AC2137-AB2137+1))</f>
        <v>1</v>
      </c>
      <c r="F2137" s="218">
        <f t="shared" si="170"/>
        <v>50000</v>
      </c>
      <c r="G2137" s="207">
        <v>1265566</v>
      </c>
      <c r="H2137" s="203">
        <v>37029.368472222224</v>
      </c>
      <c r="I2137" t="s">
        <v>2710</v>
      </c>
      <c r="M2137" t="s">
        <v>3626</v>
      </c>
      <c r="N2137" t="s">
        <v>4150</v>
      </c>
      <c r="O2137" t="s">
        <v>2550</v>
      </c>
      <c r="Q2137" s="204">
        <v>50000</v>
      </c>
      <c r="S2137" t="s">
        <v>2483</v>
      </c>
      <c r="T2137" t="s">
        <v>3899</v>
      </c>
      <c r="U2137" s="206">
        <v>29.52</v>
      </c>
      <c r="V2137" t="s">
        <v>2997</v>
      </c>
      <c r="W2137" t="s">
        <v>4153</v>
      </c>
      <c r="X2137" t="s">
        <v>4154</v>
      </c>
      <c r="Y2137" t="s">
        <v>3964</v>
      </c>
      <c r="Z2137" t="s">
        <v>3532</v>
      </c>
      <c r="AA2137" t="s">
        <v>2185</v>
      </c>
      <c r="AB2137" s="203">
        <v>37073</v>
      </c>
      <c r="AC2137" s="203">
        <v>37103</v>
      </c>
    </row>
    <row r="2138" spans="1:29" x14ac:dyDescent="0.25">
      <c r="A2138" s="44" t="str">
        <f t="shared" si="166"/>
        <v>US Power Physical</v>
      </c>
      <c r="B2138" s="44" t="str">
        <f t="shared" si="167"/>
        <v>US</v>
      </c>
      <c r="C2138" s="44" t="str">
        <f t="shared" si="168"/>
        <v>Power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8">
        <f t="shared" si="170"/>
        <v>25</v>
      </c>
      <c r="G2138" s="207">
        <v>1265568</v>
      </c>
      <c r="H2138" s="203">
        <v>37029.368483796294</v>
      </c>
      <c r="I2138" t="s">
        <v>2418</v>
      </c>
      <c r="M2138" t="s">
        <v>3301</v>
      </c>
      <c r="N2138" t="s">
        <v>2406</v>
      </c>
      <c r="O2138" t="s">
        <v>1816</v>
      </c>
      <c r="P2138" s="204">
        <v>25</v>
      </c>
      <c r="S2138" t="s">
        <v>2475</v>
      </c>
      <c r="T2138" t="s">
        <v>3899</v>
      </c>
      <c r="U2138" s="206">
        <v>330</v>
      </c>
      <c r="V2138" t="s">
        <v>2433</v>
      </c>
      <c r="W2138" t="s">
        <v>2417</v>
      </c>
      <c r="X2138" t="s">
        <v>2451</v>
      </c>
      <c r="Y2138" t="s">
        <v>4166</v>
      </c>
      <c r="Z2138" t="s">
        <v>3527</v>
      </c>
      <c r="AA2138">
        <v>615248.1</v>
      </c>
      <c r="AB2138" s="203">
        <v>37032.875</v>
      </c>
      <c r="AC2138" s="203">
        <v>37032.875</v>
      </c>
    </row>
    <row r="2139" spans="1:29" x14ac:dyDescent="0.25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3</v>
      </c>
      <c r="F2139" s="218">
        <f t="shared" si="170"/>
        <v>15000</v>
      </c>
      <c r="G2139" s="207">
        <v>1265570</v>
      </c>
      <c r="H2139" s="203">
        <v>37029.368495370371</v>
      </c>
      <c r="I2139" t="s">
        <v>2429</v>
      </c>
      <c r="M2139" t="s">
        <v>2476</v>
      </c>
      <c r="N2139" t="s">
        <v>3110</v>
      </c>
      <c r="O2139" t="s">
        <v>1812</v>
      </c>
      <c r="P2139" s="204">
        <v>5000</v>
      </c>
      <c r="S2139" t="s">
        <v>2477</v>
      </c>
      <c r="T2139" t="s">
        <v>3899</v>
      </c>
      <c r="U2139" s="206">
        <v>2.42</v>
      </c>
      <c r="V2139" t="s">
        <v>3697</v>
      </c>
      <c r="W2139" t="s">
        <v>2400</v>
      </c>
      <c r="X2139" t="s">
        <v>2375</v>
      </c>
      <c r="Y2139" t="s">
        <v>3114</v>
      </c>
      <c r="Z2139" t="s">
        <v>3532</v>
      </c>
      <c r="AA2139">
        <v>797329</v>
      </c>
      <c r="AB2139" s="203">
        <v>37030.875</v>
      </c>
      <c r="AC2139" s="203">
        <v>37032.875</v>
      </c>
    </row>
    <row r="2140" spans="1:29" x14ac:dyDescent="0.25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3</v>
      </c>
      <c r="F2140" s="218">
        <f t="shared" si="170"/>
        <v>15000</v>
      </c>
      <c r="G2140" s="207">
        <v>1265569</v>
      </c>
      <c r="H2140" s="203">
        <v>37029.368495370371</v>
      </c>
      <c r="I2140" t="s">
        <v>2380</v>
      </c>
      <c r="M2140" t="s">
        <v>2476</v>
      </c>
      <c r="N2140" t="s">
        <v>3110</v>
      </c>
      <c r="O2140" t="s">
        <v>1761</v>
      </c>
      <c r="Q2140" s="204">
        <v>5000</v>
      </c>
      <c r="S2140" t="s">
        <v>2477</v>
      </c>
      <c r="T2140" t="s">
        <v>3899</v>
      </c>
      <c r="U2140" s="206">
        <v>4.46</v>
      </c>
      <c r="V2140" t="s">
        <v>2381</v>
      </c>
      <c r="W2140" t="s">
        <v>2358</v>
      </c>
      <c r="X2140" t="s">
        <v>2359</v>
      </c>
      <c r="Y2140" t="s">
        <v>3114</v>
      </c>
      <c r="Z2140" t="s">
        <v>3532</v>
      </c>
      <c r="AA2140">
        <v>797328</v>
      </c>
      <c r="AB2140" s="203">
        <v>37030.875</v>
      </c>
      <c r="AC2140" s="203">
        <v>37032.875</v>
      </c>
    </row>
    <row r="2141" spans="1:29" x14ac:dyDescent="0.25">
      <c r="A2141" s="44" t="str">
        <f t="shared" si="166"/>
        <v>US Natural Gas Financial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13</v>
      </c>
      <c r="F2141" s="218">
        <f t="shared" si="170"/>
        <v>65000</v>
      </c>
      <c r="G2141" s="207">
        <v>1265571</v>
      </c>
      <c r="H2141" s="203">
        <v>37029.368518518517</v>
      </c>
      <c r="I2141" t="s">
        <v>2630</v>
      </c>
      <c r="M2141" t="s">
        <v>2476</v>
      </c>
      <c r="N2141" t="s">
        <v>2711</v>
      </c>
      <c r="O2141" t="s">
        <v>2588</v>
      </c>
      <c r="P2141" s="204">
        <v>5000</v>
      </c>
      <c r="S2141" t="s">
        <v>2477</v>
      </c>
      <c r="T2141" t="s">
        <v>3899</v>
      </c>
      <c r="U2141" s="206">
        <v>4.1399999999999997</v>
      </c>
      <c r="V2141" t="s">
        <v>3841</v>
      </c>
      <c r="W2141" t="s">
        <v>3181</v>
      </c>
      <c r="X2141" t="s">
        <v>2306</v>
      </c>
      <c r="Y2141" t="s">
        <v>3964</v>
      </c>
      <c r="Z2141" t="s">
        <v>3532</v>
      </c>
      <c r="AA2141" t="s">
        <v>2186</v>
      </c>
      <c r="AB2141" s="203">
        <v>37030.875</v>
      </c>
      <c r="AC2141" s="203">
        <v>37042.875</v>
      </c>
    </row>
    <row r="2142" spans="1:29" x14ac:dyDescent="0.25">
      <c r="A2142" s="44" t="str">
        <f t="shared" si="166"/>
        <v>US Natural Gas Financial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Financial</v>
      </c>
      <c r="E2142" s="44">
        <f>IF(VLOOKUP(S2142,'DD-Lookup'!$J$6:$L$50,3,FALSE)="Monthly",(YEAR(AC2142)-YEAR(AB2142))*12+MONTH(AC2142)-MONTH(AB2142)+1,(AC2142-AB2142+1))</f>
        <v>30</v>
      </c>
      <c r="F2142" s="218">
        <f t="shared" si="170"/>
        <v>300000</v>
      </c>
      <c r="G2142" s="207">
        <v>1265572</v>
      </c>
      <c r="H2142" s="203">
        <v>37029.36855324074</v>
      </c>
      <c r="I2142" t="s">
        <v>2710</v>
      </c>
      <c r="M2142" t="s">
        <v>2476</v>
      </c>
      <c r="N2142" t="s">
        <v>2711</v>
      </c>
      <c r="O2142" t="s">
        <v>2712</v>
      </c>
      <c r="P2142" s="204">
        <v>10000</v>
      </c>
      <c r="S2142" t="s">
        <v>2477</v>
      </c>
      <c r="T2142" t="s">
        <v>3899</v>
      </c>
      <c r="U2142" s="206">
        <v>4.1749999999999998</v>
      </c>
      <c r="V2142" t="s">
        <v>2951</v>
      </c>
      <c r="W2142" t="s">
        <v>3390</v>
      </c>
      <c r="X2142" t="s">
        <v>2713</v>
      </c>
      <c r="Y2142" t="s">
        <v>3964</v>
      </c>
      <c r="Z2142" t="s">
        <v>3532</v>
      </c>
      <c r="AA2142" t="s">
        <v>2187</v>
      </c>
      <c r="AB2142" s="203">
        <v>37043.875</v>
      </c>
      <c r="AC2142" s="203">
        <v>37072.875</v>
      </c>
    </row>
    <row r="2143" spans="1:29" x14ac:dyDescent="0.25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3</v>
      </c>
      <c r="F2143" s="218">
        <f t="shared" si="170"/>
        <v>15000</v>
      </c>
      <c r="G2143" s="207">
        <v>1265573</v>
      </c>
      <c r="H2143" s="203">
        <v>37029.368564814817</v>
      </c>
      <c r="I2143" t="s">
        <v>3769</v>
      </c>
      <c r="M2143" t="s">
        <v>2476</v>
      </c>
      <c r="N2143" t="s">
        <v>3110</v>
      </c>
      <c r="O2143" t="s">
        <v>2624</v>
      </c>
      <c r="Q2143" s="204">
        <v>5000</v>
      </c>
      <c r="S2143" t="s">
        <v>2477</v>
      </c>
      <c r="T2143" t="s">
        <v>3899</v>
      </c>
      <c r="U2143" s="206">
        <v>4.07</v>
      </c>
      <c r="V2143" t="s">
        <v>2562</v>
      </c>
      <c r="W2143" t="s">
        <v>4133</v>
      </c>
      <c r="X2143" t="s">
        <v>2378</v>
      </c>
      <c r="Y2143" t="s">
        <v>3114</v>
      </c>
      <c r="Z2143" t="s">
        <v>3532</v>
      </c>
      <c r="AA2143">
        <v>797330</v>
      </c>
      <c r="AB2143" s="203">
        <v>37030.875</v>
      </c>
      <c r="AC2143" s="203">
        <v>37032.875</v>
      </c>
    </row>
    <row r="2144" spans="1:29" x14ac:dyDescent="0.25">
      <c r="A2144" s="44" t="str">
        <f t="shared" si="166"/>
        <v>US Crude Financial</v>
      </c>
      <c r="B2144" s="44" t="str">
        <f t="shared" si="167"/>
        <v>US</v>
      </c>
      <c r="C2144" s="44" t="str">
        <f t="shared" si="168"/>
        <v>Crude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1</v>
      </c>
      <c r="F2144" s="218">
        <f t="shared" si="170"/>
        <v>50000</v>
      </c>
      <c r="G2144" s="207">
        <v>1265574</v>
      </c>
      <c r="H2144" s="203">
        <v>37029.368576388886</v>
      </c>
      <c r="I2144" t="s">
        <v>2346</v>
      </c>
      <c r="M2144" t="s">
        <v>3626</v>
      </c>
      <c r="N2144" t="s">
        <v>4150</v>
      </c>
      <c r="O2144" t="s">
        <v>2550</v>
      </c>
      <c r="Q2144" s="204">
        <v>50000</v>
      </c>
      <c r="S2144" t="s">
        <v>2483</v>
      </c>
      <c r="T2144" t="s">
        <v>3899</v>
      </c>
      <c r="U2144" s="206">
        <v>29.56</v>
      </c>
      <c r="V2144" t="s">
        <v>2991</v>
      </c>
      <c r="W2144" t="s">
        <v>4153</v>
      </c>
      <c r="X2144" t="s">
        <v>4154</v>
      </c>
      <c r="Y2144" t="s">
        <v>3964</v>
      </c>
      <c r="Z2144" t="s">
        <v>3532</v>
      </c>
      <c r="AA2144" t="s">
        <v>2188</v>
      </c>
      <c r="AB2144" s="203">
        <v>37073</v>
      </c>
      <c r="AC2144" s="203">
        <v>37103</v>
      </c>
    </row>
    <row r="2145" spans="1:29" x14ac:dyDescent="0.25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3</v>
      </c>
      <c r="F2145" s="218">
        <f t="shared" si="170"/>
        <v>15000</v>
      </c>
      <c r="G2145" s="207">
        <v>1265575</v>
      </c>
      <c r="H2145" s="203">
        <v>37029.368611111109</v>
      </c>
      <c r="I2145" t="s">
        <v>2380</v>
      </c>
      <c r="M2145" t="s">
        <v>2476</v>
      </c>
      <c r="N2145" t="s">
        <v>3110</v>
      </c>
      <c r="O2145" t="s">
        <v>1761</v>
      </c>
      <c r="Q2145" s="204">
        <v>5000</v>
      </c>
      <c r="S2145" t="s">
        <v>2477</v>
      </c>
      <c r="T2145" t="s">
        <v>3899</v>
      </c>
      <c r="U2145" s="206">
        <v>4.4649999999999999</v>
      </c>
      <c r="V2145" t="s">
        <v>2381</v>
      </c>
      <c r="W2145" t="s">
        <v>2358</v>
      </c>
      <c r="X2145" t="s">
        <v>2359</v>
      </c>
      <c r="Y2145" t="s">
        <v>3114</v>
      </c>
      <c r="Z2145" t="s">
        <v>3532</v>
      </c>
      <c r="AA2145">
        <v>797331</v>
      </c>
      <c r="AB2145" s="203">
        <v>37030.875</v>
      </c>
      <c r="AC2145" s="203">
        <v>37032.875</v>
      </c>
    </row>
    <row r="2146" spans="1:29" x14ac:dyDescent="0.25">
      <c r="A2146" s="44" t="str">
        <f t="shared" si="166"/>
        <v>US Natural Gas Financial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Financial</v>
      </c>
      <c r="E2146" s="44">
        <f>IF(VLOOKUP(S2146,'DD-Lookup'!$J$6:$L$50,3,FALSE)="Monthly",(YEAR(AC2146)-YEAR(AB2146))*12+MONTH(AC2146)-MONTH(AB2146)+1,(AC2146-AB2146+1))</f>
        <v>13</v>
      </c>
      <c r="F2146" s="218">
        <f t="shared" si="170"/>
        <v>390000</v>
      </c>
      <c r="G2146" s="207">
        <v>1265576</v>
      </c>
      <c r="H2146" s="203">
        <v>37029.368622685186</v>
      </c>
      <c r="I2146" t="s">
        <v>2876</v>
      </c>
      <c r="M2146" t="s">
        <v>2476</v>
      </c>
      <c r="N2146" t="s">
        <v>2711</v>
      </c>
      <c r="O2146" t="s">
        <v>2629</v>
      </c>
      <c r="Q2146" s="204">
        <v>30000</v>
      </c>
      <c r="S2146" t="s">
        <v>2477</v>
      </c>
      <c r="T2146" t="s">
        <v>3899</v>
      </c>
      <c r="U2146" s="206">
        <v>4.1550000000000002</v>
      </c>
      <c r="V2146" t="s">
        <v>3754</v>
      </c>
      <c r="W2146" t="s">
        <v>2831</v>
      </c>
      <c r="X2146" t="s">
        <v>2832</v>
      </c>
      <c r="Y2146" t="s">
        <v>3964</v>
      </c>
      <c r="Z2146" t="s">
        <v>3532</v>
      </c>
      <c r="AA2146" t="s">
        <v>2189</v>
      </c>
      <c r="AB2146" s="203">
        <v>37030.875</v>
      </c>
      <c r="AC2146" s="203">
        <v>37042.875</v>
      </c>
    </row>
    <row r="2147" spans="1:29" x14ac:dyDescent="0.25">
      <c r="A2147" s="44" t="str">
        <f t="shared" si="166"/>
        <v>US Crude Financial</v>
      </c>
      <c r="B2147" s="44" t="str">
        <f t="shared" si="167"/>
        <v>US</v>
      </c>
      <c r="C2147" s="44" t="str">
        <f t="shared" si="168"/>
        <v>Crude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1</v>
      </c>
      <c r="F2147" s="218">
        <f t="shared" si="170"/>
        <v>50000</v>
      </c>
      <c r="G2147" s="207">
        <v>1265577</v>
      </c>
      <c r="H2147" s="203">
        <v>37029.368680555555</v>
      </c>
      <c r="I2147" t="s">
        <v>4149</v>
      </c>
      <c r="M2147" t="s">
        <v>3626</v>
      </c>
      <c r="N2147" t="s">
        <v>4150</v>
      </c>
      <c r="O2147" t="s">
        <v>2550</v>
      </c>
      <c r="P2147" s="204">
        <v>50000</v>
      </c>
      <c r="S2147" t="s">
        <v>2483</v>
      </c>
      <c r="T2147" t="s">
        <v>3899</v>
      </c>
      <c r="U2147" s="206">
        <v>29.54</v>
      </c>
      <c r="V2147" t="s">
        <v>2999</v>
      </c>
      <c r="W2147" t="s">
        <v>4153</v>
      </c>
      <c r="X2147" t="s">
        <v>4154</v>
      </c>
      <c r="Y2147" t="s">
        <v>3964</v>
      </c>
      <c r="Z2147" t="s">
        <v>3532</v>
      </c>
      <c r="AA2147" t="s">
        <v>2190</v>
      </c>
      <c r="AB2147" s="203">
        <v>37073</v>
      </c>
      <c r="AC2147" s="203">
        <v>37103</v>
      </c>
    </row>
    <row r="2148" spans="1:29" x14ac:dyDescent="0.25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3</v>
      </c>
      <c r="F2148" s="218">
        <f t="shared" si="170"/>
        <v>15000</v>
      </c>
      <c r="G2148" s="207">
        <v>1265578</v>
      </c>
      <c r="H2148" s="203">
        <v>37029.368692129632</v>
      </c>
      <c r="I2148" t="s">
        <v>2191</v>
      </c>
      <c r="M2148" t="s">
        <v>2476</v>
      </c>
      <c r="N2148" t="s">
        <v>3110</v>
      </c>
      <c r="O2148" t="s">
        <v>1848</v>
      </c>
      <c r="Q2148" s="204">
        <v>5000</v>
      </c>
      <c r="S2148" t="s">
        <v>2477</v>
      </c>
      <c r="T2148" t="s">
        <v>3899</v>
      </c>
      <c r="U2148" s="206">
        <v>4.32</v>
      </c>
      <c r="V2148" t="s">
        <v>2192</v>
      </c>
      <c r="W2148" t="s">
        <v>3174</v>
      </c>
      <c r="X2148" t="s">
        <v>3175</v>
      </c>
      <c r="Y2148" t="s">
        <v>3114</v>
      </c>
      <c r="Z2148" t="s">
        <v>3532</v>
      </c>
      <c r="AA2148">
        <v>797334</v>
      </c>
      <c r="AB2148" s="203">
        <v>37030.875</v>
      </c>
      <c r="AC2148" s="203">
        <v>37032.875</v>
      </c>
    </row>
    <row r="2149" spans="1:29" x14ac:dyDescent="0.25">
      <c r="A2149" s="44" t="str">
        <f t="shared" si="166"/>
        <v>US Natural Gas Financial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Financial</v>
      </c>
      <c r="E2149" s="44">
        <f>IF(VLOOKUP(S2149,'DD-Lookup'!$J$6:$L$50,3,FALSE)="Monthly",(YEAR(AC2149)-YEAR(AB2149))*12+MONTH(AC2149)-MONTH(AB2149)+1,(AC2149-AB2149+1))</f>
        <v>153</v>
      </c>
      <c r="F2149" s="218">
        <f t="shared" si="170"/>
        <v>765000</v>
      </c>
      <c r="G2149" s="207">
        <v>1265579</v>
      </c>
      <c r="H2149" s="203">
        <v>37029.368715277778</v>
      </c>
      <c r="I2149" t="s">
        <v>3639</v>
      </c>
      <c r="M2149" t="s">
        <v>2476</v>
      </c>
      <c r="N2149" t="s">
        <v>2711</v>
      </c>
      <c r="O2149" t="s">
        <v>2310</v>
      </c>
      <c r="Q2149" s="204">
        <v>5000</v>
      </c>
      <c r="S2149" t="s">
        <v>2477</v>
      </c>
      <c r="T2149" t="s">
        <v>3899</v>
      </c>
      <c r="U2149" s="206">
        <v>4.3150000000000004</v>
      </c>
      <c r="V2149" t="s">
        <v>2361</v>
      </c>
      <c r="W2149" t="s">
        <v>3390</v>
      </c>
      <c r="X2149" t="s">
        <v>2713</v>
      </c>
      <c r="Y2149" t="s">
        <v>3964</v>
      </c>
      <c r="Z2149" t="s">
        <v>3532</v>
      </c>
      <c r="AA2149" t="s">
        <v>2193</v>
      </c>
      <c r="AB2149" s="203">
        <v>37043</v>
      </c>
      <c r="AC2149" s="203">
        <v>37195</v>
      </c>
    </row>
    <row r="2150" spans="1:29" x14ac:dyDescent="0.25">
      <c r="A2150" s="44" t="str">
        <f t="shared" si="166"/>
        <v>US Natural Gas Financial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Financial</v>
      </c>
      <c r="E2150" s="44">
        <f>IF(VLOOKUP(S2150,'DD-Lookup'!$J$6:$L$50,3,FALSE)="Monthly",(YEAR(AC2150)-YEAR(AB2150))*12+MONTH(AC2150)-MONTH(AB2150)+1,(AC2150-AB2150+1))</f>
        <v>30</v>
      </c>
      <c r="F2150" s="218">
        <f t="shared" si="170"/>
        <v>600000</v>
      </c>
      <c r="G2150" s="207">
        <v>1265580</v>
      </c>
      <c r="H2150" s="203">
        <v>37029.368761574071</v>
      </c>
      <c r="I2150" t="s">
        <v>3118</v>
      </c>
      <c r="M2150" t="s">
        <v>2476</v>
      </c>
      <c r="N2150" t="s">
        <v>2711</v>
      </c>
      <c r="O2150" t="s">
        <v>2712</v>
      </c>
      <c r="Q2150" s="204">
        <v>20000</v>
      </c>
      <c r="S2150" t="s">
        <v>2477</v>
      </c>
      <c r="T2150" t="s">
        <v>3899</v>
      </c>
      <c r="U2150" s="206">
        <v>4.1849999999999996</v>
      </c>
      <c r="V2150" t="s">
        <v>3810</v>
      </c>
      <c r="W2150" t="s">
        <v>3390</v>
      </c>
      <c r="X2150" t="s">
        <v>2713</v>
      </c>
      <c r="Y2150" t="s">
        <v>3964</v>
      </c>
      <c r="Z2150" t="s">
        <v>3532</v>
      </c>
      <c r="AA2150" t="s">
        <v>2194</v>
      </c>
      <c r="AB2150" s="203">
        <v>37043.875</v>
      </c>
      <c r="AC2150" s="203">
        <v>37072.875</v>
      </c>
    </row>
    <row r="2151" spans="1:29" x14ac:dyDescent="0.25">
      <c r="A2151" s="44" t="str">
        <f t="shared" si="166"/>
        <v xml:space="preserve"> Natural Gas Physical</v>
      </c>
      <c r="B2151" s="44" t="str">
        <f t="shared" si="167"/>
        <v/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4</v>
      </c>
      <c r="F2151" s="218">
        <f t="shared" si="170"/>
        <v>20000</v>
      </c>
      <c r="G2151" s="207">
        <v>1265581</v>
      </c>
      <c r="H2151" s="203">
        <v>37029.368761574071</v>
      </c>
      <c r="I2151" t="s">
        <v>2897</v>
      </c>
      <c r="M2151" t="s">
        <v>2476</v>
      </c>
      <c r="N2151" t="s">
        <v>2391</v>
      </c>
      <c r="O2151" t="s">
        <v>2076</v>
      </c>
      <c r="Q2151" s="204">
        <v>5000</v>
      </c>
      <c r="S2151" t="s">
        <v>2477</v>
      </c>
      <c r="T2151" t="s">
        <v>3899</v>
      </c>
      <c r="U2151" s="206">
        <v>3.88</v>
      </c>
      <c r="V2151" t="s">
        <v>2077</v>
      </c>
      <c r="W2151" t="s">
        <v>2956</v>
      </c>
      <c r="X2151" t="s">
        <v>2957</v>
      </c>
      <c r="Y2151" t="s">
        <v>3114</v>
      </c>
      <c r="Z2151" t="s">
        <v>3533</v>
      </c>
      <c r="AA2151">
        <v>797335</v>
      </c>
      <c r="AB2151" s="203">
        <v>37030.875</v>
      </c>
      <c r="AC2151" s="203">
        <v>37033.875</v>
      </c>
    </row>
    <row r="2152" spans="1:29" x14ac:dyDescent="0.25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3</v>
      </c>
      <c r="F2152" s="218">
        <f t="shared" si="170"/>
        <v>7152</v>
      </c>
      <c r="G2152" s="207">
        <v>1265582</v>
      </c>
      <c r="H2152" s="203">
        <v>37029.368784722225</v>
      </c>
      <c r="I2152" t="s">
        <v>3169</v>
      </c>
      <c r="M2152" t="s">
        <v>2476</v>
      </c>
      <c r="N2152" t="s">
        <v>3110</v>
      </c>
      <c r="O2152" t="s">
        <v>1770</v>
      </c>
      <c r="Q2152" s="204">
        <v>2384</v>
      </c>
      <c r="S2152" t="s">
        <v>2477</v>
      </c>
      <c r="T2152" t="s">
        <v>3899</v>
      </c>
      <c r="U2152" s="206">
        <v>4.0049999999999999</v>
      </c>
      <c r="V2152" t="s">
        <v>2315</v>
      </c>
      <c r="W2152" t="s">
        <v>3174</v>
      </c>
      <c r="X2152" t="s">
        <v>3138</v>
      </c>
      <c r="Y2152" t="s">
        <v>3114</v>
      </c>
      <c r="Z2152" t="s">
        <v>3532</v>
      </c>
      <c r="AA2152">
        <v>797336</v>
      </c>
      <c r="AB2152" s="203">
        <v>37030.875</v>
      </c>
      <c r="AC2152" s="203">
        <v>37032.875</v>
      </c>
    </row>
    <row r="2153" spans="1:29" x14ac:dyDescent="0.25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3</v>
      </c>
      <c r="F2153" s="218">
        <f t="shared" si="170"/>
        <v>75000</v>
      </c>
      <c r="G2153" s="207">
        <v>1265583</v>
      </c>
      <c r="H2153" s="203">
        <v>37029.36886574074</v>
      </c>
      <c r="I2153" t="s">
        <v>2853</v>
      </c>
      <c r="M2153" t="s">
        <v>2476</v>
      </c>
      <c r="N2153" t="s">
        <v>3110</v>
      </c>
      <c r="O2153" t="s">
        <v>2606</v>
      </c>
      <c r="Q2153" s="204">
        <v>25000</v>
      </c>
      <c r="S2153" t="s">
        <v>2477</v>
      </c>
      <c r="T2153" t="s">
        <v>3899</v>
      </c>
      <c r="U2153" s="206">
        <v>4.1399999999999997</v>
      </c>
      <c r="V2153" t="s">
        <v>2500</v>
      </c>
      <c r="W2153" t="s">
        <v>2319</v>
      </c>
      <c r="X2153" t="s">
        <v>2320</v>
      </c>
      <c r="Y2153" t="s">
        <v>3114</v>
      </c>
      <c r="Z2153" t="s">
        <v>3532</v>
      </c>
      <c r="AA2153">
        <v>797337</v>
      </c>
      <c r="AB2153" s="203">
        <v>37030.875</v>
      </c>
      <c r="AC2153" s="203">
        <v>37032.875</v>
      </c>
    </row>
    <row r="2154" spans="1:29" x14ac:dyDescent="0.25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3</v>
      </c>
      <c r="F2154" s="218">
        <f t="shared" si="170"/>
        <v>15000</v>
      </c>
      <c r="G2154" s="207">
        <v>1265584</v>
      </c>
      <c r="H2154" s="203">
        <v>37029.368900462963</v>
      </c>
      <c r="I2154" t="s">
        <v>2835</v>
      </c>
      <c r="M2154" t="s">
        <v>2476</v>
      </c>
      <c r="N2154" t="s">
        <v>3110</v>
      </c>
      <c r="O2154" t="s">
        <v>1822</v>
      </c>
      <c r="Q2154" s="204">
        <v>5000</v>
      </c>
      <c r="S2154" t="s">
        <v>2477</v>
      </c>
      <c r="T2154" t="s">
        <v>3899</v>
      </c>
      <c r="U2154" s="206">
        <v>4.01</v>
      </c>
      <c r="V2154" t="s">
        <v>2836</v>
      </c>
      <c r="W2154" t="s">
        <v>3174</v>
      </c>
      <c r="X2154" t="s">
        <v>3138</v>
      </c>
      <c r="Y2154" t="s">
        <v>3114</v>
      </c>
      <c r="Z2154" t="s">
        <v>3532</v>
      </c>
      <c r="AA2154">
        <v>797338</v>
      </c>
      <c r="AB2154" s="203">
        <v>37030.875</v>
      </c>
      <c r="AC2154" s="203">
        <v>37032.875</v>
      </c>
    </row>
    <row r="2155" spans="1:29" x14ac:dyDescent="0.25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3</v>
      </c>
      <c r="F2155" s="218">
        <f t="shared" si="170"/>
        <v>7500</v>
      </c>
      <c r="G2155" s="207">
        <v>1265587</v>
      </c>
      <c r="H2155" s="203">
        <v>37029.368923611109</v>
      </c>
      <c r="I2155" t="s">
        <v>2704</v>
      </c>
      <c r="M2155" t="s">
        <v>2476</v>
      </c>
      <c r="N2155" t="s">
        <v>3110</v>
      </c>
      <c r="O2155" t="s">
        <v>1832</v>
      </c>
      <c r="Q2155" s="204">
        <v>2500</v>
      </c>
      <c r="S2155" t="s">
        <v>2477</v>
      </c>
      <c r="T2155" t="s">
        <v>3899</v>
      </c>
      <c r="U2155" s="206">
        <v>2.7749999999999999</v>
      </c>
      <c r="V2155" t="s">
        <v>2388</v>
      </c>
      <c r="W2155" t="s">
        <v>2413</v>
      </c>
      <c r="X2155" t="s">
        <v>2375</v>
      </c>
      <c r="Y2155" t="s">
        <v>3114</v>
      </c>
      <c r="Z2155" t="s">
        <v>3532</v>
      </c>
      <c r="AA2155">
        <v>797339</v>
      </c>
      <c r="AB2155" s="203">
        <v>37030.875</v>
      </c>
      <c r="AC2155" s="203">
        <v>37032.875</v>
      </c>
    </row>
    <row r="2156" spans="1:29" x14ac:dyDescent="0.25">
      <c r="A2156" s="44" t="str">
        <f t="shared" si="166"/>
        <v>US Crude Financial</v>
      </c>
      <c r="B2156" s="44" t="str">
        <f t="shared" si="167"/>
        <v>US</v>
      </c>
      <c r="C2156" s="44" t="str">
        <f t="shared" si="168"/>
        <v>Crude</v>
      </c>
      <c r="D2156" s="44" t="str">
        <f t="shared" si="169"/>
        <v>Financial</v>
      </c>
      <c r="E2156" s="44">
        <f>IF(VLOOKUP(S2156,'DD-Lookup'!$J$6:$L$50,3,FALSE)="Monthly",(YEAR(AC2156)-YEAR(AB2156))*12+MONTH(AC2156)-MONTH(AB2156)+1,(AC2156-AB2156+1))</f>
        <v>1</v>
      </c>
      <c r="F2156" s="218">
        <f t="shared" si="170"/>
        <v>25000</v>
      </c>
      <c r="G2156" s="207">
        <v>1265589</v>
      </c>
      <c r="H2156" s="203">
        <v>37029.369016203702</v>
      </c>
      <c r="I2156" t="s">
        <v>4149</v>
      </c>
      <c r="M2156" t="s">
        <v>3626</v>
      </c>
      <c r="N2156" t="s">
        <v>4150</v>
      </c>
      <c r="O2156" t="s">
        <v>4151</v>
      </c>
      <c r="Q2156" s="204">
        <v>25000</v>
      </c>
      <c r="S2156" t="s">
        <v>2483</v>
      </c>
      <c r="T2156" t="s">
        <v>3899</v>
      </c>
      <c r="U2156" s="206">
        <v>29.18</v>
      </c>
      <c r="V2156" t="s">
        <v>3164</v>
      </c>
      <c r="W2156" t="s">
        <v>4153</v>
      </c>
      <c r="X2156" t="s">
        <v>4154</v>
      </c>
      <c r="Y2156" t="s">
        <v>3964</v>
      </c>
      <c r="Z2156" t="s">
        <v>3532</v>
      </c>
      <c r="AA2156" t="s">
        <v>2195</v>
      </c>
      <c r="AB2156" s="203">
        <v>37043</v>
      </c>
      <c r="AC2156" s="203">
        <v>37072</v>
      </c>
    </row>
    <row r="2157" spans="1:29" x14ac:dyDescent="0.25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3</v>
      </c>
      <c r="F2157" s="218">
        <f t="shared" si="170"/>
        <v>30000</v>
      </c>
      <c r="G2157" s="207">
        <v>1265590</v>
      </c>
      <c r="H2157" s="203">
        <v>37029.369016203702</v>
      </c>
      <c r="I2157" t="s">
        <v>2746</v>
      </c>
      <c r="M2157" t="s">
        <v>2476</v>
      </c>
      <c r="N2157" t="s">
        <v>2445</v>
      </c>
      <c r="O2157" t="s">
        <v>1964</v>
      </c>
      <c r="Q2157" s="204">
        <v>10000</v>
      </c>
      <c r="S2157" t="s">
        <v>2477</v>
      </c>
      <c r="T2157" t="s">
        <v>3899</v>
      </c>
      <c r="U2157" s="206">
        <v>3.9750000000000001</v>
      </c>
      <c r="V2157" t="s">
        <v>2747</v>
      </c>
      <c r="W2157" t="s">
        <v>2827</v>
      </c>
      <c r="X2157" t="s">
        <v>2447</v>
      </c>
      <c r="Y2157" t="s">
        <v>3114</v>
      </c>
      <c r="Z2157" t="s">
        <v>2448</v>
      </c>
      <c r="AA2157">
        <v>797340</v>
      </c>
      <c r="AB2157" s="203">
        <v>37030.875</v>
      </c>
      <c r="AC2157" s="203">
        <v>37032.875</v>
      </c>
    </row>
    <row r="2158" spans="1:29" x14ac:dyDescent="0.25">
      <c r="A2158" s="44" t="str">
        <f t="shared" si="166"/>
        <v>US Natural Gas Financial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13</v>
      </c>
      <c r="F2158" s="218">
        <f t="shared" si="170"/>
        <v>325000</v>
      </c>
      <c r="G2158" s="207">
        <v>1265591</v>
      </c>
      <c r="H2158" s="203">
        <v>37029.369027777779</v>
      </c>
      <c r="I2158" t="s">
        <v>3118</v>
      </c>
      <c r="M2158" t="s">
        <v>2476</v>
      </c>
      <c r="N2158" t="s">
        <v>2711</v>
      </c>
      <c r="O2158" t="s">
        <v>2611</v>
      </c>
      <c r="Q2158" s="204">
        <v>25000</v>
      </c>
      <c r="S2158" t="s">
        <v>2477</v>
      </c>
      <c r="T2158" t="s">
        <v>3899</v>
      </c>
      <c r="U2158" s="206">
        <v>4.0549999999999997</v>
      </c>
      <c r="V2158" t="s">
        <v>3810</v>
      </c>
      <c r="W2158" t="s">
        <v>2831</v>
      </c>
      <c r="X2158" t="s">
        <v>2832</v>
      </c>
      <c r="Y2158" t="s">
        <v>3964</v>
      </c>
      <c r="Z2158" t="s">
        <v>3532</v>
      </c>
      <c r="AA2158" t="s">
        <v>2196</v>
      </c>
      <c r="AB2158" s="203">
        <v>37030.875</v>
      </c>
      <c r="AC2158" s="203">
        <v>37042.875</v>
      </c>
    </row>
    <row r="2159" spans="1:29" x14ac:dyDescent="0.25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151</v>
      </c>
      <c r="F2159" s="218">
        <f t="shared" si="170"/>
        <v>755000</v>
      </c>
      <c r="G2159" s="207">
        <v>1265592</v>
      </c>
      <c r="H2159" s="203">
        <v>37029.369050925925</v>
      </c>
      <c r="I2159" t="s">
        <v>3128</v>
      </c>
      <c r="M2159" t="s">
        <v>2476</v>
      </c>
      <c r="N2159" t="s">
        <v>2711</v>
      </c>
      <c r="O2159" t="s">
        <v>3148</v>
      </c>
      <c r="Q2159" s="204">
        <v>5000</v>
      </c>
      <c r="S2159" t="s">
        <v>2477</v>
      </c>
      <c r="T2159" t="s">
        <v>3899</v>
      </c>
      <c r="U2159" s="206">
        <v>4.6849999999999996</v>
      </c>
      <c r="V2159" t="s">
        <v>2197</v>
      </c>
      <c r="W2159" t="s">
        <v>3390</v>
      </c>
      <c r="X2159" t="s">
        <v>2713</v>
      </c>
      <c r="Y2159" t="s">
        <v>3964</v>
      </c>
      <c r="Z2159" t="s">
        <v>3532</v>
      </c>
      <c r="AA2159" t="s">
        <v>2198</v>
      </c>
      <c r="AB2159" s="203">
        <v>37196</v>
      </c>
      <c r="AC2159" s="203">
        <v>37346</v>
      </c>
    </row>
    <row r="2160" spans="1:29" x14ac:dyDescent="0.25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3</v>
      </c>
      <c r="F2160" s="218">
        <f t="shared" si="170"/>
        <v>10476</v>
      </c>
      <c r="G2160" s="207">
        <v>1265594</v>
      </c>
      <c r="H2160" s="203">
        <v>37029.369085648148</v>
      </c>
      <c r="I2160" t="s">
        <v>2820</v>
      </c>
      <c r="M2160" t="s">
        <v>2476</v>
      </c>
      <c r="N2160" t="s">
        <v>3110</v>
      </c>
      <c r="O2160" t="s">
        <v>1768</v>
      </c>
      <c r="Q2160" s="204">
        <v>3492</v>
      </c>
      <c r="S2160" t="s">
        <v>2477</v>
      </c>
      <c r="T2160" t="s">
        <v>3899</v>
      </c>
      <c r="U2160" s="206">
        <v>3.96</v>
      </c>
      <c r="V2160" t="s">
        <v>2838</v>
      </c>
      <c r="W2160" t="s">
        <v>3174</v>
      </c>
      <c r="X2160" t="s">
        <v>3138</v>
      </c>
      <c r="Y2160" t="s">
        <v>3114</v>
      </c>
      <c r="Z2160" t="s">
        <v>3532</v>
      </c>
      <c r="AA2160">
        <v>797341</v>
      </c>
      <c r="AB2160" s="203">
        <v>37030.875</v>
      </c>
      <c r="AC2160" s="203">
        <v>37032.875</v>
      </c>
    </row>
    <row r="2161" spans="1:29" x14ac:dyDescent="0.25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30</v>
      </c>
      <c r="F2161" s="218">
        <f t="shared" si="170"/>
        <v>150000</v>
      </c>
      <c r="G2161" s="207">
        <v>1265595</v>
      </c>
      <c r="H2161" s="203">
        <v>37029.369097222225</v>
      </c>
      <c r="I2161" t="s">
        <v>2654</v>
      </c>
      <c r="M2161" t="s">
        <v>2476</v>
      </c>
      <c r="N2161" t="s">
        <v>3125</v>
      </c>
      <c r="O2161" t="s">
        <v>2930</v>
      </c>
      <c r="Q2161" s="204">
        <v>5000</v>
      </c>
      <c r="S2161" t="s">
        <v>2477</v>
      </c>
      <c r="T2161" t="s">
        <v>3899</v>
      </c>
      <c r="U2161" s="206">
        <v>-0.9</v>
      </c>
      <c r="V2161" t="s">
        <v>2852</v>
      </c>
      <c r="W2161" t="s">
        <v>2931</v>
      </c>
      <c r="X2161" t="s">
        <v>2932</v>
      </c>
      <c r="Y2161" t="s">
        <v>3964</v>
      </c>
      <c r="Z2161" t="s">
        <v>3532</v>
      </c>
      <c r="AA2161" t="s">
        <v>2199</v>
      </c>
      <c r="AB2161" s="203">
        <v>37043.875</v>
      </c>
      <c r="AC2161" s="203">
        <v>37072.875</v>
      </c>
    </row>
    <row r="2162" spans="1:29" x14ac:dyDescent="0.25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3</v>
      </c>
      <c r="F2162" s="218">
        <f t="shared" si="170"/>
        <v>60000</v>
      </c>
      <c r="G2162" s="207">
        <v>1265598</v>
      </c>
      <c r="H2162" s="203">
        <v>37029.369120370371</v>
      </c>
      <c r="I2162" t="s">
        <v>2647</v>
      </c>
      <c r="M2162" t="s">
        <v>2476</v>
      </c>
      <c r="N2162" t="s">
        <v>3110</v>
      </c>
      <c r="O2162" t="s">
        <v>2606</v>
      </c>
      <c r="Q2162" s="204">
        <v>20000</v>
      </c>
      <c r="S2162" t="s">
        <v>2477</v>
      </c>
      <c r="T2162" t="s">
        <v>3899</v>
      </c>
      <c r="U2162" s="206">
        <v>4.1449999999999996</v>
      </c>
      <c r="V2162" t="s">
        <v>2924</v>
      </c>
      <c r="W2162" t="s">
        <v>2319</v>
      </c>
      <c r="X2162" t="s">
        <v>2320</v>
      </c>
      <c r="Y2162" t="s">
        <v>3114</v>
      </c>
      <c r="Z2162" t="s">
        <v>3532</v>
      </c>
      <c r="AA2162">
        <v>797342</v>
      </c>
      <c r="AB2162" s="203">
        <v>37030.875</v>
      </c>
      <c r="AC2162" s="203">
        <v>37032.875</v>
      </c>
    </row>
    <row r="2163" spans="1:29" x14ac:dyDescent="0.25">
      <c r="A2163" s="44" t="str">
        <f t="shared" si="166"/>
        <v>US Natural Gas Financial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13</v>
      </c>
      <c r="F2163" s="218">
        <f t="shared" si="170"/>
        <v>260000</v>
      </c>
      <c r="G2163" s="207">
        <v>1265599</v>
      </c>
      <c r="H2163" s="203">
        <v>37029.369131944448</v>
      </c>
      <c r="I2163" t="s">
        <v>3118</v>
      </c>
      <c r="M2163" t="s">
        <v>2476</v>
      </c>
      <c r="N2163" t="s">
        <v>2711</v>
      </c>
      <c r="O2163" t="s">
        <v>2588</v>
      </c>
      <c r="P2163" s="204">
        <v>20000</v>
      </c>
      <c r="S2163" t="s">
        <v>2477</v>
      </c>
      <c r="T2163" t="s">
        <v>3899</v>
      </c>
      <c r="U2163" s="206">
        <v>4.1500000000000004</v>
      </c>
      <c r="V2163" t="s">
        <v>3132</v>
      </c>
      <c r="W2163" t="s">
        <v>3181</v>
      </c>
      <c r="X2163" t="s">
        <v>2306</v>
      </c>
      <c r="Y2163" t="s">
        <v>3964</v>
      </c>
      <c r="Z2163" t="s">
        <v>3532</v>
      </c>
      <c r="AA2163" t="s">
        <v>2200</v>
      </c>
      <c r="AB2163" s="203">
        <v>37030.875</v>
      </c>
      <c r="AC2163" s="203">
        <v>37042.875</v>
      </c>
    </row>
    <row r="2164" spans="1:29" x14ac:dyDescent="0.25">
      <c r="A2164" s="44" t="str">
        <f t="shared" si="166"/>
        <v>US Natural Gas Financial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Financial</v>
      </c>
      <c r="E2164" s="44">
        <f>IF(VLOOKUP(S2164,'DD-Lookup'!$J$6:$L$50,3,FALSE)="Monthly",(YEAR(AC2164)-YEAR(AB2164))*12+MONTH(AC2164)-MONTH(AB2164)+1,(AC2164-AB2164+1))</f>
        <v>30</v>
      </c>
      <c r="F2164" s="218">
        <f t="shared" si="170"/>
        <v>150000</v>
      </c>
      <c r="G2164" s="207">
        <v>1265600</v>
      </c>
      <c r="H2164" s="203">
        <v>37029.369155092594</v>
      </c>
      <c r="I2164" t="s">
        <v>3118</v>
      </c>
      <c r="M2164" t="s">
        <v>2476</v>
      </c>
      <c r="N2164" t="s">
        <v>2711</v>
      </c>
      <c r="O2164" t="s">
        <v>2712</v>
      </c>
      <c r="P2164" s="204">
        <v>5000</v>
      </c>
      <c r="S2164" t="s">
        <v>2477</v>
      </c>
      <c r="T2164" t="s">
        <v>3899</v>
      </c>
      <c r="U2164" s="206">
        <v>4.1749999999999998</v>
      </c>
      <c r="V2164" t="s">
        <v>3000</v>
      </c>
      <c r="W2164" t="s">
        <v>3390</v>
      </c>
      <c r="X2164" t="s">
        <v>2713</v>
      </c>
      <c r="Y2164" t="s">
        <v>3964</v>
      </c>
      <c r="Z2164" t="s">
        <v>3532</v>
      </c>
      <c r="AA2164" t="s">
        <v>2201</v>
      </c>
      <c r="AB2164" s="203">
        <v>37043.875</v>
      </c>
      <c r="AC2164" s="203">
        <v>37072.875</v>
      </c>
    </row>
    <row r="2165" spans="1:29" x14ac:dyDescent="0.25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3</v>
      </c>
      <c r="F2165" s="218">
        <f t="shared" si="170"/>
        <v>15000</v>
      </c>
      <c r="G2165" s="207">
        <v>1265601</v>
      </c>
      <c r="H2165" s="203">
        <v>37029.369155092594</v>
      </c>
      <c r="I2165" t="s">
        <v>2913</v>
      </c>
      <c r="M2165" t="s">
        <v>2476</v>
      </c>
      <c r="N2165" t="s">
        <v>3110</v>
      </c>
      <c r="O2165" t="s">
        <v>2624</v>
      </c>
      <c r="Q2165" s="204">
        <v>5000</v>
      </c>
      <c r="S2165" t="s">
        <v>2477</v>
      </c>
      <c r="T2165" t="s">
        <v>3899</v>
      </c>
      <c r="U2165" s="206">
        <v>4.08</v>
      </c>
      <c r="V2165" t="s">
        <v>2507</v>
      </c>
      <c r="W2165" t="s">
        <v>4133</v>
      </c>
      <c r="X2165" t="s">
        <v>2378</v>
      </c>
      <c r="Y2165" t="s">
        <v>3114</v>
      </c>
      <c r="Z2165" t="s">
        <v>3532</v>
      </c>
      <c r="AA2165">
        <v>797343</v>
      </c>
      <c r="AB2165" s="203">
        <v>37030.875</v>
      </c>
      <c r="AC2165" s="203">
        <v>37032.875</v>
      </c>
    </row>
    <row r="2166" spans="1:29" x14ac:dyDescent="0.25">
      <c r="A2166" s="44" t="str">
        <f t="shared" si="166"/>
        <v xml:space="preserve"> Metals Financial</v>
      </c>
      <c r="B2166" s="44" t="str">
        <f t="shared" si="167"/>
        <v/>
      </c>
      <c r="C2166" s="44" t="str">
        <f t="shared" si="168"/>
        <v>Metals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1</v>
      </c>
      <c r="F2166" s="218">
        <f t="shared" si="170"/>
        <v>15</v>
      </c>
      <c r="G2166" s="207">
        <v>1265602</v>
      </c>
      <c r="H2166" s="203">
        <v>37029.36922453704</v>
      </c>
      <c r="I2166" t="s">
        <v>4018</v>
      </c>
      <c r="M2166" t="s">
        <v>2482</v>
      </c>
      <c r="N2166" t="s">
        <v>3896</v>
      </c>
      <c r="O2166" t="s">
        <v>3897</v>
      </c>
      <c r="P2166" s="204">
        <v>15</v>
      </c>
      <c r="S2166" t="s">
        <v>3898</v>
      </c>
      <c r="T2166" t="s">
        <v>3899</v>
      </c>
      <c r="U2166" s="206">
        <v>1703</v>
      </c>
      <c r="V2166" t="s">
        <v>4021</v>
      </c>
      <c r="W2166" t="s">
        <v>3922</v>
      </c>
      <c r="X2166" t="s">
        <v>3902</v>
      </c>
      <c r="Y2166" t="s">
        <v>3903</v>
      </c>
      <c r="Z2166" t="s">
        <v>3904</v>
      </c>
      <c r="AA2166">
        <v>2138500</v>
      </c>
    </row>
    <row r="2167" spans="1:29" x14ac:dyDescent="0.25">
      <c r="A2167" s="44" t="str">
        <f t="shared" si="166"/>
        <v>US Natural Gas Financial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Financial</v>
      </c>
      <c r="E2167" s="44">
        <f>IF(VLOOKUP(S2167,'DD-Lookup'!$J$6:$L$50,3,FALSE)="Monthly",(YEAR(AC2167)-YEAR(AB2167))*12+MONTH(AC2167)-MONTH(AB2167)+1,(AC2167-AB2167+1))</f>
        <v>92</v>
      </c>
      <c r="F2167" s="218">
        <f t="shared" si="170"/>
        <v>460000</v>
      </c>
      <c r="G2167" s="207">
        <v>1265603</v>
      </c>
      <c r="H2167" s="203">
        <v>37029.369259259256</v>
      </c>
      <c r="I2167" t="s">
        <v>3109</v>
      </c>
      <c r="M2167" t="s">
        <v>2476</v>
      </c>
      <c r="N2167" t="s">
        <v>3125</v>
      </c>
      <c r="O2167" t="s">
        <v>2004</v>
      </c>
      <c r="P2167" s="204">
        <v>5000</v>
      </c>
      <c r="S2167" t="s">
        <v>2477</v>
      </c>
      <c r="T2167" t="s">
        <v>3899</v>
      </c>
      <c r="U2167" s="206">
        <v>0.38</v>
      </c>
      <c r="V2167" t="s">
        <v>3231</v>
      </c>
      <c r="W2167" t="s">
        <v>3126</v>
      </c>
      <c r="X2167" t="s">
        <v>3127</v>
      </c>
      <c r="Y2167" t="s">
        <v>3964</v>
      </c>
      <c r="Z2167" t="s">
        <v>3532</v>
      </c>
      <c r="AA2167" t="s">
        <v>2202</v>
      </c>
      <c r="AB2167" s="203">
        <v>37073</v>
      </c>
      <c r="AC2167" s="203">
        <v>37164</v>
      </c>
    </row>
    <row r="2168" spans="1:29" x14ac:dyDescent="0.25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3</v>
      </c>
      <c r="F2168" s="218">
        <f t="shared" si="170"/>
        <v>30000</v>
      </c>
      <c r="G2168" s="207">
        <v>1265604</v>
      </c>
      <c r="H2168" s="203">
        <v>37029.369270833333</v>
      </c>
      <c r="I2168" t="s">
        <v>3240</v>
      </c>
      <c r="M2168" t="s">
        <v>2476</v>
      </c>
      <c r="N2168" t="s">
        <v>3110</v>
      </c>
      <c r="O2168" t="s">
        <v>1845</v>
      </c>
      <c r="P2168" s="204">
        <v>10000</v>
      </c>
      <c r="S2168" t="s">
        <v>2477</v>
      </c>
      <c r="T2168" t="s">
        <v>3899</v>
      </c>
      <c r="U2168" s="206">
        <v>10.074999999999999</v>
      </c>
      <c r="V2168" t="s">
        <v>3732</v>
      </c>
      <c r="W2168" t="s">
        <v>2431</v>
      </c>
      <c r="X2168" t="s">
        <v>2375</v>
      </c>
      <c r="Y2168" t="s">
        <v>3114</v>
      </c>
      <c r="Z2168" t="s">
        <v>3532</v>
      </c>
      <c r="AA2168">
        <v>797344</v>
      </c>
      <c r="AB2168" s="203">
        <v>37030.875</v>
      </c>
      <c r="AC2168" s="203">
        <v>37032.875</v>
      </c>
    </row>
    <row r="2169" spans="1:29" x14ac:dyDescent="0.25">
      <c r="A2169" s="44" t="str">
        <f t="shared" si="166"/>
        <v xml:space="preserve"> Metals Financial</v>
      </c>
      <c r="B2169" s="44" t="str">
        <f t="shared" si="167"/>
        <v/>
      </c>
      <c r="C2169" s="44" t="str">
        <f t="shared" si="168"/>
        <v>Metals</v>
      </c>
      <c r="D2169" s="44" t="str">
        <f t="shared" si="169"/>
        <v>Financial</v>
      </c>
      <c r="E2169" s="44">
        <f>IF(VLOOKUP(S2169,'DD-Lookup'!$J$6:$L$50,3,FALSE)="Monthly",(YEAR(AC2169)-YEAR(AB2169))*12+MONTH(AC2169)-MONTH(AB2169)+1,(AC2169-AB2169+1))</f>
        <v>1</v>
      </c>
      <c r="F2169" s="218">
        <f t="shared" si="170"/>
        <v>20</v>
      </c>
      <c r="G2169" s="207">
        <v>1265605</v>
      </c>
      <c r="H2169" s="203">
        <v>37029.369293981479</v>
      </c>
      <c r="I2169" t="s">
        <v>3869</v>
      </c>
      <c r="M2169" t="s">
        <v>2482</v>
      </c>
      <c r="N2169" t="s">
        <v>3951</v>
      </c>
      <c r="O2169" t="s">
        <v>3952</v>
      </c>
      <c r="P2169" s="204">
        <v>20</v>
      </c>
      <c r="S2169" t="s">
        <v>3898</v>
      </c>
      <c r="T2169" t="s">
        <v>3899</v>
      </c>
      <c r="U2169" s="206">
        <v>1535</v>
      </c>
      <c r="V2169" t="s">
        <v>3957</v>
      </c>
      <c r="W2169" t="s">
        <v>3922</v>
      </c>
      <c r="X2169" t="s">
        <v>3902</v>
      </c>
      <c r="Y2169" t="s">
        <v>3903</v>
      </c>
      <c r="Z2169" t="s">
        <v>3904</v>
      </c>
      <c r="AA2169">
        <v>2138502</v>
      </c>
    </row>
    <row r="2170" spans="1:29" x14ac:dyDescent="0.25">
      <c r="A2170" s="44" t="str">
        <f t="shared" si="166"/>
        <v>US Natural Gas Financial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Financial</v>
      </c>
      <c r="E2170" s="44">
        <f>IF(VLOOKUP(S2170,'DD-Lookup'!$J$6:$L$50,3,FALSE)="Monthly",(YEAR(AC2170)-YEAR(AB2170))*12+MONTH(AC2170)-MONTH(AB2170)+1,(AC2170-AB2170+1))</f>
        <v>30</v>
      </c>
      <c r="F2170" s="218">
        <f t="shared" si="170"/>
        <v>75000</v>
      </c>
      <c r="G2170" s="207">
        <v>1265607</v>
      </c>
      <c r="H2170" s="203">
        <v>37029.369363425925</v>
      </c>
      <c r="I2170" t="s">
        <v>3240</v>
      </c>
      <c r="M2170" t="s">
        <v>2476</v>
      </c>
      <c r="N2170" t="s">
        <v>2711</v>
      </c>
      <c r="O2170" t="s">
        <v>2712</v>
      </c>
      <c r="P2170" s="204">
        <v>2500</v>
      </c>
      <c r="S2170" t="s">
        <v>2477</v>
      </c>
      <c r="T2170" t="s">
        <v>3899</v>
      </c>
      <c r="U2170" s="206">
        <v>4.1749999999999998</v>
      </c>
      <c r="V2170" t="s">
        <v>2508</v>
      </c>
      <c r="W2170" t="s">
        <v>3390</v>
      </c>
      <c r="X2170" t="s">
        <v>2713</v>
      </c>
      <c r="Y2170" t="s">
        <v>3964</v>
      </c>
      <c r="Z2170" t="s">
        <v>3532</v>
      </c>
      <c r="AA2170" t="s">
        <v>2203</v>
      </c>
      <c r="AB2170" s="203">
        <v>37043.875</v>
      </c>
      <c r="AC2170" s="203">
        <v>37072.875</v>
      </c>
    </row>
    <row r="2171" spans="1:29" x14ac:dyDescent="0.25">
      <c r="A2171" s="44" t="str">
        <f t="shared" si="166"/>
        <v>US Crude Financial</v>
      </c>
      <c r="B2171" s="44" t="str">
        <f t="shared" si="167"/>
        <v>US</v>
      </c>
      <c r="C2171" s="44" t="str">
        <f t="shared" si="168"/>
        <v>Crude</v>
      </c>
      <c r="D2171" s="44" t="str">
        <f t="shared" si="169"/>
        <v>Financial</v>
      </c>
      <c r="E2171" s="44">
        <f>IF(VLOOKUP(S2171,'DD-Lookup'!$J$6:$L$50,3,FALSE)="Monthly",(YEAR(AC2171)-YEAR(AB2171))*12+MONTH(AC2171)-MONTH(AB2171)+1,(AC2171-AB2171+1))</f>
        <v>1</v>
      </c>
      <c r="F2171" s="218">
        <f t="shared" si="170"/>
        <v>50000</v>
      </c>
      <c r="G2171" s="207">
        <v>1265608</v>
      </c>
      <c r="H2171" s="203">
        <v>37029.369386574072</v>
      </c>
      <c r="I2171" t="s">
        <v>2346</v>
      </c>
      <c r="M2171" t="s">
        <v>3626</v>
      </c>
      <c r="N2171" t="s">
        <v>4150</v>
      </c>
      <c r="O2171" t="s">
        <v>2550</v>
      </c>
      <c r="Q2171" s="204">
        <v>50000</v>
      </c>
      <c r="S2171" t="s">
        <v>2483</v>
      </c>
      <c r="T2171" t="s">
        <v>3899</v>
      </c>
      <c r="U2171" s="206">
        <v>29.56</v>
      </c>
      <c r="V2171" t="s">
        <v>2991</v>
      </c>
      <c r="W2171" t="s">
        <v>4153</v>
      </c>
      <c r="X2171" t="s">
        <v>4154</v>
      </c>
      <c r="Y2171" t="s">
        <v>3964</v>
      </c>
      <c r="Z2171" t="s">
        <v>3532</v>
      </c>
      <c r="AA2171" t="s">
        <v>2204</v>
      </c>
      <c r="AB2171" s="203">
        <v>37073</v>
      </c>
      <c r="AC2171" s="203">
        <v>37103</v>
      </c>
    </row>
    <row r="2172" spans="1:29" x14ac:dyDescent="0.25">
      <c r="A2172" s="44" t="str">
        <f t="shared" si="166"/>
        <v>US Power Physical</v>
      </c>
      <c r="B2172" s="44" t="str">
        <f t="shared" si="167"/>
        <v>US</v>
      </c>
      <c r="C2172" s="44" t="str">
        <f t="shared" si="168"/>
        <v>Power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8">
        <f t="shared" si="170"/>
        <v>4</v>
      </c>
      <c r="G2172" s="207">
        <v>1265610</v>
      </c>
      <c r="H2172" s="203">
        <v>37029.369398148148</v>
      </c>
      <c r="I2172" t="s">
        <v>2710</v>
      </c>
      <c r="M2172" t="s">
        <v>3301</v>
      </c>
      <c r="N2172" t="s">
        <v>2409</v>
      </c>
      <c r="O2172" t="s">
        <v>2146</v>
      </c>
      <c r="Q2172" s="204">
        <v>4</v>
      </c>
      <c r="S2172" t="s">
        <v>2475</v>
      </c>
      <c r="T2172" t="s">
        <v>3899</v>
      </c>
      <c r="U2172" s="206">
        <v>335</v>
      </c>
      <c r="V2172" t="s">
        <v>2895</v>
      </c>
      <c r="W2172" t="s">
        <v>2411</v>
      </c>
      <c r="X2172" t="s">
        <v>2412</v>
      </c>
      <c r="Y2172" t="s">
        <v>4166</v>
      </c>
      <c r="Z2172" t="s">
        <v>3527</v>
      </c>
      <c r="AA2172">
        <v>615249.1</v>
      </c>
      <c r="AB2172" s="203">
        <v>37032.875</v>
      </c>
      <c r="AC2172" s="203">
        <v>37032.875</v>
      </c>
    </row>
    <row r="2173" spans="1:29" x14ac:dyDescent="0.25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3</v>
      </c>
      <c r="F2173" s="218">
        <f t="shared" si="170"/>
        <v>15000</v>
      </c>
      <c r="G2173" s="207">
        <v>1265611</v>
      </c>
      <c r="H2173" s="203">
        <v>37029.369398148148</v>
      </c>
      <c r="I2173" t="s">
        <v>3240</v>
      </c>
      <c r="M2173" t="s">
        <v>2476</v>
      </c>
      <c r="N2173" t="s">
        <v>3110</v>
      </c>
      <c r="O2173" t="s">
        <v>1755</v>
      </c>
      <c r="Q2173" s="204">
        <v>5000</v>
      </c>
      <c r="S2173" t="s">
        <v>2477</v>
      </c>
      <c r="T2173" t="s">
        <v>3899</v>
      </c>
      <c r="U2173" s="206">
        <v>4.4649999999999999</v>
      </c>
      <c r="V2173" t="s">
        <v>2318</v>
      </c>
      <c r="W2173" t="s">
        <v>2358</v>
      </c>
      <c r="X2173" t="s">
        <v>2359</v>
      </c>
      <c r="Y2173" t="s">
        <v>3114</v>
      </c>
      <c r="Z2173" t="s">
        <v>3532</v>
      </c>
      <c r="AA2173">
        <v>797345</v>
      </c>
      <c r="AB2173" s="203">
        <v>37030.875</v>
      </c>
      <c r="AC2173" s="203">
        <v>37032.875</v>
      </c>
    </row>
    <row r="2174" spans="1:29" x14ac:dyDescent="0.25">
      <c r="A2174" s="44" t="str">
        <f t="shared" si="166"/>
        <v>US Natural Gas Financial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Financial</v>
      </c>
      <c r="E2174" s="44">
        <f>IF(VLOOKUP(S2174,'DD-Lookup'!$J$6:$L$50,3,FALSE)="Monthly",(YEAR(AC2174)-YEAR(AB2174))*12+MONTH(AC2174)-MONTH(AB2174)+1,(AC2174-AB2174+1))</f>
        <v>30</v>
      </c>
      <c r="F2174" s="218">
        <f t="shared" si="170"/>
        <v>375000</v>
      </c>
      <c r="G2174" s="207">
        <v>1265612</v>
      </c>
      <c r="H2174" s="203">
        <v>37029.369421296295</v>
      </c>
      <c r="I2174" t="s">
        <v>3136</v>
      </c>
      <c r="M2174" t="s">
        <v>2476</v>
      </c>
      <c r="N2174" t="s">
        <v>2711</v>
      </c>
      <c r="O2174" t="s">
        <v>2712</v>
      </c>
      <c r="P2174" s="204">
        <v>12500</v>
      </c>
      <c r="S2174" t="s">
        <v>2477</v>
      </c>
      <c r="T2174" t="s">
        <v>3899</v>
      </c>
      <c r="U2174" s="206">
        <v>4.1749999999999998</v>
      </c>
      <c r="V2174" t="s">
        <v>3690</v>
      </c>
      <c r="W2174" t="s">
        <v>3390</v>
      </c>
      <c r="X2174" t="s">
        <v>2713</v>
      </c>
      <c r="Y2174" t="s">
        <v>3964</v>
      </c>
      <c r="Z2174" t="s">
        <v>3532</v>
      </c>
      <c r="AA2174" t="s">
        <v>2205</v>
      </c>
      <c r="AB2174" s="203">
        <v>37043.875</v>
      </c>
      <c r="AC2174" s="203">
        <v>37072.875</v>
      </c>
    </row>
    <row r="2175" spans="1:29" x14ac:dyDescent="0.25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3</v>
      </c>
      <c r="F2175" s="218">
        <f t="shared" si="170"/>
        <v>30000</v>
      </c>
      <c r="G2175" s="207">
        <v>1265613</v>
      </c>
      <c r="H2175" s="203">
        <v>37029.369421296295</v>
      </c>
      <c r="I2175" t="s">
        <v>2964</v>
      </c>
      <c r="M2175" t="s">
        <v>2476</v>
      </c>
      <c r="N2175" t="s">
        <v>3110</v>
      </c>
      <c r="O2175" t="s">
        <v>1781</v>
      </c>
      <c r="Q2175" s="204">
        <v>10000</v>
      </c>
      <c r="S2175" t="s">
        <v>2477</v>
      </c>
      <c r="T2175" t="s">
        <v>3899</v>
      </c>
      <c r="U2175" s="206">
        <v>4.18</v>
      </c>
      <c r="V2175" t="s">
        <v>2091</v>
      </c>
      <c r="W2175" t="s">
        <v>3112</v>
      </c>
      <c r="X2175" t="s">
        <v>3113</v>
      </c>
      <c r="Y2175" t="s">
        <v>3114</v>
      </c>
      <c r="Z2175" t="s">
        <v>3532</v>
      </c>
      <c r="AA2175">
        <v>797346</v>
      </c>
      <c r="AB2175" s="203">
        <v>37030.875</v>
      </c>
      <c r="AC2175" s="203">
        <v>37032.875</v>
      </c>
    </row>
    <row r="2176" spans="1:29" x14ac:dyDescent="0.25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3</v>
      </c>
      <c r="F2176" s="218">
        <f t="shared" si="170"/>
        <v>15000</v>
      </c>
      <c r="G2176" s="207">
        <v>1265614</v>
      </c>
      <c r="H2176" s="203">
        <v>37029.369490740741</v>
      </c>
      <c r="I2176" t="s">
        <v>2989</v>
      </c>
      <c r="M2176" t="s">
        <v>2476</v>
      </c>
      <c r="N2176" t="s">
        <v>3110</v>
      </c>
      <c r="O2176" t="s">
        <v>2624</v>
      </c>
      <c r="Q2176" s="204">
        <v>5000</v>
      </c>
      <c r="S2176" t="s">
        <v>2477</v>
      </c>
      <c r="T2176" t="s">
        <v>3899</v>
      </c>
      <c r="U2176" s="206">
        <v>4.0999999999999996</v>
      </c>
      <c r="V2176" t="s">
        <v>2530</v>
      </c>
      <c r="W2176" t="s">
        <v>4133</v>
      </c>
      <c r="X2176" t="s">
        <v>2378</v>
      </c>
      <c r="Y2176" t="s">
        <v>3114</v>
      </c>
      <c r="Z2176" t="s">
        <v>3532</v>
      </c>
      <c r="AA2176">
        <v>797347</v>
      </c>
      <c r="AB2176" s="203">
        <v>37030.875</v>
      </c>
      <c r="AC2176" s="203">
        <v>37032.875</v>
      </c>
    </row>
    <row r="2177" spans="1:29" x14ac:dyDescent="0.25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3</v>
      </c>
      <c r="F2177" s="218">
        <f t="shared" si="170"/>
        <v>15435</v>
      </c>
      <c r="G2177" s="207">
        <v>1265615</v>
      </c>
      <c r="H2177" s="203">
        <v>37029.369502314818</v>
      </c>
      <c r="I2177" t="s">
        <v>3639</v>
      </c>
      <c r="M2177" t="s">
        <v>2476</v>
      </c>
      <c r="N2177" t="s">
        <v>3110</v>
      </c>
      <c r="O2177" t="s">
        <v>1802</v>
      </c>
      <c r="P2177" s="204">
        <v>5145</v>
      </c>
      <c r="S2177" t="s">
        <v>2477</v>
      </c>
      <c r="T2177" t="s">
        <v>3899</v>
      </c>
      <c r="U2177" s="206">
        <v>4.0350000000000001</v>
      </c>
      <c r="V2177" t="s">
        <v>2454</v>
      </c>
      <c r="W2177" t="s">
        <v>3157</v>
      </c>
      <c r="X2177" t="s">
        <v>3158</v>
      </c>
      <c r="Y2177" t="s">
        <v>3114</v>
      </c>
      <c r="Z2177" t="s">
        <v>3532</v>
      </c>
      <c r="AA2177">
        <v>797348</v>
      </c>
      <c r="AB2177" s="203">
        <v>37030.875</v>
      </c>
      <c r="AC2177" s="203">
        <v>37032.875</v>
      </c>
    </row>
    <row r="2178" spans="1:29" x14ac:dyDescent="0.25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3</v>
      </c>
      <c r="F2178" s="218">
        <f t="shared" si="170"/>
        <v>3267</v>
      </c>
      <c r="G2178" s="207">
        <v>1265616</v>
      </c>
      <c r="H2178" s="203">
        <v>37029.369560185187</v>
      </c>
      <c r="I2178" t="s">
        <v>2820</v>
      </c>
      <c r="M2178" t="s">
        <v>2476</v>
      </c>
      <c r="N2178" t="s">
        <v>3110</v>
      </c>
      <c r="O2178" t="s">
        <v>1770</v>
      </c>
      <c r="Q2178" s="204">
        <v>1089</v>
      </c>
      <c r="S2178" t="s">
        <v>2477</v>
      </c>
      <c r="T2178" t="s">
        <v>3899</v>
      </c>
      <c r="U2178" s="206">
        <v>4.01</v>
      </c>
      <c r="V2178" t="s">
        <v>2838</v>
      </c>
      <c r="W2178" t="s">
        <v>3174</v>
      </c>
      <c r="X2178" t="s">
        <v>3138</v>
      </c>
      <c r="Y2178" t="s">
        <v>3114</v>
      </c>
      <c r="Z2178" t="s">
        <v>3532</v>
      </c>
      <c r="AA2178">
        <v>797349</v>
      </c>
      <c r="AB2178" s="203">
        <v>37030.875</v>
      </c>
      <c r="AC2178" s="203">
        <v>37032.875</v>
      </c>
    </row>
    <row r="2179" spans="1:29" x14ac:dyDescent="0.25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3</v>
      </c>
      <c r="F2179" s="218">
        <f t="shared" si="170"/>
        <v>15000</v>
      </c>
      <c r="G2179" s="207">
        <v>1265617</v>
      </c>
      <c r="H2179" s="203">
        <v>37029.369583333333</v>
      </c>
      <c r="I2179" t="s">
        <v>3681</v>
      </c>
      <c r="M2179" t="s">
        <v>2476</v>
      </c>
      <c r="N2179" t="s">
        <v>3110</v>
      </c>
      <c r="O2179" t="s">
        <v>1753</v>
      </c>
      <c r="P2179" s="204">
        <v>5000</v>
      </c>
      <c r="S2179" t="s">
        <v>2477</v>
      </c>
      <c r="T2179" t="s">
        <v>3899</v>
      </c>
      <c r="U2179" s="206">
        <v>4.18</v>
      </c>
      <c r="V2179" t="s">
        <v>3682</v>
      </c>
      <c r="W2179" t="s">
        <v>3112</v>
      </c>
      <c r="X2179" t="s">
        <v>3113</v>
      </c>
      <c r="Y2179" t="s">
        <v>3114</v>
      </c>
      <c r="Z2179" t="s">
        <v>3532</v>
      </c>
      <c r="AA2179">
        <v>797350</v>
      </c>
      <c r="AB2179" s="203">
        <v>37030.875</v>
      </c>
      <c r="AC2179" s="203">
        <v>37032.875</v>
      </c>
    </row>
    <row r="2180" spans="1:29" x14ac:dyDescent="0.25">
      <c r="A2180" s="44" t="str">
        <f t="shared" si="166"/>
        <v>US Power Physical</v>
      </c>
      <c r="B2180" s="44" t="str">
        <f t="shared" si="167"/>
        <v>US</v>
      </c>
      <c r="C2180" s="44" t="str">
        <f t="shared" si="168"/>
        <v>Power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8">
        <f t="shared" si="170"/>
        <v>25</v>
      </c>
      <c r="G2180" s="207">
        <v>1265618</v>
      </c>
      <c r="H2180" s="203">
        <v>37029.36959490741</v>
      </c>
      <c r="I2180" t="s">
        <v>3109</v>
      </c>
      <c r="M2180" t="s">
        <v>3301</v>
      </c>
      <c r="N2180" t="s">
        <v>2409</v>
      </c>
      <c r="O2180" t="s">
        <v>1811</v>
      </c>
      <c r="Q2180" s="204">
        <v>25</v>
      </c>
      <c r="S2180" t="s">
        <v>2475</v>
      </c>
      <c r="T2180" t="s">
        <v>3899</v>
      </c>
      <c r="U2180" s="206">
        <v>340</v>
      </c>
      <c r="V2180" t="s">
        <v>2442</v>
      </c>
      <c r="W2180" t="s">
        <v>2486</v>
      </c>
      <c r="X2180" t="s">
        <v>2412</v>
      </c>
      <c r="Y2180" t="s">
        <v>4166</v>
      </c>
      <c r="Z2180" t="s">
        <v>3527</v>
      </c>
      <c r="AA2180">
        <v>615251.1</v>
      </c>
      <c r="AB2180" s="203">
        <v>37032.875</v>
      </c>
      <c r="AC2180" s="203">
        <v>37032.875</v>
      </c>
    </row>
    <row r="2181" spans="1:29" x14ac:dyDescent="0.25">
      <c r="A2181" s="44" t="str">
        <f t="shared" si="166"/>
        <v>US Natural Gas Financial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Financial</v>
      </c>
      <c r="E2181" s="44">
        <f>IF(VLOOKUP(S2181,'DD-Lookup'!$J$6:$L$50,3,FALSE)="Monthly",(YEAR(AC2181)-YEAR(AB2181))*12+MONTH(AC2181)-MONTH(AB2181)+1,(AC2181-AB2181+1))</f>
        <v>31</v>
      </c>
      <c r="F2181" s="218">
        <f t="shared" si="170"/>
        <v>155000</v>
      </c>
      <c r="G2181" s="207">
        <v>1265619</v>
      </c>
      <c r="H2181" s="203">
        <v>37029.36959490741</v>
      </c>
      <c r="I2181" t="s">
        <v>3118</v>
      </c>
      <c r="M2181" t="s">
        <v>2476</v>
      </c>
      <c r="N2181" t="s">
        <v>3125</v>
      </c>
      <c r="O2181" t="s">
        <v>2169</v>
      </c>
      <c r="P2181" s="204">
        <v>5000</v>
      </c>
      <c r="S2181" t="s">
        <v>2477</v>
      </c>
      <c r="T2181" t="s">
        <v>3899</v>
      </c>
      <c r="U2181" s="206">
        <v>0.38750000000000001</v>
      </c>
      <c r="V2181" t="s">
        <v>3789</v>
      </c>
      <c r="W2181" t="s">
        <v>3126</v>
      </c>
      <c r="X2181" t="s">
        <v>3127</v>
      </c>
      <c r="Y2181" t="s">
        <v>3964</v>
      </c>
      <c r="Z2181" t="s">
        <v>3532</v>
      </c>
      <c r="AA2181" t="s">
        <v>2206</v>
      </c>
      <c r="AB2181" s="203">
        <v>37073.875</v>
      </c>
      <c r="AC2181" s="203">
        <v>37103.875</v>
      </c>
    </row>
    <row r="2182" spans="1:29" x14ac:dyDescent="0.25">
      <c r="A2182" s="44" t="str">
        <f t="shared" si="166"/>
        <v xml:space="preserve"> Metals Financial</v>
      </c>
      <c r="B2182" s="44" t="str">
        <f t="shared" si="167"/>
        <v/>
      </c>
      <c r="C2182" s="44" t="str">
        <f t="shared" si="168"/>
        <v>Metals</v>
      </c>
      <c r="D2182" s="44" t="str">
        <f t="shared" si="169"/>
        <v>Financial</v>
      </c>
      <c r="E2182" s="44">
        <f>IF(VLOOKUP(S2182,'DD-Lookup'!$J$6:$L$50,3,FALSE)="Monthly",(YEAR(AC2182)-YEAR(AB2182))*12+MONTH(AC2182)-MONTH(AB2182)+1,(AC2182-AB2182+1))</f>
        <v>1</v>
      </c>
      <c r="F2182" s="218">
        <f t="shared" si="170"/>
        <v>10</v>
      </c>
      <c r="G2182" s="207">
        <v>1265620</v>
      </c>
      <c r="H2182" s="203">
        <v>37029.369606481479</v>
      </c>
      <c r="I2182" t="s">
        <v>3966</v>
      </c>
      <c r="M2182" t="s">
        <v>2482</v>
      </c>
      <c r="N2182" t="s">
        <v>4026</v>
      </c>
      <c r="O2182" t="s">
        <v>4027</v>
      </c>
      <c r="P2182" s="204">
        <v>10</v>
      </c>
      <c r="S2182" t="s">
        <v>3898</v>
      </c>
      <c r="T2182" t="s">
        <v>3899</v>
      </c>
      <c r="U2182" s="206">
        <v>965</v>
      </c>
      <c r="V2182" t="s">
        <v>4031</v>
      </c>
      <c r="W2182" t="s">
        <v>3976</v>
      </c>
      <c r="X2182" t="s">
        <v>3902</v>
      </c>
      <c r="Y2182" t="s">
        <v>3903</v>
      </c>
      <c r="Z2182" t="s">
        <v>3904</v>
      </c>
      <c r="AA2182">
        <v>2138508</v>
      </c>
    </row>
    <row r="2183" spans="1:29" x14ac:dyDescent="0.25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3</v>
      </c>
      <c r="F2183" s="218">
        <f t="shared" si="170"/>
        <v>18000</v>
      </c>
      <c r="G2183" s="207">
        <v>1265621</v>
      </c>
      <c r="H2183" s="203">
        <v>37029.369641203702</v>
      </c>
      <c r="I2183" t="s">
        <v>2866</v>
      </c>
      <c r="M2183" t="s">
        <v>2476</v>
      </c>
      <c r="N2183" t="s">
        <v>2445</v>
      </c>
      <c r="O2183" t="s">
        <v>1902</v>
      </c>
      <c r="Q2183" s="204">
        <v>6000</v>
      </c>
      <c r="S2183" t="s">
        <v>2477</v>
      </c>
      <c r="T2183" t="s">
        <v>3899</v>
      </c>
      <c r="U2183" s="206">
        <v>4.1150000000000002</v>
      </c>
      <c r="V2183" t="s">
        <v>2867</v>
      </c>
      <c r="W2183" t="s">
        <v>2827</v>
      </c>
      <c r="X2183" t="s">
        <v>2447</v>
      </c>
      <c r="Y2183" t="s">
        <v>3114</v>
      </c>
      <c r="Z2183" t="s">
        <v>2448</v>
      </c>
      <c r="AA2183">
        <v>797351</v>
      </c>
      <c r="AB2183" s="203">
        <v>37030.875</v>
      </c>
      <c r="AC2183" s="203">
        <v>37032.875</v>
      </c>
    </row>
    <row r="2184" spans="1:29" x14ac:dyDescent="0.25">
      <c r="A2184" s="44" t="str">
        <f t="shared" si="166"/>
        <v>US Crude Financial</v>
      </c>
      <c r="B2184" s="44" t="str">
        <f t="shared" si="167"/>
        <v>US</v>
      </c>
      <c r="C2184" s="44" t="str">
        <f t="shared" si="168"/>
        <v>Crude</v>
      </c>
      <c r="D2184" s="44" t="str">
        <f t="shared" si="169"/>
        <v>Financial</v>
      </c>
      <c r="E2184" s="44">
        <f>IF(VLOOKUP(S2184,'DD-Lookup'!$J$6:$L$50,3,FALSE)="Monthly",(YEAR(AC2184)-YEAR(AB2184))*12+MONTH(AC2184)-MONTH(AB2184)+1,(AC2184-AB2184+1))</f>
        <v>1</v>
      </c>
      <c r="F2184" s="218">
        <f t="shared" si="170"/>
        <v>25000</v>
      </c>
      <c r="G2184" s="207">
        <v>1265622</v>
      </c>
      <c r="H2184" s="203">
        <v>37029.369675925926</v>
      </c>
      <c r="I2184" t="s">
        <v>4149</v>
      </c>
      <c r="M2184" t="s">
        <v>3626</v>
      </c>
      <c r="N2184" t="s">
        <v>4150</v>
      </c>
      <c r="O2184" t="s">
        <v>4151</v>
      </c>
      <c r="Q2184" s="204">
        <v>25000</v>
      </c>
      <c r="S2184" t="s">
        <v>2483</v>
      </c>
      <c r="T2184" t="s">
        <v>3899</v>
      </c>
      <c r="U2184" s="206">
        <v>29.18</v>
      </c>
      <c r="V2184" t="s">
        <v>2999</v>
      </c>
      <c r="W2184" t="s">
        <v>4153</v>
      </c>
      <c r="X2184" t="s">
        <v>4154</v>
      </c>
      <c r="Y2184" t="s">
        <v>3964</v>
      </c>
      <c r="Z2184" t="s">
        <v>3532</v>
      </c>
      <c r="AA2184" t="s">
        <v>2207</v>
      </c>
      <c r="AB2184" s="203">
        <v>37043</v>
      </c>
      <c r="AC2184" s="203">
        <v>37072</v>
      </c>
    </row>
    <row r="2185" spans="1:29" x14ac:dyDescent="0.25">
      <c r="A2185" s="44" t="str">
        <f t="shared" si="166"/>
        <v>US Natural Gas Financial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Financial</v>
      </c>
      <c r="E2185" s="44">
        <f>IF(VLOOKUP(S2185,'DD-Lookup'!$J$6:$L$50,3,FALSE)="Monthly",(YEAR(AC2185)-YEAR(AB2185))*12+MONTH(AC2185)-MONTH(AB2185)+1,(AC2185-AB2185+1))</f>
        <v>30</v>
      </c>
      <c r="F2185" s="218">
        <f t="shared" si="170"/>
        <v>600000</v>
      </c>
      <c r="G2185" s="207">
        <v>1265623</v>
      </c>
      <c r="H2185" s="203">
        <v>37029.369745370372</v>
      </c>
      <c r="I2185" t="s">
        <v>3118</v>
      </c>
      <c r="M2185" t="s">
        <v>2476</v>
      </c>
      <c r="N2185" t="s">
        <v>2711</v>
      </c>
      <c r="O2185" t="s">
        <v>2712</v>
      </c>
      <c r="Q2185" s="204">
        <v>20000</v>
      </c>
      <c r="S2185" t="s">
        <v>2477</v>
      </c>
      <c r="T2185" t="s">
        <v>3899</v>
      </c>
      <c r="U2185" s="206">
        <v>4.18</v>
      </c>
      <c r="V2185" t="s">
        <v>2822</v>
      </c>
      <c r="W2185" t="s">
        <v>3390</v>
      </c>
      <c r="X2185" t="s">
        <v>2713</v>
      </c>
      <c r="Y2185" t="s">
        <v>3964</v>
      </c>
      <c r="Z2185" t="s">
        <v>3532</v>
      </c>
      <c r="AA2185" t="s">
        <v>2208</v>
      </c>
      <c r="AB2185" s="203">
        <v>37043.875</v>
      </c>
      <c r="AC2185" s="203">
        <v>37072.875</v>
      </c>
    </row>
    <row r="2186" spans="1:29" x14ac:dyDescent="0.25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3</v>
      </c>
      <c r="F2186" s="218">
        <f t="shared" si="170"/>
        <v>15000</v>
      </c>
      <c r="G2186" s="207">
        <v>1265624</v>
      </c>
      <c r="H2186" s="203">
        <v>37029.369780092595</v>
      </c>
      <c r="I2186" t="s">
        <v>2721</v>
      </c>
      <c r="M2186" t="s">
        <v>2476</v>
      </c>
      <c r="N2186" t="s">
        <v>3110</v>
      </c>
      <c r="O2186" t="s">
        <v>1753</v>
      </c>
      <c r="P2186" s="204">
        <v>5000</v>
      </c>
      <c r="S2186" t="s">
        <v>2477</v>
      </c>
      <c r="T2186" t="s">
        <v>3899</v>
      </c>
      <c r="U2186" s="206">
        <v>4.1787999999999998</v>
      </c>
      <c r="V2186" t="s">
        <v>2494</v>
      </c>
      <c r="W2186" t="s">
        <v>3112</v>
      </c>
      <c r="X2186" t="s">
        <v>3113</v>
      </c>
      <c r="Y2186" t="s">
        <v>3114</v>
      </c>
      <c r="Z2186" t="s">
        <v>3532</v>
      </c>
      <c r="AA2186">
        <v>797353</v>
      </c>
      <c r="AB2186" s="203">
        <v>37030.875</v>
      </c>
      <c r="AC2186" s="203">
        <v>37032.875</v>
      </c>
    </row>
    <row r="2187" spans="1:29" x14ac:dyDescent="0.25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3</v>
      </c>
      <c r="F2187" s="218">
        <f t="shared" ref="F2187:F2250" si="175">E2187*SUM(P2187:Q2187)</f>
        <v>15000</v>
      </c>
      <c r="G2187" s="207">
        <v>1265625</v>
      </c>
      <c r="H2187" s="203">
        <v>37029.369814814818</v>
      </c>
      <c r="I2187" t="s">
        <v>2835</v>
      </c>
      <c r="M2187" t="s">
        <v>2476</v>
      </c>
      <c r="N2187" t="s">
        <v>3110</v>
      </c>
      <c r="O2187" t="s">
        <v>1822</v>
      </c>
      <c r="Q2187" s="204">
        <v>5000</v>
      </c>
      <c r="S2187" t="s">
        <v>2477</v>
      </c>
      <c r="T2187" t="s">
        <v>3899</v>
      </c>
      <c r="U2187" s="206">
        <v>4.0149999999999997</v>
      </c>
      <c r="V2187" t="s">
        <v>2836</v>
      </c>
      <c r="W2187" t="s">
        <v>3174</v>
      </c>
      <c r="X2187" t="s">
        <v>3138</v>
      </c>
      <c r="Y2187" t="s">
        <v>3114</v>
      </c>
      <c r="Z2187" t="s">
        <v>3532</v>
      </c>
      <c r="AA2187">
        <v>797354</v>
      </c>
      <c r="AB2187" s="203">
        <v>37030.875</v>
      </c>
      <c r="AC2187" s="203">
        <v>37032.875</v>
      </c>
    </row>
    <row r="2188" spans="1:29" x14ac:dyDescent="0.25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3</v>
      </c>
      <c r="F2188" s="218">
        <f t="shared" si="175"/>
        <v>30000</v>
      </c>
      <c r="G2188" s="207">
        <v>1265626</v>
      </c>
      <c r="H2188" s="203">
        <v>37029.369837962964</v>
      </c>
      <c r="I2188" t="s">
        <v>3136</v>
      </c>
      <c r="M2188" t="s">
        <v>2476</v>
      </c>
      <c r="N2188" t="s">
        <v>3110</v>
      </c>
      <c r="O2188" t="s">
        <v>1762</v>
      </c>
      <c r="Q2188" s="204">
        <v>10000</v>
      </c>
      <c r="S2188" t="s">
        <v>2477</v>
      </c>
      <c r="T2188" t="s">
        <v>3899</v>
      </c>
      <c r="U2188" s="206">
        <v>4.0650000000000004</v>
      </c>
      <c r="V2188" t="s">
        <v>3140</v>
      </c>
      <c r="W2188" t="s">
        <v>3157</v>
      </c>
      <c r="X2188" t="s">
        <v>3158</v>
      </c>
      <c r="Y2188" t="s">
        <v>3114</v>
      </c>
      <c r="Z2188" t="s">
        <v>3532</v>
      </c>
      <c r="AA2188">
        <v>797355</v>
      </c>
      <c r="AB2188" s="203">
        <v>37030.875</v>
      </c>
      <c r="AC2188" s="203">
        <v>37032.875</v>
      </c>
    </row>
    <row r="2189" spans="1:29" x14ac:dyDescent="0.25">
      <c r="A2189" s="44" t="str">
        <f t="shared" si="171"/>
        <v xml:space="preserve"> Natural Gas Physical</v>
      </c>
      <c r="B2189" s="44" t="str">
        <f t="shared" si="172"/>
        <v/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3</v>
      </c>
      <c r="F2189" s="218">
        <f t="shared" si="175"/>
        <v>30000</v>
      </c>
      <c r="G2189" s="207">
        <v>1265628</v>
      </c>
      <c r="H2189" s="203">
        <v>37029.369849537034</v>
      </c>
      <c r="I2189" t="s">
        <v>2307</v>
      </c>
      <c r="M2189" t="s">
        <v>2476</v>
      </c>
      <c r="N2189" t="s">
        <v>3150</v>
      </c>
      <c r="O2189" t="s">
        <v>1728</v>
      </c>
      <c r="Q2189" s="204">
        <v>10000</v>
      </c>
      <c r="S2189" t="s">
        <v>2477</v>
      </c>
      <c r="T2189" t="s">
        <v>3899</v>
      </c>
      <c r="U2189" s="206">
        <v>4.33</v>
      </c>
      <c r="V2189" t="s">
        <v>2308</v>
      </c>
      <c r="W2189" t="s">
        <v>3152</v>
      </c>
      <c r="X2189" t="s">
        <v>3153</v>
      </c>
      <c r="Y2189" t="s">
        <v>3114</v>
      </c>
      <c r="Z2189" t="s">
        <v>3532</v>
      </c>
      <c r="AA2189">
        <v>797357</v>
      </c>
      <c r="AB2189" s="203">
        <v>37030.875</v>
      </c>
      <c r="AC2189" s="203">
        <v>37032.875</v>
      </c>
    </row>
    <row r="2190" spans="1:29" x14ac:dyDescent="0.25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3</v>
      </c>
      <c r="F2190" s="218">
        <f t="shared" si="175"/>
        <v>9000</v>
      </c>
      <c r="G2190" s="207">
        <v>1265627</v>
      </c>
      <c r="H2190" s="203">
        <v>37029.369849537034</v>
      </c>
      <c r="I2190" t="s">
        <v>2526</v>
      </c>
      <c r="M2190" t="s">
        <v>2476</v>
      </c>
      <c r="N2190" t="s">
        <v>3110</v>
      </c>
      <c r="O2190" t="s">
        <v>1768</v>
      </c>
      <c r="P2190" s="204">
        <v>3000</v>
      </c>
      <c r="S2190" t="s">
        <v>2477</v>
      </c>
      <c r="T2190" t="s">
        <v>3899</v>
      </c>
      <c r="U2190" s="206">
        <v>3.95</v>
      </c>
      <c r="V2190" t="s">
        <v>2179</v>
      </c>
      <c r="W2190" t="s">
        <v>3174</v>
      </c>
      <c r="X2190" t="s">
        <v>3138</v>
      </c>
      <c r="Y2190" t="s">
        <v>3114</v>
      </c>
      <c r="Z2190" t="s">
        <v>3532</v>
      </c>
      <c r="AA2190">
        <v>797356</v>
      </c>
      <c r="AB2190" s="203">
        <v>37030.875</v>
      </c>
      <c r="AC2190" s="203">
        <v>37032.875</v>
      </c>
    </row>
    <row r="2191" spans="1:29" x14ac:dyDescent="0.25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3</v>
      </c>
      <c r="F2191" s="218">
        <f t="shared" si="175"/>
        <v>15000</v>
      </c>
      <c r="G2191" s="207">
        <v>1265629</v>
      </c>
      <c r="H2191" s="203">
        <v>37029.369895833333</v>
      </c>
      <c r="I2191" t="s">
        <v>2654</v>
      </c>
      <c r="M2191" t="s">
        <v>2476</v>
      </c>
      <c r="N2191" t="s">
        <v>3110</v>
      </c>
      <c r="O2191" t="s">
        <v>1812</v>
      </c>
      <c r="Q2191" s="204">
        <v>5000</v>
      </c>
      <c r="S2191" t="s">
        <v>2477</v>
      </c>
      <c r="T2191" t="s">
        <v>3899</v>
      </c>
      <c r="U2191" s="206">
        <v>2.4449999999999998</v>
      </c>
      <c r="V2191" t="s">
        <v>2399</v>
      </c>
      <c r="W2191" t="s">
        <v>2400</v>
      </c>
      <c r="X2191" t="s">
        <v>2375</v>
      </c>
      <c r="Y2191" t="s">
        <v>3114</v>
      </c>
      <c r="Z2191" t="s">
        <v>3532</v>
      </c>
      <c r="AA2191">
        <v>797358</v>
      </c>
      <c r="AB2191" s="203">
        <v>37030.875</v>
      </c>
      <c r="AC2191" s="203">
        <v>37032.875</v>
      </c>
    </row>
    <row r="2192" spans="1:29" x14ac:dyDescent="0.25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3</v>
      </c>
      <c r="F2192" s="218">
        <f t="shared" si="175"/>
        <v>6000</v>
      </c>
      <c r="G2192" s="207">
        <v>1265630</v>
      </c>
      <c r="H2192" s="203">
        <v>37029.369942129626</v>
      </c>
      <c r="I2192" t="s">
        <v>2723</v>
      </c>
      <c r="M2192" t="s">
        <v>2476</v>
      </c>
      <c r="N2192" t="s">
        <v>3110</v>
      </c>
      <c r="O2192" t="s">
        <v>1768</v>
      </c>
      <c r="P2192" s="204">
        <v>2000</v>
      </c>
      <c r="S2192" t="s">
        <v>2477</v>
      </c>
      <c r="T2192" t="s">
        <v>3899</v>
      </c>
      <c r="U2192" s="206">
        <v>3.95</v>
      </c>
      <c r="V2192" t="s">
        <v>2459</v>
      </c>
      <c r="W2192" t="s">
        <v>3174</v>
      </c>
      <c r="X2192" t="s">
        <v>3138</v>
      </c>
      <c r="Y2192" t="s">
        <v>3114</v>
      </c>
      <c r="Z2192" t="s">
        <v>3532</v>
      </c>
      <c r="AA2192">
        <v>797360</v>
      </c>
      <c r="AB2192" s="203">
        <v>37030.875</v>
      </c>
      <c r="AC2192" s="203">
        <v>37032.875</v>
      </c>
    </row>
    <row r="2193" spans="1:29" x14ac:dyDescent="0.25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3</v>
      </c>
      <c r="F2193" s="218">
        <f t="shared" si="175"/>
        <v>30000</v>
      </c>
      <c r="G2193" s="207">
        <v>1265631</v>
      </c>
      <c r="H2193" s="203">
        <v>37029.36996527778</v>
      </c>
      <c r="I2193" t="s">
        <v>2721</v>
      </c>
      <c r="M2193" t="s">
        <v>2476</v>
      </c>
      <c r="N2193" t="s">
        <v>3110</v>
      </c>
      <c r="O2193" t="s">
        <v>1805</v>
      </c>
      <c r="P2193" s="204">
        <v>10000</v>
      </c>
      <c r="S2193" t="s">
        <v>2477</v>
      </c>
      <c r="T2193" t="s">
        <v>3899</v>
      </c>
      <c r="U2193" s="206">
        <v>3.8</v>
      </c>
      <c r="V2193" t="s">
        <v>2862</v>
      </c>
      <c r="W2193" t="s">
        <v>2386</v>
      </c>
      <c r="X2193" t="s">
        <v>2375</v>
      </c>
      <c r="Y2193" t="s">
        <v>3114</v>
      </c>
      <c r="Z2193" t="s">
        <v>3532</v>
      </c>
      <c r="AA2193">
        <v>797361</v>
      </c>
      <c r="AB2193" s="203">
        <v>37030.875</v>
      </c>
      <c r="AC2193" s="203">
        <v>37032.875</v>
      </c>
    </row>
    <row r="2194" spans="1:29" x14ac:dyDescent="0.25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3</v>
      </c>
      <c r="F2194" s="218">
        <f t="shared" si="175"/>
        <v>15000</v>
      </c>
      <c r="G2194" s="207">
        <v>1265633</v>
      </c>
      <c r="H2194" s="203">
        <v>37029.370000000003</v>
      </c>
      <c r="I2194" t="s">
        <v>2330</v>
      </c>
      <c r="M2194" t="s">
        <v>2476</v>
      </c>
      <c r="N2194" t="s">
        <v>3110</v>
      </c>
      <c r="O2194" t="s">
        <v>1812</v>
      </c>
      <c r="P2194" s="204">
        <v>5000</v>
      </c>
      <c r="S2194" t="s">
        <v>2477</v>
      </c>
      <c r="T2194" t="s">
        <v>3899</v>
      </c>
      <c r="U2194" s="206">
        <v>2.42</v>
      </c>
      <c r="V2194" t="s">
        <v>2331</v>
      </c>
      <c r="W2194" t="s">
        <v>2400</v>
      </c>
      <c r="X2194" t="s">
        <v>2375</v>
      </c>
      <c r="Y2194" t="s">
        <v>3114</v>
      </c>
      <c r="Z2194" t="s">
        <v>3532</v>
      </c>
      <c r="AA2194">
        <v>797362</v>
      </c>
      <c r="AB2194" s="203">
        <v>37030.875</v>
      </c>
      <c r="AC2194" s="203">
        <v>37032.875</v>
      </c>
    </row>
    <row r="2195" spans="1:29" x14ac:dyDescent="0.25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3</v>
      </c>
      <c r="F2195" s="218">
        <f t="shared" si="175"/>
        <v>75000</v>
      </c>
      <c r="G2195" s="207">
        <v>1265632</v>
      </c>
      <c r="H2195" s="203">
        <v>37029.370000000003</v>
      </c>
      <c r="I2195" t="s">
        <v>3639</v>
      </c>
      <c r="M2195" t="s">
        <v>2476</v>
      </c>
      <c r="N2195" t="s">
        <v>3110</v>
      </c>
      <c r="O2195" t="s">
        <v>2606</v>
      </c>
      <c r="P2195" s="204">
        <v>25000</v>
      </c>
      <c r="S2195" t="s">
        <v>2477</v>
      </c>
      <c r="T2195" t="s">
        <v>3899</v>
      </c>
      <c r="U2195" s="206">
        <v>4.1399999999999997</v>
      </c>
      <c r="V2195" t="s">
        <v>2467</v>
      </c>
      <c r="W2195" t="s">
        <v>2319</v>
      </c>
      <c r="X2195" t="s">
        <v>2320</v>
      </c>
      <c r="Y2195" t="s">
        <v>3114</v>
      </c>
      <c r="Z2195" t="s">
        <v>3532</v>
      </c>
      <c r="AA2195">
        <v>797363</v>
      </c>
      <c r="AB2195" s="203">
        <v>37030.875</v>
      </c>
      <c r="AC2195" s="203">
        <v>37032.875</v>
      </c>
    </row>
    <row r="2196" spans="1:29" x14ac:dyDescent="0.25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3</v>
      </c>
      <c r="F2196" s="218">
        <f t="shared" si="175"/>
        <v>7500</v>
      </c>
      <c r="G2196" s="207">
        <v>1265634</v>
      </c>
      <c r="H2196" s="203">
        <v>37029.370046296295</v>
      </c>
      <c r="I2196" t="s">
        <v>2824</v>
      </c>
      <c r="M2196" t="s">
        <v>2476</v>
      </c>
      <c r="N2196" t="s">
        <v>3110</v>
      </c>
      <c r="O2196" t="s">
        <v>1805</v>
      </c>
      <c r="Q2196" s="204">
        <v>2500</v>
      </c>
      <c r="S2196" t="s">
        <v>2477</v>
      </c>
      <c r="T2196" t="s">
        <v>3899</v>
      </c>
      <c r="U2196" s="206">
        <v>3.8250000000000002</v>
      </c>
      <c r="V2196" t="s">
        <v>2825</v>
      </c>
      <c r="W2196" t="s">
        <v>2386</v>
      </c>
      <c r="X2196" t="s">
        <v>2375</v>
      </c>
      <c r="Y2196" t="s">
        <v>3114</v>
      </c>
      <c r="Z2196" t="s">
        <v>3532</v>
      </c>
      <c r="AA2196">
        <v>797364</v>
      </c>
      <c r="AB2196" s="203">
        <v>37030.875</v>
      </c>
      <c r="AC2196" s="203">
        <v>37032.875</v>
      </c>
    </row>
    <row r="2197" spans="1:29" x14ac:dyDescent="0.25">
      <c r="A2197" s="44" t="str">
        <f t="shared" si="171"/>
        <v xml:space="preserve"> Metals Financial</v>
      </c>
      <c r="B2197" s="44" t="str">
        <f t="shared" si="172"/>
        <v/>
      </c>
      <c r="C2197" s="44" t="str">
        <f t="shared" si="173"/>
        <v>Metals</v>
      </c>
      <c r="D2197" s="44" t="str">
        <f t="shared" si="174"/>
        <v>Financial</v>
      </c>
      <c r="E2197" s="44">
        <f>IF(VLOOKUP(S2197,'DD-Lookup'!$J$6:$L$50,3,FALSE)="Monthly",(YEAR(AC2197)-YEAR(AB2197))*12+MONTH(AC2197)-MONTH(AB2197)+1,(AC2197-AB2197+1))</f>
        <v>1</v>
      </c>
      <c r="F2197" s="218">
        <f t="shared" si="175"/>
        <v>5</v>
      </c>
      <c r="G2197" s="207">
        <v>1265635</v>
      </c>
      <c r="H2197" s="203">
        <v>37029.370173611111</v>
      </c>
      <c r="I2197" t="s">
        <v>3966</v>
      </c>
      <c r="M2197" t="s">
        <v>2482</v>
      </c>
      <c r="N2197" t="s">
        <v>3978</v>
      </c>
      <c r="O2197" t="s">
        <v>3979</v>
      </c>
      <c r="P2197" s="204">
        <v>5</v>
      </c>
      <c r="S2197" t="s">
        <v>3898</v>
      </c>
      <c r="T2197" t="s">
        <v>3899</v>
      </c>
      <c r="U2197" s="206">
        <v>486</v>
      </c>
      <c r="V2197" t="s">
        <v>3045</v>
      </c>
      <c r="W2197" t="s">
        <v>3962</v>
      </c>
      <c r="X2197" t="s">
        <v>3902</v>
      </c>
      <c r="Y2197" t="s">
        <v>3903</v>
      </c>
      <c r="Z2197" t="s">
        <v>3904</v>
      </c>
      <c r="AA2197">
        <v>2138510</v>
      </c>
    </row>
    <row r="2198" spans="1:29" x14ac:dyDescent="0.25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3</v>
      </c>
      <c r="F2198" s="218">
        <f t="shared" si="175"/>
        <v>30000</v>
      </c>
      <c r="G2198" s="207">
        <v>1265636</v>
      </c>
      <c r="H2198" s="203">
        <v>37029.370208333334</v>
      </c>
      <c r="I2198" t="s">
        <v>2933</v>
      </c>
      <c r="M2198" t="s">
        <v>2476</v>
      </c>
      <c r="N2198" t="s">
        <v>3110</v>
      </c>
      <c r="O2198" t="s">
        <v>2628</v>
      </c>
      <c r="P2198" s="204">
        <v>10000</v>
      </c>
      <c r="S2198" t="s">
        <v>2477</v>
      </c>
      <c r="T2198" t="s">
        <v>3899</v>
      </c>
      <c r="U2198" s="206">
        <v>4.28</v>
      </c>
      <c r="V2198" t="s">
        <v>2748</v>
      </c>
      <c r="W2198" t="s">
        <v>2337</v>
      </c>
      <c r="X2198" t="s">
        <v>2338</v>
      </c>
      <c r="Y2198" t="s">
        <v>3114</v>
      </c>
      <c r="Z2198" t="s">
        <v>3532</v>
      </c>
      <c r="AA2198">
        <v>797365</v>
      </c>
      <c r="AB2198" s="203">
        <v>37030.875</v>
      </c>
      <c r="AC2198" s="203">
        <v>37032.875</v>
      </c>
    </row>
    <row r="2199" spans="1:29" x14ac:dyDescent="0.25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3</v>
      </c>
      <c r="F2199" s="218">
        <f t="shared" si="175"/>
        <v>15000</v>
      </c>
      <c r="G2199" s="207">
        <v>1265637</v>
      </c>
      <c r="H2199" s="203">
        <v>37029.370219907411</v>
      </c>
      <c r="I2199" t="s">
        <v>2989</v>
      </c>
      <c r="M2199" t="s">
        <v>2476</v>
      </c>
      <c r="N2199" t="s">
        <v>3110</v>
      </c>
      <c r="O2199" t="s">
        <v>1758</v>
      </c>
      <c r="P2199" s="204">
        <v>5000</v>
      </c>
      <c r="S2199" t="s">
        <v>2477</v>
      </c>
      <c r="T2199" t="s">
        <v>3899</v>
      </c>
      <c r="U2199" s="206">
        <v>4.0449999999999999</v>
      </c>
      <c r="V2199" t="s">
        <v>2990</v>
      </c>
      <c r="W2199" t="s">
        <v>2326</v>
      </c>
      <c r="X2199" t="s">
        <v>2378</v>
      </c>
      <c r="Y2199" t="s">
        <v>3114</v>
      </c>
      <c r="Z2199" t="s">
        <v>3532</v>
      </c>
      <c r="AA2199">
        <v>797366</v>
      </c>
      <c r="AB2199" s="203">
        <v>37030.875</v>
      </c>
      <c r="AC2199" s="203">
        <v>37032.875</v>
      </c>
    </row>
    <row r="2200" spans="1:29" x14ac:dyDescent="0.25">
      <c r="A2200" s="44" t="str">
        <f t="shared" si="171"/>
        <v xml:space="preserve"> Metals Financial</v>
      </c>
      <c r="B2200" s="44" t="str">
        <f t="shared" si="172"/>
        <v/>
      </c>
      <c r="C2200" s="44" t="str">
        <f t="shared" si="173"/>
        <v>Metals</v>
      </c>
      <c r="D2200" s="44" t="str">
        <f t="shared" si="174"/>
        <v>Financial</v>
      </c>
      <c r="E2200" s="44">
        <f>IF(VLOOKUP(S2200,'DD-Lookup'!$J$6:$L$50,3,FALSE)="Monthly",(YEAR(AC2200)-YEAR(AB2200))*12+MONTH(AC2200)-MONTH(AB2200)+1,(AC2200-AB2200+1))</f>
        <v>1</v>
      </c>
      <c r="F2200" s="218">
        <f t="shared" si="175"/>
        <v>10</v>
      </c>
      <c r="G2200" s="207">
        <v>1265638</v>
      </c>
      <c r="H2200" s="203">
        <v>37029.370300925926</v>
      </c>
      <c r="I2200" t="s">
        <v>4156</v>
      </c>
      <c r="M2200" t="s">
        <v>2482</v>
      </c>
      <c r="N2200" t="s">
        <v>3896</v>
      </c>
      <c r="O2200" t="s">
        <v>3897</v>
      </c>
      <c r="Q2200" s="204">
        <v>10</v>
      </c>
      <c r="S2200" t="s">
        <v>3898</v>
      </c>
      <c r="T2200" t="s">
        <v>3899</v>
      </c>
      <c r="U2200" s="206">
        <v>1703</v>
      </c>
      <c r="V2200" t="s">
        <v>3787</v>
      </c>
      <c r="W2200" t="s">
        <v>3922</v>
      </c>
      <c r="X2200" t="s">
        <v>3902</v>
      </c>
      <c r="Y2200" t="s">
        <v>3903</v>
      </c>
      <c r="Z2200" t="s">
        <v>3904</v>
      </c>
      <c r="AA2200">
        <v>2138514</v>
      </c>
    </row>
    <row r="2201" spans="1:29" x14ac:dyDescent="0.25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3</v>
      </c>
      <c r="F2201" s="218">
        <f t="shared" si="175"/>
        <v>15000</v>
      </c>
      <c r="G2201" s="207">
        <v>1265639</v>
      </c>
      <c r="H2201" s="203">
        <v>37029.370370370372</v>
      </c>
      <c r="I2201" t="s">
        <v>2365</v>
      </c>
      <c r="M2201" t="s">
        <v>2476</v>
      </c>
      <c r="N2201" t="s">
        <v>3110</v>
      </c>
      <c r="O2201" t="s">
        <v>1802</v>
      </c>
      <c r="P2201" s="204">
        <v>5000</v>
      </c>
      <c r="S2201" t="s">
        <v>2477</v>
      </c>
      <c r="T2201" t="s">
        <v>3899</v>
      </c>
      <c r="U2201" s="206">
        <v>4.03</v>
      </c>
      <c r="V2201" t="s">
        <v>2922</v>
      </c>
      <c r="W2201" t="s">
        <v>3157</v>
      </c>
      <c r="X2201" t="s">
        <v>3158</v>
      </c>
      <c r="Y2201" t="s">
        <v>3114</v>
      </c>
      <c r="Z2201" t="s">
        <v>3532</v>
      </c>
      <c r="AA2201">
        <v>797367</v>
      </c>
      <c r="AB2201" s="203">
        <v>37030.875</v>
      </c>
      <c r="AC2201" s="203">
        <v>37032.875</v>
      </c>
    </row>
    <row r="2202" spans="1:29" x14ac:dyDescent="0.25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3</v>
      </c>
      <c r="F2202" s="218">
        <f t="shared" si="175"/>
        <v>15000</v>
      </c>
      <c r="G2202" s="207">
        <v>1265640</v>
      </c>
      <c r="H2202" s="203">
        <v>37029.370451388888</v>
      </c>
      <c r="I2202" t="s">
        <v>2324</v>
      </c>
      <c r="M2202" t="s">
        <v>2476</v>
      </c>
      <c r="N2202" t="s">
        <v>3110</v>
      </c>
      <c r="O2202" t="s">
        <v>1779</v>
      </c>
      <c r="Q2202" s="204">
        <v>5000</v>
      </c>
      <c r="S2202" t="s">
        <v>2477</v>
      </c>
      <c r="T2202" t="s">
        <v>3899</v>
      </c>
      <c r="U2202" s="206">
        <v>4.33</v>
      </c>
      <c r="V2202" t="s">
        <v>2910</v>
      </c>
      <c r="W2202" t="s">
        <v>3174</v>
      </c>
      <c r="X2202" t="s">
        <v>3175</v>
      </c>
      <c r="Y2202" t="s">
        <v>3114</v>
      </c>
      <c r="Z2202" t="s">
        <v>3532</v>
      </c>
      <c r="AA2202">
        <v>797368</v>
      </c>
      <c r="AB2202" s="203">
        <v>37030.875</v>
      </c>
      <c r="AC2202" s="203">
        <v>37032.875</v>
      </c>
    </row>
    <row r="2203" spans="1:29" x14ac:dyDescent="0.25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3</v>
      </c>
      <c r="F2203" s="218">
        <f t="shared" si="175"/>
        <v>15000</v>
      </c>
      <c r="G2203" s="207">
        <v>1265641</v>
      </c>
      <c r="H2203" s="203">
        <v>37029.370474537034</v>
      </c>
      <c r="I2203" t="s">
        <v>2669</v>
      </c>
      <c r="M2203" t="s">
        <v>2476</v>
      </c>
      <c r="N2203" t="s">
        <v>3110</v>
      </c>
      <c r="O2203" t="s">
        <v>1753</v>
      </c>
      <c r="Q2203" s="204">
        <v>5000</v>
      </c>
      <c r="S2203" t="s">
        <v>2477</v>
      </c>
      <c r="T2203" t="s">
        <v>3899</v>
      </c>
      <c r="U2203" s="206">
        <v>4.1811999999999996</v>
      </c>
      <c r="V2203" t="s">
        <v>3146</v>
      </c>
      <c r="W2203" t="s">
        <v>3112</v>
      </c>
      <c r="X2203" t="s">
        <v>3113</v>
      </c>
      <c r="Y2203" t="s">
        <v>3114</v>
      </c>
      <c r="Z2203" t="s">
        <v>3532</v>
      </c>
      <c r="AA2203">
        <v>797369</v>
      </c>
      <c r="AB2203" s="203">
        <v>37030.875</v>
      </c>
      <c r="AC2203" s="203">
        <v>37032.875</v>
      </c>
    </row>
    <row r="2204" spans="1:29" x14ac:dyDescent="0.25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3</v>
      </c>
      <c r="F2204" s="218">
        <f t="shared" si="175"/>
        <v>30000</v>
      </c>
      <c r="G2204" s="207">
        <v>1265642</v>
      </c>
      <c r="H2204" s="203">
        <v>37029.37054398148</v>
      </c>
      <c r="I2204" t="s">
        <v>2654</v>
      </c>
      <c r="M2204" t="s">
        <v>2476</v>
      </c>
      <c r="N2204" t="s">
        <v>3110</v>
      </c>
      <c r="O2204" t="s">
        <v>1762</v>
      </c>
      <c r="Q2204" s="204">
        <v>10000</v>
      </c>
      <c r="S2204" t="s">
        <v>2477</v>
      </c>
      <c r="T2204" t="s">
        <v>3899</v>
      </c>
      <c r="U2204" s="206">
        <v>4.07</v>
      </c>
      <c r="V2204" t="s">
        <v>3813</v>
      </c>
      <c r="W2204" t="s">
        <v>3157</v>
      </c>
      <c r="X2204" t="s">
        <v>3158</v>
      </c>
      <c r="Y2204" t="s">
        <v>3114</v>
      </c>
      <c r="Z2204" t="s">
        <v>3532</v>
      </c>
      <c r="AA2204">
        <v>797371</v>
      </c>
      <c r="AB2204" s="203">
        <v>37030.875</v>
      </c>
      <c r="AC2204" s="203">
        <v>37032.875</v>
      </c>
    </row>
    <row r="2205" spans="1:29" x14ac:dyDescent="0.25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3</v>
      </c>
      <c r="F2205" s="218">
        <f t="shared" si="175"/>
        <v>15000</v>
      </c>
      <c r="G2205" s="207">
        <v>1265643</v>
      </c>
      <c r="H2205" s="203">
        <v>37029.370567129627</v>
      </c>
      <c r="I2205" t="s">
        <v>3109</v>
      </c>
      <c r="M2205" t="s">
        <v>2476</v>
      </c>
      <c r="N2205" t="s">
        <v>3110</v>
      </c>
      <c r="O2205" t="s">
        <v>1799</v>
      </c>
      <c r="P2205" s="204">
        <v>5000</v>
      </c>
      <c r="S2205" t="s">
        <v>2477</v>
      </c>
      <c r="T2205" t="s">
        <v>3899</v>
      </c>
      <c r="U2205" s="206">
        <v>4</v>
      </c>
      <c r="V2205" t="s">
        <v>3692</v>
      </c>
      <c r="W2205" t="s">
        <v>2374</v>
      </c>
      <c r="X2205" t="s">
        <v>2375</v>
      </c>
      <c r="Y2205" t="s">
        <v>3114</v>
      </c>
      <c r="Z2205" t="s">
        <v>3532</v>
      </c>
      <c r="AA2205">
        <v>797372</v>
      </c>
      <c r="AB2205" s="203">
        <v>37030.875</v>
      </c>
      <c r="AC2205" s="203">
        <v>37032.875</v>
      </c>
    </row>
    <row r="2206" spans="1:29" x14ac:dyDescent="0.25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3</v>
      </c>
      <c r="F2206" s="218">
        <f t="shared" si="175"/>
        <v>78</v>
      </c>
      <c r="G2206" s="207">
        <v>1265644</v>
      </c>
      <c r="H2206" s="203">
        <v>37029.370752314811</v>
      </c>
      <c r="I2206" t="s">
        <v>2367</v>
      </c>
      <c r="M2206" t="s">
        <v>2476</v>
      </c>
      <c r="N2206" t="s">
        <v>3110</v>
      </c>
      <c r="O2206" t="s">
        <v>1802</v>
      </c>
      <c r="Q2206" s="204">
        <v>26</v>
      </c>
      <c r="S2206" t="s">
        <v>2477</v>
      </c>
      <c r="T2206" t="s">
        <v>3899</v>
      </c>
      <c r="U2206" s="206">
        <v>4.0350000000000001</v>
      </c>
      <c r="V2206" t="s">
        <v>2745</v>
      </c>
      <c r="W2206" t="s">
        <v>3157</v>
      </c>
      <c r="X2206" t="s">
        <v>3158</v>
      </c>
      <c r="Y2206" t="s">
        <v>3114</v>
      </c>
      <c r="Z2206" t="s">
        <v>3532</v>
      </c>
      <c r="AA2206">
        <v>797374</v>
      </c>
      <c r="AB2206" s="203">
        <v>37030.875</v>
      </c>
      <c r="AC2206" s="203">
        <v>37032.875</v>
      </c>
    </row>
    <row r="2207" spans="1:29" x14ac:dyDescent="0.25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3</v>
      </c>
      <c r="F2207" s="218">
        <f t="shared" si="175"/>
        <v>30567</v>
      </c>
      <c r="G2207" s="207">
        <v>1265645</v>
      </c>
      <c r="H2207" s="203">
        <v>37029.370775462965</v>
      </c>
      <c r="I2207" t="s">
        <v>2328</v>
      </c>
      <c r="M2207" t="s">
        <v>2476</v>
      </c>
      <c r="N2207" t="s">
        <v>3110</v>
      </c>
      <c r="O2207" t="s">
        <v>1769</v>
      </c>
      <c r="Q2207" s="204">
        <v>10189</v>
      </c>
      <c r="S2207" t="s">
        <v>2477</v>
      </c>
      <c r="T2207" t="s">
        <v>3899</v>
      </c>
      <c r="U2207" s="206">
        <v>3.98</v>
      </c>
      <c r="V2207" t="s">
        <v>2527</v>
      </c>
      <c r="W2207" t="s">
        <v>3174</v>
      </c>
      <c r="X2207" t="s">
        <v>3138</v>
      </c>
      <c r="Y2207" t="s">
        <v>3114</v>
      </c>
      <c r="Z2207" t="s">
        <v>3532</v>
      </c>
      <c r="AA2207">
        <v>797375</v>
      </c>
      <c r="AB2207" s="203">
        <v>37030.875</v>
      </c>
      <c r="AC2207" s="203">
        <v>37032.875</v>
      </c>
    </row>
    <row r="2208" spans="1:29" x14ac:dyDescent="0.25">
      <c r="A2208" s="44" t="str">
        <f t="shared" si="171"/>
        <v>US Natural Gas Financial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151</v>
      </c>
      <c r="F2208" s="218">
        <f t="shared" si="175"/>
        <v>755000</v>
      </c>
      <c r="G2208" s="207">
        <v>1265646</v>
      </c>
      <c r="H2208" s="203">
        <v>37029.370798611111</v>
      </c>
      <c r="I2208" t="s">
        <v>3639</v>
      </c>
      <c r="M2208" t="s">
        <v>2476</v>
      </c>
      <c r="N2208" t="s">
        <v>2711</v>
      </c>
      <c r="O2208" t="s">
        <v>3148</v>
      </c>
      <c r="Q2208" s="204">
        <v>5000</v>
      </c>
      <c r="S2208" t="s">
        <v>2477</v>
      </c>
      <c r="T2208" t="s">
        <v>3899</v>
      </c>
      <c r="U2208" s="206">
        <v>4.6849999999999996</v>
      </c>
      <c r="V2208" t="s">
        <v>2361</v>
      </c>
      <c r="W2208" t="s">
        <v>3390</v>
      </c>
      <c r="X2208" t="s">
        <v>2713</v>
      </c>
      <c r="Y2208" t="s">
        <v>3964</v>
      </c>
      <c r="Z2208" t="s">
        <v>3532</v>
      </c>
      <c r="AA2208" t="s">
        <v>2209</v>
      </c>
      <c r="AB2208" s="203">
        <v>37196</v>
      </c>
      <c r="AC2208" s="203">
        <v>37346</v>
      </c>
    </row>
    <row r="2209" spans="1:29" x14ac:dyDescent="0.25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3</v>
      </c>
      <c r="F2209" s="218">
        <f t="shared" si="175"/>
        <v>15000</v>
      </c>
      <c r="G2209" s="207">
        <v>1265648</v>
      </c>
      <c r="H2209" s="203">
        <v>37029.370868055557</v>
      </c>
      <c r="I2209" t="s">
        <v>2669</v>
      </c>
      <c r="M2209" t="s">
        <v>2476</v>
      </c>
      <c r="N2209" t="s">
        <v>3110</v>
      </c>
      <c r="O2209" t="s">
        <v>1753</v>
      </c>
      <c r="Q2209" s="204">
        <v>5000</v>
      </c>
      <c r="S2209" t="s">
        <v>2477</v>
      </c>
      <c r="T2209" t="s">
        <v>3899</v>
      </c>
      <c r="U2209" s="206">
        <v>4.1811999999999996</v>
      </c>
      <c r="V2209" t="s">
        <v>3146</v>
      </c>
      <c r="W2209" t="s">
        <v>3112</v>
      </c>
      <c r="X2209" t="s">
        <v>3113</v>
      </c>
      <c r="Y2209" t="s">
        <v>3114</v>
      </c>
      <c r="Z2209" t="s">
        <v>3532</v>
      </c>
      <c r="AA2209">
        <v>797376</v>
      </c>
      <c r="AB2209" s="203">
        <v>37030.875</v>
      </c>
      <c r="AC2209" s="203">
        <v>37032.875</v>
      </c>
    </row>
    <row r="2210" spans="1:29" x14ac:dyDescent="0.25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13</v>
      </c>
      <c r="F2210" s="218">
        <f t="shared" si="175"/>
        <v>325000</v>
      </c>
      <c r="G2210" s="207">
        <v>1265650</v>
      </c>
      <c r="H2210" s="203">
        <v>37029.370937500003</v>
      </c>
      <c r="I2210" t="s">
        <v>3639</v>
      </c>
      <c r="M2210" t="s">
        <v>2476</v>
      </c>
      <c r="N2210" t="s">
        <v>2711</v>
      </c>
      <c r="O2210" t="s">
        <v>2588</v>
      </c>
      <c r="P2210" s="204">
        <v>25000</v>
      </c>
      <c r="S2210" t="s">
        <v>2477</v>
      </c>
      <c r="T2210" t="s">
        <v>3899</v>
      </c>
      <c r="U2210" s="206">
        <v>4.1449999999999996</v>
      </c>
      <c r="V2210" t="s">
        <v>3180</v>
      </c>
      <c r="W2210" t="s">
        <v>3181</v>
      </c>
      <c r="X2210" t="s">
        <v>2306</v>
      </c>
      <c r="Y2210" t="s">
        <v>3964</v>
      </c>
      <c r="Z2210" t="s">
        <v>3532</v>
      </c>
      <c r="AA2210" t="s">
        <v>2210</v>
      </c>
      <c r="AB2210" s="203">
        <v>37030.875</v>
      </c>
      <c r="AC2210" s="203">
        <v>37042.875</v>
      </c>
    </row>
    <row r="2211" spans="1:29" x14ac:dyDescent="0.25">
      <c r="A2211" s="44" t="str">
        <f t="shared" si="171"/>
        <v>US Natural Gas Financial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Financial</v>
      </c>
      <c r="E2211" s="44">
        <f>IF(VLOOKUP(S2211,'DD-Lookup'!$J$6:$L$50,3,FALSE)="Monthly",(YEAR(AC2211)-YEAR(AB2211))*12+MONTH(AC2211)-MONTH(AB2211)+1,(AC2211-AB2211+1))</f>
        <v>30</v>
      </c>
      <c r="F2211" s="218">
        <f t="shared" si="175"/>
        <v>150000</v>
      </c>
      <c r="G2211" s="207">
        <v>1265651</v>
      </c>
      <c r="H2211" s="203">
        <v>37029.370949074073</v>
      </c>
      <c r="I2211" t="s">
        <v>2690</v>
      </c>
      <c r="M2211" t="s">
        <v>2476</v>
      </c>
      <c r="N2211" t="s">
        <v>3125</v>
      </c>
      <c r="O2211" t="s">
        <v>3712</v>
      </c>
      <c r="P2211" s="204">
        <v>5000</v>
      </c>
      <c r="S2211" t="s">
        <v>2477</v>
      </c>
      <c r="T2211" t="s">
        <v>3899</v>
      </c>
      <c r="U2211" s="206">
        <v>8.2500000000000004E-2</v>
      </c>
      <c r="V2211" t="s">
        <v>2535</v>
      </c>
      <c r="W2211" t="s">
        <v>2384</v>
      </c>
      <c r="X2211" t="s">
        <v>2385</v>
      </c>
      <c r="Y2211" t="s">
        <v>3964</v>
      </c>
      <c r="Z2211" t="s">
        <v>3532</v>
      </c>
      <c r="AA2211" t="s">
        <v>2211</v>
      </c>
      <c r="AB2211" s="203">
        <v>37043.875</v>
      </c>
      <c r="AC2211" s="203">
        <v>37072.875</v>
      </c>
    </row>
    <row r="2212" spans="1:29" x14ac:dyDescent="0.25">
      <c r="A2212" s="44" t="str">
        <f t="shared" si="171"/>
        <v>US Power Physical</v>
      </c>
      <c r="B2212" s="44" t="str">
        <f t="shared" si="172"/>
        <v>US</v>
      </c>
      <c r="C2212" s="44" t="str">
        <f t="shared" si="173"/>
        <v>Power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2</v>
      </c>
      <c r="F2212" s="218">
        <f t="shared" si="175"/>
        <v>50</v>
      </c>
      <c r="G2212" s="207">
        <v>1265652</v>
      </c>
      <c r="H2212" s="203">
        <v>37029.37096064815</v>
      </c>
      <c r="I2212" t="s">
        <v>2158</v>
      </c>
      <c r="M2212" t="s">
        <v>3301</v>
      </c>
      <c r="N2212" t="s">
        <v>2406</v>
      </c>
      <c r="O2212" t="s">
        <v>2159</v>
      </c>
      <c r="Q2212" s="204">
        <v>25</v>
      </c>
      <c r="S2212" t="s">
        <v>2475</v>
      </c>
      <c r="T2212" t="s">
        <v>3899</v>
      </c>
      <c r="U2212" s="206">
        <v>220</v>
      </c>
      <c r="V2212" t="s">
        <v>2160</v>
      </c>
      <c r="W2212" t="s">
        <v>2417</v>
      </c>
      <c r="X2212" t="s">
        <v>2408</v>
      </c>
      <c r="Y2212" t="s">
        <v>4166</v>
      </c>
      <c r="Z2212" t="s">
        <v>3527</v>
      </c>
      <c r="AA2212">
        <v>615254.1</v>
      </c>
      <c r="AB2212" s="203">
        <v>37031.875</v>
      </c>
      <c r="AC2212" s="203">
        <v>37032.875</v>
      </c>
    </row>
    <row r="2213" spans="1:29" x14ac:dyDescent="0.25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3</v>
      </c>
      <c r="F2213" s="218">
        <f t="shared" si="175"/>
        <v>15000</v>
      </c>
      <c r="G2213" s="207">
        <v>1265653</v>
      </c>
      <c r="H2213" s="203">
        <v>37029.370983796296</v>
      </c>
      <c r="I2213" t="s">
        <v>2871</v>
      </c>
      <c r="M2213" t="s">
        <v>2476</v>
      </c>
      <c r="N2213" t="s">
        <v>3110</v>
      </c>
      <c r="O2213" t="s">
        <v>1832</v>
      </c>
      <c r="P2213" s="204">
        <v>5000</v>
      </c>
      <c r="S2213" t="s">
        <v>2477</v>
      </c>
      <c r="T2213" t="s">
        <v>3899</v>
      </c>
      <c r="U2213" s="206">
        <v>2.7250000000000001</v>
      </c>
      <c r="V2213" t="s">
        <v>3800</v>
      </c>
      <c r="W2213" t="s">
        <v>2413</v>
      </c>
      <c r="X2213" t="s">
        <v>2375</v>
      </c>
      <c r="Y2213" t="s">
        <v>3114</v>
      </c>
      <c r="Z2213" t="s">
        <v>3532</v>
      </c>
      <c r="AA2213">
        <v>797378</v>
      </c>
      <c r="AB2213" s="203">
        <v>37030.875</v>
      </c>
      <c r="AC2213" s="203">
        <v>37032.875</v>
      </c>
    </row>
    <row r="2214" spans="1:29" x14ac:dyDescent="0.25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3</v>
      </c>
      <c r="F2214" s="218">
        <f t="shared" si="175"/>
        <v>30000</v>
      </c>
      <c r="G2214" s="207">
        <v>1265655</v>
      </c>
      <c r="H2214" s="203">
        <v>37029.371006944442</v>
      </c>
      <c r="I2214" t="s">
        <v>2365</v>
      </c>
      <c r="M2214" t="s">
        <v>2476</v>
      </c>
      <c r="N2214" t="s">
        <v>3110</v>
      </c>
      <c r="O2214" t="s">
        <v>1805</v>
      </c>
      <c r="Q2214" s="204">
        <v>10000</v>
      </c>
      <c r="S2214" t="s">
        <v>2477</v>
      </c>
      <c r="T2214" t="s">
        <v>3899</v>
      </c>
      <c r="U2214" s="206">
        <v>3.85</v>
      </c>
      <c r="V2214" t="s">
        <v>2212</v>
      </c>
      <c r="W2214" t="s">
        <v>2386</v>
      </c>
      <c r="X2214" t="s">
        <v>2375</v>
      </c>
      <c r="Y2214" t="s">
        <v>3114</v>
      </c>
      <c r="Z2214" t="s">
        <v>3532</v>
      </c>
      <c r="AA2214">
        <v>797380</v>
      </c>
      <c r="AB2214" s="203">
        <v>37030.875</v>
      </c>
      <c r="AC2214" s="203">
        <v>37032.875</v>
      </c>
    </row>
    <row r="2215" spans="1:29" x14ac:dyDescent="0.25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3</v>
      </c>
      <c r="F2215" s="218">
        <f t="shared" si="175"/>
        <v>11568</v>
      </c>
      <c r="G2215" s="207">
        <v>1265654</v>
      </c>
      <c r="H2215" s="203">
        <v>37029.371006944442</v>
      </c>
      <c r="I2215" t="s">
        <v>2835</v>
      </c>
      <c r="M2215" t="s">
        <v>2476</v>
      </c>
      <c r="N2215" t="s">
        <v>3110</v>
      </c>
      <c r="O2215" t="s">
        <v>1848</v>
      </c>
      <c r="P2215" s="204">
        <v>3856</v>
      </c>
      <c r="S2215" t="s">
        <v>2477</v>
      </c>
      <c r="T2215" t="s">
        <v>3899</v>
      </c>
      <c r="U2215" s="206">
        <v>4.3150000000000004</v>
      </c>
      <c r="V2215" t="s">
        <v>2836</v>
      </c>
      <c r="W2215" t="s">
        <v>3174</v>
      </c>
      <c r="X2215" t="s">
        <v>3175</v>
      </c>
      <c r="Y2215" t="s">
        <v>3114</v>
      </c>
      <c r="Z2215" t="s">
        <v>3532</v>
      </c>
      <c r="AA2215">
        <v>797379</v>
      </c>
      <c r="AB2215" s="203">
        <v>37030.875</v>
      </c>
      <c r="AC2215" s="203">
        <v>37032.875</v>
      </c>
    </row>
    <row r="2216" spans="1:29" x14ac:dyDescent="0.25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3</v>
      </c>
      <c r="F2216" s="218">
        <f t="shared" si="175"/>
        <v>30000</v>
      </c>
      <c r="G2216" s="207">
        <v>1265656</v>
      </c>
      <c r="H2216" s="203">
        <v>37029.371053240742</v>
      </c>
      <c r="I2216" t="s">
        <v>3639</v>
      </c>
      <c r="M2216" t="s">
        <v>2476</v>
      </c>
      <c r="N2216" t="s">
        <v>3110</v>
      </c>
      <c r="O2216" t="s">
        <v>1805</v>
      </c>
      <c r="P2216" s="204">
        <v>10000</v>
      </c>
      <c r="S2216" t="s">
        <v>2477</v>
      </c>
      <c r="T2216" t="s">
        <v>3899</v>
      </c>
      <c r="U2216" s="206">
        <v>3.8250000000000002</v>
      </c>
      <c r="V2216" t="s">
        <v>2449</v>
      </c>
      <c r="W2216" t="s">
        <v>2386</v>
      </c>
      <c r="X2216" t="s">
        <v>2375</v>
      </c>
      <c r="Y2216" t="s">
        <v>3114</v>
      </c>
      <c r="Z2216" t="s">
        <v>3532</v>
      </c>
      <c r="AA2216">
        <v>797381</v>
      </c>
      <c r="AB2216" s="203">
        <v>37030.875</v>
      </c>
      <c r="AC2216" s="203">
        <v>37032.875</v>
      </c>
    </row>
    <row r="2217" spans="1:29" x14ac:dyDescent="0.25">
      <c r="A2217" s="44" t="str">
        <f t="shared" si="171"/>
        <v>US Natural Gas Financial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Financial</v>
      </c>
      <c r="E2217" s="44">
        <f>IF(VLOOKUP(S2217,'DD-Lookup'!$J$6:$L$50,3,FALSE)="Monthly",(YEAR(AC2217)-YEAR(AB2217))*12+MONTH(AC2217)-MONTH(AB2217)+1,(AC2217-AB2217+1))</f>
        <v>30</v>
      </c>
      <c r="F2217" s="218">
        <f t="shared" si="175"/>
        <v>300000</v>
      </c>
      <c r="G2217" s="207">
        <v>1265658</v>
      </c>
      <c r="H2217" s="203">
        <v>37029.371076388888</v>
      </c>
      <c r="I2217" t="s">
        <v>3118</v>
      </c>
      <c r="M2217" t="s">
        <v>2476</v>
      </c>
      <c r="N2217" t="s">
        <v>2711</v>
      </c>
      <c r="O2217" t="s">
        <v>2712</v>
      </c>
      <c r="Q2217" s="204">
        <v>10000</v>
      </c>
      <c r="S2217" t="s">
        <v>2477</v>
      </c>
      <c r="T2217" t="s">
        <v>3899</v>
      </c>
      <c r="U2217" s="206">
        <v>4.18</v>
      </c>
      <c r="V2217" t="s">
        <v>2822</v>
      </c>
      <c r="W2217" t="s">
        <v>3390</v>
      </c>
      <c r="X2217" t="s">
        <v>2713</v>
      </c>
      <c r="Y2217" t="s">
        <v>3964</v>
      </c>
      <c r="Z2217" t="s">
        <v>3532</v>
      </c>
      <c r="AA2217" t="s">
        <v>2213</v>
      </c>
      <c r="AB2217" s="203">
        <v>37043.875</v>
      </c>
      <c r="AC2217" s="203">
        <v>37072.875</v>
      </c>
    </row>
    <row r="2218" spans="1:29" x14ac:dyDescent="0.25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3</v>
      </c>
      <c r="F2218" s="218">
        <f t="shared" si="175"/>
        <v>75000</v>
      </c>
      <c r="G2218" s="207">
        <v>1265659</v>
      </c>
      <c r="H2218" s="203">
        <v>37029.371087962965</v>
      </c>
      <c r="I2218" t="s">
        <v>2853</v>
      </c>
      <c r="M2218" t="s">
        <v>2476</v>
      </c>
      <c r="N2218" t="s">
        <v>3110</v>
      </c>
      <c r="O2218" t="s">
        <v>2606</v>
      </c>
      <c r="P2218" s="204">
        <v>25000</v>
      </c>
      <c r="S2218" t="s">
        <v>2477</v>
      </c>
      <c r="T2218" t="s">
        <v>3899</v>
      </c>
      <c r="U2218" s="206">
        <v>4.1349999999999998</v>
      </c>
      <c r="V2218" t="s">
        <v>2500</v>
      </c>
      <c r="W2218" t="s">
        <v>2319</v>
      </c>
      <c r="X2218" t="s">
        <v>2320</v>
      </c>
      <c r="Y2218" t="s">
        <v>3114</v>
      </c>
      <c r="Z2218" t="s">
        <v>3532</v>
      </c>
      <c r="AA2218">
        <v>797382</v>
      </c>
      <c r="AB2218" s="203">
        <v>37030.875</v>
      </c>
      <c r="AC2218" s="203">
        <v>37032.875</v>
      </c>
    </row>
    <row r="2219" spans="1:29" x14ac:dyDescent="0.25">
      <c r="A2219" s="44" t="str">
        <f t="shared" si="171"/>
        <v>US Crude Financial</v>
      </c>
      <c r="B2219" s="44" t="str">
        <f t="shared" si="172"/>
        <v>US</v>
      </c>
      <c r="C2219" s="44" t="str">
        <f t="shared" si="173"/>
        <v>Crude</v>
      </c>
      <c r="D2219" s="44" t="str">
        <f t="shared" si="174"/>
        <v>Financial</v>
      </c>
      <c r="E2219" s="44">
        <f>IF(VLOOKUP(S2219,'DD-Lookup'!$J$6:$L$50,3,FALSE)="Monthly",(YEAR(AC2219)-YEAR(AB2219))*12+MONTH(AC2219)-MONTH(AB2219)+1,(AC2219-AB2219+1))</f>
        <v>12</v>
      </c>
      <c r="F2219" s="218">
        <f t="shared" si="175"/>
        <v>120000</v>
      </c>
      <c r="G2219" s="207">
        <v>1265660</v>
      </c>
      <c r="H2219" s="203">
        <v>37029.371168981481</v>
      </c>
      <c r="I2219" t="s">
        <v>2214</v>
      </c>
      <c r="M2219" t="s">
        <v>3626</v>
      </c>
      <c r="N2219" t="s">
        <v>4150</v>
      </c>
      <c r="O2219" t="s">
        <v>2541</v>
      </c>
      <c r="Q2219" s="204">
        <v>10000</v>
      </c>
      <c r="S2219" t="s">
        <v>2483</v>
      </c>
      <c r="T2219" t="s">
        <v>3899</v>
      </c>
      <c r="U2219" s="206">
        <v>25.64</v>
      </c>
      <c r="V2219" t="s">
        <v>2215</v>
      </c>
      <c r="W2219" t="s">
        <v>2542</v>
      </c>
      <c r="X2219" t="s">
        <v>2543</v>
      </c>
      <c r="Y2219" t="s">
        <v>3964</v>
      </c>
      <c r="Z2219" t="s">
        <v>3532</v>
      </c>
      <c r="AA2219" t="s">
        <v>2216</v>
      </c>
      <c r="AB2219" s="203">
        <v>37257</v>
      </c>
      <c r="AC2219" s="203">
        <v>37621</v>
      </c>
    </row>
    <row r="2220" spans="1:29" x14ac:dyDescent="0.25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3</v>
      </c>
      <c r="F2220" s="218">
        <f t="shared" si="175"/>
        <v>15000</v>
      </c>
      <c r="G2220" s="207">
        <v>1265661</v>
      </c>
      <c r="H2220" s="203">
        <v>37029.37122685185</v>
      </c>
      <c r="I2220" t="s">
        <v>2654</v>
      </c>
      <c r="M2220" t="s">
        <v>2476</v>
      </c>
      <c r="N2220" t="s">
        <v>3110</v>
      </c>
      <c r="O2220" t="s">
        <v>1761</v>
      </c>
      <c r="Q2220" s="204">
        <v>5000</v>
      </c>
      <c r="S2220" t="s">
        <v>2477</v>
      </c>
      <c r="T2220" t="s">
        <v>3899</v>
      </c>
      <c r="U2220" s="206">
        <v>4.47</v>
      </c>
      <c r="V2220" t="s">
        <v>2356</v>
      </c>
      <c r="W2220" t="s">
        <v>2358</v>
      </c>
      <c r="X2220" t="s">
        <v>2359</v>
      </c>
      <c r="Y2220" t="s">
        <v>3114</v>
      </c>
      <c r="Z2220" t="s">
        <v>3532</v>
      </c>
      <c r="AA2220">
        <v>797383</v>
      </c>
      <c r="AB2220" s="203">
        <v>37030.875</v>
      </c>
      <c r="AC2220" s="203">
        <v>37032.875</v>
      </c>
    </row>
    <row r="2221" spans="1:29" x14ac:dyDescent="0.25">
      <c r="A2221" s="44" t="str">
        <f t="shared" si="171"/>
        <v>US Natural Gas Financial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30</v>
      </c>
      <c r="F2221" s="218">
        <f t="shared" si="175"/>
        <v>150000</v>
      </c>
      <c r="G2221" s="207">
        <v>1265663</v>
      </c>
      <c r="H2221" s="203">
        <v>37029.371238425927</v>
      </c>
      <c r="I2221" t="s">
        <v>3109</v>
      </c>
      <c r="M2221" t="s">
        <v>2476</v>
      </c>
      <c r="N2221" t="s">
        <v>3125</v>
      </c>
      <c r="O2221" t="s">
        <v>2860</v>
      </c>
      <c r="Q2221" s="204">
        <v>5000</v>
      </c>
      <c r="S2221" t="s">
        <v>2477</v>
      </c>
      <c r="T2221" t="s">
        <v>3899</v>
      </c>
      <c r="U2221" s="206">
        <v>6.82</v>
      </c>
      <c r="V2221" t="s">
        <v>2847</v>
      </c>
      <c r="W2221" t="s">
        <v>2843</v>
      </c>
      <c r="X2221" t="s">
        <v>2844</v>
      </c>
      <c r="Y2221" t="s">
        <v>3964</v>
      </c>
      <c r="Z2221" t="s">
        <v>3532</v>
      </c>
      <c r="AA2221" t="s">
        <v>2217</v>
      </c>
      <c r="AB2221" s="203">
        <v>37043.875</v>
      </c>
      <c r="AC2221" s="203">
        <v>37072.875</v>
      </c>
    </row>
    <row r="2222" spans="1:29" x14ac:dyDescent="0.25">
      <c r="A2222" s="44" t="str">
        <f t="shared" si="171"/>
        <v>US Crude Financial</v>
      </c>
      <c r="B2222" s="44" t="str">
        <f t="shared" si="172"/>
        <v>US</v>
      </c>
      <c r="C2222" s="44" t="str">
        <f t="shared" si="173"/>
        <v>Crude</v>
      </c>
      <c r="D2222" s="44" t="str">
        <f t="shared" si="174"/>
        <v>Financial</v>
      </c>
      <c r="E2222" s="44">
        <f>IF(VLOOKUP(S2222,'DD-Lookup'!$J$6:$L$50,3,FALSE)="Monthly",(YEAR(AC2222)-YEAR(AB2222))*12+MONTH(AC2222)-MONTH(AB2222)+1,(AC2222-AB2222+1))</f>
        <v>1</v>
      </c>
      <c r="F2222" s="218">
        <f t="shared" si="175"/>
        <v>50000</v>
      </c>
      <c r="G2222" s="207">
        <v>1265664</v>
      </c>
      <c r="H2222" s="203">
        <v>37029.371249999997</v>
      </c>
      <c r="I2222" t="s">
        <v>4149</v>
      </c>
      <c r="M2222" t="s">
        <v>3626</v>
      </c>
      <c r="N2222" t="s">
        <v>4150</v>
      </c>
      <c r="O2222" t="s">
        <v>4151</v>
      </c>
      <c r="P2222" s="204">
        <v>50000</v>
      </c>
      <c r="S2222" t="s">
        <v>2483</v>
      </c>
      <c r="T2222" t="s">
        <v>3899</v>
      </c>
      <c r="U2222" s="206">
        <v>29.24</v>
      </c>
      <c r="V2222" t="s">
        <v>2999</v>
      </c>
      <c r="W2222" t="s">
        <v>4153</v>
      </c>
      <c r="X2222" t="s">
        <v>4154</v>
      </c>
      <c r="Y2222" t="s">
        <v>3964</v>
      </c>
      <c r="Z2222" t="s">
        <v>3532</v>
      </c>
      <c r="AA2222" t="s">
        <v>2218</v>
      </c>
      <c r="AB2222" s="203">
        <v>37043</v>
      </c>
      <c r="AC2222" s="203">
        <v>37072</v>
      </c>
    </row>
    <row r="2223" spans="1:29" x14ac:dyDescent="0.25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3</v>
      </c>
      <c r="F2223" s="218">
        <f t="shared" si="175"/>
        <v>15000</v>
      </c>
      <c r="G2223" s="207">
        <v>1265665</v>
      </c>
      <c r="H2223" s="203">
        <v>37029.371307870373</v>
      </c>
      <c r="I2223" t="s">
        <v>2397</v>
      </c>
      <c r="M2223" t="s">
        <v>2476</v>
      </c>
      <c r="N2223" t="s">
        <v>3110</v>
      </c>
      <c r="O2223" t="s">
        <v>1822</v>
      </c>
      <c r="Q2223" s="204">
        <v>5000</v>
      </c>
      <c r="S2223" t="s">
        <v>2477</v>
      </c>
      <c r="T2223" t="s">
        <v>3899</v>
      </c>
      <c r="U2223" s="206">
        <v>4.0199999999999996</v>
      </c>
      <c r="V2223" t="s">
        <v>2398</v>
      </c>
      <c r="W2223" t="s">
        <v>3174</v>
      </c>
      <c r="X2223" t="s">
        <v>3138</v>
      </c>
      <c r="Y2223" t="s">
        <v>3114</v>
      </c>
      <c r="Z2223" t="s">
        <v>3532</v>
      </c>
      <c r="AA2223">
        <v>797384</v>
      </c>
      <c r="AB2223" s="203">
        <v>37030.875</v>
      </c>
      <c r="AC2223" s="203">
        <v>37032.875</v>
      </c>
    </row>
    <row r="2224" spans="1:29" x14ac:dyDescent="0.25">
      <c r="A2224" s="44" t="str">
        <f t="shared" si="171"/>
        <v>US Natural Gas Financial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Financial</v>
      </c>
      <c r="E2224" s="44">
        <f>IF(VLOOKUP(S2224,'DD-Lookup'!$J$6:$L$50,3,FALSE)="Monthly",(YEAR(AC2224)-YEAR(AB2224))*12+MONTH(AC2224)-MONTH(AB2224)+1,(AC2224-AB2224+1))</f>
        <v>30</v>
      </c>
      <c r="F2224" s="218">
        <f t="shared" si="175"/>
        <v>300000</v>
      </c>
      <c r="G2224" s="207">
        <v>1265668</v>
      </c>
      <c r="H2224" s="203">
        <v>37029.371319444443</v>
      </c>
      <c r="I2224" t="s">
        <v>2630</v>
      </c>
      <c r="M2224" t="s">
        <v>2476</v>
      </c>
      <c r="N2224" t="s">
        <v>2711</v>
      </c>
      <c r="O2224" t="s">
        <v>2712</v>
      </c>
      <c r="Q2224" s="204">
        <v>10000</v>
      </c>
      <c r="S2224" t="s">
        <v>2477</v>
      </c>
      <c r="T2224" t="s">
        <v>3899</v>
      </c>
      <c r="U2224" s="206">
        <v>4.18</v>
      </c>
      <c r="V2224" t="s">
        <v>1943</v>
      </c>
      <c r="W2224" t="s">
        <v>3390</v>
      </c>
      <c r="X2224" t="s">
        <v>2713</v>
      </c>
      <c r="Y2224" t="s">
        <v>3964</v>
      </c>
      <c r="Z2224" t="s">
        <v>3532</v>
      </c>
      <c r="AA2224" t="s">
        <v>2219</v>
      </c>
      <c r="AB2224" s="203">
        <v>37043.875</v>
      </c>
      <c r="AC2224" s="203">
        <v>37072.875</v>
      </c>
    </row>
    <row r="2225" spans="1:29" x14ac:dyDescent="0.25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3</v>
      </c>
      <c r="F2225" s="218">
        <f t="shared" si="175"/>
        <v>75000</v>
      </c>
      <c r="G2225" s="207">
        <v>1265667</v>
      </c>
      <c r="H2225" s="203">
        <v>37029.371319444443</v>
      </c>
      <c r="I2225" t="s">
        <v>2464</v>
      </c>
      <c r="M2225" t="s">
        <v>2476</v>
      </c>
      <c r="N2225" t="s">
        <v>3110</v>
      </c>
      <c r="O2225" t="s">
        <v>2606</v>
      </c>
      <c r="P2225" s="204">
        <v>25000</v>
      </c>
      <c r="S2225" t="s">
        <v>2477</v>
      </c>
      <c r="T2225" t="s">
        <v>3899</v>
      </c>
      <c r="U2225" s="206">
        <v>4.13</v>
      </c>
      <c r="V2225" t="s">
        <v>4134</v>
      </c>
      <c r="W2225" t="s">
        <v>2319</v>
      </c>
      <c r="X2225" t="s">
        <v>2320</v>
      </c>
      <c r="Y2225" t="s">
        <v>3114</v>
      </c>
      <c r="Z2225" t="s">
        <v>3532</v>
      </c>
      <c r="AA2225">
        <v>797386</v>
      </c>
      <c r="AB2225" s="203">
        <v>37030.875</v>
      </c>
      <c r="AC2225" s="203">
        <v>37032.875</v>
      </c>
    </row>
    <row r="2226" spans="1:29" x14ac:dyDescent="0.25">
      <c r="A2226" s="44" t="str">
        <f t="shared" si="171"/>
        <v xml:space="preserve"> Natural Gas Physical</v>
      </c>
      <c r="B2226" s="44" t="str">
        <f t="shared" si="172"/>
        <v/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8">
        <f t="shared" si="175"/>
        <v>10000</v>
      </c>
      <c r="G2226" s="207">
        <v>1265666</v>
      </c>
      <c r="H2226" s="203">
        <v>37029.371319444443</v>
      </c>
      <c r="I2226" t="s">
        <v>2955</v>
      </c>
      <c r="M2226" t="s">
        <v>2476</v>
      </c>
      <c r="N2226" t="s">
        <v>2391</v>
      </c>
      <c r="O2226" t="s">
        <v>2538</v>
      </c>
      <c r="P2226" s="204">
        <v>10000</v>
      </c>
      <c r="S2226" t="s">
        <v>4050</v>
      </c>
      <c r="T2226" t="s">
        <v>2392</v>
      </c>
      <c r="U2226" s="206">
        <v>5.46</v>
      </c>
      <c r="V2226" t="s">
        <v>3680</v>
      </c>
      <c r="W2226" t="s">
        <v>2394</v>
      </c>
      <c r="X2226" t="s">
        <v>2395</v>
      </c>
      <c r="Y2226" t="s">
        <v>3114</v>
      </c>
      <c r="Z2226" t="s">
        <v>3533</v>
      </c>
      <c r="AA2226">
        <v>797385</v>
      </c>
      <c r="AB2226" s="203">
        <v>37029.875</v>
      </c>
      <c r="AC2226" s="203">
        <v>37029.875</v>
      </c>
    </row>
    <row r="2227" spans="1:29" x14ac:dyDescent="0.25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3</v>
      </c>
      <c r="F2227" s="218">
        <f t="shared" si="175"/>
        <v>30000</v>
      </c>
      <c r="G2227" s="207">
        <v>1265669</v>
      </c>
      <c r="H2227" s="203">
        <v>37029.371331018519</v>
      </c>
      <c r="I2227" t="s">
        <v>2746</v>
      </c>
      <c r="M2227" t="s">
        <v>2476</v>
      </c>
      <c r="N2227" t="s">
        <v>2445</v>
      </c>
      <c r="O2227" t="s">
        <v>1964</v>
      </c>
      <c r="Q2227" s="204">
        <v>10000</v>
      </c>
      <c r="S2227" t="s">
        <v>2477</v>
      </c>
      <c r="T2227" t="s">
        <v>3899</v>
      </c>
      <c r="U2227" s="206">
        <v>3.98</v>
      </c>
      <c r="V2227" t="s">
        <v>2747</v>
      </c>
      <c r="W2227" t="s">
        <v>2827</v>
      </c>
      <c r="X2227" t="s">
        <v>2447</v>
      </c>
      <c r="Y2227" t="s">
        <v>3114</v>
      </c>
      <c r="Z2227" t="s">
        <v>2448</v>
      </c>
      <c r="AA2227">
        <v>797387</v>
      </c>
      <c r="AB2227" s="203">
        <v>37030.875</v>
      </c>
      <c r="AC2227" s="203">
        <v>37032.875</v>
      </c>
    </row>
    <row r="2228" spans="1:29" x14ac:dyDescent="0.25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3</v>
      </c>
      <c r="F2228" s="218">
        <f t="shared" si="175"/>
        <v>528</v>
      </c>
      <c r="G2228" s="207">
        <v>1265672</v>
      </c>
      <c r="H2228" s="203">
        <v>37029.371377314812</v>
      </c>
      <c r="I2228" t="s">
        <v>2191</v>
      </c>
      <c r="M2228" t="s">
        <v>2476</v>
      </c>
      <c r="N2228" t="s">
        <v>3110</v>
      </c>
      <c r="O2228" t="s">
        <v>1848</v>
      </c>
      <c r="Q2228" s="204">
        <v>176</v>
      </c>
      <c r="S2228" t="s">
        <v>2477</v>
      </c>
      <c r="T2228" t="s">
        <v>3899</v>
      </c>
      <c r="U2228" s="206">
        <v>4.32</v>
      </c>
      <c r="V2228" t="s">
        <v>2192</v>
      </c>
      <c r="W2228" t="s">
        <v>3174</v>
      </c>
      <c r="X2228" t="s">
        <v>3175</v>
      </c>
      <c r="Y2228" t="s">
        <v>3114</v>
      </c>
      <c r="Z2228" t="s">
        <v>3532</v>
      </c>
      <c r="AA2228">
        <v>797388</v>
      </c>
      <c r="AB2228" s="203">
        <v>37030.875</v>
      </c>
      <c r="AC2228" s="203">
        <v>37032.875</v>
      </c>
    </row>
    <row r="2229" spans="1:29" x14ac:dyDescent="0.25">
      <c r="A2229" s="44" t="str">
        <f t="shared" si="171"/>
        <v>US Crude Financial</v>
      </c>
      <c r="B2229" s="44" t="str">
        <f t="shared" si="172"/>
        <v>US</v>
      </c>
      <c r="C2229" s="44" t="str">
        <f t="shared" si="173"/>
        <v>Crude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1</v>
      </c>
      <c r="F2229" s="218">
        <f t="shared" si="175"/>
        <v>50000</v>
      </c>
      <c r="G2229" s="207">
        <v>1265671</v>
      </c>
      <c r="H2229" s="203">
        <v>37029.371377314812</v>
      </c>
      <c r="I2229" t="s">
        <v>2710</v>
      </c>
      <c r="M2229" t="s">
        <v>3626</v>
      </c>
      <c r="N2229" t="s">
        <v>4150</v>
      </c>
      <c r="O2229" t="s">
        <v>4151</v>
      </c>
      <c r="P2229" s="204">
        <v>50000</v>
      </c>
      <c r="S2229" t="s">
        <v>2483</v>
      </c>
      <c r="T2229" t="s">
        <v>3899</v>
      </c>
      <c r="U2229" s="206">
        <v>29.2</v>
      </c>
      <c r="V2229" t="s">
        <v>3705</v>
      </c>
      <c r="W2229" t="s">
        <v>4153</v>
      </c>
      <c r="X2229" t="s">
        <v>4154</v>
      </c>
      <c r="Y2229" t="s">
        <v>3964</v>
      </c>
      <c r="Z2229" t="s">
        <v>3532</v>
      </c>
      <c r="AA2229" t="s">
        <v>2220</v>
      </c>
      <c r="AB2229" s="203">
        <v>37043</v>
      </c>
      <c r="AC2229" s="203">
        <v>37072</v>
      </c>
    </row>
    <row r="2230" spans="1:29" x14ac:dyDescent="0.25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3</v>
      </c>
      <c r="F2230" s="218">
        <f t="shared" si="175"/>
        <v>15000</v>
      </c>
      <c r="G2230" s="207">
        <v>1265673</v>
      </c>
      <c r="H2230" s="203">
        <v>37029.371388888889</v>
      </c>
      <c r="I2230" t="s">
        <v>3240</v>
      </c>
      <c r="M2230" t="s">
        <v>2476</v>
      </c>
      <c r="N2230" t="s">
        <v>3110</v>
      </c>
      <c r="O2230" t="s">
        <v>1768</v>
      </c>
      <c r="P2230" s="204">
        <v>5000</v>
      </c>
      <c r="S2230" t="s">
        <v>2477</v>
      </c>
      <c r="T2230" t="s">
        <v>3899</v>
      </c>
      <c r="U2230" s="206">
        <v>3.9449999999999998</v>
      </c>
      <c r="V2230" t="s">
        <v>2508</v>
      </c>
      <c r="W2230" t="s">
        <v>3174</v>
      </c>
      <c r="X2230" t="s">
        <v>3138</v>
      </c>
      <c r="Y2230" t="s">
        <v>3114</v>
      </c>
      <c r="Z2230" t="s">
        <v>3532</v>
      </c>
      <c r="AA2230">
        <v>797389</v>
      </c>
      <c r="AB2230" s="203">
        <v>37030.875</v>
      </c>
      <c r="AC2230" s="203">
        <v>37032.875</v>
      </c>
    </row>
    <row r="2231" spans="1:29" x14ac:dyDescent="0.25">
      <c r="A2231" s="44" t="str">
        <f t="shared" si="171"/>
        <v xml:space="preserve"> Metals Financial</v>
      </c>
      <c r="B2231" s="44" t="str">
        <f t="shared" si="172"/>
        <v/>
      </c>
      <c r="C2231" s="44" t="str">
        <f t="shared" si="173"/>
        <v>Metals</v>
      </c>
      <c r="D2231" s="44" t="str">
        <f t="shared" si="174"/>
        <v>Financial</v>
      </c>
      <c r="E2231" s="44">
        <f>IF(VLOOKUP(S2231,'DD-Lookup'!$J$6:$L$50,3,FALSE)="Monthly",(YEAR(AC2231)-YEAR(AB2231))*12+MONTH(AC2231)-MONTH(AB2231)+1,(AC2231-AB2231+1))</f>
        <v>1</v>
      </c>
      <c r="F2231" s="218">
        <f t="shared" si="175"/>
        <v>10</v>
      </c>
      <c r="G2231" s="207">
        <v>1265674</v>
      </c>
      <c r="H2231" s="203">
        <v>37029.371412037035</v>
      </c>
      <c r="I2231" t="s">
        <v>4028</v>
      </c>
      <c r="M2231" t="s">
        <v>2482</v>
      </c>
      <c r="N2231" t="s">
        <v>3896</v>
      </c>
      <c r="O2231" t="s">
        <v>3897</v>
      </c>
      <c r="Q2231" s="204">
        <v>10</v>
      </c>
      <c r="S2231" t="s">
        <v>3898</v>
      </c>
      <c r="T2231" t="s">
        <v>3899</v>
      </c>
      <c r="U2231" s="206">
        <v>1703</v>
      </c>
      <c r="V2231" t="s">
        <v>3849</v>
      </c>
      <c r="W2231" t="s">
        <v>3922</v>
      </c>
      <c r="X2231" t="s">
        <v>3902</v>
      </c>
      <c r="Y2231" t="s">
        <v>3903</v>
      </c>
      <c r="Z2231" t="s">
        <v>3904</v>
      </c>
      <c r="AA2231">
        <v>2138520</v>
      </c>
    </row>
    <row r="2232" spans="1:29" x14ac:dyDescent="0.25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3</v>
      </c>
      <c r="F2232" s="218">
        <f t="shared" si="175"/>
        <v>4524</v>
      </c>
      <c r="G2232" s="207">
        <v>1265675</v>
      </c>
      <c r="H2232" s="203">
        <v>37029.371504629627</v>
      </c>
      <c r="I2232" t="s">
        <v>2397</v>
      </c>
      <c r="M2232" t="s">
        <v>2476</v>
      </c>
      <c r="N2232" t="s">
        <v>3110</v>
      </c>
      <c r="O2232" t="s">
        <v>1768</v>
      </c>
      <c r="Q2232" s="204">
        <v>1508</v>
      </c>
      <c r="S2232" t="s">
        <v>2477</v>
      </c>
      <c r="T2232" t="s">
        <v>3899</v>
      </c>
      <c r="U2232" s="206">
        <v>3.95</v>
      </c>
      <c r="V2232" t="s">
        <v>2398</v>
      </c>
      <c r="W2232" t="s">
        <v>3174</v>
      </c>
      <c r="X2232" t="s">
        <v>3138</v>
      </c>
      <c r="Y2232" t="s">
        <v>3114</v>
      </c>
      <c r="Z2232" t="s">
        <v>3532</v>
      </c>
      <c r="AA2232">
        <v>797391</v>
      </c>
      <c r="AB2232" s="203">
        <v>37030.875</v>
      </c>
      <c r="AC2232" s="203">
        <v>37032.875</v>
      </c>
    </row>
    <row r="2233" spans="1:29" x14ac:dyDescent="0.25">
      <c r="A2233" s="44" t="str">
        <f t="shared" si="171"/>
        <v>US Crude Financial</v>
      </c>
      <c r="B2233" s="44" t="str">
        <f t="shared" si="172"/>
        <v>US</v>
      </c>
      <c r="C2233" s="44" t="str">
        <f t="shared" si="173"/>
        <v>Crude</v>
      </c>
      <c r="D2233" s="44" t="str">
        <f t="shared" si="174"/>
        <v>Financial</v>
      </c>
      <c r="E2233" s="44">
        <f>IF(VLOOKUP(S2233,'DD-Lookup'!$J$6:$L$50,3,FALSE)="Monthly",(YEAR(AC2233)-YEAR(AB2233))*12+MONTH(AC2233)-MONTH(AB2233)+1,(AC2233-AB2233+1))</f>
        <v>1</v>
      </c>
      <c r="F2233" s="218">
        <f t="shared" si="175"/>
        <v>50000</v>
      </c>
      <c r="G2233" s="207">
        <v>1265676</v>
      </c>
      <c r="H2233" s="203">
        <v>37029.371550925927</v>
      </c>
      <c r="I2233" t="s">
        <v>2710</v>
      </c>
      <c r="M2233" t="s">
        <v>3626</v>
      </c>
      <c r="N2233" t="s">
        <v>4150</v>
      </c>
      <c r="O2233" t="s">
        <v>4151</v>
      </c>
      <c r="Q2233" s="204">
        <v>50000</v>
      </c>
      <c r="S2233" t="s">
        <v>2483</v>
      </c>
      <c r="T2233" t="s">
        <v>3899</v>
      </c>
      <c r="U2233" s="206">
        <v>29.22</v>
      </c>
      <c r="V2233" t="s">
        <v>2997</v>
      </c>
      <c r="W2233" t="s">
        <v>4153</v>
      </c>
      <c r="X2233" t="s">
        <v>4154</v>
      </c>
      <c r="Y2233" t="s">
        <v>3964</v>
      </c>
      <c r="Z2233" t="s">
        <v>3532</v>
      </c>
      <c r="AA2233" t="s">
        <v>2221</v>
      </c>
      <c r="AB2233" s="203">
        <v>37043</v>
      </c>
      <c r="AC2233" s="203">
        <v>37072</v>
      </c>
    </row>
    <row r="2234" spans="1:29" x14ac:dyDescent="0.25">
      <c r="A2234" s="44" t="str">
        <f t="shared" si="171"/>
        <v xml:space="preserve"> Metals Financial</v>
      </c>
      <c r="B2234" s="44" t="str">
        <f t="shared" si="172"/>
        <v/>
      </c>
      <c r="C2234" s="44" t="str">
        <f t="shared" si="173"/>
        <v>Metals</v>
      </c>
      <c r="D2234" s="44" t="str">
        <f t="shared" si="174"/>
        <v>Financial</v>
      </c>
      <c r="E2234" s="44">
        <f>IF(VLOOKUP(S2234,'DD-Lookup'!$J$6:$L$50,3,FALSE)="Monthly",(YEAR(AC2234)-YEAR(AB2234))*12+MONTH(AC2234)-MONTH(AB2234)+1,(AC2234-AB2234+1))</f>
        <v>1</v>
      </c>
      <c r="F2234" s="218">
        <f t="shared" si="175"/>
        <v>9</v>
      </c>
      <c r="G2234" s="207">
        <v>1265677</v>
      </c>
      <c r="H2234" s="203">
        <v>37029.37158564815</v>
      </c>
      <c r="I2234" t="s">
        <v>3958</v>
      </c>
      <c r="M2234" t="s">
        <v>2482</v>
      </c>
      <c r="N2234" t="s">
        <v>4026</v>
      </c>
      <c r="O2234" t="s">
        <v>4027</v>
      </c>
      <c r="Q2234" s="204">
        <v>9</v>
      </c>
      <c r="S2234" t="s">
        <v>3898</v>
      </c>
      <c r="T2234" t="s">
        <v>3899</v>
      </c>
      <c r="U2234" s="206">
        <v>967</v>
      </c>
      <c r="V2234" t="s">
        <v>4099</v>
      </c>
      <c r="W2234" t="s">
        <v>3976</v>
      </c>
      <c r="X2234" t="s">
        <v>3902</v>
      </c>
      <c r="Y2234" t="s">
        <v>3903</v>
      </c>
      <c r="Z2234" t="s">
        <v>3904</v>
      </c>
      <c r="AA2234">
        <v>2138522</v>
      </c>
    </row>
    <row r="2235" spans="1:29" x14ac:dyDescent="0.25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3</v>
      </c>
      <c r="F2235" s="218">
        <f t="shared" si="175"/>
        <v>15000</v>
      </c>
      <c r="G2235" s="207">
        <v>1265678</v>
      </c>
      <c r="H2235" s="203">
        <v>37029.371666666666</v>
      </c>
      <c r="I2235" t="s">
        <v>3143</v>
      </c>
      <c r="M2235" t="s">
        <v>2476</v>
      </c>
      <c r="N2235" t="s">
        <v>3110</v>
      </c>
      <c r="O2235" t="s">
        <v>1768</v>
      </c>
      <c r="P2235" s="204">
        <v>5000</v>
      </c>
      <c r="S2235" t="s">
        <v>2477</v>
      </c>
      <c r="T2235" t="s">
        <v>3899</v>
      </c>
      <c r="U2235" s="206">
        <v>3.9449999999999998</v>
      </c>
      <c r="V2235" t="s">
        <v>2342</v>
      </c>
      <c r="W2235" t="s">
        <v>3174</v>
      </c>
      <c r="X2235" t="s">
        <v>3138</v>
      </c>
      <c r="Y2235" t="s">
        <v>3114</v>
      </c>
      <c r="Z2235" t="s">
        <v>3532</v>
      </c>
      <c r="AA2235">
        <v>797392</v>
      </c>
      <c r="AB2235" s="203">
        <v>37030.875</v>
      </c>
      <c r="AC2235" s="203">
        <v>37032.875</v>
      </c>
    </row>
    <row r="2236" spans="1:29" x14ac:dyDescent="0.25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3</v>
      </c>
      <c r="F2236" s="218">
        <f t="shared" si="175"/>
        <v>399</v>
      </c>
      <c r="G2236" s="207">
        <v>1265679</v>
      </c>
      <c r="H2236" s="203">
        <v>37029.371724537035</v>
      </c>
      <c r="I2236" t="s">
        <v>2654</v>
      </c>
      <c r="M2236" t="s">
        <v>2476</v>
      </c>
      <c r="N2236" t="s">
        <v>3110</v>
      </c>
      <c r="O2236" t="s">
        <v>1826</v>
      </c>
      <c r="P2236" s="204">
        <v>133</v>
      </c>
      <c r="S2236" t="s">
        <v>2477</v>
      </c>
      <c r="T2236" t="s">
        <v>3899</v>
      </c>
      <c r="U2236" s="206">
        <v>2.48</v>
      </c>
      <c r="V2236" t="s">
        <v>2435</v>
      </c>
      <c r="W2236" t="s">
        <v>2436</v>
      </c>
      <c r="X2236" t="s">
        <v>2437</v>
      </c>
      <c r="Y2236" t="s">
        <v>3114</v>
      </c>
      <c r="Z2236" t="s">
        <v>3532</v>
      </c>
      <c r="AA2236">
        <v>797393</v>
      </c>
      <c r="AB2236" s="203">
        <v>37030.875</v>
      </c>
      <c r="AC2236" s="203">
        <v>37032.875</v>
      </c>
    </row>
    <row r="2237" spans="1:29" x14ac:dyDescent="0.25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3</v>
      </c>
      <c r="F2237" s="218">
        <f t="shared" si="175"/>
        <v>30000</v>
      </c>
      <c r="G2237" s="207">
        <v>1265680</v>
      </c>
      <c r="H2237" s="203">
        <v>37029.371759259258</v>
      </c>
      <c r="I2237" t="s">
        <v>2710</v>
      </c>
      <c r="M2237" t="s">
        <v>2476</v>
      </c>
      <c r="N2237" t="s">
        <v>3110</v>
      </c>
      <c r="O2237" t="s">
        <v>1810</v>
      </c>
      <c r="P2237" s="204">
        <v>10000</v>
      </c>
      <c r="S2237" t="s">
        <v>2477</v>
      </c>
      <c r="T2237" t="s">
        <v>3899</v>
      </c>
      <c r="U2237" s="206">
        <v>3.95</v>
      </c>
      <c r="V2237" t="s">
        <v>2438</v>
      </c>
      <c r="W2237" t="s">
        <v>2374</v>
      </c>
      <c r="X2237" t="s">
        <v>2375</v>
      </c>
      <c r="Y2237" t="s">
        <v>3114</v>
      </c>
      <c r="Z2237" t="s">
        <v>3532</v>
      </c>
      <c r="AA2237">
        <v>797394</v>
      </c>
      <c r="AB2237" s="203">
        <v>37030.875</v>
      </c>
      <c r="AC2237" s="203">
        <v>37032.875</v>
      </c>
    </row>
    <row r="2238" spans="1:29" x14ac:dyDescent="0.25">
      <c r="A2238" s="44" t="str">
        <f t="shared" si="171"/>
        <v>US Crude Financial</v>
      </c>
      <c r="B2238" s="44" t="str">
        <f t="shared" si="172"/>
        <v>US</v>
      </c>
      <c r="C2238" s="44" t="str">
        <f t="shared" si="173"/>
        <v>Crude</v>
      </c>
      <c r="D2238" s="44" t="str">
        <f t="shared" si="174"/>
        <v>Financial</v>
      </c>
      <c r="E2238" s="44">
        <f>IF(VLOOKUP(S2238,'DD-Lookup'!$J$6:$L$50,3,FALSE)="Monthly",(YEAR(AC2238)-YEAR(AB2238))*12+MONTH(AC2238)-MONTH(AB2238)+1,(AC2238-AB2238+1))</f>
        <v>1</v>
      </c>
      <c r="F2238" s="218">
        <f t="shared" si="175"/>
        <v>50000</v>
      </c>
      <c r="G2238" s="207">
        <v>1265681</v>
      </c>
      <c r="H2238" s="203">
        <v>37029.371770833335</v>
      </c>
      <c r="I2238" t="s">
        <v>4149</v>
      </c>
      <c r="M2238" t="s">
        <v>3626</v>
      </c>
      <c r="N2238" t="s">
        <v>4150</v>
      </c>
      <c r="O2238" t="s">
        <v>2550</v>
      </c>
      <c r="Q2238" s="204">
        <v>50000</v>
      </c>
      <c r="S2238" t="s">
        <v>2483</v>
      </c>
      <c r="T2238" t="s">
        <v>3899</v>
      </c>
      <c r="U2238" s="206">
        <v>29.6</v>
      </c>
      <c r="V2238" t="s">
        <v>2999</v>
      </c>
      <c r="W2238" t="s">
        <v>4153</v>
      </c>
      <c r="X2238" t="s">
        <v>4154</v>
      </c>
      <c r="Y2238" t="s">
        <v>3964</v>
      </c>
      <c r="Z2238" t="s">
        <v>3532</v>
      </c>
      <c r="AA2238" t="s">
        <v>2222</v>
      </c>
      <c r="AB2238" s="203">
        <v>37073</v>
      </c>
      <c r="AC2238" s="203">
        <v>37103</v>
      </c>
    </row>
    <row r="2239" spans="1:29" x14ac:dyDescent="0.25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3</v>
      </c>
      <c r="F2239" s="218">
        <f t="shared" si="175"/>
        <v>15000</v>
      </c>
      <c r="G2239" s="207">
        <v>1265682</v>
      </c>
      <c r="H2239" s="203">
        <v>37029.371782407405</v>
      </c>
      <c r="I2239" t="s">
        <v>2723</v>
      </c>
      <c r="M2239" t="s">
        <v>2476</v>
      </c>
      <c r="N2239" t="s">
        <v>3110</v>
      </c>
      <c r="O2239" t="s">
        <v>1768</v>
      </c>
      <c r="P2239" s="204">
        <v>5000</v>
      </c>
      <c r="S2239" t="s">
        <v>2477</v>
      </c>
      <c r="T2239" t="s">
        <v>3899</v>
      </c>
      <c r="U2239" s="206">
        <v>3.94</v>
      </c>
      <c r="V2239" t="s">
        <v>2459</v>
      </c>
      <c r="W2239" t="s">
        <v>3174</v>
      </c>
      <c r="X2239" t="s">
        <v>3138</v>
      </c>
      <c r="Y2239" t="s">
        <v>3114</v>
      </c>
      <c r="Z2239" t="s">
        <v>3532</v>
      </c>
      <c r="AA2239">
        <v>797395</v>
      </c>
      <c r="AB2239" s="203">
        <v>37030.875</v>
      </c>
      <c r="AC2239" s="203">
        <v>37032.875</v>
      </c>
    </row>
    <row r="2240" spans="1:29" x14ac:dyDescent="0.25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3</v>
      </c>
      <c r="F2240" s="218">
        <f t="shared" si="175"/>
        <v>15000</v>
      </c>
      <c r="G2240" s="207">
        <v>1265683</v>
      </c>
      <c r="H2240" s="203">
        <v>37029.371805555558</v>
      </c>
      <c r="I2240" t="s">
        <v>3240</v>
      </c>
      <c r="M2240" t="s">
        <v>2476</v>
      </c>
      <c r="N2240" t="s">
        <v>3110</v>
      </c>
      <c r="O2240" t="s">
        <v>1799</v>
      </c>
      <c r="Q2240" s="204">
        <v>5000</v>
      </c>
      <c r="S2240" t="s">
        <v>2477</v>
      </c>
      <c r="T2240" t="s">
        <v>3899</v>
      </c>
      <c r="U2240" s="206">
        <v>4.0999999999999996</v>
      </c>
      <c r="V2240" t="s">
        <v>2223</v>
      </c>
      <c r="W2240" t="s">
        <v>2374</v>
      </c>
      <c r="X2240" t="s">
        <v>2375</v>
      </c>
      <c r="Y2240" t="s">
        <v>3114</v>
      </c>
      <c r="Z2240" t="s">
        <v>3532</v>
      </c>
      <c r="AA2240">
        <v>797396</v>
      </c>
      <c r="AB2240" s="203">
        <v>37030.875</v>
      </c>
      <c r="AC2240" s="203">
        <v>37032.875</v>
      </c>
    </row>
    <row r="2241" spans="1:29" x14ac:dyDescent="0.25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3</v>
      </c>
      <c r="F2241" s="218">
        <f t="shared" si="175"/>
        <v>15000</v>
      </c>
      <c r="G2241" s="207">
        <v>1265684</v>
      </c>
      <c r="H2241" s="203">
        <v>37029.371828703705</v>
      </c>
      <c r="I2241" t="s">
        <v>2704</v>
      </c>
      <c r="M2241" t="s">
        <v>2476</v>
      </c>
      <c r="N2241" t="s">
        <v>3110</v>
      </c>
      <c r="O2241" t="s">
        <v>1810</v>
      </c>
      <c r="P2241" s="204">
        <v>5000</v>
      </c>
      <c r="S2241" t="s">
        <v>2477</v>
      </c>
      <c r="T2241" t="s">
        <v>3899</v>
      </c>
      <c r="U2241" s="206">
        <v>3.85</v>
      </c>
      <c r="V2241" t="s">
        <v>2388</v>
      </c>
      <c r="W2241" t="s">
        <v>2374</v>
      </c>
      <c r="X2241" t="s">
        <v>2375</v>
      </c>
      <c r="Y2241" t="s">
        <v>3114</v>
      </c>
      <c r="Z2241" t="s">
        <v>3532</v>
      </c>
      <c r="AA2241">
        <v>797397</v>
      </c>
      <c r="AB2241" s="203">
        <v>37030.875</v>
      </c>
      <c r="AC2241" s="203">
        <v>37032.875</v>
      </c>
    </row>
    <row r="2242" spans="1:29" x14ac:dyDescent="0.25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3</v>
      </c>
      <c r="F2242" s="218">
        <f t="shared" si="175"/>
        <v>12000</v>
      </c>
      <c r="G2242" s="207">
        <v>1265685</v>
      </c>
      <c r="H2242" s="203">
        <v>37029.371886574074</v>
      </c>
      <c r="I2242" t="s">
        <v>2669</v>
      </c>
      <c r="M2242" t="s">
        <v>2476</v>
      </c>
      <c r="N2242" t="s">
        <v>3110</v>
      </c>
      <c r="O2242" t="s">
        <v>1822</v>
      </c>
      <c r="P2242" s="204">
        <v>4000</v>
      </c>
      <c r="S2242" t="s">
        <v>2477</v>
      </c>
      <c r="T2242" t="s">
        <v>3899</v>
      </c>
      <c r="U2242" s="206">
        <v>4.0149999999999997</v>
      </c>
      <c r="V2242" t="s">
        <v>2339</v>
      </c>
      <c r="W2242" t="s">
        <v>3174</v>
      </c>
      <c r="X2242" t="s">
        <v>3138</v>
      </c>
      <c r="Y2242" t="s">
        <v>3114</v>
      </c>
      <c r="Z2242" t="s">
        <v>3532</v>
      </c>
      <c r="AA2242">
        <v>797398</v>
      </c>
      <c r="AB2242" s="203">
        <v>37030.875</v>
      </c>
      <c r="AC2242" s="203">
        <v>37032.875</v>
      </c>
    </row>
    <row r="2243" spans="1:29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3</v>
      </c>
      <c r="F2243" s="218">
        <f t="shared" si="175"/>
        <v>15000</v>
      </c>
      <c r="G2243" s="207">
        <v>1265686</v>
      </c>
      <c r="H2243" s="203">
        <v>37029.371886574074</v>
      </c>
      <c r="I2243" t="s">
        <v>3136</v>
      </c>
      <c r="M2243" t="s">
        <v>2476</v>
      </c>
      <c r="N2243" t="s">
        <v>3110</v>
      </c>
      <c r="O2243" t="s">
        <v>1758</v>
      </c>
      <c r="Q2243" s="204">
        <v>5000</v>
      </c>
      <c r="S2243" t="s">
        <v>2477</v>
      </c>
      <c r="T2243" t="s">
        <v>3899</v>
      </c>
      <c r="U2243" s="206">
        <v>4.0549999999999997</v>
      </c>
      <c r="V2243" t="s">
        <v>3735</v>
      </c>
      <c r="W2243" t="s">
        <v>2326</v>
      </c>
      <c r="X2243" t="s">
        <v>2378</v>
      </c>
      <c r="Y2243" t="s">
        <v>3114</v>
      </c>
      <c r="Z2243" t="s">
        <v>3532</v>
      </c>
      <c r="AA2243">
        <v>797399</v>
      </c>
      <c r="AB2243" s="203">
        <v>37030.875</v>
      </c>
      <c r="AC2243" s="203">
        <v>37032.875</v>
      </c>
    </row>
    <row r="2244" spans="1:29" x14ac:dyDescent="0.25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3</v>
      </c>
      <c r="F2244" s="218">
        <f t="shared" si="175"/>
        <v>15000</v>
      </c>
      <c r="G2244" s="207">
        <v>1265687</v>
      </c>
      <c r="H2244" s="203">
        <v>37029.371932870374</v>
      </c>
      <c r="I2244" t="s">
        <v>2420</v>
      </c>
      <c r="M2244" t="s">
        <v>2476</v>
      </c>
      <c r="N2244" t="s">
        <v>3110</v>
      </c>
      <c r="O2244" t="s">
        <v>1753</v>
      </c>
      <c r="P2244" s="204">
        <v>5000</v>
      </c>
      <c r="S2244" t="s">
        <v>2477</v>
      </c>
      <c r="T2244" t="s">
        <v>3899</v>
      </c>
      <c r="U2244" s="206">
        <v>4.18</v>
      </c>
      <c r="V2244" t="s">
        <v>2501</v>
      </c>
      <c r="W2244" t="s">
        <v>3112</v>
      </c>
      <c r="X2244" t="s">
        <v>3113</v>
      </c>
      <c r="Y2244" t="s">
        <v>3114</v>
      </c>
      <c r="Z2244" t="s">
        <v>3532</v>
      </c>
      <c r="AA2244">
        <v>797400</v>
      </c>
      <c r="AB2244" s="203">
        <v>37030.875</v>
      </c>
      <c r="AC2244" s="203">
        <v>37032.875</v>
      </c>
    </row>
    <row r="2245" spans="1:29" x14ac:dyDescent="0.25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3</v>
      </c>
      <c r="F2245" s="218">
        <f t="shared" si="175"/>
        <v>15000</v>
      </c>
      <c r="G2245" s="207">
        <v>1265688</v>
      </c>
      <c r="H2245" s="203">
        <v>37029.371967592589</v>
      </c>
      <c r="I2245" t="s">
        <v>3639</v>
      </c>
      <c r="M2245" t="s">
        <v>2476</v>
      </c>
      <c r="N2245" t="s">
        <v>3110</v>
      </c>
      <c r="O2245" t="s">
        <v>1762</v>
      </c>
      <c r="P2245" s="204">
        <v>5000</v>
      </c>
      <c r="S2245" t="s">
        <v>2477</v>
      </c>
      <c r="T2245" t="s">
        <v>3899</v>
      </c>
      <c r="U2245" s="206">
        <v>4.07</v>
      </c>
      <c r="V2245" t="s">
        <v>2454</v>
      </c>
      <c r="W2245" t="s">
        <v>3157</v>
      </c>
      <c r="X2245" t="s">
        <v>3158</v>
      </c>
      <c r="Y2245" t="s">
        <v>3114</v>
      </c>
      <c r="Z2245" t="s">
        <v>3532</v>
      </c>
      <c r="AA2245">
        <v>797402</v>
      </c>
      <c r="AB2245" s="203">
        <v>37030.875</v>
      </c>
      <c r="AC2245" s="203">
        <v>37032.875</v>
      </c>
    </row>
    <row r="2246" spans="1:29" x14ac:dyDescent="0.25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3</v>
      </c>
      <c r="F2246" s="218">
        <f t="shared" si="175"/>
        <v>11325</v>
      </c>
      <c r="G2246" s="207">
        <v>1265689</v>
      </c>
      <c r="H2246" s="203">
        <v>37029.372094907405</v>
      </c>
      <c r="I2246" t="s">
        <v>2853</v>
      </c>
      <c r="M2246" t="s">
        <v>2476</v>
      </c>
      <c r="N2246" t="s">
        <v>3110</v>
      </c>
      <c r="O2246" t="s">
        <v>2606</v>
      </c>
      <c r="Q2246" s="204">
        <v>3775</v>
      </c>
      <c r="S2246" t="s">
        <v>2477</v>
      </c>
      <c r="T2246" t="s">
        <v>3899</v>
      </c>
      <c r="U2246" s="206">
        <v>4.13</v>
      </c>
      <c r="V2246" t="s">
        <v>2854</v>
      </c>
      <c r="W2246" t="s">
        <v>2319</v>
      </c>
      <c r="X2246" t="s">
        <v>2320</v>
      </c>
      <c r="Y2246" t="s">
        <v>3114</v>
      </c>
      <c r="Z2246" t="s">
        <v>3532</v>
      </c>
      <c r="AA2246">
        <v>797403</v>
      </c>
      <c r="AB2246" s="203">
        <v>37030.875</v>
      </c>
      <c r="AC2246" s="203">
        <v>37032.875</v>
      </c>
    </row>
    <row r="2247" spans="1:29" x14ac:dyDescent="0.25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3</v>
      </c>
      <c r="F2247" s="218">
        <f t="shared" si="175"/>
        <v>15000</v>
      </c>
      <c r="G2247" s="207">
        <v>1265690</v>
      </c>
      <c r="H2247" s="203">
        <v>37029.372175925928</v>
      </c>
      <c r="I2247" t="s">
        <v>2669</v>
      </c>
      <c r="M2247" t="s">
        <v>2476</v>
      </c>
      <c r="N2247" t="s">
        <v>3110</v>
      </c>
      <c r="O2247" t="s">
        <v>1768</v>
      </c>
      <c r="Q2247" s="204">
        <v>5000</v>
      </c>
      <c r="S2247" t="s">
        <v>2477</v>
      </c>
      <c r="T2247" t="s">
        <v>3899</v>
      </c>
      <c r="U2247" s="206">
        <v>3.9449999999999998</v>
      </c>
      <c r="V2247" t="s">
        <v>2339</v>
      </c>
      <c r="W2247" t="s">
        <v>3174</v>
      </c>
      <c r="X2247" t="s">
        <v>3138</v>
      </c>
      <c r="Y2247" t="s">
        <v>3114</v>
      </c>
      <c r="Z2247" t="s">
        <v>3532</v>
      </c>
      <c r="AA2247">
        <v>797404</v>
      </c>
      <c r="AB2247" s="203">
        <v>37030.875</v>
      </c>
      <c r="AC2247" s="203">
        <v>37032.875</v>
      </c>
    </row>
    <row r="2248" spans="1:29" x14ac:dyDescent="0.25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3</v>
      </c>
      <c r="F2248" s="218">
        <f t="shared" si="175"/>
        <v>30000</v>
      </c>
      <c r="G2248" s="207">
        <v>1265691</v>
      </c>
      <c r="H2248" s="203">
        <v>37029.372199074074</v>
      </c>
      <c r="I2248" t="s">
        <v>2387</v>
      </c>
      <c r="M2248" t="s">
        <v>2476</v>
      </c>
      <c r="N2248" t="s">
        <v>3110</v>
      </c>
      <c r="O2248" t="s">
        <v>1805</v>
      </c>
      <c r="Q2248" s="204">
        <v>10000</v>
      </c>
      <c r="S2248" t="s">
        <v>2477</v>
      </c>
      <c r="T2248" t="s">
        <v>3899</v>
      </c>
      <c r="U2248" s="206">
        <v>3.85</v>
      </c>
      <c r="V2248" t="s">
        <v>2224</v>
      </c>
      <c r="W2248" t="s">
        <v>2386</v>
      </c>
      <c r="X2248" t="s">
        <v>2375</v>
      </c>
      <c r="Y2248" t="s">
        <v>3114</v>
      </c>
      <c r="Z2248" t="s">
        <v>3532</v>
      </c>
      <c r="AA2248">
        <v>797405</v>
      </c>
      <c r="AB2248" s="203">
        <v>37030.875</v>
      </c>
      <c r="AC2248" s="203">
        <v>37032.875</v>
      </c>
    </row>
    <row r="2249" spans="1:29" x14ac:dyDescent="0.25">
      <c r="A2249" s="44" t="str">
        <f t="shared" si="171"/>
        <v xml:space="preserve"> Metals Financial</v>
      </c>
      <c r="B2249" s="44" t="str">
        <f t="shared" si="172"/>
        <v/>
      </c>
      <c r="C2249" s="44" t="str">
        <f t="shared" si="173"/>
        <v>Metals</v>
      </c>
      <c r="D2249" s="44" t="str">
        <f t="shared" si="174"/>
        <v>Financial</v>
      </c>
      <c r="E2249" s="44">
        <f>IF(VLOOKUP(S2249,'DD-Lookup'!$J$6:$L$50,3,FALSE)="Monthly",(YEAR(AC2249)-YEAR(AB2249))*12+MONTH(AC2249)-MONTH(AB2249)+1,(AC2249-AB2249+1))</f>
        <v>1</v>
      </c>
      <c r="F2249" s="218">
        <f t="shared" si="175"/>
        <v>50</v>
      </c>
      <c r="G2249" s="207">
        <v>1265693</v>
      </c>
      <c r="H2249" s="203">
        <v>37029.37222222222</v>
      </c>
      <c r="I2249" t="s">
        <v>1197</v>
      </c>
      <c r="M2249" t="s">
        <v>2482</v>
      </c>
      <c r="N2249" t="s">
        <v>3896</v>
      </c>
      <c r="O2249" t="s">
        <v>3809</v>
      </c>
      <c r="Q2249" s="204">
        <v>50</v>
      </c>
      <c r="S2249" t="s">
        <v>3898</v>
      </c>
      <c r="T2249" t="s">
        <v>3899</v>
      </c>
      <c r="U2249" s="206">
        <v>1701.5</v>
      </c>
      <c r="V2249" t="s">
        <v>1198</v>
      </c>
      <c r="W2249" t="s">
        <v>4009</v>
      </c>
      <c r="X2249" t="s">
        <v>3902</v>
      </c>
      <c r="Y2249" t="s">
        <v>3903</v>
      </c>
      <c r="Z2249" t="s">
        <v>3904</v>
      </c>
      <c r="AA2249">
        <v>2138524</v>
      </c>
      <c r="AB2249" s="203">
        <v>37090.647222222222</v>
      </c>
      <c r="AC2249" s="203">
        <v>37090.647222222222</v>
      </c>
    </row>
    <row r="2250" spans="1:29" x14ac:dyDescent="0.25">
      <c r="A2250" s="44" t="str">
        <f t="shared" si="171"/>
        <v xml:space="preserve"> Metals Financial</v>
      </c>
      <c r="B2250" s="44" t="str">
        <f t="shared" si="172"/>
        <v/>
      </c>
      <c r="C2250" s="44" t="str">
        <f t="shared" si="173"/>
        <v>Metals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1</v>
      </c>
      <c r="F2250" s="218">
        <f t="shared" si="175"/>
        <v>50</v>
      </c>
      <c r="G2250" s="207">
        <v>1265694</v>
      </c>
      <c r="H2250" s="203">
        <v>37029.37222222222</v>
      </c>
      <c r="I2250" t="s">
        <v>1197</v>
      </c>
      <c r="M2250" t="s">
        <v>2482</v>
      </c>
      <c r="N2250" t="s">
        <v>3896</v>
      </c>
      <c r="O2250" t="s">
        <v>4128</v>
      </c>
      <c r="P2250" s="204">
        <v>50</v>
      </c>
      <c r="S2250" t="s">
        <v>3898</v>
      </c>
      <c r="T2250" t="s">
        <v>3899</v>
      </c>
      <c r="U2250" s="206">
        <v>1703</v>
      </c>
      <c r="V2250" t="s">
        <v>1198</v>
      </c>
      <c r="W2250" t="s">
        <v>4009</v>
      </c>
      <c r="X2250" t="s">
        <v>3902</v>
      </c>
      <c r="Y2250" t="s">
        <v>3903</v>
      </c>
      <c r="Z2250" t="s">
        <v>3904</v>
      </c>
      <c r="AA2250">
        <v>2138526</v>
      </c>
      <c r="AB2250" s="203">
        <v>37118.647222222222</v>
      </c>
      <c r="AC2250" s="203">
        <v>37118.647222222222</v>
      </c>
    </row>
    <row r="2251" spans="1:29" x14ac:dyDescent="0.25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3</v>
      </c>
      <c r="F2251" s="218">
        <f t="shared" ref="F2251:F2314" si="180">E2251*SUM(P2251:Q2251)</f>
        <v>30000</v>
      </c>
      <c r="G2251" s="207">
        <v>1265695</v>
      </c>
      <c r="H2251" s="203">
        <v>37029.372256944444</v>
      </c>
      <c r="I2251" t="s">
        <v>3639</v>
      </c>
      <c r="M2251" t="s">
        <v>2476</v>
      </c>
      <c r="N2251" t="s">
        <v>3110</v>
      </c>
      <c r="O2251" t="s">
        <v>1805</v>
      </c>
      <c r="P2251" s="204">
        <v>10000</v>
      </c>
      <c r="S2251" t="s">
        <v>2477</v>
      </c>
      <c r="T2251" t="s">
        <v>3899</v>
      </c>
      <c r="U2251" s="206">
        <v>3.8250000000000002</v>
      </c>
      <c r="V2251" t="s">
        <v>2449</v>
      </c>
      <c r="W2251" t="s">
        <v>2386</v>
      </c>
      <c r="X2251" t="s">
        <v>2375</v>
      </c>
      <c r="Y2251" t="s">
        <v>3114</v>
      </c>
      <c r="Z2251" t="s">
        <v>3532</v>
      </c>
      <c r="AA2251">
        <v>797406</v>
      </c>
      <c r="AB2251" s="203">
        <v>37030.875</v>
      </c>
      <c r="AC2251" s="203">
        <v>37032.875</v>
      </c>
    </row>
    <row r="2252" spans="1:29" x14ac:dyDescent="0.25">
      <c r="A2252" s="44" t="str">
        <f t="shared" si="176"/>
        <v>US Natural Gas Financial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Financial</v>
      </c>
      <c r="E2252" s="44">
        <f>IF(VLOOKUP(S2252,'DD-Lookup'!$J$6:$L$50,3,FALSE)="Monthly",(YEAR(AC2252)-YEAR(AB2252))*12+MONTH(AC2252)-MONTH(AB2252)+1,(AC2252-AB2252+1))</f>
        <v>30</v>
      </c>
      <c r="F2252" s="218">
        <f t="shared" si="180"/>
        <v>150000</v>
      </c>
      <c r="G2252" s="207">
        <v>1265696</v>
      </c>
      <c r="H2252" s="203">
        <v>37029.37226851852</v>
      </c>
      <c r="I2252" t="s">
        <v>3118</v>
      </c>
      <c r="M2252" t="s">
        <v>2476</v>
      </c>
      <c r="N2252" t="s">
        <v>3125</v>
      </c>
      <c r="O2252" t="s">
        <v>2848</v>
      </c>
      <c r="Q2252" s="204">
        <v>5000</v>
      </c>
      <c r="S2252" t="s">
        <v>2477</v>
      </c>
      <c r="T2252" t="s">
        <v>3899</v>
      </c>
      <c r="U2252" s="206">
        <v>5.71</v>
      </c>
      <c r="V2252" t="s">
        <v>2861</v>
      </c>
      <c r="W2252" t="s">
        <v>2843</v>
      </c>
      <c r="X2252" t="s">
        <v>2844</v>
      </c>
      <c r="Y2252" t="s">
        <v>3964</v>
      </c>
      <c r="Z2252" t="s">
        <v>3532</v>
      </c>
      <c r="AA2252" t="s">
        <v>2225</v>
      </c>
      <c r="AB2252" s="203">
        <v>37135.875</v>
      </c>
      <c r="AC2252" s="203">
        <v>37164.875</v>
      </c>
    </row>
    <row r="2253" spans="1:29" x14ac:dyDescent="0.25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3</v>
      </c>
      <c r="F2253" s="218">
        <f t="shared" si="180"/>
        <v>15000</v>
      </c>
      <c r="G2253" s="207">
        <v>1265697</v>
      </c>
      <c r="H2253" s="203">
        <v>37029.372303240743</v>
      </c>
      <c r="I2253" t="s">
        <v>3115</v>
      </c>
      <c r="M2253" t="s">
        <v>2476</v>
      </c>
      <c r="N2253" t="s">
        <v>3110</v>
      </c>
      <c r="O2253" t="s">
        <v>1768</v>
      </c>
      <c r="P2253" s="204">
        <v>5000</v>
      </c>
      <c r="S2253" t="s">
        <v>2477</v>
      </c>
      <c r="T2253" t="s">
        <v>3899</v>
      </c>
      <c r="U2253" s="206">
        <v>3.94</v>
      </c>
      <c r="V2253" t="s">
        <v>3156</v>
      </c>
      <c r="W2253" t="s">
        <v>3174</v>
      </c>
      <c r="X2253" t="s">
        <v>3138</v>
      </c>
      <c r="Y2253" t="s">
        <v>3114</v>
      </c>
      <c r="Z2253" t="s">
        <v>3532</v>
      </c>
      <c r="AA2253">
        <v>797407</v>
      </c>
      <c r="AB2253" s="203">
        <v>37030.875</v>
      </c>
      <c r="AC2253" s="203">
        <v>37032.875</v>
      </c>
    </row>
    <row r="2254" spans="1:29" x14ac:dyDescent="0.25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3</v>
      </c>
      <c r="F2254" s="218">
        <f t="shared" si="180"/>
        <v>30000</v>
      </c>
      <c r="G2254" s="207">
        <v>1265698</v>
      </c>
      <c r="H2254" s="203">
        <v>37029.372337962966</v>
      </c>
      <c r="I2254" t="s">
        <v>2721</v>
      </c>
      <c r="M2254" t="s">
        <v>2476</v>
      </c>
      <c r="N2254" t="s">
        <v>3110</v>
      </c>
      <c r="O2254" t="s">
        <v>1805</v>
      </c>
      <c r="P2254" s="204">
        <v>10000</v>
      </c>
      <c r="S2254" t="s">
        <v>2477</v>
      </c>
      <c r="T2254" t="s">
        <v>3899</v>
      </c>
      <c r="U2254" s="206">
        <v>3.8</v>
      </c>
      <c r="V2254" t="s">
        <v>2862</v>
      </c>
      <c r="W2254" t="s">
        <v>2386</v>
      </c>
      <c r="X2254" t="s">
        <v>2375</v>
      </c>
      <c r="Y2254" t="s">
        <v>3114</v>
      </c>
      <c r="Z2254" t="s">
        <v>3532</v>
      </c>
      <c r="AA2254">
        <v>797408</v>
      </c>
      <c r="AB2254" s="203">
        <v>37030.875</v>
      </c>
      <c r="AC2254" s="203">
        <v>37032.875</v>
      </c>
    </row>
    <row r="2255" spans="1:29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3</v>
      </c>
      <c r="F2255" s="218">
        <f t="shared" si="180"/>
        <v>15000</v>
      </c>
      <c r="G2255" s="207">
        <v>1265699</v>
      </c>
      <c r="H2255" s="203">
        <v>37029.372361111113</v>
      </c>
      <c r="I2255" t="s">
        <v>2397</v>
      </c>
      <c r="M2255" t="s">
        <v>2476</v>
      </c>
      <c r="N2255" t="s">
        <v>3110</v>
      </c>
      <c r="O2255" t="s">
        <v>1822</v>
      </c>
      <c r="P2255" s="204">
        <v>5000</v>
      </c>
      <c r="S2255" t="s">
        <v>2477</v>
      </c>
      <c r="T2255" t="s">
        <v>3899</v>
      </c>
      <c r="U2255" s="206">
        <v>4.01</v>
      </c>
      <c r="V2255" t="s">
        <v>2398</v>
      </c>
      <c r="W2255" t="s">
        <v>3174</v>
      </c>
      <c r="X2255" t="s">
        <v>3138</v>
      </c>
      <c r="Y2255" t="s">
        <v>3114</v>
      </c>
      <c r="Z2255" t="s">
        <v>3532</v>
      </c>
      <c r="AA2255">
        <v>797409</v>
      </c>
      <c r="AB2255" s="203">
        <v>37030.875</v>
      </c>
      <c r="AC2255" s="203">
        <v>37032.875</v>
      </c>
    </row>
    <row r="2256" spans="1:29" x14ac:dyDescent="0.25">
      <c r="A2256" s="44" t="str">
        <f t="shared" si="176"/>
        <v>US Natural Gas Financial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30</v>
      </c>
      <c r="F2256" s="218">
        <f t="shared" si="180"/>
        <v>75000</v>
      </c>
      <c r="G2256" s="207">
        <v>1265700</v>
      </c>
      <c r="H2256" s="203">
        <v>37029.372418981482</v>
      </c>
      <c r="I2256" t="s">
        <v>3136</v>
      </c>
      <c r="M2256" t="s">
        <v>2476</v>
      </c>
      <c r="N2256" t="s">
        <v>2711</v>
      </c>
      <c r="O2256" t="s">
        <v>2712</v>
      </c>
      <c r="P2256" s="204">
        <v>2500</v>
      </c>
      <c r="S2256" t="s">
        <v>2477</v>
      </c>
      <c r="T2256" t="s">
        <v>3899</v>
      </c>
      <c r="U2256" s="206">
        <v>4.1749999999999998</v>
      </c>
      <c r="V2256" t="s">
        <v>3690</v>
      </c>
      <c r="W2256" t="s">
        <v>3390</v>
      </c>
      <c r="X2256" t="s">
        <v>2713</v>
      </c>
      <c r="Y2256" t="s">
        <v>3964</v>
      </c>
      <c r="Z2256" t="s">
        <v>3532</v>
      </c>
      <c r="AA2256" t="s">
        <v>2226</v>
      </c>
      <c r="AB2256" s="203">
        <v>37043.875</v>
      </c>
      <c r="AC2256" s="203">
        <v>37072.875</v>
      </c>
    </row>
    <row r="2257" spans="1:29" x14ac:dyDescent="0.25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3</v>
      </c>
      <c r="F2257" s="218">
        <f t="shared" si="180"/>
        <v>30000</v>
      </c>
      <c r="G2257" s="207">
        <v>1265701</v>
      </c>
      <c r="H2257" s="203">
        <v>37029.372418981482</v>
      </c>
      <c r="I2257" t="s">
        <v>3240</v>
      </c>
      <c r="M2257" t="s">
        <v>2476</v>
      </c>
      <c r="N2257" t="s">
        <v>3110</v>
      </c>
      <c r="O2257" t="s">
        <v>1762</v>
      </c>
      <c r="Q2257" s="204">
        <v>10000</v>
      </c>
      <c r="S2257" t="s">
        <v>2477</v>
      </c>
      <c r="T2257" t="s">
        <v>3899</v>
      </c>
      <c r="U2257" s="206">
        <v>4.07</v>
      </c>
      <c r="V2257" t="s">
        <v>3176</v>
      </c>
      <c r="W2257" t="s">
        <v>3157</v>
      </c>
      <c r="X2257" t="s">
        <v>3158</v>
      </c>
      <c r="Y2257" t="s">
        <v>3114</v>
      </c>
      <c r="Z2257" t="s">
        <v>3532</v>
      </c>
      <c r="AA2257">
        <v>797410</v>
      </c>
      <c r="AB2257" s="203">
        <v>37030.875</v>
      </c>
      <c r="AC2257" s="203">
        <v>37032.875</v>
      </c>
    </row>
    <row r="2258" spans="1:29" x14ac:dyDescent="0.25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3</v>
      </c>
      <c r="F2258" s="218">
        <f t="shared" si="180"/>
        <v>1434</v>
      </c>
      <c r="G2258" s="207">
        <v>1265702</v>
      </c>
      <c r="H2258" s="203">
        <v>37029.372442129628</v>
      </c>
      <c r="I2258" t="s">
        <v>2401</v>
      </c>
      <c r="M2258" t="s">
        <v>2476</v>
      </c>
      <c r="N2258" t="s">
        <v>3110</v>
      </c>
      <c r="O2258" t="s">
        <v>1761</v>
      </c>
      <c r="Q2258" s="204">
        <v>478</v>
      </c>
      <c r="S2258" t="s">
        <v>2477</v>
      </c>
      <c r="T2258" t="s">
        <v>3899</v>
      </c>
      <c r="U2258" s="206">
        <v>4.4749999999999996</v>
      </c>
      <c r="V2258" t="s">
        <v>2402</v>
      </c>
      <c r="W2258" t="s">
        <v>2358</v>
      </c>
      <c r="X2258" t="s">
        <v>2359</v>
      </c>
      <c r="Y2258" t="s">
        <v>3114</v>
      </c>
      <c r="Z2258" t="s">
        <v>3532</v>
      </c>
      <c r="AA2258">
        <v>797411</v>
      </c>
      <c r="AB2258" s="203">
        <v>37030.875</v>
      </c>
      <c r="AC2258" s="203">
        <v>37032.875</v>
      </c>
    </row>
    <row r="2259" spans="1:29" x14ac:dyDescent="0.25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3</v>
      </c>
      <c r="F2259" s="218">
        <f t="shared" si="180"/>
        <v>15000</v>
      </c>
      <c r="G2259" s="207">
        <v>1265703</v>
      </c>
      <c r="H2259" s="203">
        <v>37029.372453703705</v>
      </c>
      <c r="I2259" t="s">
        <v>2654</v>
      </c>
      <c r="M2259" t="s">
        <v>2476</v>
      </c>
      <c r="N2259" t="s">
        <v>3110</v>
      </c>
      <c r="O2259" t="s">
        <v>1832</v>
      </c>
      <c r="Q2259" s="204">
        <v>5000</v>
      </c>
      <c r="S2259" t="s">
        <v>2477</v>
      </c>
      <c r="T2259" t="s">
        <v>3899</v>
      </c>
      <c r="U2259" s="206">
        <v>2.75</v>
      </c>
      <c r="V2259" t="s">
        <v>2514</v>
      </c>
      <c r="W2259" t="s">
        <v>2413</v>
      </c>
      <c r="X2259" t="s">
        <v>2375</v>
      </c>
      <c r="Y2259" t="s">
        <v>3114</v>
      </c>
      <c r="Z2259" t="s">
        <v>3532</v>
      </c>
      <c r="AA2259">
        <v>797412</v>
      </c>
      <c r="AB2259" s="203">
        <v>37030.875</v>
      </c>
      <c r="AC2259" s="203">
        <v>37032.875</v>
      </c>
    </row>
    <row r="2260" spans="1:29" x14ac:dyDescent="0.25">
      <c r="A2260" s="44" t="str">
        <f t="shared" si="176"/>
        <v xml:space="preserve"> Natural Gas Physical</v>
      </c>
      <c r="B2260" s="44" t="str">
        <f t="shared" si="177"/>
        <v/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4</v>
      </c>
      <c r="F2260" s="218">
        <f t="shared" si="180"/>
        <v>40000</v>
      </c>
      <c r="G2260" s="207">
        <v>1265704</v>
      </c>
      <c r="H2260" s="203">
        <v>37029.372476851851</v>
      </c>
      <c r="I2260" t="s">
        <v>2955</v>
      </c>
      <c r="M2260" t="s">
        <v>2476</v>
      </c>
      <c r="N2260" t="s">
        <v>2391</v>
      </c>
      <c r="O2260" t="s">
        <v>2080</v>
      </c>
      <c r="P2260" s="204">
        <v>10000</v>
      </c>
      <c r="S2260" t="s">
        <v>4050</v>
      </c>
      <c r="T2260" t="s">
        <v>2392</v>
      </c>
      <c r="U2260" s="206">
        <v>5.4450000000000003</v>
      </c>
      <c r="V2260" t="s">
        <v>3680</v>
      </c>
      <c r="W2260" t="s">
        <v>2394</v>
      </c>
      <c r="X2260" t="s">
        <v>2395</v>
      </c>
      <c r="Y2260" t="s">
        <v>3114</v>
      </c>
      <c r="Z2260" t="s">
        <v>3533</v>
      </c>
      <c r="AA2260">
        <v>797413</v>
      </c>
      <c r="AB2260" s="203">
        <v>37029.875</v>
      </c>
      <c r="AC2260" s="203">
        <v>37032.875</v>
      </c>
    </row>
    <row r="2261" spans="1:29" x14ac:dyDescent="0.25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3</v>
      </c>
      <c r="F2261" s="218">
        <f t="shared" si="180"/>
        <v>30000</v>
      </c>
      <c r="G2261" s="207">
        <v>1265705</v>
      </c>
      <c r="H2261" s="203">
        <v>37029.372476851851</v>
      </c>
      <c r="I2261" t="s">
        <v>3240</v>
      </c>
      <c r="M2261" t="s">
        <v>2476</v>
      </c>
      <c r="N2261" t="s">
        <v>3110</v>
      </c>
      <c r="O2261" t="s">
        <v>1805</v>
      </c>
      <c r="Q2261" s="204">
        <v>10000</v>
      </c>
      <c r="S2261" t="s">
        <v>2477</v>
      </c>
      <c r="T2261" t="s">
        <v>3899</v>
      </c>
      <c r="U2261" s="206">
        <v>3.8250000000000002</v>
      </c>
      <c r="V2261" t="s">
        <v>2874</v>
      </c>
      <c r="W2261" t="s">
        <v>2386</v>
      </c>
      <c r="X2261" t="s">
        <v>2375</v>
      </c>
      <c r="Y2261" t="s">
        <v>3114</v>
      </c>
      <c r="Z2261" t="s">
        <v>3532</v>
      </c>
      <c r="AA2261">
        <v>797414</v>
      </c>
      <c r="AB2261" s="203">
        <v>37030.875</v>
      </c>
      <c r="AC2261" s="203">
        <v>37032.875</v>
      </c>
    </row>
    <row r="2262" spans="1:29" x14ac:dyDescent="0.25">
      <c r="A2262" s="44" t="str">
        <f t="shared" si="176"/>
        <v>US Natural Gas Financial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30</v>
      </c>
      <c r="F2262" s="218">
        <f t="shared" si="180"/>
        <v>150000</v>
      </c>
      <c r="G2262" s="207">
        <v>1265706</v>
      </c>
      <c r="H2262" s="203">
        <v>37029.372499999998</v>
      </c>
      <c r="I2262" t="s">
        <v>3118</v>
      </c>
      <c r="M2262" t="s">
        <v>2476</v>
      </c>
      <c r="N2262" t="s">
        <v>2711</v>
      </c>
      <c r="O2262" t="s">
        <v>2712</v>
      </c>
      <c r="P2262" s="204">
        <v>5000</v>
      </c>
      <c r="S2262" t="s">
        <v>2477</v>
      </c>
      <c r="T2262" t="s">
        <v>3899</v>
      </c>
      <c r="U2262" s="206">
        <v>4.1749999999999998</v>
      </c>
      <c r="V2262" t="s">
        <v>3000</v>
      </c>
      <c r="W2262" t="s">
        <v>3390</v>
      </c>
      <c r="X2262" t="s">
        <v>2713</v>
      </c>
      <c r="Y2262" t="s">
        <v>3964</v>
      </c>
      <c r="Z2262" t="s">
        <v>3532</v>
      </c>
      <c r="AA2262" t="s">
        <v>2227</v>
      </c>
      <c r="AB2262" s="203">
        <v>37043.875</v>
      </c>
      <c r="AC2262" s="203">
        <v>37072.875</v>
      </c>
    </row>
    <row r="2263" spans="1:29" x14ac:dyDescent="0.25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3</v>
      </c>
      <c r="F2263" s="218">
        <f t="shared" si="180"/>
        <v>696</v>
      </c>
      <c r="G2263" s="207">
        <v>1265707</v>
      </c>
      <c r="H2263" s="203">
        <v>37029.372499999998</v>
      </c>
      <c r="I2263" t="s">
        <v>2365</v>
      </c>
      <c r="M2263" t="s">
        <v>2476</v>
      </c>
      <c r="N2263" t="s">
        <v>3110</v>
      </c>
      <c r="O2263" t="s">
        <v>1802</v>
      </c>
      <c r="P2263" s="204">
        <v>232</v>
      </c>
      <c r="S2263" t="s">
        <v>2477</v>
      </c>
      <c r="T2263" t="s">
        <v>3899</v>
      </c>
      <c r="U2263" s="206">
        <v>4.0250000000000004</v>
      </c>
      <c r="V2263" t="s">
        <v>2922</v>
      </c>
      <c r="W2263" t="s">
        <v>3157</v>
      </c>
      <c r="X2263" t="s">
        <v>3158</v>
      </c>
      <c r="Y2263" t="s">
        <v>3114</v>
      </c>
      <c r="Z2263" t="s">
        <v>3532</v>
      </c>
      <c r="AA2263">
        <v>797415</v>
      </c>
      <c r="AB2263" s="203">
        <v>37030.875</v>
      </c>
      <c r="AC2263" s="203">
        <v>37032.875</v>
      </c>
    </row>
    <row r="2264" spans="1:29" x14ac:dyDescent="0.25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3</v>
      </c>
      <c r="F2264" s="218">
        <f t="shared" si="180"/>
        <v>75000</v>
      </c>
      <c r="G2264" s="207">
        <v>1265708</v>
      </c>
      <c r="H2264" s="203">
        <v>37029.372523148151</v>
      </c>
      <c r="I2264" t="s">
        <v>2853</v>
      </c>
      <c r="M2264" t="s">
        <v>2476</v>
      </c>
      <c r="N2264" t="s">
        <v>3110</v>
      </c>
      <c r="O2264" t="s">
        <v>2606</v>
      </c>
      <c r="P2264" s="204">
        <v>25000</v>
      </c>
      <c r="S2264" t="s">
        <v>2477</v>
      </c>
      <c r="T2264" t="s">
        <v>3899</v>
      </c>
      <c r="U2264" s="206">
        <v>4.125</v>
      </c>
      <c r="V2264" t="s">
        <v>2500</v>
      </c>
      <c r="W2264" t="s">
        <v>2319</v>
      </c>
      <c r="X2264" t="s">
        <v>2320</v>
      </c>
      <c r="Y2264" t="s">
        <v>3114</v>
      </c>
      <c r="Z2264" t="s">
        <v>3532</v>
      </c>
      <c r="AA2264">
        <v>797416</v>
      </c>
      <c r="AB2264" s="203">
        <v>37030.875</v>
      </c>
      <c r="AC2264" s="203">
        <v>37032.875</v>
      </c>
    </row>
    <row r="2265" spans="1:29" x14ac:dyDescent="0.25">
      <c r="A2265" s="44" t="str">
        <f t="shared" si="176"/>
        <v>US Natural Gas Financial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Financial</v>
      </c>
      <c r="E2265" s="44">
        <f>IF(VLOOKUP(S2265,'DD-Lookup'!$J$6:$L$50,3,FALSE)="Monthly",(YEAR(AC2265)-YEAR(AB2265))*12+MONTH(AC2265)-MONTH(AB2265)+1,(AC2265-AB2265+1))</f>
        <v>30</v>
      </c>
      <c r="F2265" s="218">
        <f t="shared" si="180"/>
        <v>75000</v>
      </c>
      <c r="G2265" s="207">
        <v>1265710</v>
      </c>
      <c r="H2265" s="203">
        <v>37029.372546296298</v>
      </c>
      <c r="I2265" t="s">
        <v>3240</v>
      </c>
      <c r="M2265" t="s">
        <v>2476</v>
      </c>
      <c r="N2265" t="s">
        <v>2711</v>
      </c>
      <c r="O2265" t="s">
        <v>2712</v>
      </c>
      <c r="P2265" s="204">
        <v>2500</v>
      </c>
      <c r="S2265" t="s">
        <v>2477</v>
      </c>
      <c r="T2265" t="s">
        <v>3899</v>
      </c>
      <c r="U2265" s="206">
        <v>4.1749999999999998</v>
      </c>
      <c r="V2265" t="s">
        <v>2508</v>
      </c>
      <c r="W2265" t="s">
        <v>3390</v>
      </c>
      <c r="X2265" t="s">
        <v>2713</v>
      </c>
      <c r="Y2265" t="s">
        <v>3964</v>
      </c>
      <c r="Z2265" t="s">
        <v>3532</v>
      </c>
      <c r="AA2265" t="s">
        <v>2228</v>
      </c>
      <c r="AB2265" s="203">
        <v>37043.875</v>
      </c>
      <c r="AC2265" s="203">
        <v>37072.875</v>
      </c>
    </row>
    <row r="2266" spans="1:29" x14ac:dyDescent="0.25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3</v>
      </c>
      <c r="F2266" s="218">
        <f t="shared" si="180"/>
        <v>15000</v>
      </c>
      <c r="G2266" s="207">
        <v>1265711</v>
      </c>
      <c r="H2266" s="203">
        <v>37029.372569444444</v>
      </c>
      <c r="I2266" t="s">
        <v>2704</v>
      </c>
      <c r="M2266" t="s">
        <v>2476</v>
      </c>
      <c r="N2266" t="s">
        <v>3110</v>
      </c>
      <c r="O2266" t="s">
        <v>1834</v>
      </c>
      <c r="Q2266" s="204">
        <v>5000</v>
      </c>
      <c r="S2266" t="s">
        <v>2477</v>
      </c>
      <c r="T2266" t="s">
        <v>3899</v>
      </c>
      <c r="U2266" s="206">
        <v>4</v>
      </c>
      <c r="V2266" t="s">
        <v>2388</v>
      </c>
      <c r="W2266" t="s">
        <v>2374</v>
      </c>
      <c r="X2266" t="s">
        <v>2375</v>
      </c>
      <c r="Y2266" t="s">
        <v>3114</v>
      </c>
      <c r="Z2266" t="s">
        <v>3532</v>
      </c>
      <c r="AA2266">
        <v>797417</v>
      </c>
      <c r="AB2266" s="203">
        <v>37030.875</v>
      </c>
      <c r="AC2266" s="203">
        <v>37032.875</v>
      </c>
    </row>
    <row r="2267" spans="1:29" x14ac:dyDescent="0.25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3</v>
      </c>
      <c r="F2267" s="218">
        <f t="shared" si="180"/>
        <v>15000</v>
      </c>
      <c r="G2267" s="207">
        <v>1265712</v>
      </c>
      <c r="H2267" s="203">
        <v>37029.372569444444</v>
      </c>
      <c r="I2267" t="s">
        <v>2387</v>
      </c>
      <c r="M2267" t="s">
        <v>2476</v>
      </c>
      <c r="N2267" t="s">
        <v>3110</v>
      </c>
      <c r="O2267" t="s">
        <v>1805</v>
      </c>
      <c r="Q2267" s="204">
        <v>5000</v>
      </c>
      <c r="S2267" t="s">
        <v>2477</v>
      </c>
      <c r="T2267" t="s">
        <v>3899</v>
      </c>
      <c r="U2267" s="206">
        <v>3.85</v>
      </c>
      <c r="V2267" t="s">
        <v>2224</v>
      </c>
      <c r="W2267" t="s">
        <v>2386</v>
      </c>
      <c r="X2267" t="s">
        <v>2375</v>
      </c>
      <c r="Y2267" t="s">
        <v>3114</v>
      </c>
      <c r="Z2267" t="s">
        <v>3532</v>
      </c>
      <c r="AA2267">
        <v>797418</v>
      </c>
      <c r="AB2267" s="203">
        <v>37030.875</v>
      </c>
      <c r="AC2267" s="203">
        <v>37032.875</v>
      </c>
    </row>
    <row r="2268" spans="1:29" x14ac:dyDescent="0.25">
      <c r="A2268" s="44" t="str">
        <f t="shared" si="176"/>
        <v>US Natural Gas Physical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3</v>
      </c>
      <c r="F2268" s="218">
        <f t="shared" si="180"/>
        <v>12000</v>
      </c>
      <c r="G2268" s="207">
        <v>1265714</v>
      </c>
      <c r="H2268" s="203">
        <v>37029.372627314813</v>
      </c>
      <c r="I2268" t="s">
        <v>2863</v>
      </c>
      <c r="M2268" t="s">
        <v>2476</v>
      </c>
      <c r="N2268" t="s">
        <v>3110</v>
      </c>
      <c r="O2268" t="s">
        <v>1178</v>
      </c>
      <c r="Q2268" s="204">
        <v>4000</v>
      </c>
      <c r="S2268" t="s">
        <v>2477</v>
      </c>
      <c r="T2268" t="s">
        <v>3899</v>
      </c>
      <c r="U2268" s="206">
        <v>3.99</v>
      </c>
      <c r="V2268" t="s">
        <v>2901</v>
      </c>
      <c r="W2268" t="s">
        <v>4133</v>
      </c>
      <c r="X2268" t="s">
        <v>2378</v>
      </c>
      <c r="Y2268" t="s">
        <v>3114</v>
      </c>
      <c r="Z2268" t="s">
        <v>3532</v>
      </c>
      <c r="AA2268">
        <v>797419</v>
      </c>
      <c r="AB2268" s="203">
        <v>37030.875</v>
      </c>
      <c r="AC2268" s="203">
        <v>37032.875</v>
      </c>
    </row>
    <row r="2269" spans="1:29" x14ac:dyDescent="0.25">
      <c r="A2269" s="44" t="str">
        <f t="shared" si="176"/>
        <v>US Natural Gas Physical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3</v>
      </c>
      <c r="F2269" s="218">
        <f t="shared" si="180"/>
        <v>15000</v>
      </c>
      <c r="G2269" s="207">
        <v>1265715</v>
      </c>
      <c r="H2269" s="203">
        <v>37029.372650462959</v>
      </c>
      <c r="I2269" t="s">
        <v>3769</v>
      </c>
      <c r="M2269" t="s">
        <v>2476</v>
      </c>
      <c r="N2269" t="s">
        <v>3110</v>
      </c>
      <c r="O2269" t="s">
        <v>2625</v>
      </c>
      <c r="P2269" s="204">
        <v>5000</v>
      </c>
      <c r="S2269" t="s">
        <v>2477</v>
      </c>
      <c r="T2269" t="s">
        <v>3899</v>
      </c>
      <c r="U2269" s="206">
        <v>4.0999999999999996</v>
      </c>
      <c r="V2269" t="s">
        <v>2562</v>
      </c>
      <c r="W2269" t="s">
        <v>4133</v>
      </c>
      <c r="X2269" t="s">
        <v>2378</v>
      </c>
      <c r="Y2269" t="s">
        <v>3114</v>
      </c>
      <c r="Z2269" t="s">
        <v>3532</v>
      </c>
      <c r="AA2269">
        <v>797420</v>
      </c>
      <c r="AB2269" s="203">
        <v>37030.875</v>
      </c>
      <c r="AC2269" s="203">
        <v>37032.875</v>
      </c>
    </row>
    <row r="2270" spans="1:29" x14ac:dyDescent="0.25">
      <c r="A2270" s="44" t="str">
        <f t="shared" si="176"/>
        <v xml:space="preserve"> Natural Gas Physical</v>
      </c>
      <c r="B2270" s="44" t="str">
        <f t="shared" si="177"/>
        <v/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4</v>
      </c>
      <c r="F2270" s="218">
        <f t="shared" si="180"/>
        <v>40000</v>
      </c>
      <c r="G2270" s="207">
        <v>1265716</v>
      </c>
      <c r="H2270" s="203">
        <v>37029.372696759259</v>
      </c>
      <c r="I2270" t="s">
        <v>1180</v>
      </c>
      <c r="M2270" t="s">
        <v>2476</v>
      </c>
      <c r="N2270" t="s">
        <v>2391</v>
      </c>
      <c r="O2270" t="s">
        <v>2080</v>
      </c>
      <c r="P2270" s="204">
        <v>10000</v>
      </c>
      <c r="S2270" t="s">
        <v>4050</v>
      </c>
      <c r="T2270" t="s">
        <v>2392</v>
      </c>
      <c r="U2270" s="206">
        <v>5.4249999999999998</v>
      </c>
      <c r="V2270" t="s">
        <v>1181</v>
      </c>
      <c r="W2270" t="s">
        <v>2394</v>
      </c>
      <c r="X2270" t="s">
        <v>2395</v>
      </c>
      <c r="Y2270" t="s">
        <v>3114</v>
      </c>
      <c r="Z2270" t="s">
        <v>3533</v>
      </c>
      <c r="AA2270">
        <v>797421</v>
      </c>
      <c r="AB2270" s="203">
        <v>37029.875</v>
      </c>
      <c r="AC2270" s="203">
        <v>37032.875</v>
      </c>
    </row>
    <row r="2271" spans="1:29" x14ac:dyDescent="0.25">
      <c r="A2271" s="44" t="str">
        <f t="shared" si="176"/>
        <v>US Natural Gas Financial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Financial</v>
      </c>
      <c r="E2271" s="44">
        <f>IF(VLOOKUP(S2271,'DD-Lookup'!$J$6:$L$50,3,FALSE)="Monthly",(YEAR(AC2271)-YEAR(AB2271))*12+MONTH(AC2271)-MONTH(AB2271)+1,(AC2271-AB2271+1))</f>
        <v>153</v>
      </c>
      <c r="F2271" s="218">
        <f t="shared" si="180"/>
        <v>765000</v>
      </c>
      <c r="G2271" s="207">
        <v>1265718</v>
      </c>
      <c r="H2271" s="203">
        <v>37029.372743055559</v>
      </c>
      <c r="I2271" t="s">
        <v>3109</v>
      </c>
      <c r="M2271" t="s">
        <v>2476</v>
      </c>
      <c r="N2271" t="s">
        <v>2711</v>
      </c>
      <c r="O2271" t="s">
        <v>2310</v>
      </c>
      <c r="Q2271" s="204">
        <v>5000</v>
      </c>
      <c r="S2271" t="s">
        <v>2477</v>
      </c>
      <c r="T2271" t="s">
        <v>3899</v>
      </c>
      <c r="U2271" s="206">
        <v>4.3150000000000004</v>
      </c>
      <c r="V2271" t="s">
        <v>2335</v>
      </c>
      <c r="W2271" t="s">
        <v>3390</v>
      </c>
      <c r="X2271" t="s">
        <v>2713</v>
      </c>
      <c r="Y2271" t="s">
        <v>3964</v>
      </c>
      <c r="Z2271" t="s">
        <v>3532</v>
      </c>
      <c r="AA2271" t="s">
        <v>2229</v>
      </c>
      <c r="AB2271" s="203">
        <v>37043</v>
      </c>
      <c r="AC2271" s="203">
        <v>37195</v>
      </c>
    </row>
    <row r="2272" spans="1:29" x14ac:dyDescent="0.25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3</v>
      </c>
      <c r="F2272" s="218">
        <f t="shared" si="180"/>
        <v>1308</v>
      </c>
      <c r="G2272" s="207">
        <v>1265717</v>
      </c>
      <c r="H2272" s="203">
        <v>37029.372743055559</v>
      </c>
      <c r="I2272" t="s">
        <v>2863</v>
      </c>
      <c r="M2272" t="s">
        <v>2476</v>
      </c>
      <c r="N2272" t="s">
        <v>3110</v>
      </c>
      <c r="O2272" t="s">
        <v>1861</v>
      </c>
      <c r="Q2272" s="204">
        <v>436</v>
      </c>
      <c r="S2272" t="s">
        <v>2477</v>
      </c>
      <c r="T2272" t="s">
        <v>3899</v>
      </c>
      <c r="U2272" s="206">
        <v>4.1761999999999997</v>
      </c>
      <c r="V2272" t="s">
        <v>2899</v>
      </c>
      <c r="W2272" t="s">
        <v>3112</v>
      </c>
      <c r="X2272" t="s">
        <v>3113</v>
      </c>
      <c r="Y2272" t="s">
        <v>3114</v>
      </c>
      <c r="Z2272" t="s">
        <v>3532</v>
      </c>
      <c r="AA2272">
        <v>797422</v>
      </c>
      <c r="AB2272" s="203">
        <v>37030.875</v>
      </c>
      <c r="AC2272" s="203">
        <v>37032.875</v>
      </c>
    </row>
    <row r="2273" spans="1:29" x14ac:dyDescent="0.25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3</v>
      </c>
      <c r="F2273" s="218">
        <f t="shared" si="180"/>
        <v>6000</v>
      </c>
      <c r="G2273" s="207">
        <v>1265719</v>
      </c>
      <c r="H2273" s="203">
        <v>37029.372777777775</v>
      </c>
      <c r="I2273" t="s">
        <v>2365</v>
      </c>
      <c r="M2273" t="s">
        <v>2476</v>
      </c>
      <c r="N2273" t="s">
        <v>3110</v>
      </c>
      <c r="O2273" t="s">
        <v>1822</v>
      </c>
      <c r="P2273" s="204">
        <v>2000</v>
      </c>
      <c r="S2273" t="s">
        <v>2477</v>
      </c>
      <c r="T2273" t="s">
        <v>3899</v>
      </c>
      <c r="U2273" s="206">
        <v>4.0049999999999999</v>
      </c>
      <c r="V2273" t="s">
        <v>3703</v>
      </c>
      <c r="W2273" t="s">
        <v>3174</v>
      </c>
      <c r="X2273" t="s">
        <v>3138</v>
      </c>
      <c r="Y2273" t="s">
        <v>3114</v>
      </c>
      <c r="Z2273" t="s">
        <v>3532</v>
      </c>
      <c r="AA2273">
        <v>797423</v>
      </c>
      <c r="AB2273" s="203">
        <v>37030.875</v>
      </c>
      <c r="AC2273" s="203">
        <v>37032.875</v>
      </c>
    </row>
    <row r="2274" spans="1:29" x14ac:dyDescent="0.25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3</v>
      </c>
      <c r="F2274" s="218">
        <f t="shared" si="180"/>
        <v>14985</v>
      </c>
      <c r="G2274" s="207">
        <v>1265720</v>
      </c>
      <c r="H2274" s="203">
        <v>37029.372789351852</v>
      </c>
      <c r="I2274" t="s">
        <v>2704</v>
      </c>
      <c r="M2274" t="s">
        <v>2476</v>
      </c>
      <c r="N2274" t="s">
        <v>3110</v>
      </c>
      <c r="O2274" t="s">
        <v>1812</v>
      </c>
      <c r="P2274" s="204">
        <v>4995</v>
      </c>
      <c r="S2274" t="s">
        <v>2477</v>
      </c>
      <c r="T2274" t="s">
        <v>3899</v>
      </c>
      <c r="U2274" s="206">
        <v>2.395</v>
      </c>
      <c r="V2274" t="s">
        <v>2923</v>
      </c>
      <c r="W2274" t="s">
        <v>2400</v>
      </c>
      <c r="X2274" t="s">
        <v>2375</v>
      </c>
      <c r="Y2274" t="s">
        <v>3114</v>
      </c>
      <c r="Z2274" t="s">
        <v>3532</v>
      </c>
      <c r="AA2274">
        <v>797424</v>
      </c>
      <c r="AB2274" s="203">
        <v>37030.875</v>
      </c>
      <c r="AC2274" s="203">
        <v>37032.875</v>
      </c>
    </row>
    <row r="2275" spans="1:29" x14ac:dyDescent="0.25">
      <c r="A2275" s="44" t="str">
        <f t="shared" si="176"/>
        <v>US Natural Gas Financial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30</v>
      </c>
      <c r="F2275" s="218">
        <f t="shared" si="180"/>
        <v>300000</v>
      </c>
      <c r="G2275" s="207">
        <v>1265721</v>
      </c>
      <c r="H2275" s="203">
        <v>37029.372812499998</v>
      </c>
      <c r="I2275" t="s">
        <v>3639</v>
      </c>
      <c r="M2275" t="s">
        <v>2476</v>
      </c>
      <c r="N2275" t="s">
        <v>2711</v>
      </c>
      <c r="O2275" t="s">
        <v>2364</v>
      </c>
      <c r="Q2275" s="204">
        <v>10000</v>
      </c>
      <c r="S2275" t="s">
        <v>2477</v>
      </c>
      <c r="T2275" t="s">
        <v>3899</v>
      </c>
      <c r="U2275" s="206">
        <v>4.1749999999999998</v>
      </c>
      <c r="V2275" t="s">
        <v>3180</v>
      </c>
      <c r="W2275" t="s">
        <v>3390</v>
      </c>
      <c r="X2275" t="s">
        <v>2713</v>
      </c>
      <c r="Y2275" t="s">
        <v>3964</v>
      </c>
      <c r="Z2275" t="s">
        <v>3532</v>
      </c>
      <c r="AA2275" t="s">
        <v>2230</v>
      </c>
      <c r="AB2275" s="203">
        <v>37043.915972222225</v>
      </c>
      <c r="AC2275" s="203">
        <v>37072.915972222225</v>
      </c>
    </row>
    <row r="2276" spans="1:29" x14ac:dyDescent="0.25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3</v>
      </c>
      <c r="F2276" s="218">
        <f t="shared" si="180"/>
        <v>15000</v>
      </c>
      <c r="G2276" s="207">
        <v>1265722</v>
      </c>
      <c r="H2276" s="203">
        <v>37029.372835648152</v>
      </c>
      <c r="I2276" t="s">
        <v>2669</v>
      </c>
      <c r="M2276" t="s">
        <v>2476</v>
      </c>
      <c r="N2276" t="s">
        <v>3110</v>
      </c>
      <c r="O2276" t="s">
        <v>1768</v>
      </c>
      <c r="Q2276" s="204">
        <v>5000</v>
      </c>
      <c r="S2276" t="s">
        <v>2477</v>
      </c>
      <c r="T2276" t="s">
        <v>3899</v>
      </c>
      <c r="U2276" s="206">
        <v>3.9449999999999998</v>
      </c>
      <c r="V2276" t="s">
        <v>2998</v>
      </c>
      <c r="W2276" t="s">
        <v>3174</v>
      </c>
      <c r="X2276" t="s">
        <v>3138</v>
      </c>
      <c r="Y2276" t="s">
        <v>3114</v>
      </c>
      <c r="Z2276" t="s">
        <v>3532</v>
      </c>
      <c r="AA2276">
        <v>797425</v>
      </c>
      <c r="AB2276" s="203">
        <v>37030.875</v>
      </c>
      <c r="AC2276" s="203">
        <v>37032.875</v>
      </c>
    </row>
    <row r="2277" spans="1:29" x14ac:dyDescent="0.25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3</v>
      </c>
      <c r="F2277" s="218">
        <f t="shared" si="180"/>
        <v>15000</v>
      </c>
      <c r="G2277" s="207">
        <v>1265724</v>
      </c>
      <c r="H2277" s="203">
        <v>37029.372847222221</v>
      </c>
      <c r="I2277" t="s">
        <v>3639</v>
      </c>
      <c r="M2277" t="s">
        <v>2476</v>
      </c>
      <c r="N2277" t="s">
        <v>3110</v>
      </c>
      <c r="O2277" t="s">
        <v>1832</v>
      </c>
      <c r="P2277" s="204">
        <v>5000</v>
      </c>
      <c r="S2277" t="s">
        <v>2477</v>
      </c>
      <c r="T2277" t="s">
        <v>3899</v>
      </c>
      <c r="U2277" s="206">
        <v>2.75</v>
      </c>
      <c r="V2277" t="s">
        <v>2841</v>
      </c>
      <c r="W2277" t="s">
        <v>2413</v>
      </c>
      <c r="X2277" t="s">
        <v>2375</v>
      </c>
      <c r="Y2277" t="s">
        <v>3114</v>
      </c>
      <c r="Z2277" t="s">
        <v>3532</v>
      </c>
      <c r="AA2277">
        <v>797427</v>
      </c>
      <c r="AB2277" s="203">
        <v>37030.875</v>
      </c>
      <c r="AC2277" s="203">
        <v>37032.875</v>
      </c>
    </row>
    <row r="2278" spans="1:29" x14ac:dyDescent="0.25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3</v>
      </c>
      <c r="F2278" s="218">
        <f t="shared" si="180"/>
        <v>15000</v>
      </c>
      <c r="G2278" s="207">
        <v>1265723</v>
      </c>
      <c r="H2278" s="203">
        <v>37029.372847222221</v>
      </c>
      <c r="I2278" t="s">
        <v>2365</v>
      </c>
      <c r="M2278" t="s">
        <v>2476</v>
      </c>
      <c r="N2278" t="s">
        <v>3110</v>
      </c>
      <c r="O2278" t="s">
        <v>1769</v>
      </c>
      <c r="Q2278" s="204">
        <v>5000</v>
      </c>
      <c r="S2278" t="s">
        <v>2477</v>
      </c>
      <c r="T2278" t="s">
        <v>3899</v>
      </c>
      <c r="U2278" s="206">
        <v>3.9849999999999999</v>
      </c>
      <c r="V2278" t="s">
        <v>2212</v>
      </c>
      <c r="W2278" t="s">
        <v>3174</v>
      </c>
      <c r="X2278" t="s">
        <v>3138</v>
      </c>
      <c r="Y2278" t="s">
        <v>3114</v>
      </c>
      <c r="Z2278" t="s">
        <v>3532</v>
      </c>
      <c r="AA2278">
        <v>797426</v>
      </c>
      <c r="AB2278" s="203">
        <v>37030.875</v>
      </c>
      <c r="AC2278" s="203">
        <v>37032.875</v>
      </c>
    </row>
    <row r="2279" spans="1:29" x14ac:dyDescent="0.25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3</v>
      </c>
      <c r="F2279" s="218">
        <f t="shared" si="180"/>
        <v>75000</v>
      </c>
      <c r="G2279" s="207">
        <v>1265725</v>
      </c>
      <c r="H2279" s="203">
        <v>37029.372858796298</v>
      </c>
      <c r="I2279" t="s">
        <v>3639</v>
      </c>
      <c r="M2279" t="s">
        <v>2476</v>
      </c>
      <c r="N2279" t="s">
        <v>3110</v>
      </c>
      <c r="O2279" t="s">
        <v>2606</v>
      </c>
      <c r="Q2279" s="204">
        <v>25000</v>
      </c>
      <c r="S2279" t="s">
        <v>2477</v>
      </c>
      <c r="T2279" t="s">
        <v>3899</v>
      </c>
      <c r="U2279" s="206">
        <v>4.125</v>
      </c>
      <c r="V2279" t="s">
        <v>2467</v>
      </c>
      <c r="W2279" t="s">
        <v>2319</v>
      </c>
      <c r="X2279" t="s">
        <v>2320</v>
      </c>
      <c r="Y2279" t="s">
        <v>3114</v>
      </c>
      <c r="Z2279" t="s">
        <v>3532</v>
      </c>
      <c r="AA2279">
        <v>797428</v>
      </c>
      <c r="AB2279" s="203">
        <v>37030.875</v>
      </c>
      <c r="AC2279" s="203">
        <v>37032.875</v>
      </c>
    </row>
    <row r="2280" spans="1:29" x14ac:dyDescent="0.25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3</v>
      </c>
      <c r="F2280" s="218">
        <f t="shared" si="180"/>
        <v>15000</v>
      </c>
      <c r="G2280" s="207">
        <v>1265726</v>
      </c>
      <c r="H2280" s="203">
        <v>37029.37296296296</v>
      </c>
      <c r="I2280" t="s">
        <v>2397</v>
      </c>
      <c r="M2280" t="s">
        <v>2476</v>
      </c>
      <c r="N2280" t="s">
        <v>3110</v>
      </c>
      <c r="O2280" t="s">
        <v>1768</v>
      </c>
      <c r="Q2280" s="204">
        <v>5000</v>
      </c>
      <c r="S2280" t="s">
        <v>2477</v>
      </c>
      <c r="T2280" t="s">
        <v>3899</v>
      </c>
      <c r="U2280" s="206">
        <v>3.95</v>
      </c>
      <c r="V2280" t="s">
        <v>2398</v>
      </c>
      <c r="W2280" t="s">
        <v>3174</v>
      </c>
      <c r="X2280" t="s">
        <v>3138</v>
      </c>
      <c r="Y2280" t="s">
        <v>3114</v>
      </c>
      <c r="Z2280" t="s">
        <v>3532</v>
      </c>
      <c r="AA2280">
        <v>797429</v>
      </c>
      <c r="AB2280" s="203">
        <v>37030.875</v>
      </c>
      <c r="AC2280" s="203">
        <v>37032.875</v>
      </c>
    </row>
    <row r="2281" spans="1:29" x14ac:dyDescent="0.25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3</v>
      </c>
      <c r="F2281" s="218">
        <f t="shared" si="180"/>
        <v>6186</v>
      </c>
      <c r="G2281" s="207">
        <v>1265727</v>
      </c>
      <c r="H2281" s="203">
        <v>37029.372986111113</v>
      </c>
      <c r="I2281" t="s">
        <v>2365</v>
      </c>
      <c r="M2281" t="s">
        <v>2476</v>
      </c>
      <c r="N2281" t="s">
        <v>3110</v>
      </c>
      <c r="O2281" t="s">
        <v>1769</v>
      </c>
      <c r="Q2281" s="204">
        <v>2062</v>
      </c>
      <c r="S2281" t="s">
        <v>2477</v>
      </c>
      <c r="T2281" t="s">
        <v>3899</v>
      </c>
      <c r="U2281" s="206">
        <v>3.99</v>
      </c>
      <c r="V2281" t="s">
        <v>2212</v>
      </c>
      <c r="W2281" t="s">
        <v>3174</v>
      </c>
      <c r="X2281" t="s">
        <v>3138</v>
      </c>
      <c r="Y2281" t="s">
        <v>3114</v>
      </c>
      <c r="Z2281" t="s">
        <v>3532</v>
      </c>
      <c r="AA2281">
        <v>797430</v>
      </c>
      <c r="AB2281" s="203">
        <v>37030.875</v>
      </c>
      <c r="AC2281" s="203">
        <v>37032.875</v>
      </c>
    </row>
    <row r="2282" spans="1:29" x14ac:dyDescent="0.25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3</v>
      </c>
      <c r="F2282" s="218">
        <f t="shared" si="180"/>
        <v>15000</v>
      </c>
      <c r="G2282" s="207">
        <v>1265728</v>
      </c>
      <c r="H2282" s="203">
        <v>37029.373090277775</v>
      </c>
      <c r="I2282" t="s">
        <v>3142</v>
      </c>
      <c r="M2282" t="s">
        <v>2476</v>
      </c>
      <c r="N2282" t="s">
        <v>3110</v>
      </c>
      <c r="O2282" t="s">
        <v>1810</v>
      </c>
      <c r="P2282" s="204">
        <v>5000</v>
      </c>
      <c r="S2282" t="s">
        <v>2477</v>
      </c>
      <c r="T2282" t="s">
        <v>3899</v>
      </c>
      <c r="U2282" s="206">
        <v>3.85</v>
      </c>
      <c r="V2282" t="s">
        <v>3108</v>
      </c>
      <c r="W2282" t="s">
        <v>2374</v>
      </c>
      <c r="X2282" t="s">
        <v>2375</v>
      </c>
      <c r="Y2282" t="s">
        <v>3114</v>
      </c>
      <c r="Z2282" t="s">
        <v>3532</v>
      </c>
      <c r="AA2282">
        <v>797431</v>
      </c>
      <c r="AB2282" s="203">
        <v>37030.875</v>
      </c>
      <c r="AC2282" s="203">
        <v>37032.875</v>
      </c>
    </row>
    <row r="2283" spans="1:29" x14ac:dyDescent="0.25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3</v>
      </c>
      <c r="F2283" s="218">
        <f t="shared" si="180"/>
        <v>15000</v>
      </c>
      <c r="G2283" s="207">
        <v>1265729</v>
      </c>
      <c r="H2283" s="203">
        <v>37029.373113425929</v>
      </c>
      <c r="I2283" t="s">
        <v>2856</v>
      </c>
      <c r="M2283" t="s">
        <v>2476</v>
      </c>
      <c r="N2283" t="s">
        <v>3110</v>
      </c>
      <c r="O2283" t="s">
        <v>1812</v>
      </c>
      <c r="Q2283" s="204">
        <v>5000</v>
      </c>
      <c r="S2283" t="s">
        <v>2477</v>
      </c>
      <c r="T2283" t="s">
        <v>3899</v>
      </c>
      <c r="U2283" s="206">
        <v>2.4300000000000002</v>
      </c>
      <c r="V2283" t="s">
        <v>2882</v>
      </c>
      <c r="W2283" t="s">
        <v>2400</v>
      </c>
      <c r="X2283" t="s">
        <v>2375</v>
      </c>
      <c r="Y2283" t="s">
        <v>3114</v>
      </c>
      <c r="Z2283" t="s">
        <v>3532</v>
      </c>
      <c r="AA2283">
        <v>797432</v>
      </c>
      <c r="AB2283" s="203">
        <v>37030.875</v>
      </c>
      <c r="AC2283" s="203">
        <v>37032.875</v>
      </c>
    </row>
    <row r="2284" spans="1:29" x14ac:dyDescent="0.25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3</v>
      </c>
      <c r="F2284" s="218">
        <f t="shared" si="180"/>
        <v>15000</v>
      </c>
      <c r="G2284" s="207">
        <v>1265730</v>
      </c>
      <c r="H2284" s="203">
        <v>37029.373159722221</v>
      </c>
      <c r="I2284" t="s">
        <v>3115</v>
      </c>
      <c r="M2284" t="s">
        <v>2476</v>
      </c>
      <c r="N2284" t="s">
        <v>3110</v>
      </c>
      <c r="O2284" t="s">
        <v>1768</v>
      </c>
      <c r="P2284" s="204">
        <v>5000</v>
      </c>
      <c r="S2284" t="s">
        <v>2477</v>
      </c>
      <c r="T2284" t="s">
        <v>3899</v>
      </c>
      <c r="U2284" s="206">
        <v>3.9449999999999998</v>
      </c>
      <c r="V2284" t="s">
        <v>3156</v>
      </c>
      <c r="W2284" t="s">
        <v>3174</v>
      </c>
      <c r="X2284" t="s">
        <v>3138</v>
      </c>
      <c r="Y2284" t="s">
        <v>3114</v>
      </c>
      <c r="Z2284" t="s">
        <v>3532</v>
      </c>
      <c r="AA2284">
        <v>797433</v>
      </c>
      <c r="AB2284" s="203">
        <v>37030.875</v>
      </c>
      <c r="AC2284" s="203">
        <v>37032.875</v>
      </c>
    </row>
    <row r="2285" spans="1:29" x14ac:dyDescent="0.25">
      <c r="A2285" s="44" t="str">
        <f t="shared" si="176"/>
        <v>US Natural Gas Financial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Financial</v>
      </c>
      <c r="E2285" s="44">
        <f>IF(VLOOKUP(S2285,'DD-Lookup'!$J$6:$L$50,3,FALSE)="Monthly",(YEAR(AC2285)-YEAR(AB2285))*12+MONTH(AC2285)-MONTH(AB2285)+1,(AC2285-AB2285+1))</f>
        <v>31</v>
      </c>
      <c r="F2285" s="218">
        <f t="shared" si="180"/>
        <v>3100</v>
      </c>
      <c r="G2285" s="207">
        <v>1265733</v>
      </c>
      <c r="H2285" s="203">
        <v>37029.373171296298</v>
      </c>
      <c r="I2285" t="s">
        <v>2723</v>
      </c>
      <c r="M2285" t="s">
        <v>2476</v>
      </c>
      <c r="N2285" t="s">
        <v>2711</v>
      </c>
      <c r="O2285" t="s">
        <v>3772</v>
      </c>
      <c r="P2285" s="204">
        <v>100</v>
      </c>
      <c r="S2285" t="s">
        <v>2885</v>
      </c>
      <c r="T2285" t="s">
        <v>3899</v>
      </c>
      <c r="U2285" s="206">
        <v>4.2510000000000003</v>
      </c>
      <c r="V2285" t="s">
        <v>2725</v>
      </c>
      <c r="W2285" t="s">
        <v>3390</v>
      </c>
      <c r="X2285" t="s">
        <v>2713</v>
      </c>
      <c r="Y2285" t="s">
        <v>3964</v>
      </c>
      <c r="Z2285" t="s">
        <v>3532</v>
      </c>
      <c r="AA2285" t="s">
        <v>2231</v>
      </c>
      <c r="AB2285" s="203">
        <v>37073.875</v>
      </c>
      <c r="AC2285" s="203">
        <v>37103.875</v>
      </c>
    </row>
    <row r="2286" spans="1:29" x14ac:dyDescent="0.25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30</v>
      </c>
      <c r="F2286" s="218">
        <f t="shared" si="180"/>
        <v>3000</v>
      </c>
      <c r="G2286" s="207">
        <v>1265732</v>
      </c>
      <c r="H2286" s="203">
        <v>37029.373171296298</v>
      </c>
      <c r="I2286" t="s">
        <v>2723</v>
      </c>
      <c r="M2286" t="s">
        <v>2476</v>
      </c>
      <c r="N2286" t="s">
        <v>2711</v>
      </c>
      <c r="O2286" t="s">
        <v>3771</v>
      </c>
      <c r="Q2286" s="204">
        <v>100</v>
      </c>
      <c r="S2286" t="s">
        <v>2885</v>
      </c>
      <c r="T2286" t="s">
        <v>3899</v>
      </c>
      <c r="U2286" s="206">
        <v>4.1749999999999998</v>
      </c>
      <c r="V2286" t="s">
        <v>2725</v>
      </c>
      <c r="W2286" t="s">
        <v>3390</v>
      </c>
      <c r="X2286" t="s">
        <v>2713</v>
      </c>
      <c r="Y2286" t="s">
        <v>3964</v>
      </c>
      <c r="Z2286" t="s">
        <v>3532</v>
      </c>
      <c r="AA2286" t="s">
        <v>2232</v>
      </c>
      <c r="AB2286" s="203">
        <v>37043.875</v>
      </c>
      <c r="AC2286" s="203">
        <v>37072.875</v>
      </c>
    </row>
    <row r="2287" spans="1:29" x14ac:dyDescent="0.25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3</v>
      </c>
      <c r="F2287" s="218">
        <f t="shared" si="180"/>
        <v>3000</v>
      </c>
      <c r="G2287" s="207">
        <v>1265734</v>
      </c>
      <c r="H2287" s="203">
        <v>37029.373194444444</v>
      </c>
      <c r="I2287" t="s">
        <v>1782</v>
      </c>
      <c r="M2287" t="s">
        <v>2476</v>
      </c>
      <c r="N2287" t="s">
        <v>3110</v>
      </c>
      <c r="O2287" t="s">
        <v>1769</v>
      </c>
      <c r="Q2287" s="204">
        <v>1000</v>
      </c>
      <c r="S2287" t="s">
        <v>2477</v>
      </c>
      <c r="T2287" t="s">
        <v>3899</v>
      </c>
      <c r="U2287" s="206">
        <v>3.9849999999999999</v>
      </c>
      <c r="V2287" t="s">
        <v>1783</v>
      </c>
      <c r="W2287" t="s">
        <v>3174</v>
      </c>
      <c r="X2287" t="s">
        <v>3138</v>
      </c>
      <c r="Y2287" t="s">
        <v>3114</v>
      </c>
      <c r="Z2287" t="s">
        <v>3532</v>
      </c>
      <c r="AA2287">
        <v>797434</v>
      </c>
      <c r="AB2287" s="203">
        <v>37030.875</v>
      </c>
      <c r="AC2287" s="203">
        <v>37032.875</v>
      </c>
    </row>
    <row r="2288" spans="1:29" x14ac:dyDescent="0.25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3</v>
      </c>
      <c r="F2288" s="218">
        <f t="shared" si="180"/>
        <v>15000</v>
      </c>
      <c r="G2288" s="207">
        <v>1265735</v>
      </c>
      <c r="H2288" s="203">
        <v>37029.373217592591</v>
      </c>
      <c r="I2288" t="s">
        <v>3169</v>
      </c>
      <c r="M2288" t="s">
        <v>2476</v>
      </c>
      <c r="N2288" t="s">
        <v>2445</v>
      </c>
      <c r="O2288" t="s">
        <v>1902</v>
      </c>
      <c r="Q2288" s="204">
        <v>5000</v>
      </c>
      <c r="S2288" t="s">
        <v>2477</v>
      </c>
      <c r="T2288" t="s">
        <v>3899</v>
      </c>
      <c r="U2288" s="206">
        <v>4.1150000000000002</v>
      </c>
      <c r="V2288" t="s">
        <v>2890</v>
      </c>
      <c r="W2288" t="s">
        <v>2827</v>
      </c>
      <c r="X2288" t="s">
        <v>2447</v>
      </c>
      <c r="Y2288" t="s">
        <v>3114</v>
      </c>
      <c r="Z2288" t="s">
        <v>2448</v>
      </c>
      <c r="AA2288">
        <v>797435</v>
      </c>
      <c r="AB2288" s="203">
        <v>37030.875</v>
      </c>
      <c r="AC2288" s="203">
        <v>37032.875</v>
      </c>
    </row>
    <row r="2289" spans="1:29" x14ac:dyDescent="0.25">
      <c r="A2289" s="44" t="str">
        <f t="shared" si="176"/>
        <v>US Natural Gas Financial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Financial</v>
      </c>
      <c r="E2289" s="44">
        <f>IF(VLOOKUP(S2289,'DD-Lookup'!$J$6:$L$50,3,FALSE)="Monthly",(YEAR(AC2289)-YEAR(AB2289))*12+MONTH(AC2289)-MONTH(AB2289)+1,(AC2289-AB2289+1))</f>
        <v>30</v>
      </c>
      <c r="F2289" s="218">
        <f t="shared" si="180"/>
        <v>150000</v>
      </c>
      <c r="G2289" s="207">
        <v>1265737</v>
      </c>
      <c r="H2289" s="203">
        <v>37029.373229166667</v>
      </c>
      <c r="I2289" t="s">
        <v>3109</v>
      </c>
      <c r="M2289" t="s">
        <v>2476</v>
      </c>
      <c r="N2289" t="s">
        <v>3125</v>
      </c>
      <c r="O2289" t="s">
        <v>2860</v>
      </c>
      <c r="Q2289" s="204">
        <v>5000</v>
      </c>
      <c r="S2289" t="s">
        <v>2477</v>
      </c>
      <c r="T2289" t="s">
        <v>3899</v>
      </c>
      <c r="U2289" s="206">
        <v>6.92</v>
      </c>
      <c r="V2289" t="s">
        <v>2847</v>
      </c>
      <c r="W2289" t="s">
        <v>2843</v>
      </c>
      <c r="X2289" t="s">
        <v>2844</v>
      </c>
      <c r="Y2289" t="s">
        <v>3964</v>
      </c>
      <c r="Z2289" t="s">
        <v>3532</v>
      </c>
      <c r="AA2289" t="s">
        <v>2233</v>
      </c>
      <c r="AB2289" s="203">
        <v>37043.875</v>
      </c>
      <c r="AC2289" s="203">
        <v>37072.875</v>
      </c>
    </row>
    <row r="2290" spans="1:29" x14ac:dyDescent="0.25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3</v>
      </c>
      <c r="F2290" s="218">
        <f t="shared" si="180"/>
        <v>7752</v>
      </c>
      <c r="G2290" s="207">
        <v>1265736</v>
      </c>
      <c r="H2290" s="203">
        <v>37029.373229166667</v>
      </c>
      <c r="I2290" t="s">
        <v>2630</v>
      </c>
      <c r="M2290" t="s">
        <v>2476</v>
      </c>
      <c r="N2290" t="s">
        <v>3110</v>
      </c>
      <c r="O2290" t="s">
        <v>1832</v>
      </c>
      <c r="P2290" s="204">
        <v>2584</v>
      </c>
      <c r="S2290" t="s">
        <v>2477</v>
      </c>
      <c r="T2290" t="s">
        <v>3899</v>
      </c>
      <c r="U2290" s="206">
        <v>2.7250000000000001</v>
      </c>
      <c r="V2290" t="s">
        <v>2902</v>
      </c>
      <c r="W2290" t="s">
        <v>2413</v>
      </c>
      <c r="X2290" t="s">
        <v>2375</v>
      </c>
      <c r="Y2290" t="s">
        <v>3114</v>
      </c>
      <c r="Z2290" t="s">
        <v>3532</v>
      </c>
      <c r="AA2290">
        <v>797436</v>
      </c>
      <c r="AB2290" s="203">
        <v>37030.875</v>
      </c>
      <c r="AC2290" s="203">
        <v>37032.875</v>
      </c>
    </row>
    <row r="2291" spans="1:29" x14ac:dyDescent="0.25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3</v>
      </c>
      <c r="F2291" s="218">
        <f t="shared" si="180"/>
        <v>15000</v>
      </c>
      <c r="G2291" s="207">
        <v>1265738</v>
      </c>
      <c r="H2291" s="203">
        <v>37029.373333333337</v>
      </c>
      <c r="I2291" t="s">
        <v>2669</v>
      </c>
      <c r="M2291" t="s">
        <v>2476</v>
      </c>
      <c r="N2291" t="s">
        <v>3110</v>
      </c>
      <c r="O2291" t="s">
        <v>1768</v>
      </c>
      <c r="Q2291" s="204">
        <v>5000</v>
      </c>
      <c r="S2291" t="s">
        <v>2477</v>
      </c>
      <c r="T2291" t="s">
        <v>3899</v>
      </c>
      <c r="U2291" s="206">
        <v>3.95</v>
      </c>
      <c r="V2291" t="s">
        <v>2998</v>
      </c>
      <c r="W2291" t="s">
        <v>3174</v>
      </c>
      <c r="X2291" t="s">
        <v>3138</v>
      </c>
      <c r="Y2291" t="s">
        <v>3114</v>
      </c>
      <c r="Z2291" t="s">
        <v>3532</v>
      </c>
      <c r="AA2291">
        <v>797437</v>
      </c>
      <c r="AB2291" s="203">
        <v>37030.875</v>
      </c>
      <c r="AC2291" s="203">
        <v>37032.875</v>
      </c>
    </row>
    <row r="2292" spans="1:29" x14ac:dyDescent="0.25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3</v>
      </c>
      <c r="F2292" s="218">
        <f t="shared" si="180"/>
        <v>2040</v>
      </c>
      <c r="G2292" s="207">
        <v>1265739</v>
      </c>
      <c r="H2292" s="203">
        <v>37029.373368055552</v>
      </c>
      <c r="I2292" t="s">
        <v>2853</v>
      </c>
      <c r="M2292" t="s">
        <v>2476</v>
      </c>
      <c r="N2292" t="s">
        <v>3110</v>
      </c>
      <c r="O2292" t="s">
        <v>1762</v>
      </c>
      <c r="P2292" s="204">
        <v>680</v>
      </c>
      <c r="S2292" t="s">
        <v>2477</v>
      </c>
      <c r="T2292" t="s">
        <v>3899</v>
      </c>
      <c r="U2292" s="206">
        <v>4.07</v>
      </c>
      <c r="V2292" t="s">
        <v>2854</v>
      </c>
      <c r="W2292" t="s">
        <v>3157</v>
      </c>
      <c r="X2292" t="s">
        <v>3158</v>
      </c>
      <c r="Y2292" t="s">
        <v>3114</v>
      </c>
      <c r="Z2292" t="s">
        <v>3532</v>
      </c>
      <c r="AA2292">
        <v>797438</v>
      </c>
      <c r="AB2292" s="203">
        <v>37030.875</v>
      </c>
      <c r="AC2292" s="203">
        <v>37032.875</v>
      </c>
    </row>
    <row r="2293" spans="1:29" x14ac:dyDescent="0.25">
      <c r="A2293" s="44" t="str">
        <f t="shared" si="176"/>
        <v>US Oil Products Financial</v>
      </c>
      <c r="B2293" s="44" t="str">
        <f t="shared" si="177"/>
        <v>US</v>
      </c>
      <c r="C2293" s="44" t="str">
        <f t="shared" si="178"/>
        <v>Oil Products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3</v>
      </c>
      <c r="F2293" s="218">
        <f t="shared" si="180"/>
        <v>75000</v>
      </c>
      <c r="G2293" s="207">
        <v>1265740</v>
      </c>
      <c r="H2293" s="203">
        <v>37029.373379629629</v>
      </c>
      <c r="I2293" t="s">
        <v>2474</v>
      </c>
      <c r="M2293" t="s">
        <v>2480</v>
      </c>
      <c r="N2293" t="s">
        <v>3220</v>
      </c>
      <c r="O2293" t="s">
        <v>3221</v>
      </c>
      <c r="Q2293" s="204">
        <v>25000</v>
      </c>
      <c r="S2293" t="s">
        <v>2483</v>
      </c>
      <c r="T2293" t="s">
        <v>3899</v>
      </c>
      <c r="U2293" s="206">
        <v>7.55</v>
      </c>
      <c r="V2293" t="s">
        <v>2620</v>
      </c>
      <c r="W2293" t="s">
        <v>3750</v>
      </c>
      <c r="X2293" t="s">
        <v>3751</v>
      </c>
      <c r="Y2293" t="s">
        <v>3964</v>
      </c>
      <c r="Z2293" t="s">
        <v>3532</v>
      </c>
      <c r="AA2293" t="s">
        <v>2234</v>
      </c>
      <c r="AB2293" s="203">
        <v>37073</v>
      </c>
      <c r="AC2293" s="203">
        <v>37164</v>
      </c>
    </row>
    <row r="2294" spans="1:29" x14ac:dyDescent="0.25">
      <c r="A2294" s="44" t="str">
        <f t="shared" si="176"/>
        <v>US Natural Gas Financial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Financial</v>
      </c>
      <c r="E2294" s="44">
        <f>IF(VLOOKUP(S2294,'DD-Lookup'!$J$6:$L$50,3,FALSE)="Monthly",(YEAR(AC2294)-YEAR(AB2294))*12+MONTH(AC2294)-MONTH(AB2294)+1,(AC2294-AB2294+1))</f>
        <v>30</v>
      </c>
      <c r="F2294" s="218">
        <f t="shared" si="180"/>
        <v>600000</v>
      </c>
      <c r="G2294" s="207">
        <v>1265741</v>
      </c>
      <c r="H2294" s="203">
        <v>37029.373402777775</v>
      </c>
      <c r="I2294" t="s">
        <v>3639</v>
      </c>
      <c r="M2294" t="s">
        <v>2476</v>
      </c>
      <c r="N2294" t="s">
        <v>2711</v>
      </c>
      <c r="O2294" t="s">
        <v>2712</v>
      </c>
      <c r="P2294" s="204">
        <v>20000</v>
      </c>
      <c r="S2294" t="s">
        <v>2477</v>
      </c>
      <c r="T2294" t="s">
        <v>3899</v>
      </c>
      <c r="U2294" s="206">
        <v>4.17</v>
      </c>
      <c r="V2294" t="s">
        <v>2361</v>
      </c>
      <c r="W2294" t="s">
        <v>3390</v>
      </c>
      <c r="X2294" t="s">
        <v>2713</v>
      </c>
      <c r="Y2294" t="s">
        <v>3964</v>
      </c>
      <c r="Z2294" t="s">
        <v>3532</v>
      </c>
      <c r="AA2294" t="s">
        <v>2235</v>
      </c>
      <c r="AB2294" s="203">
        <v>37043.875</v>
      </c>
      <c r="AC2294" s="203">
        <v>37072.875</v>
      </c>
    </row>
    <row r="2295" spans="1:29" x14ac:dyDescent="0.25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3</v>
      </c>
      <c r="F2295" s="218">
        <f t="shared" si="180"/>
        <v>15000</v>
      </c>
      <c r="G2295" s="207">
        <v>1265742</v>
      </c>
      <c r="H2295" s="203">
        <v>37029.373506944445</v>
      </c>
      <c r="I2295" t="s">
        <v>3136</v>
      </c>
      <c r="M2295" t="s">
        <v>2476</v>
      </c>
      <c r="N2295" t="s">
        <v>3110</v>
      </c>
      <c r="O2295" t="s">
        <v>1761</v>
      </c>
      <c r="P2295" s="204">
        <v>5000</v>
      </c>
      <c r="S2295" t="s">
        <v>2477</v>
      </c>
      <c r="T2295" t="s">
        <v>3899</v>
      </c>
      <c r="U2295" s="206">
        <v>4.4649999999999999</v>
      </c>
      <c r="V2295" t="s">
        <v>2549</v>
      </c>
      <c r="W2295" t="s">
        <v>2358</v>
      </c>
      <c r="X2295" t="s">
        <v>2359</v>
      </c>
      <c r="Y2295" t="s">
        <v>3114</v>
      </c>
      <c r="Z2295" t="s">
        <v>3532</v>
      </c>
      <c r="AA2295">
        <v>797439</v>
      </c>
      <c r="AB2295" s="203">
        <v>37030.875</v>
      </c>
      <c r="AC2295" s="203">
        <v>37032.875</v>
      </c>
    </row>
    <row r="2296" spans="1:29" x14ac:dyDescent="0.25">
      <c r="A2296" s="44" t="str">
        <f t="shared" si="176"/>
        <v xml:space="preserve"> Natural Gas Physical</v>
      </c>
      <c r="B2296" s="44" t="str">
        <f t="shared" si="177"/>
        <v/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4</v>
      </c>
      <c r="F2296" s="218">
        <f t="shared" si="180"/>
        <v>40000</v>
      </c>
      <c r="G2296" s="207">
        <v>1265744</v>
      </c>
      <c r="H2296" s="203">
        <v>37029.373518518521</v>
      </c>
      <c r="I2296" t="s">
        <v>1180</v>
      </c>
      <c r="M2296" t="s">
        <v>2476</v>
      </c>
      <c r="N2296" t="s">
        <v>2391</v>
      </c>
      <c r="O2296" t="s">
        <v>2080</v>
      </c>
      <c r="P2296" s="204">
        <v>10000</v>
      </c>
      <c r="S2296" t="s">
        <v>4050</v>
      </c>
      <c r="T2296" t="s">
        <v>2392</v>
      </c>
      <c r="U2296" s="206">
        <v>5.41</v>
      </c>
      <c r="V2296" t="s">
        <v>1181</v>
      </c>
      <c r="W2296" t="s">
        <v>2394</v>
      </c>
      <c r="X2296" t="s">
        <v>2395</v>
      </c>
      <c r="Y2296" t="s">
        <v>3114</v>
      </c>
      <c r="Z2296" t="s">
        <v>3533</v>
      </c>
      <c r="AA2296">
        <v>797440</v>
      </c>
      <c r="AB2296" s="203">
        <v>37029.875</v>
      </c>
      <c r="AC2296" s="203">
        <v>37032.875</v>
      </c>
    </row>
    <row r="2297" spans="1:29" x14ac:dyDescent="0.25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3</v>
      </c>
      <c r="F2297" s="218">
        <f t="shared" si="180"/>
        <v>30000</v>
      </c>
      <c r="G2297" s="207">
        <v>1265745</v>
      </c>
      <c r="H2297" s="203">
        <v>37029.373518518521</v>
      </c>
      <c r="I2297" t="s">
        <v>4174</v>
      </c>
      <c r="M2297" t="s">
        <v>2476</v>
      </c>
      <c r="N2297" t="s">
        <v>3110</v>
      </c>
      <c r="O2297" t="s">
        <v>1846</v>
      </c>
      <c r="P2297" s="204">
        <v>10000</v>
      </c>
      <c r="S2297" t="s">
        <v>2477</v>
      </c>
      <c r="T2297" t="s">
        <v>3899</v>
      </c>
      <c r="U2297" s="206">
        <v>4.16</v>
      </c>
      <c r="V2297" t="s">
        <v>2952</v>
      </c>
      <c r="W2297" t="s">
        <v>2319</v>
      </c>
      <c r="X2297" t="s">
        <v>2320</v>
      </c>
      <c r="Y2297" t="s">
        <v>3114</v>
      </c>
      <c r="Z2297" t="s">
        <v>3532</v>
      </c>
      <c r="AA2297">
        <v>797441</v>
      </c>
      <c r="AB2297" s="203">
        <v>37030.875</v>
      </c>
      <c r="AC2297" s="203">
        <v>37032.875</v>
      </c>
    </row>
    <row r="2298" spans="1:29" x14ac:dyDescent="0.25">
      <c r="A2298" s="44" t="str">
        <f t="shared" si="176"/>
        <v>US Natural Gas Financial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Financial</v>
      </c>
      <c r="E2298" s="44">
        <f>IF(VLOOKUP(S2298,'DD-Lookup'!$J$6:$L$50,3,FALSE)="Monthly",(YEAR(AC2298)-YEAR(AB2298))*12+MONTH(AC2298)-MONTH(AB2298)+1,(AC2298-AB2298+1))</f>
        <v>90</v>
      </c>
      <c r="F2298" s="218">
        <f t="shared" si="180"/>
        <v>450000</v>
      </c>
      <c r="G2298" s="207">
        <v>1265743</v>
      </c>
      <c r="H2298" s="203">
        <v>37029.373518518521</v>
      </c>
      <c r="I2298" t="s">
        <v>3133</v>
      </c>
      <c r="M2298" t="s">
        <v>2476</v>
      </c>
      <c r="N2298" t="s">
        <v>3125</v>
      </c>
      <c r="O2298" t="s">
        <v>2903</v>
      </c>
      <c r="Q2298" s="204">
        <v>5000</v>
      </c>
      <c r="S2298" t="s">
        <v>2477</v>
      </c>
      <c r="T2298" t="s">
        <v>3899</v>
      </c>
      <c r="U2298" s="206">
        <v>3.75</v>
      </c>
      <c r="V2298" t="s">
        <v>2908</v>
      </c>
      <c r="W2298" t="s">
        <v>2843</v>
      </c>
      <c r="X2298" t="s">
        <v>2844</v>
      </c>
      <c r="Y2298" t="s">
        <v>3964</v>
      </c>
      <c r="Z2298" t="s">
        <v>3532</v>
      </c>
      <c r="AA2298" t="s">
        <v>2236</v>
      </c>
      <c r="AB2298" s="203">
        <v>37257</v>
      </c>
      <c r="AC2298" s="203">
        <v>37346</v>
      </c>
    </row>
    <row r="2299" spans="1:29" x14ac:dyDescent="0.25">
      <c r="A2299" s="44" t="str">
        <f t="shared" si="176"/>
        <v>US Natural Gas Financial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Financial</v>
      </c>
      <c r="E2299" s="44">
        <f>IF(VLOOKUP(S2299,'DD-Lookup'!$J$6:$L$50,3,FALSE)="Monthly",(YEAR(AC2299)-YEAR(AB2299))*12+MONTH(AC2299)-MONTH(AB2299)+1,(AC2299-AB2299+1))</f>
        <v>13</v>
      </c>
      <c r="F2299" s="218">
        <f t="shared" si="180"/>
        <v>65000</v>
      </c>
      <c r="G2299" s="207">
        <v>1265748</v>
      </c>
      <c r="H2299" s="203">
        <v>37029.37358796296</v>
      </c>
      <c r="I2299" t="s">
        <v>3118</v>
      </c>
      <c r="M2299" t="s">
        <v>2476</v>
      </c>
      <c r="N2299" t="s">
        <v>2711</v>
      </c>
      <c r="O2299" t="s">
        <v>2237</v>
      </c>
      <c r="Q2299" s="204">
        <v>5000</v>
      </c>
      <c r="S2299" t="s">
        <v>2477</v>
      </c>
      <c r="T2299" t="s">
        <v>3899</v>
      </c>
      <c r="U2299" s="206">
        <v>10.45</v>
      </c>
      <c r="V2299" t="s">
        <v>2861</v>
      </c>
      <c r="W2299" t="s">
        <v>2374</v>
      </c>
      <c r="X2299" t="s">
        <v>3790</v>
      </c>
      <c r="Y2299" t="s">
        <v>3964</v>
      </c>
      <c r="Z2299" t="s">
        <v>3532</v>
      </c>
      <c r="AA2299" t="s">
        <v>2238</v>
      </c>
      <c r="AB2299" s="203">
        <v>37030.875</v>
      </c>
      <c r="AC2299" s="203">
        <v>37042.875</v>
      </c>
    </row>
    <row r="2300" spans="1:29" x14ac:dyDescent="0.25">
      <c r="A2300" s="44" t="str">
        <f t="shared" si="176"/>
        <v>US Crude Financial</v>
      </c>
      <c r="B2300" s="44" t="str">
        <f t="shared" si="177"/>
        <v>US</v>
      </c>
      <c r="C2300" s="44" t="str">
        <f t="shared" si="178"/>
        <v>Crude</v>
      </c>
      <c r="D2300" s="44" t="str">
        <f t="shared" si="179"/>
        <v>Financial</v>
      </c>
      <c r="E2300" s="44">
        <f>IF(VLOOKUP(S2300,'DD-Lookup'!$J$6:$L$50,3,FALSE)="Monthly",(YEAR(AC2300)-YEAR(AB2300))*12+MONTH(AC2300)-MONTH(AB2300)+1,(AC2300-AB2300+1))</f>
        <v>1</v>
      </c>
      <c r="F2300" s="218">
        <f t="shared" si="180"/>
        <v>50000</v>
      </c>
      <c r="G2300" s="207">
        <v>1265749</v>
      </c>
      <c r="H2300" s="203">
        <v>37029.373611111114</v>
      </c>
      <c r="I2300" t="s">
        <v>4149</v>
      </c>
      <c r="M2300" t="s">
        <v>3626</v>
      </c>
      <c r="N2300" t="s">
        <v>4150</v>
      </c>
      <c r="O2300" t="s">
        <v>4151</v>
      </c>
      <c r="P2300" s="204">
        <v>50000</v>
      </c>
      <c r="S2300" t="s">
        <v>2483</v>
      </c>
      <c r="T2300" t="s">
        <v>3899</v>
      </c>
      <c r="U2300" s="206">
        <v>29.2</v>
      </c>
      <c r="V2300" t="s">
        <v>2999</v>
      </c>
      <c r="W2300" t="s">
        <v>4153</v>
      </c>
      <c r="X2300" t="s">
        <v>4154</v>
      </c>
      <c r="Y2300" t="s">
        <v>3964</v>
      </c>
      <c r="Z2300" t="s">
        <v>3532</v>
      </c>
      <c r="AA2300" t="s">
        <v>2239</v>
      </c>
      <c r="AB2300" s="203">
        <v>37043</v>
      </c>
      <c r="AC2300" s="203">
        <v>37072</v>
      </c>
    </row>
    <row r="2301" spans="1:29" x14ac:dyDescent="0.25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3</v>
      </c>
      <c r="F2301" s="218">
        <f t="shared" si="180"/>
        <v>10500</v>
      </c>
      <c r="G2301" s="207">
        <v>1265750</v>
      </c>
      <c r="H2301" s="203">
        <v>37029.37363425926</v>
      </c>
      <c r="I2301" t="s">
        <v>3115</v>
      </c>
      <c r="M2301" t="s">
        <v>2476</v>
      </c>
      <c r="N2301" t="s">
        <v>3110</v>
      </c>
      <c r="O2301" t="s">
        <v>1769</v>
      </c>
      <c r="Q2301" s="204">
        <v>3500</v>
      </c>
      <c r="S2301" t="s">
        <v>2477</v>
      </c>
      <c r="T2301" t="s">
        <v>3899</v>
      </c>
      <c r="U2301" s="206">
        <v>3.9849999999999999</v>
      </c>
      <c r="V2301" t="s">
        <v>3162</v>
      </c>
      <c r="W2301" t="s">
        <v>3174</v>
      </c>
      <c r="X2301" t="s">
        <v>3138</v>
      </c>
      <c r="Y2301" t="s">
        <v>3114</v>
      </c>
      <c r="Z2301" t="s">
        <v>3532</v>
      </c>
      <c r="AA2301">
        <v>797442</v>
      </c>
      <c r="AB2301" s="203">
        <v>37030.875</v>
      </c>
      <c r="AC2301" s="203">
        <v>37032.875</v>
      </c>
    </row>
    <row r="2302" spans="1:29" x14ac:dyDescent="0.25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3</v>
      </c>
      <c r="F2302" s="218">
        <f t="shared" si="180"/>
        <v>75000</v>
      </c>
      <c r="G2302" s="207">
        <v>1265751</v>
      </c>
      <c r="H2302" s="203">
        <v>37029.373657407406</v>
      </c>
      <c r="I2302" t="s">
        <v>2853</v>
      </c>
      <c r="M2302" t="s">
        <v>2476</v>
      </c>
      <c r="N2302" t="s">
        <v>3110</v>
      </c>
      <c r="O2302" t="s">
        <v>2606</v>
      </c>
      <c r="P2302" s="204">
        <v>25000</v>
      </c>
      <c r="S2302" t="s">
        <v>2477</v>
      </c>
      <c r="T2302" t="s">
        <v>3899</v>
      </c>
      <c r="U2302" s="206">
        <v>4.125</v>
      </c>
      <c r="V2302" t="s">
        <v>2500</v>
      </c>
      <c r="W2302" t="s">
        <v>2319</v>
      </c>
      <c r="X2302" t="s">
        <v>2320</v>
      </c>
      <c r="Y2302" t="s">
        <v>3114</v>
      </c>
      <c r="Z2302" t="s">
        <v>3532</v>
      </c>
      <c r="AA2302">
        <v>797444</v>
      </c>
      <c r="AB2302" s="203">
        <v>37030.875</v>
      </c>
      <c r="AC2302" s="203">
        <v>37032.875</v>
      </c>
    </row>
    <row r="2303" spans="1:29" x14ac:dyDescent="0.25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3</v>
      </c>
      <c r="F2303" s="218">
        <f t="shared" si="180"/>
        <v>30000</v>
      </c>
      <c r="G2303" s="207">
        <v>1265752</v>
      </c>
      <c r="H2303" s="203">
        <v>37029.373680555553</v>
      </c>
      <c r="I2303" t="s">
        <v>3142</v>
      </c>
      <c r="M2303" t="s">
        <v>2476</v>
      </c>
      <c r="N2303" t="s">
        <v>3110</v>
      </c>
      <c r="O2303" t="s">
        <v>1753</v>
      </c>
      <c r="P2303" s="204">
        <v>10000</v>
      </c>
      <c r="S2303" t="s">
        <v>2477</v>
      </c>
      <c r="T2303" t="s">
        <v>3899</v>
      </c>
      <c r="U2303" s="206">
        <v>4.1787999999999998</v>
      </c>
      <c r="V2303" t="s">
        <v>4135</v>
      </c>
      <c r="W2303" t="s">
        <v>3112</v>
      </c>
      <c r="X2303" t="s">
        <v>3113</v>
      </c>
      <c r="Y2303" t="s">
        <v>3114</v>
      </c>
      <c r="Z2303" t="s">
        <v>3532</v>
      </c>
      <c r="AA2303">
        <v>797445</v>
      </c>
      <c r="AB2303" s="203">
        <v>37030.875</v>
      </c>
      <c r="AC2303" s="203">
        <v>37032.875</v>
      </c>
    </row>
    <row r="2304" spans="1:29" x14ac:dyDescent="0.25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3</v>
      </c>
      <c r="F2304" s="218">
        <f t="shared" si="180"/>
        <v>15000</v>
      </c>
      <c r="G2304" s="207">
        <v>1265753</v>
      </c>
      <c r="H2304" s="203">
        <v>37029.373703703706</v>
      </c>
      <c r="I2304" t="s">
        <v>3240</v>
      </c>
      <c r="M2304" t="s">
        <v>2476</v>
      </c>
      <c r="N2304" t="s">
        <v>3110</v>
      </c>
      <c r="O2304" t="s">
        <v>1775</v>
      </c>
      <c r="P2304" s="204">
        <v>5000</v>
      </c>
      <c r="S2304" t="s">
        <v>2477</v>
      </c>
      <c r="T2304" t="s">
        <v>3899</v>
      </c>
      <c r="U2304" s="206">
        <v>4.04</v>
      </c>
      <c r="V2304" t="s">
        <v>2508</v>
      </c>
      <c r="W2304" t="s">
        <v>3157</v>
      </c>
      <c r="X2304" t="s">
        <v>3158</v>
      </c>
      <c r="Y2304" t="s">
        <v>3114</v>
      </c>
      <c r="Z2304" t="s">
        <v>3532</v>
      </c>
      <c r="AA2304">
        <v>797446</v>
      </c>
      <c r="AB2304" s="203">
        <v>37030.875</v>
      </c>
      <c r="AC2304" s="203">
        <v>37032.875</v>
      </c>
    </row>
    <row r="2305" spans="1:29" x14ac:dyDescent="0.25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3</v>
      </c>
      <c r="F2305" s="218">
        <f t="shared" si="180"/>
        <v>75000</v>
      </c>
      <c r="G2305" s="207">
        <v>1265757</v>
      </c>
      <c r="H2305" s="203">
        <v>37029.373807870368</v>
      </c>
      <c r="I2305" t="s">
        <v>3639</v>
      </c>
      <c r="M2305" t="s">
        <v>2476</v>
      </c>
      <c r="N2305" t="s">
        <v>3110</v>
      </c>
      <c r="O2305" t="s">
        <v>2606</v>
      </c>
      <c r="P2305" s="204">
        <v>25000</v>
      </c>
      <c r="S2305" t="s">
        <v>2477</v>
      </c>
      <c r="T2305" t="s">
        <v>3899</v>
      </c>
      <c r="U2305" s="206">
        <v>4.12</v>
      </c>
      <c r="V2305" t="s">
        <v>2467</v>
      </c>
      <c r="W2305" t="s">
        <v>2319</v>
      </c>
      <c r="X2305" t="s">
        <v>2320</v>
      </c>
      <c r="Y2305" t="s">
        <v>3114</v>
      </c>
      <c r="Z2305" t="s">
        <v>3532</v>
      </c>
      <c r="AA2305">
        <v>797447</v>
      </c>
      <c r="AB2305" s="203">
        <v>37030.875</v>
      </c>
      <c r="AC2305" s="203">
        <v>37032.875</v>
      </c>
    </row>
    <row r="2306" spans="1:29" x14ac:dyDescent="0.25">
      <c r="A2306" s="44" t="str">
        <f t="shared" si="176"/>
        <v>US Natural Gas Financial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Financial</v>
      </c>
      <c r="E2306" s="44">
        <f>IF(VLOOKUP(S2306,'DD-Lookup'!$J$6:$L$50,3,FALSE)="Monthly",(YEAR(AC2306)-YEAR(AB2306))*12+MONTH(AC2306)-MONTH(AB2306)+1,(AC2306-AB2306+1))</f>
        <v>365</v>
      </c>
      <c r="F2306" s="218">
        <f t="shared" si="180"/>
        <v>1825000</v>
      </c>
      <c r="G2306" s="207">
        <v>1265758</v>
      </c>
      <c r="H2306" s="203">
        <v>37029.373819444445</v>
      </c>
      <c r="I2306" t="s">
        <v>3869</v>
      </c>
      <c r="M2306" t="s">
        <v>2476</v>
      </c>
      <c r="N2306" t="s">
        <v>2711</v>
      </c>
      <c r="O2306" t="s">
        <v>3178</v>
      </c>
      <c r="P2306" s="204">
        <v>5000</v>
      </c>
      <c r="S2306" t="s">
        <v>2477</v>
      </c>
      <c r="T2306" t="s">
        <v>3899</v>
      </c>
      <c r="U2306" s="206">
        <v>4.37</v>
      </c>
      <c r="V2306" t="s">
        <v>3668</v>
      </c>
      <c r="W2306" t="s">
        <v>3390</v>
      </c>
      <c r="X2306" t="s">
        <v>2713</v>
      </c>
      <c r="Y2306" t="s">
        <v>3964</v>
      </c>
      <c r="Z2306" t="s">
        <v>3532</v>
      </c>
      <c r="AA2306" t="s">
        <v>2240</v>
      </c>
      <c r="AB2306" s="203">
        <v>37257.875</v>
      </c>
      <c r="AC2306" s="203">
        <v>37621.875</v>
      </c>
    </row>
    <row r="2307" spans="1:29" x14ac:dyDescent="0.25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3</v>
      </c>
      <c r="F2307" s="218">
        <f t="shared" si="180"/>
        <v>15000</v>
      </c>
      <c r="G2307" s="207">
        <v>1265759</v>
      </c>
      <c r="H2307" s="203">
        <v>37029.373819444445</v>
      </c>
      <c r="I2307" t="s">
        <v>2376</v>
      </c>
      <c r="M2307" t="s">
        <v>2476</v>
      </c>
      <c r="N2307" t="s">
        <v>3110</v>
      </c>
      <c r="O2307" t="s">
        <v>2609</v>
      </c>
      <c r="Q2307" s="204">
        <v>5000</v>
      </c>
      <c r="S2307" t="s">
        <v>2477</v>
      </c>
      <c r="T2307" t="s">
        <v>3899</v>
      </c>
      <c r="U2307" s="206">
        <v>4.0199999999999996</v>
      </c>
      <c r="V2307">
        <v>12867107</v>
      </c>
      <c r="W2307" t="s">
        <v>2326</v>
      </c>
      <c r="X2307" t="s">
        <v>2378</v>
      </c>
      <c r="Y2307" t="s">
        <v>3114</v>
      </c>
      <c r="Z2307" t="s">
        <v>3532</v>
      </c>
      <c r="AA2307">
        <v>797448</v>
      </c>
      <c r="AB2307" s="203">
        <v>37030.875</v>
      </c>
      <c r="AC2307" s="203">
        <v>37032.875</v>
      </c>
    </row>
    <row r="2308" spans="1:29" x14ac:dyDescent="0.25">
      <c r="A2308" s="44" t="str">
        <f t="shared" si="176"/>
        <v xml:space="preserve"> Natural Gas Financial</v>
      </c>
      <c r="B2308" s="44" t="str">
        <f t="shared" si="177"/>
        <v/>
      </c>
      <c r="C2308" s="44" t="str">
        <f t="shared" si="178"/>
        <v>Natural Gas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123</v>
      </c>
      <c r="F2308" s="218">
        <f t="shared" si="180"/>
        <v>615000</v>
      </c>
      <c r="G2308" s="207">
        <v>1265761</v>
      </c>
      <c r="H2308" s="203">
        <v>37029.373912037037</v>
      </c>
      <c r="I2308" t="s">
        <v>2897</v>
      </c>
      <c r="M2308" t="s">
        <v>2476</v>
      </c>
      <c r="N2308" t="s">
        <v>3842</v>
      </c>
      <c r="O2308" t="s">
        <v>3843</v>
      </c>
      <c r="P2308" s="204">
        <v>5000</v>
      </c>
      <c r="S2308" t="s">
        <v>2477</v>
      </c>
      <c r="T2308" t="s">
        <v>3899</v>
      </c>
      <c r="U2308" s="206">
        <v>-0.35499999999999998</v>
      </c>
      <c r="V2308" t="s">
        <v>2898</v>
      </c>
      <c r="W2308" t="s">
        <v>3844</v>
      </c>
      <c r="X2308" t="s">
        <v>3845</v>
      </c>
      <c r="Y2308" t="s">
        <v>3964</v>
      </c>
      <c r="Z2308" t="s">
        <v>3533</v>
      </c>
      <c r="AA2308" t="s">
        <v>2241</v>
      </c>
      <c r="AB2308" s="203">
        <v>37073</v>
      </c>
      <c r="AC2308" s="203">
        <v>37195</v>
      </c>
    </row>
    <row r="2309" spans="1:29" x14ac:dyDescent="0.25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3</v>
      </c>
      <c r="F2309" s="218">
        <f t="shared" si="180"/>
        <v>15000</v>
      </c>
      <c r="G2309" s="207">
        <v>1265762</v>
      </c>
      <c r="H2309" s="203">
        <v>37029.374097222222</v>
      </c>
      <c r="I2309" t="s">
        <v>4174</v>
      </c>
      <c r="M2309" t="s">
        <v>2476</v>
      </c>
      <c r="N2309" t="s">
        <v>3110</v>
      </c>
      <c r="O2309" t="s">
        <v>1822</v>
      </c>
      <c r="Q2309" s="204">
        <v>5000</v>
      </c>
      <c r="S2309" t="s">
        <v>2477</v>
      </c>
      <c r="T2309" t="s">
        <v>3899</v>
      </c>
      <c r="U2309" s="206">
        <v>4.0149999999999997</v>
      </c>
      <c r="V2309" t="s">
        <v>2242</v>
      </c>
      <c r="W2309" t="s">
        <v>3174</v>
      </c>
      <c r="X2309" t="s">
        <v>3138</v>
      </c>
      <c r="Y2309" t="s">
        <v>3114</v>
      </c>
      <c r="Z2309" t="s">
        <v>3532</v>
      </c>
      <c r="AA2309">
        <v>797449</v>
      </c>
      <c r="AB2309" s="203">
        <v>37030.875</v>
      </c>
      <c r="AC2309" s="203">
        <v>37032.875</v>
      </c>
    </row>
    <row r="2310" spans="1:29" x14ac:dyDescent="0.25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3</v>
      </c>
      <c r="F2310" s="218">
        <f t="shared" si="180"/>
        <v>27267</v>
      </c>
      <c r="G2310" s="207">
        <v>1265763</v>
      </c>
      <c r="H2310" s="203">
        <v>37029.374097222222</v>
      </c>
      <c r="I2310" t="s">
        <v>2669</v>
      </c>
      <c r="M2310" t="s">
        <v>2476</v>
      </c>
      <c r="N2310" t="s">
        <v>3110</v>
      </c>
      <c r="O2310" t="s">
        <v>1756</v>
      </c>
      <c r="Q2310" s="204">
        <v>9089</v>
      </c>
      <c r="S2310" t="s">
        <v>2477</v>
      </c>
      <c r="T2310" t="s">
        <v>3899</v>
      </c>
      <c r="U2310" s="206">
        <v>4.09</v>
      </c>
      <c r="V2310" t="s">
        <v>2850</v>
      </c>
      <c r="W2310" t="s">
        <v>3157</v>
      </c>
      <c r="X2310" t="s">
        <v>3158</v>
      </c>
      <c r="Y2310" t="s">
        <v>3114</v>
      </c>
      <c r="Z2310" t="s">
        <v>3532</v>
      </c>
      <c r="AA2310">
        <v>797450</v>
      </c>
      <c r="AB2310" s="203">
        <v>37030.875</v>
      </c>
      <c r="AC2310" s="203">
        <v>37032.875</v>
      </c>
    </row>
    <row r="2311" spans="1:29" x14ac:dyDescent="0.25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3</v>
      </c>
      <c r="F2311" s="218">
        <f t="shared" si="180"/>
        <v>8382</v>
      </c>
      <c r="G2311" s="207">
        <v>1265764</v>
      </c>
      <c r="H2311" s="203">
        <v>37029.374120370368</v>
      </c>
      <c r="I2311" t="s">
        <v>3240</v>
      </c>
      <c r="M2311" t="s">
        <v>2476</v>
      </c>
      <c r="N2311" t="s">
        <v>3110</v>
      </c>
      <c r="O2311" t="s">
        <v>1802</v>
      </c>
      <c r="P2311" s="204">
        <v>2794</v>
      </c>
      <c r="S2311" t="s">
        <v>2477</v>
      </c>
      <c r="T2311" t="s">
        <v>3899</v>
      </c>
      <c r="U2311" s="206">
        <v>4.0250000000000004</v>
      </c>
      <c r="V2311" t="s">
        <v>3688</v>
      </c>
      <c r="W2311" t="s">
        <v>3157</v>
      </c>
      <c r="X2311" t="s">
        <v>3158</v>
      </c>
      <c r="Y2311" t="s">
        <v>3114</v>
      </c>
      <c r="Z2311" t="s">
        <v>3532</v>
      </c>
      <c r="AA2311">
        <v>797451</v>
      </c>
      <c r="AB2311" s="203">
        <v>37030.875</v>
      </c>
      <c r="AC2311" s="203">
        <v>37032.875</v>
      </c>
    </row>
    <row r="2312" spans="1:29" x14ac:dyDescent="0.25">
      <c r="A2312" s="44" t="str">
        <f t="shared" si="176"/>
        <v>US Power Physical</v>
      </c>
      <c r="B2312" s="44" t="str">
        <f t="shared" si="177"/>
        <v>US</v>
      </c>
      <c r="C2312" s="44" t="str">
        <f t="shared" si="178"/>
        <v>Power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8">
        <f t="shared" si="180"/>
        <v>50</v>
      </c>
      <c r="G2312" s="207">
        <v>1265766</v>
      </c>
      <c r="H2312" s="203">
        <v>37029.374155092592</v>
      </c>
      <c r="I2312" t="s">
        <v>2640</v>
      </c>
      <c r="M2312" t="s">
        <v>3301</v>
      </c>
      <c r="N2312" t="s">
        <v>2631</v>
      </c>
      <c r="O2312" t="s">
        <v>1627</v>
      </c>
      <c r="P2312" s="204">
        <v>50</v>
      </c>
      <c r="S2312" t="s">
        <v>2475</v>
      </c>
      <c r="T2312" t="s">
        <v>3899</v>
      </c>
      <c r="U2312" s="206">
        <v>36.4</v>
      </c>
      <c r="V2312" t="s">
        <v>2706</v>
      </c>
      <c r="W2312" t="s">
        <v>2656</v>
      </c>
      <c r="X2312" t="s">
        <v>2657</v>
      </c>
      <c r="Y2312" t="s">
        <v>4166</v>
      </c>
      <c r="Z2312" t="s">
        <v>3527</v>
      </c>
      <c r="AA2312">
        <v>615264.1</v>
      </c>
      <c r="AB2312" s="203">
        <v>37032.875</v>
      </c>
      <c r="AC2312" s="203">
        <v>37032.875</v>
      </c>
    </row>
    <row r="2313" spans="1:29" x14ac:dyDescent="0.25">
      <c r="A2313" s="44" t="str">
        <f t="shared" si="176"/>
        <v xml:space="preserve"> Natural Gas Physical</v>
      </c>
      <c r="B2313" s="44" t="str">
        <f t="shared" si="177"/>
        <v/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4</v>
      </c>
      <c r="F2313" s="218">
        <f t="shared" si="180"/>
        <v>40000</v>
      </c>
      <c r="G2313" s="207">
        <v>1265768</v>
      </c>
      <c r="H2313" s="203">
        <v>37029.374189814815</v>
      </c>
      <c r="I2313" t="s">
        <v>3166</v>
      </c>
      <c r="M2313" t="s">
        <v>2476</v>
      </c>
      <c r="N2313" t="s">
        <v>2391</v>
      </c>
      <c r="O2313" t="s">
        <v>2080</v>
      </c>
      <c r="P2313" s="204">
        <v>10000</v>
      </c>
      <c r="S2313" t="s">
        <v>4050</v>
      </c>
      <c r="T2313" t="s">
        <v>2392</v>
      </c>
      <c r="U2313" s="206">
        <v>5.3949999999999996</v>
      </c>
      <c r="V2313" t="s">
        <v>2393</v>
      </c>
      <c r="W2313" t="s">
        <v>2394</v>
      </c>
      <c r="X2313" t="s">
        <v>2395</v>
      </c>
      <c r="Y2313" t="s">
        <v>3114</v>
      </c>
      <c r="Z2313" t="s">
        <v>3533</v>
      </c>
      <c r="AA2313">
        <v>797452</v>
      </c>
      <c r="AB2313" s="203">
        <v>37029.875</v>
      </c>
      <c r="AC2313" s="203">
        <v>37032.875</v>
      </c>
    </row>
    <row r="2314" spans="1:29" x14ac:dyDescent="0.25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3</v>
      </c>
      <c r="F2314" s="218">
        <f t="shared" si="180"/>
        <v>15000</v>
      </c>
      <c r="G2314" s="207">
        <v>1265769</v>
      </c>
      <c r="H2314" s="203">
        <v>37029.374201388891</v>
      </c>
      <c r="I2314" t="s">
        <v>2401</v>
      </c>
      <c r="M2314" t="s">
        <v>2476</v>
      </c>
      <c r="N2314" t="s">
        <v>3110</v>
      </c>
      <c r="O2314" t="s">
        <v>2624</v>
      </c>
      <c r="P2314" s="204">
        <v>5000</v>
      </c>
      <c r="S2314" t="s">
        <v>2477</v>
      </c>
      <c r="T2314" t="s">
        <v>3899</v>
      </c>
      <c r="U2314" s="206">
        <v>4.0999999999999996</v>
      </c>
      <c r="V2314" t="s">
        <v>2243</v>
      </c>
      <c r="W2314" t="s">
        <v>4133</v>
      </c>
      <c r="X2314" t="s">
        <v>2378</v>
      </c>
      <c r="Y2314" t="s">
        <v>3114</v>
      </c>
      <c r="Z2314" t="s">
        <v>3532</v>
      </c>
      <c r="AA2314">
        <v>797453</v>
      </c>
      <c r="AB2314" s="203">
        <v>37030.875</v>
      </c>
      <c r="AC2314" s="203">
        <v>37032.875</v>
      </c>
    </row>
    <row r="2315" spans="1:29" x14ac:dyDescent="0.25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3</v>
      </c>
      <c r="F2315" s="218">
        <f t="shared" ref="F2315:F2378" si="185">E2315*SUM(P2315:Q2315)</f>
        <v>15000</v>
      </c>
      <c r="G2315" s="207">
        <v>1265770</v>
      </c>
      <c r="H2315" s="203">
        <v>37029.374212962961</v>
      </c>
      <c r="I2315" t="s">
        <v>2328</v>
      </c>
      <c r="M2315" t="s">
        <v>2476</v>
      </c>
      <c r="N2315" t="s">
        <v>3110</v>
      </c>
      <c r="O2315" t="s">
        <v>2625</v>
      </c>
      <c r="P2315" s="204">
        <v>5000</v>
      </c>
      <c r="S2315" t="s">
        <v>2477</v>
      </c>
      <c r="T2315" t="s">
        <v>3899</v>
      </c>
      <c r="U2315" s="206">
        <v>4.0999999999999996</v>
      </c>
      <c r="V2315" t="s">
        <v>2329</v>
      </c>
      <c r="W2315" t="s">
        <v>4133</v>
      </c>
      <c r="X2315" t="s">
        <v>2378</v>
      </c>
      <c r="Y2315" t="s">
        <v>3114</v>
      </c>
      <c r="Z2315" t="s">
        <v>3532</v>
      </c>
      <c r="AA2315">
        <v>797454</v>
      </c>
      <c r="AB2315" s="203">
        <v>37030.875</v>
      </c>
      <c r="AC2315" s="203">
        <v>37032.875</v>
      </c>
    </row>
    <row r="2316" spans="1:29" x14ac:dyDescent="0.25">
      <c r="A2316" s="44" t="str">
        <f t="shared" si="181"/>
        <v>US Natural Gas Financial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30</v>
      </c>
      <c r="F2316" s="218">
        <f t="shared" si="185"/>
        <v>600000</v>
      </c>
      <c r="G2316" s="207">
        <v>1265771</v>
      </c>
      <c r="H2316" s="203">
        <v>37029.374259259261</v>
      </c>
      <c r="I2316" t="s">
        <v>3639</v>
      </c>
      <c r="M2316" t="s">
        <v>2476</v>
      </c>
      <c r="N2316" t="s">
        <v>2711</v>
      </c>
      <c r="O2316" t="s">
        <v>2712</v>
      </c>
      <c r="P2316" s="204">
        <v>20000</v>
      </c>
      <c r="S2316" t="s">
        <v>2477</v>
      </c>
      <c r="T2316" t="s">
        <v>3899</v>
      </c>
      <c r="U2316" s="206">
        <v>4.165</v>
      </c>
      <c r="V2316" t="s">
        <v>2361</v>
      </c>
      <c r="W2316" t="s">
        <v>3390</v>
      </c>
      <c r="X2316" t="s">
        <v>2713</v>
      </c>
      <c r="Y2316" t="s">
        <v>3964</v>
      </c>
      <c r="Z2316" t="s">
        <v>3532</v>
      </c>
      <c r="AA2316" t="s">
        <v>2244</v>
      </c>
      <c r="AB2316" s="203">
        <v>37043.875</v>
      </c>
      <c r="AC2316" s="203">
        <v>37072.875</v>
      </c>
    </row>
    <row r="2317" spans="1:29" x14ac:dyDescent="0.25">
      <c r="A2317" s="44" t="str">
        <f t="shared" si="181"/>
        <v>US Natural Gas Financial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Financial</v>
      </c>
      <c r="E2317" s="44">
        <f>IF(VLOOKUP(S2317,'DD-Lookup'!$J$6:$L$50,3,FALSE)="Monthly",(YEAR(AC2317)-YEAR(AB2317))*12+MONTH(AC2317)-MONTH(AB2317)+1,(AC2317-AB2317+1))</f>
        <v>13</v>
      </c>
      <c r="F2317" s="218">
        <f t="shared" si="185"/>
        <v>130000</v>
      </c>
      <c r="G2317" s="207">
        <v>1265772</v>
      </c>
      <c r="H2317" s="203">
        <v>37029.37431712963</v>
      </c>
      <c r="I2317" t="s">
        <v>2949</v>
      </c>
      <c r="M2317" t="s">
        <v>2476</v>
      </c>
      <c r="N2317" t="s">
        <v>2711</v>
      </c>
      <c r="O2317" t="s">
        <v>2588</v>
      </c>
      <c r="P2317" s="204">
        <v>10000</v>
      </c>
      <c r="S2317" t="s">
        <v>2477</v>
      </c>
      <c r="T2317" t="s">
        <v>3899</v>
      </c>
      <c r="U2317" s="206">
        <v>4.13</v>
      </c>
      <c r="V2317" t="s">
        <v>2974</v>
      </c>
      <c r="W2317" t="s">
        <v>3181</v>
      </c>
      <c r="X2317" t="s">
        <v>2306</v>
      </c>
      <c r="Y2317" t="s">
        <v>3964</v>
      </c>
      <c r="Z2317" t="s">
        <v>3532</v>
      </c>
      <c r="AA2317" t="s">
        <v>2245</v>
      </c>
      <c r="AB2317" s="203">
        <v>37030.875</v>
      </c>
      <c r="AC2317" s="203">
        <v>37042.875</v>
      </c>
    </row>
    <row r="2318" spans="1:29" x14ac:dyDescent="0.25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3</v>
      </c>
      <c r="F2318" s="218">
        <f t="shared" si="185"/>
        <v>5988</v>
      </c>
      <c r="G2318" s="207">
        <v>1265773</v>
      </c>
      <c r="H2318" s="203">
        <v>37029.374444444446</v>
      </c>
      <c r="I2318" t="s">
        <v>3240</v>
      </c>
      <c r="M2318" t="s">
        <v>2476</v>
      </c>
      <c r="N2318" t="s">
        <v>3110</v>
      </c>
      <c r="O2318" t="s">
        <v>1802</v>
      </c>
      <c r="P2318" s="204">
        <v>1996</v>
      </c>
      <c r="S2318" t="s">
        <v>2477</v>
      </c>
      <c r="T2318" t="s">
        <v>3899</v>
      </c>
      <c r="U2318" s="206">
        <v>4.0199999999999996</v>
      </c>
      <c r="V2318" t="s">
        <v>3688</v>
      </c>
      <c r="W2318" t="s">
        <v>3157</v>
      </c>
      <c r="X2318" t="s">
        <v>3158</v>
      </c>
      <c r="Y2318" t="s">
        <v>3114</v>
      </c>
      <c r="Z2318" t="s">
        <v>3532</v>
      </c>
      <c r="AA2318">
        <v>797455</v>
      </c>
      <c r="AB2318" s="203">
        <v>37030.875</v>
      </c>
      <c r="AC2318" s="203">
        <v>37032.875</v>
      </c>
    </row>
    <row r="2319" spans="1:29" x14ac:dyDescent="0.25">
      <c r="A2319" s="44" t="str">
        <f t="shared" si="181"/>
        <v>US Natural Gas Financial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Financial</v>
      </c>
      <c r="E2319" s="44">
        <f>IF(VLOOKUP(S2319,'DD-Lookup'!$J$6:$L$50,3,FALSE)="Monthly",(YEAR(AC2319)-YEAR(AB2319))*12+MONTH(AC2319)-MONTH(AB2319)+1,(AC2319-AB2319+1))</f>
        <v>30</v>
      </c>
      <c r="F2319" s="218">
        <f t="shared" si="185"/>
        <v>150000</v>
      </c>
      <c r="G2319" s="207">
        <v>1265774</v>
      </c>
      <c r="H2319" s="203">
        <v>37029.374502314815</v>
      </c>
      <c r="I2319" t="s">
        <v>2362</v>
      </c>
      <c r="M2319" t="s">
        <v>2476</v>
      </c>
      <c r="N2319" t="s">
        <v>2711</v>
      </c>
      <c r="O2319" t="s">
        <v>2712</v>
      </c>
      <c r="P2319" s="204">
        <v>5000</v>
      </c>
      <c r="S2319" t="s">
        <v>2477</v>
      </c>
      <c r="T2319" t="s">
        <v>3899</v>
      </c>
      <c r="U2319" s="206">
        <v>4.16</v>
      </c>
      <c r="V2319" t="s">
        <v>2537</v>
      </c>
      <c r="W2319" t="s">
        <v>3390</v>
      </c>
      <c r="X2319" t="s">
        <v>2713</v>
      </c>
      <c r="Y2319" t="s">
        <v>3964</v>
      </c>
      <c r="Z2319" t="s">
        <v>3532</v>
      </c>
      <c r="AA2319" t="s">
        <v>2246</v>
      </c>
      <c r="AB2319" s="203">
        <v>37043.875</v>
      </c>
      <c r="AC2319" s="203">
        <v>37072.875</v>
      </c>
    </row>
    <row r="2320" spans="1:29" x14ac:dyDescent="0.25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3</v>
      </c>
      <c r="F2320" s="218">
        <f t="shared" si="185"/>
        <v>15000</v>
      </c>
      <c r="G2320" s="207">
        <v>1265777</v>
      </c>
      <c r="H2320" s="203">
        <v>37029.374583333331</v>
      </c>
      <c r="I2320" t="s">
        <v>2247</v>
      </c>
      <c r="M2320" t="s">
        <v>2476</v>
      </c>
      <c r="N2320" t="s">
        <v>3110</v>
      </c>
      <c r="O2320" t="s">
        <v>1802</v>
      </c>
      <c r="Q2320" s="204">
        <v>5000</v>
      </c>
      <c r="S2320" t="s">
        <v>2477</v>
      </c>
      <c r="T2320" t="s">
        <v>3899</v>
      </c>
      <c r="U2320" s="206">
        <v>4.03</v>
      </c>
      <c r="V2320" t="s">
        <v>2248</v>
      </c>
      <c r="W2320" t="s">
        <v>3157</v>
      </c>
      <c r="X2320" t="s">
        <v>3158</v>
      </c>
      <c r="Y2320" t="s">
        <v>3114</v>
      </c>
      <c r="Z2320" t="s">
        <v>3532</v>
      </c>
      <c r="AA2320">
        <v>797456</v>
      </c>
      <c r="AB2320" s="203">
        <v>37030.875</v>
      </c>
      <c r="AC2320" s="203">
        <v>37032.875</v>
      </c>
    </row>
    <row r="2321" spans="1:29" x14ac:dyDescent="0.25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3</v>
      </c>
      <c r="F2321" s="218">
        <f t="shared" si="185"/>
        <v>30000</v>
      </c>
      <c r="G2321" s="207">
        <v>1265778</v>
      </c>
      <c r="H2321" s="203">
        <v>37029.374583333331</v>
      </c>
      <c r="I2321" t="s">
        <v>2721</v>
      </c>
      <c r="M2321" t="s">
        <v>2476</v>
      </c>
      <c r="N2321" t="s">
        <v>2445</v>
      </c>
      <c r="O2321" t="s">
        <v>1902</v>
      </c>
      <c r="Q2321" s="204">
        <v>10000</v>
      </c>
      <c r="S2321" t="s">
        <v>2477</v>
      </c>
      <c r="T2321" t="s">
        <v>3899</v>
      </c>
      <c r="U2321" s="206">
        <v>4.1150000000000002</v>
      </c>
      <c r="V2321" t="s">
        <v>2958</v>
      </c>
      <c r="W2321" t="s">
        <v>2827</v>
      </c>
      <c r="X2321" t="s">
        <v>2447</v>
      </c>
      <c r="Y2321" t="s">
        <v>3114</v>
      </c>
      <c r="Z2321" t="s">
        <v>2448</v>
      </c>
      <c r="AA2321">
        <v>797457</v>
      </c>
      <c r="AB2321" s="203">
        <v>37030.875</v>
      </c>
      <c r="AC2321" s="203">
        <v>37032.875</v>
      </c>
    </row>
    <row r="2322" spans="1:29" x14ac:dyDescent="0.25">
      <c r="A2322" s="44" t="str">
        <f t="shared" si="181"/>
        <v>US Power Physical</v>
      </c>
      <c r="B2322" s="44" t="str">
        <f t="shared" si="182"/>
        <v>US</v>
      </c>
      <c r="C2322" s="44" t="str">
        <f t="shared" si="183"/>
        <v>Power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62</v>
      </c>
      <c r="F2322" s="218">
        <f t="shared" si="185"/>
        <v>3100</v>
      </c>
      <c r="G2322" s="207">
        <v>1265779</v>
      </c>
      <c r="H2322" s="203">
        <v>37029.374606481484</v>
      </c>
      <c r="I2322" t="s">
        <v>3872</v>
      </c>
      <c r="M2322" t="s">
        <v>3301</v>
      </c>
      <c r="N2322" t="s">
        <v>2631</v>
      </c>
      <c r="O2322" t="s">
        <v>1646</v>
      </c>
      <c r="Q2322" s="204">
        <v>50</v>
      </c>
      <c r="S2322" t="s">
        <v>2475</v>
      </c>
      <c r="T2322" t="s">
        <v>3899</v>
      </c>
      <c r="U2322" s="206">
        <v>86.75</v>
      </c>
      <c r="V2322" t="s">
        <v>2249</v>
      </c>
      <c r="W2322" t="s">
        <v>2680</v>
      </c>
      <c r="X2322" t="s">
        <v>2681</v>
      </c>
      <c r="Y2322" t="s">
        <v>4166</v>
      </c>
      <c r="Z2322" t="s">
        <v>3527</v>
      </c>
      <c r="AA2322">
        <v>615267.1</v>
      </c>
      <c r="AB2322" s="203">
        <v>37073.591666666667</v>
      </c>
      <c r="AC2322" s="203">
        <v>37134.591666666667</v>
      </c>
    </row>
    <row r="2323" spans="1:29" x14ac:dyDescent="0.25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3</v>
      </c>
      <c r="F2323" s="218">
        <f t="shared" si="185"/>
        <v>15000</v>
      </c>
      <c r="G2323" s="207">
        <v>1265780</v>
      </c>
      <c r="H2323" s="203">
        <v>37029.37462962963</v>
      </c>
      <c r="I2323" t="s">
        <v>2669</v>
      </c>
      <c r="M2323" t="s">
        <v>2476</v>
      </c>
      <c r="N2323" t="s">
        <v>3110</v>
      </c>
      <c r="O2323" t="s">
        <v>1770</v>
      </c>
      <c r="P2323" s="204">
        <v>5000</v>
      </c>
      <c r="S2323" t="s">
        <v>2477</v>
      </c>
      <c r="T2323" t="s">
        <v>3899</v>
      </c>
      <c r="U2323" s="206">
        <v>4</v>
      </c>
      <c r="V2323" t="s">
        <v>2339</v>
      </c>
      <c r="W2323" t="s">
        <v>3174</v>
      </c>
      <c r="X2323" t="s">
        <v>3138</v>
      </c>
      <c r="Y2323" t="s">
        <v>3114</v>
      </c>
      <c r="Z2323" t="s">
        <v>3532</v>
      </c>
      <c r="AA2323">
        <v>797458</v>
      </c>
      <c r="AB2323" s="203">
        <v>37030.875</v>
      </c>
      <c r="AC2323" s="203">
        <v>37032.875</v>
      </c>
    </row>
    <row r="2324" spans="1:29" x14ac:dyDescent="0.25">
      <c r="A2324" s="44" t="str">
        <f t="shared" si="181"/>
        <v xml:space="preserve"> Natural Gas Physical</v>
      </c>
      <c r="B2324" s="44" t="str">
        <f t="shared" si="182"/>
        <v/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4</v>
      </c>
      <c r="F2324" s="218">
        <f t="shared" si="185"/>
        <v>20000</v>
      </c>
      <c r="G2324" s="207">
        <v>1265781</v>
      </c>
      <c r="H2324" s="203">
        <v>37029.374641203707</v>
      </c>
      <c r="I2324" t="s">
        <v>2897</v>
      </c>
      <c r="M2324" t="s">
        <v>2476</v>
      </c>
      <c r="N2324" t="s">
        <v>2391</v>
      </c>
      <c r="O2324" t="s">
        <v>2076</v>
      </c>
      <c r="Q2324" s="204">
        <v>5000</v>
      </c>
      <c r="S2324" t="s">
        <v>2477</v>
      </c>
      <c r="T2324" t="s">
        <v>3899</v>
      </c>
      <c r="U2324" s="206">
        <v>3.9</v>
      </c>
      <c r="V2324" t="s">
        <v>2077</v>
      </c>
      <c r="W2324" t="s">
        <v>2956</v>
      </c>
      <c r="X2324" t="s">
        <v>2957</v>
      </c>
      <c r="Y2324" t="s">
        <v>3114</v>
      </c>
      <c r="Z2324" t="s">
        <v>3533</v>
      </c>
      <c r="AA2324">
        <v>797459</v>
      </c>
      <c r="AB2324" s="203">
        <v>37030.875</v>
      </c>
      <c r="AC2324" s="203">
        <v>37033.875</v>
      </c>
    </row>
    <row r="2325" spans="1:29" x14ac:dyDescent="0.25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3</v>
      </c>
      <c r="F2325" s="218">
        <f t="shared" si="185"/>
        <v>15000</v>
      </c>
      <c r="G2325" s="207">
        <v>1265782</v>
      </c>
      <c r="H2325" s="203">
        <v>37029.374641203707</v>
      </c>
      <c r="I2325" t="s">
        <v>2313</v>
      </c>
      <c r="M2325" t="s">
        <v>2476</v>
      </c>
      <c r="N2325" t="s">
        <v>3110</v>
      </c>
      <c r="O2325" t="s">
        <v>1768</v>
      </c>
      <c r="Q2325" s="204">
        <v>5000</v>
      </c>
      <c r="S2325" t="s">
        <v>2477</v>
      </c>
      <c r="T2325" t="s">
        <v>3899</v>
      </c>
      <c r="U2325" s="206">
        <v>3.9550000000000001</v>
      </c>
      <c r="V2325" t="s">
        <v>2250</v>
      </c>
      <c r="W2325" t="s">
        <v>3174</v>
      </c>
      <c r="X2325" t="s">
        <v>3138</v>
      </c>
      <c r="Y2325" t="s">
        <v>3114</v>
      </c>
      <c r="Z2325" t="s">
        <v>3532</v>
      </c>
      <c r="AA2325">
        <v>797460</v>
      </c>
      <c r="AB2325" s="203">
        <v>37030.875</v>
      </c>
      <c r="AC2325" s="203">
        <v>37032.875</v>
      </c>
    </row>
    <row r="2326" spans="1:29" x14ac:dyDescent="0.25">
      <c r="A2326" s="44" t="str">
        <f t="shared" si="181"/>
        <v>US Natural Gas Financial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30</v>
      </c>
      <c r="F2326" s="218">
        <f t="shared" si="185"/>
        <v>75000</v>
      </c>
      <c r="G2326" s="207">
        <v>1265783</v>
      </c>
      <c r="H2326" s="203">
        <v>37029.374652777777</v>
      </c>
      <c r="I2326" t="s">
        <v>3117</v>
      </c>
      <c r="M2326" t="s">
        <v>2476</v>
      </c>
      <c r="N2326" t="s">
        <v>2711</v>
      </c>
      <c r="O2326" t="s">
        <v>2712</v>
      </c>
      <c r="P2326" s="204">
        <v>2500</v>
      </c>
      <c r="S2326" t="s">
        <v>2477</v>
      </c>
      <c r="T2326" t="s">
        <v>3899</v>
      </c>
      <c r="U2326" s="206">
        <v>4.16</v>
      </c>
      <c r="V2326" t="s">
        <v>2323</v>
      </c>
      <c r="W2326" t="s">
        <v>3390</v>
      </c>
      <c r="X2326" t="s">
        <v>2713</v>
      </c>
      <c r="Y2326" t="s">
        <v>3964</v>
      </c>
      <c r="Z2326" t="s">
        <v>3532</v>
      </c>
      <c r="AA2326" t="s">
        <v>2251</v>
      </c>
      <c r="AB2326" s="203">
        <v>37043.875</v>
      </c>
      <c r="AC2326" s="203">
        <v>37072.875</v>
      </c>
    </row>
    <row r="2327" spans="1:29" x14ac:dyDescent="0.25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3</v>
      </c>
      <c r="F2327" s="218">
        <f t="shared" si="185"/>
        <v>342</v>
      </c>
      <c r="G2327" s="207">
        <v>1265784</v>
      </c>
      <c r="H2327" s="203">
        <v>37029.3746875</v>
      </c>
      <c r="I2327" t="s">
        <v>2669</v>
      </c>
      <c r="M2327" t="s">
        <v>2476</v>
      </c>
      <c r="N2327" t="s">
        <v>3110</v>
      </c>
      <c r="O2327" t="s">
        <v>1810</v>
      </c>
      <c r="Q2327" s="204">
        <v>114</v>
      </c>
      <c r="S2327" t="s">
        <v>2477</v>
      </c>
      <c r="T2327" t="s">
        <v>3899</v>
      </c>
      <c r="U2327" s="206">
        <v>4</v>
      </c>
      <c r="V2327" t="s">
        <v>2396</v>
      </c>
      <c r="W2327" t="s">
        <v>2374</v>
      </c>
      <c r="X2327" t="s">
        <v>2375</v>
      </c>
      <c r="Y2327" t="s">
        <v>3114</v>
      </c>
      <c r="Z2327" t="s">
        <v>3532</v>
      </c>
      <c r="AA2327">
        <v>797461</v>
      </c>
      <c r="AB2327" s="203">
        <v>37030.875</v>
      </c>
      <c r="AC2327" s="203">
        <v>37032.875</v>
      </c>
    </row>
    <row r="2328" spans="1:29" x14ac:dyDescent="0.25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3</v>
      </c>
      <c r="F2328" s="218">
        <f t="shared" si="185"/>
        <v>15000</v>
      </c>
      <c r="G2328" s="207">
        <v>1265785</v>
      </c>
      <c r="H2328" s="203">
        <v>37029.374699074076</v>
      </c>
      <c r="I2328" t="s">
        <v>3684</v>
      </c>
      <c r="M2328" t="s">
        <v>2476</v>
      </c>
      <c r="N2328" t="s">
        <v>3110</v>
      </c>
      <c r="O2328" t="s">
        <v>1812</v>
      </c>
      <c r="Q2328" s="204">
        <v>5000</v>
      </c>
      <c r="S2328" t="s">
        <v>2477</v>
      </c>
      <c r="T2328" t="s">
        <v>3899</v>
      </c>
      <c r="U2328" s="206">
        <v>2.4750000000000001</v>
      </c>
      <c r="V2328" t="s">
        <v>3198</v>
      </c>
      <c r="W2328" t="s">
        <v>2400</v>
      </c>
      <c r="X2328" t="s">
        <v>2375</v>
      </c>
      <c r="Y2328" t="s">
        <v>3114</v>
      </c>
      <c r="Z2328" t="s">
        <v>3532</v>
      </c>
      <c r="AA2328">
        <v>797462</v>
      </c>
      <c r="AB2328" s="203">
        <v>37030.875</v>
      </c>
      <c r="AC2328" s="203">
        <v>37032.875</v>
      </c>
    </row>
    <row r="2329" spans="1:29" x14ac:dyDescent="0.25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3</v>
      </c>
      <c r="F2329" s="218">
        <f t="shared" si="185"/>
        <v>15000</v>
      </c>
      <c r="G2329" s="207">
        <v>1265787</v>
      </c>
      <c r="H2329" s="203">
        <v>37029.374722222223</v>
      </c>
      <c r="I2329" t="s">
        <v>2721</v>
      </c>
      <c r="M2329" t="s">
        <v>2476</v>
      </c>
      <c r="N2329" t="s">
        <v>3110</v>
      </c>
      <c r="O2329" t="s">
        <v>1753</v>
      </c>
      <c r="P2329" s="204">
        <v>5000</v>
      </c>
      <c r="S2329" t="s">
        <v>2477</v>
      </c>
      <c r="T2329" t="s">
        <v>3899</v>
      </c>
      <c r="U2329" s="206">
        <v>4.1775000000000002</v>
      </c>
      <c r="V2329" t="s">
        <v>2494</v>
      </c>
      <c r="W2329" t="s">
        <v>3112</v>
      </c>
      <c r="X2329" t="s">
        <v>3113</v>
      </c>
      <c r="Y2329" t="s">
        <v>3114</v>
      </c>
      <c r="Z2329" t="s">
        <v>3532</v>
      </c>
      <c r="AA2329">
        <v>797463</v>
      </c>
      <c r="AB2329" s="203">
        <v>37030.875</v>
      </c>
      <c r="AC2329" s="203">
        <v>37032.875</v>
      </c>
    </row>
    <row r="2330" spans="1:29" x14ac:dyDescent="0.25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3</v>
      </c>
      <c r="F2330" s="218">
        <f t="shared" si="185"/>
        <v>15000</v>
      </c>
      <c r="G2330" s="207">
        <v>1265788</v>
      </c>
      <c r="H2330" s="203">
        <v>37029.3747337963</v>
      </c>
      <c r="I2330" t="s">
        <v>3115</v>
      </c>
      <c r="M2330" t="s">
        <v>2476</v>
      </c>
      <c r="N2330" t="s">
        <v>3110</v>
      </c>
      <c r="O2330" t="s">
        <v>1753</v>
      </c>
      <c r="P2330" s="204">
        <v>5000</v>
      </c>
      <c r="S2330" t="s">
        <v>2477</v>
      </c>
      <c r="T2330" t="s">
        <v>3899</v>
      </c>
      <c r="U2330" s="206">
        <v>4.1775000000000002</v>
      </c>
      <c r="V2330" t="s">
        <v>3162</v>
      </c>
      <c r="W2330" t="s">
        <v>3112</v>
      </c>
      <c r="X2330" t="s">
        <v>3113</v>
      </c>
      <c r="Y2330" t="s">
        <v>3114</v>
      </c>
      <c r="Z2330" t="s">
        <v>3532</v>
      </c>
      <c r="AA2330">
        <v>797464</v>
      </c>
      <c r="AB2330" s="203">
        <v>37030.875</v>
      </c>
      <c r="AC2330" s="203">
        <v>37032.875</v>
      </c>
    </row>
    <row r="2331" spans="1:29" x14ac:dyDescent="0.25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3</v>
      </c>
      <c r="F2331" s="218">
        <f t="shared" si="185"/>
        <v>15000</v>
      </c>
      <c r="G2331" s="207">
        <v>1265789</v>
      </c>
      <c r="H2331" s="203">
        <v>37029.374745370369</v>
      </c>
      <c r="I2331" t="s">
        <v>3240</v>
      </c>
      <c r="M2331" t="s">
        <v>2476</v>
      </c>
      <c r="N2331" t="s">
        <v>3110</v>
      </c>
      <c r="O2331" t="s">
        <v>1755</v>
      </c>
      <c r="Q2331" s="204">
        <v>5000</v>
      </c>
      <c r="S2331" t="s">
        <v>2477</v>
      </c>
      <c r="T2331" t="s">
        <v>3899</v>
      </c>
      <c r="U2331" s="206">
        <v>4.4649999999999999</v>
      </c>
      <c r="V2331" t="s">
        <v>2318</v>
      </c>
      <c r="W2331" t="s">
        <v>2358</v>
      </c>
      <c r="X2331" t="s">
        <v>2359</v>
      </c>
      <c r="Y2331" t="s">
        <v>3114</v>
      </c>
      <c r="Z2331" t="s">
        <v>3532</v>
      </c>
      <c r="AA2331">
        <v>797465</v>
      </c>
      <c r="AB2331" s="203">
        <v>37030.875</v>
      </c>
      <c r="AC2331" s="203">
        <v>37032.875</v>
      </c>
    </row>
    <row r="2332" spans="1:29" x14ac:dyDescent="0.25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3</v>
      </c>
      <c r="F2332" s="218">
        <f t="shared" si="185"/>
        <v>2907</v>
      </c>
      <c r="G2332" s="207">
        <v>1265791</v>
      </c>
      <c r="H2332" s="203">
        <v>37029.374756944446</v>
      </c>
      <c r="I2332" t="s">
        <v>2669</v>
      </c>
      <c r="M2332" t="s">
        <v>2476</v>
      </c>
      <c r="N2332" t="s">
        <v>3110</v>
      </c>
      <c r="O2332" t="s">
        <v>1846</v>
      </c>
      <c r="Q2332" s="204">
        <v>969</v>
      </c>
      <c r="S2332" t="s">
        <v>2477</v>
      </c>
      <c r="T2332" t="s">
        <v>3899</v>
      </c>
      <c r="U2332" s="206">
        <v>4.1749999999999998</v>
      </c>
      <c r="V2332" t="s">
        <v>3106</v>
      </c>
      <c r="W2332" t="s">
        <v>2319</v>
      </c>
      <c r="X2332" t="s">
        <v>2320</v>
      </c>
      <c r="Y2332" t="s">
        <v>3114</v>
      </c>
      <c r="Z2332" t="s">
        <v>3532</v>
      </c>
      <c r="AA2332">
        <v>797466</v>
      </c>
      <c r="AB2332" s="203">
        <v>37030.875</v>
      </c>
      <c r="AC2332" s="203">
        <v>37032.875</v>
      </c>
    </row>
    <row r="2333" spans="1:29" x14ac:dyDescent="0.25">
      <c r="A2333" s="44" t="str">
        <f t="shared" si="181"/>
        <v>US Natural Gas Financial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92</v>
      </c>
      <c r="F2333" s="218">
        <f t="shared" si="185"/>
        <v>460000</v>
      </c>
      <c r="G2333" s="207">
        <v>1265793</v>
      </c>
      <c r="H2333" s="203">
        <v>37029.374780092592</v>
      </c>
      <c r="I2333" t="s">
        <v>3136</v>
      </c>
      <c r="M2333" t="s">
        <v>2476</v>
      </c>
      <c r="N2333" t="s">
        <v>3125</v>
      </c>
      <c r="O2333" t="s">
        <v>2252</v>
      </c>
      <c r="Q2333" s="204">
        <v>5000</v>
      </c>
      <c r="S2333" t="s">
        <v>2477</v>
      </c>
      <c r="T2333" t="s">
        <v>3899</v>
      </c>
      <c r="U2333" s="206">
        <v>2.9</v>
      </c>
      <c r="V2333" t="s">
        <v>2779</v>
      </c>
      <c r="W2333" t="s">
        <v>2404</v>
      </c>
      <c r="X2333" t="s">
        <v>2405</v>
      </c>
      <c r="Y2333" t="s">
        <v>3964</v>
      </c>
      <c r="Z2333" t="s">
        <v>3532</v>
      </c>
      <c r="AA2333" t="s">
        <v>2253</v>
      </c>
      <c r="AB2333" s="203">
        <v>37073</v>
      </c>
      <c r="AC2333" s="203">
        <v>37164</v>
      </c>
    </row>
    <row r="2334" spans="1:29" x14ac:dyDescent="0.25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3</v>
      </c>
      <c r="F2334" s="218">
        <f t="shared" si="185"/>
        <v>11733</v>
      </c>
      <c r="G2334" s="207">
        <v>1265792</v>
      </c>
      <c r="H2334" s="203">
        <v>37029.374780092592</v>
      </c>
      <c r="I2334" t="s">
        <v>3169</v>
      </c>
      <c r="M2334" t="s">
        <v>2476</v>
      </c>
      <c r="N2334" t="s">
        <v>3110</v>
      </c>
      <c r="O2334" t="s">
        <v>1770</v>
      </c>
      <c r="Q2334" s="204">
        <v>3911</v>
      </c>
      <c r="S2334" t="s">
        <v>2477</v>
      </c>
      <c r="T2334" t="s">
        <v>3899</v>
      </c>
      <c r="U2334" s="206">
        <v>4.0049999999999999</v>
      </c>
      <c r="V2334" t="s">
        <v>2315</v>
      </c>
      <c r="W2334" t="s">
        <v>3174</v>
      </c>
      <c r="X2334" t="s">
        <v>3138</v>
      </c>
      <c r="Y2334" t="s">
        <v>3114</v>
      </c>
      <c r="Z2334" t="s">
        <v>3532</v>
      </c>
      <c r="AA2334">
        <v>797467</v>
      </c>
      <c r="AB2334" s="203">
        <v>37030.875</v>
      </c>
      <c r="AC2334" s="203">
        <v>37032.875</v>
      </c>
    </row>
    <row r="2335" spans="1:29" x14ac:dyDescent="0.25">
      <c r="A2335" s="44" t="str">
        <f t="shared" si="181"/>
        <v>US Natural Gas Financial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30</v>
      </c>
      <c r="F2335" s="218">
        <f t="shared" si="185"/>
        <v>3000</v>
      </c>
      <c r="G2335" s="207">
        <v>1265794</v>
      </c>
      <c r="H2335" s="203">
        <v>37029.374791666669</v>
      </c>
      <c r="I2335" t="s">
        <v>3871</v>
      </c>
      <c r="M2335" t="s">
        <v>2476</v>
      </c>
      <c r="N2335" t="s">
        <v>2985</v>
      </c>
      <c r="O2335" t="s">
        <v>2254</v>
      </c>
      <c r="Q2335" s="204">
        <v>100</v>
      </c>
      <c r="S2335" t="s">
        <v>2885</v>
      </c>
      <c r="T2335" t="s">
        <v>3899</v>
      </c>
      <c r="U2335" s="206">
        <v>0.02</v>
      </c>
      <c r="V2335" t="s">
        <v>3197</v>
      </c>
      <c r="W2335" t="s">
        <v>2886</v>
      </c>
      <c r="X2335" t="s">
        <v>2887</v>
      </c>
      <c r="Y2335" t="s">
        <v>3964</v>
      </c>
      <c r="Z2335" t="s">
        <v>3532</v>
      </c>
      <c r="AA2335" t="s">
        <v>2255</v>
      </c>
      <c r="AB2335" s="203">
        <v>37043</v>
      </c>
      <c r="AC2335" s="203">
        <v>37072</v>
      </c>
    </row>
    <row r="2336" spans="1:29" x14ac:dyDescent="0.25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3</v>
      </c>
      <c r="F2336" s="218">
        <f t="shared" si="185"/>
        <v>1833</v>
      </c>
      <c r="G2336" s="207">
        <v>1265796</v>
      </c>
      <c r="H2336" s="203">
        <v>37029.374803240738</v>
      </c>
      <c r="I2336" t="s">
        <v>2721</v>
      </c>
      <c r="M2336" t="s">
        <v>2476</v>
      </c>
      <c r="N2336" t="s">
        <v>3110</v>
      </c>
      <c r="O2336" t="s">
        <v>1769</v>
      </c>
      <c r="P2336" s="204">
        <v>611</v>
      </c>
      <c r="S2336" t="s">
        <v>2477</v>
      </c>
      <c r="T2336" t="s">
        <v>3899</v>
      </c>
      <c r="U2336" s="206">
        <v>3.9750000000000001</v>
      </c>
      <c r="V2336" t="s">
        <v>3785</v>
      </c>
      <c r="W2336" t="s">
        <v>3174</v>
      </c>
      <c r="X2336" t="s">
        <v>3138</v>
      </c>
      <c r="Y2336" t="s">
        <v>3114</v>
      </c>
      <c r="Z2336" t="s">
        <v>3532</v>
      </c>
      <c r="AA2336">
        <v>797468</v>
      </c>
      <c r="AB2336" s="203">
        <v>37030.875</v>
      </c>
      <c r="AC2336" s="203">
        <v>37032.875</v>
      </c>
    </row>
    <row r="2337" spans="1:29" x14ac:dyDescent="0.25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3</v>
      </c>
      <c r="F2337" s="218">
        <f t="shared" si="185"/>
        <v>30000</v>
      </c>
      <c r="G2337" s="207">
        <v>1265797</v>
      </c>
      <c r="H2337" s="203">
        <v>37029.374814814815</v>
      </c>
      <c r="I2337" t="s">
        <v>3115</v>
      </c>
      <c r="M2337" t="s">
        <v>2476</v>
      </c>
      <c r="N2337" t="s">
        <v>3110</v>
      </c>
      <c r="O2337" t="s">
        <v>1753</v>
      </c>
      <c r="P2337" s="204">
        <v>10000</v>
      </c>
      <c r="S2337" t="s">
        <v>2477</v>
      </c>
      <c r="T2337" t="s">
        <v>3899</v>
      </c>
      <c r="U2337" s="206">
        <v>4.1761999999999997</v>
      </c>
      <c r="V2337" t="s">
        <v>3116</v>
      </c>
      <c r="W2337" t="s">
        <v>3112</v>
      </c>
      <c r="X2337" t="s">
        <v>3113</v>
      </c>
      <c r="Y2337" t="s">
        <v>3114</v>
      </c>
      <c r="Z2337" t="s">
        <v>3532</v>
      </c>
      <c r="AA2337">
        <v>797469</v>
      </c>
      <c r="AB2337" s="203">
        <v>37030.875</v>
      </c>
      <c r="AC2337" s="203">
        <v>37032.875</v>
      </c>
    </row>
    <row r="2338" spans="1:29" x14ac:dyDescent="0.25">
      <c r="A2338" s="44" t="str">
        <f t="shared" si="181"/>
        <v>US Crude Financial</v>
      </c>
      <c r="B2338" s="44" t="str">
        <f t="shared" si="182"/>
        <v>US</v>
      </c>
      <c r="C2338" s="44" t="str">
        <f t="shared" si="183"/>
        <v>Crude</v>
      </c>
      <c r="D2338" s="44" t="str">
        <f t="shared" si="184"/>
        <v>Financial</v>
      </c>
      <c r="E2338" s="44">
        <f>IF(VLOOKUP(S2338,'DD-Lookup'!$J$6:$L$50,3,FALSE)="Monthly",(YEAR(AC2338)-YEAR(AB2338))*12+MONTH(AC2338)-MONTH(AB2338)+1,(AC2338-AB2338+1))</f>
        <v>1</v>
      </c>
      <c r="F2338" s="218">
        <f t="shared" si="185"/>
        <v>50000</v>
      </c>
      <c r="G2338" s="207">
        <v>1265798</v>
      </c>
      <c r="H2338" s="203">
        <v>37029.374814814815</v>
      </c>
      <c r="I2338" t="s">
        <v>4149</v>
      </c>
      <c r="M2338" t="s">
        <v>3626</v>
      </c>
      <c r="N2338" t="s">
        <v>4150</v>
      </c>
      <c r="O2338" t="s">
        <v>4151</v>
      </c>
      <c r="P2338" s="204">
        <v>50000</v>
      </c>
      <c r="S2338" t="s">
        <v>2483</v>
      </c>
      <c r="T2338" t="s">
        <v>3899</v>
      </c>
      <c r="U2338" s="206">
        <v>29.2</v>
      </c>
      <c r="V2338" t="s">
        <v>4152</v>
      </c>
      <c r="W2338" t="s">
        <v>4153</v>
      </c>
      <c r="X2338" t="s">
        <v>4154</v>
      </c>
      <c r="Y2338" t="s">
        <v>3964</v>
      </c>
      <c r="Z2338" t="s">
        <v>3532</v>
      </c>
      <c r="AA2338" t="s">
        <v>2256</v>
      </c>
      <c r="AB2338" s="203">
        <v>37043</v>
      </c>
      <c r="AC2338" s="203">
        <v>37072</v>
      </c>
    </row>
    <row r="2339" spans="1:29" x14ac:dyDescent="0.25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3</v>
      </c>
      <c r="F2339" s="218">
        <f t="shared" si="185"/>
        <v>30000</v>
      </c>
      <c r="G2339" s="207">
        <v>1265800</v>
      </c>
      <c r="H2339" s="203">
        <v>37029.374837962961</v>
      </c>
      <c r="I2339" t="s">
        <v>3136</v>
      </c>
      <c r="M2339" t="s">
        <v>2476</v>
      </c>
      <c r="N2339" t="s">
        <v>3110</v>
      </c>
      <c r="O2339" t="s">
        <v>2623</v>
      </c>
      <c r="P2339" s="204">
        <v>10000</v>
      </c>
      <c r="S2339" t="s">
        <v>2477</v>
      </c>
      <c r="T2339" t="s">
        <v>3899</v>
      </c>
      <c r="U2339" s="206">
        <v>4.085</v>
      </c>
      <c r="V2339" t="s">
        <v>3815</v>
      </c>
      <c r="W2339" t="s">
        <v>2326</v>
      </c>
      <c r="X2339" t="s">
        <v>2327</v>
      </c>
      <c r="Y2339" t="s">
        <v>3114</v>
      </c>
      <c r="Z2339" t="s">
        <v>3532</v>
      </c>
      <c r="AA2339">
        <v>797470</v>
      </c>
      <c r="AB2339" s="203">
        <v>37030.875</v>
      </c>
      <c r="AC2339" s="203">
        <v>37032.875</v>
      </c>
    </row>
    <row r="2340" spans="1:29" x14ac:dyDescent="0.25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3</v>
      </c>
      <c r="F2340" s="218">
        <f t="shared" si="185"/>
        <v>30000</v>
      </c>
      <c r="G2340" s="207">
        <v>1265801</v>
      </c>
      <c r="H2340" s="203">
        <v>37029.374849537038</v>
      </c>
      <c r="I2340" t="s">
        <v>3143</v>
      </c>
      <c r="M2340" t="s">
        <v>2476</v>
      </c>
      <c r="N2340" t="s">
        <v>3110</v>
      </c>
      <c r="O2340" t="s">
        <v>1753</v>
      </c>
      <c r="P2340" s="204">
        <v>10000</v>
      </c>
      <c r="S2340" t="s">
        <v>2477</v>
      </c>
      <c r="T2340" t="s">
        <v>3899</v>
      </c>
      <c r="U2340" s="206">
        <v>4.1749999999999998</v>
      </c>
      <c r="V2340" t="s">
        <v>2563</v>
      </c>
      <c r="W2340" t="s">
        <v>3112</v>
      </c>
      <c r="X2340" t="s">
        <v>3113</v>
      </c>
      <c r="Y2340" t="s">
        <v>3114</v>
      </c>
      <c r="Z2340" t="s">
        <v>3532</v>
      </c>
      <c r="AA2340">
        <v>797471</v>
      </c>
      <c r="AB2340" s="203">
        <v>37030.875</v>
      </c>
      <c r="AC2340" s="203">
        <v>37032.875</v>
      </c>
    </row>
    <row r="2341" spans="1:29" x14ac:dyDescent="0.25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3</v>
      </c>
      <c r="F2341" s="218">
        <f t="shared" si="185"/>
        <v>15000</v>
      </c>
      <c r="G2341" s="207">
        <v>1265803</v>
      </c>
      <c r="H2341" s="203">
        <v>37029.374849537038</v>
      </c>
      <c r="I2341" t="s">
        <v>2401</v>
      </c>
      <c r="M2341" t="s">
        <v>2476</v>
      </c>
      <c r="N2341" t="s">
        <v>3110</v>
      </c>
      <c r="O2341" t="s">
        <v>2624</v>
      </c>
      <c r="P2341" s="204">
        <v>5000</v>
      </c>
      <c r="S2341" t="s">
        <v>2477</v>
      </c>
      <c r="T2341" t="s">
        <v>3899</v>
      </c>
      <c r="U2341" s="206">
        <v>4.0999999999999996</v>
      </c>
      <c r="V2341" t="s">
        <v>2243</v>
      </c>
      <c r="W2341" t="s">
        <v>4133</v>
      </c>
      <c r="X2341" t="s">
        <v>2378</v>
      </c>
      <c r="Y2341" t="s">
        <v>3114</v>
      </c>
      <c r="Z2341" t="s">
        <v>3532</v>
      </c>
      <c r="AA2341">
        <v>797472</v>
      </c>
      <c r="AB2341" s="203">
        <v>37030.875</v>
      </c>
      <c r="AC2341" s="203">
        <v>37032.875</v>
      </c>
    </row>
    <row r="2342" spans="1:29" x14ac:dyDescent="0.25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3</v>
      </c>
      <c r="F2342" s="218">
        <f t="shared" si="185"/>
        <v>3000</v>
      </c>
      <c r="G2342" s="207">
        <v>1265804</v>
      </c>
      <c r="H2342" s="203">
        <v>37029.374884259261</v>
      </c>
      <c r="I2342" t="s">
        <v>2324</v>
      </c>
      <c r="M2342" t="s">
        <v>2476</v>
      </c>
      <c r="N2342" t="s">
        <v>2909</v>
      </c>
      <c r="O2342" t="s">
        <v>2608</v>
      </c>
      <c r="P2342" s="204">
        <v>1000</v>
      </c>
      <c r="S2342" t="s">
        <v>2477</v>
      </c>
      <c r="T2342" t="s">
        <v>3899</v>
      </c>
      <c r="U2342" s="206">
        <v>-0.02</v>
      </c>
      <c r="V2342" t="s">
        <v>2910</v>
      </c>
      <c r="W2342" t="s">
        <v>2337</v>
      </c>
      <c r="X2342" t="s">
        <v>2338</v>
      </c>
      <c r="Y2342" t="s">
        <v>3114</v>
      </c>
      <c r="Z2342" t="s">
        <v>3532</v>
      </c>
      <c r="AA2342">
        <v>797473</v>
      </c>
      <c r="AB2342" s="203">
        <v>37030.875</v>
      </c>
      <c r="AC2342" s="203">
        <v>37032.875</v>
      </c>
    </row>
    <row r="2343" spans="1:29" x14ac:dyDescent="0.25">
      <c r="A2343" s="44" t="str">
        <f t="shared" si="181"/>
        <v>US Crude Financial</v>
      </c>
      <c r="B2343" s="44" t="str">
        <f t="shared" si="182"/>
        <v>US</v>
      </c>
      <c r="C2343" s="44" t="str">
        <f t="shared" si="183"/>
        <v>Crude</v>
      </c>
      <c r="D2343" s="44" t="str">
        <f t="shared" si="184"/>
        <v>Financial</v>
      </c>
      <c r="E2343" s="44">
        <f>IF(VLOOKUP(S2343,'DD-Lookup'!$J$6:$L$50,3,FALSE)="Monthly",(YEAR(AC2343)-YEAR(AB2343))*12+MONTH(AC2343)-MONTH(AB2343)+1,(AC2343-AB2343+1))</f>
        <v>1</v>
      </c>
      <c r="F2343" s="218">
        <f t="shared" si="185"/>
        <v>50000</v>
      </c>
      <c r="G2343" s="207">
        <v>1265805</v>
      </c>
      <c r="H2343" s="203">
        <v>37029.374918981484</v>
      </c>
      <c r="I2343" t="s">
        <v>4149</v>
      </c>
      <c r="M2343" t="s">
        <v>3626</v>
      </c>
      <c r="N2343" t="s">
        <v>4150</v>
      </c>
      <c r="O2343" t="s">
        <v>4151</v>
      </c>
      <c r="Q2343" s="204">
        <v>50000</v>
      </c>
      <c r="S2343" t="s">
        <v>2483</v>
      </c>
      <c r="T2343" t="s">
        <v>3899</v>
      </c>
      <c r="U2343" s="206">
        <v>29.22</v>
      </c>
      <c r="V2343" t="s">
        <v>2372</v>
      </c>
      <c r="W2343" t="s">
        <v>4153</v>
      </c>
      <c r="X2343" t="s">
        <v>4154</v>
      </c>
      <c r="Y2343" t="s">
        <v>3964</v>
      </c>
      <c r="Z2343" t="s">
        <v>3532</v>
      </c>
      <c r="AA2343" t="s">
        <v>2257</v>
      </c>
      <c r="AB2343" s="203">
        <v>37043</v>
      </c>
      <c r="AC2343" s="203">
        <v>37072</v>
      </c>
    </row>
    <row r="2344" spans="1:29" x14ac:dyDescent="0.25">
      <c r="A2344" s="44" t="str">
        <f t="shared" si="181"/>
        <v>US Power Physical</v>
      </c>
      <c r="B2344" s="44" t="str">
        <f t="shared" si="182"/>
        <v>US</v>
      </c>
      <c r="C2344" s="44" t="str">
        <f t="shared" si="183"/>
        <v>Power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18">
        <f t="shared" si="185"/>
        <v>50</v>
      </c>
      <c r="G2344" s="207">
        <v>1265806</v>
      </c>
      <c r="H2344" s="203">
        <v>37029.374930555554</v>
      </c>
      <c r="I2344" t="s">
        <v>2669</v>
      </c>
      <c r="M2344" t="s">
        <v>3301</v>
      </c>
      <c r="N2344" t="s">
        <v>2631</v>
      </c>
      <c r="O2344" t="s">
        <v>1643</v>
      </c>
      <c r="P2344" s="204">
        <v>50</v>
      </c>
      <c r="S2344" t="s">
        <v>2475</v>
      </c>
      <c r="T2344" t="s">
        <v>3899</v>
      </c>
      <c r="U2344" s="206">
        <v>16.75</v>
      </c>
      <c r="V2344" t="s">
        <v>3122</v>
      </c>
      <c r="W2344" t="s">
        <v>2656</v>
      </c>
      <c r="X2344" t="s">
        <v>2657</v>
      </c>
      <c r="Y2344" t="s">
        <v>4166</v>
      </c>
      <c r="Z2344" t="s">
        <v>3527</v>
      </c>
      <c r="AA2344">
        <v>615268.1</v>
      </c>
      <c r="AB2344" s="203">
        <v>37032.875</v>
      </c>
      <c r="AC2344" s="203">
        <v>37032.875</v>
      </c>
    </row>
    <row r="2345" spans="1:29" x14ac:dyDescent="0.25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3</v>
      </c>
      <c r="F2345" s="218">
        <f t="shared" si="185"/>
        <v>1491</v>
      </c>
      <c r="G2345" s="207">
        <v>1265807</v>
      </c>
      <c r="H2345" s="203">
        <v>37029.3749537037</v>
      </c>
      <c r="I2345" t="s">
        <v>2362</v>
      </c>
      <c r="M2345" t="s">
        <v>2476</v>
      </c>
      <c r="N2345" t="s">
        <v>3110</v>
      </c>
      <c r="O2345" t="s">
        <v>1848</v>
      </c>
      <c r="P2345" s="204">
        <v>497</v>
      </c>
      <c r="S2345" t="s">
        <v>2477</v>
      </c>
      <c r="T2345" t="s">
        <v>3899</v>
      </c>
      <c r="U2345" s="206">
        <v>4.3150000000000004</v>
      </c>
      <c r="V2345" t="s">
        <v>3005</v>
      </c>
      <c r="W2345" t="s">
        <v>3174</v>
      </c>
      <c r="X2345" t="s">
        <v>3175</v>
      </c>
      <c r="Y2345" t="s">
        <v>3114</v>
      </c>
      <c r="Z2345" t="s">
        <v>3532</v>
      </c>
      <c r="AA2345">
        <v>797474</v>
      </c>
      <c r="AB2345" s="203">
        <v>37030.875</v>
      </c>
      <c r="AC2345" s="203">
        <v>37032.875</v>
      </c>
    </row>
    <row r="2346" spans="1:29" x14ac:dyDescent="0.25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3</v>
      </c>
      <c r="F2346" s="218">
        <f t="shared" si="185"/>
        <v>15000</v>
      </c>
      <c r="G2346" s="207">
        <v>1265808</v>
      </c>
      <c r="H2346" s="203">
        <v>37029.374965277777</v>
      </c>
      <c r="I2346" t="s">
        <v>2630</v>
      </c>
      <c r="M2346" t="s">
        <v>2476</v>
      </c>
      <c r="N2346" t="s">
        <v>3110</v>
      </c>
      <c r="O2346" t="s">
        <v>1780</v>
      </c>
      <c r="P2346" s="204">
        <v>5000</v>
      </c>
      <c r="S2346" t="s">
        <v>2477</v>
      </c>
      <c r="T2346" t="s">
        <v>3899</v>
      </c>
      <c r="U2346" s="206">
        <v>4.0199999999999996</v>
      </c>
      <c r="V2346" t="s">
        <v>2963</v>
      </c>
      <c r="W2346" t="s">
        <v>3157</v>
      </c>
      <c r="X2346" t="s">
        <v>3158</v>
      </c>
      <c r="Y2346" t="s">
        <v>3114</v>
      </c>
      <c r="Z2346" t="s">
        <v>3532</v>
      </c>
      <c r="AA2346">
        <v>797475</v>
      </c>
      <c r="AB2346" s="203">
        <v>37030.875</v>
      </c>
      <c r="AC2346" s="203">
        <v>37032.875</v>
      </c>
    </row>
    <row r="2347" spans="1:29" x14ac:dyDescent="0.25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3</v>
      </c>
      <c r="F2347" s="218">
        <f t="shared" si="185"/>
        <v>15690</v>
      </c>
      <c r="G2347" s="207">
        <v>1265809</v>
      </c>
      <c r="H2347" s="203">
        <v>37029.374976851854</v>
      </c>
      <c r="I2347" t="s">
        <v>2863</v>
      </c>
      <c r="M2347" t="s">
        <v>2476</v>
      </c>
      <c r="N2347" t="s">
        <v>3110</v>
      </c>
      <c r="O2347" t="s">
        <v>1779</v>
      </c>
      <c r="P2347" s="204">
        <v>5230</v>
      </c>
      <c r="S2347" t="s">
        <v>2477</v>
      </c>
      <c r="T2347" t="s">
        <v>3899</v>
      </c>
      <c r="U2347" s="206">
        <v>4.3250000000000002</v>
      </c>
      <c r="V2347" t="s">
        <v>2864</v>
      </c>
      <c r="W2347" t="s">
        <v>3174</v>
      </c>
      <c r="X2347" t="s">
        <v>3175</v>
      </c>
      <c r="Y2347" t="s">
        <v>3114</v>
      </c>
      <c r="Z2347" t="s">
        <v>3532</v>
      </c>
      <c r="AA2347">
        <v>797476</v>
      </c>
      <c r="AB2347" s="203">
        <v>37030.875</v>
      </c>
      <c r="AC2347" s="203">
        <v>37032.875</v>
      </c>
    </row>
    <row r="2348" spans="1:29" x14ac:dyDescent="0.25">
      <c r="A2348" s="44" t="str">
        <f t="shared" si="181"/>
        <v>US Natural Gas Financial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214</v>
      </c>
      <c r="F2348" s="218">
        <f t="shared" si="185"/>
        <v>1070000</v>
      </c>
      <c r="G2348" s="207">
        <v>1265810</v>
      </c>
      <c r="H2348" s="203">
        <v>37029.374988425923</v>
      </c>
      <c r="I2348" t="s">
        <v>2654</v>
      </c>
      <c r="M2348" t="s">
        <v>2476</v>
      </c>
      <c r="N2348" t="s">
        <v>3125</v>
      </c>
      <c r="O2348" t="s">
        <v>2258</v>
      </c>
      <c r="P2348" s="204">
        <v>5000</v>
      </c>
      <c r="S2348" t="s">
        <v>2477</v>
      </c>
      <c r="T2348" t="s">
        <v>3899</v>
      </c>
      <c r="U2348" s="206">
        <v>-0.4</v>
      </c>
      <c r="V2348" t="s">
        <v>2852</v>
      </c>
      <c r="W2348" t="s">
        <v>2931</v>
      </c>
      <c r="X2348" t="s">
        <v>2932</v>
      </c>
      <c r="Y2348" t="s">
        <v>3964</v>
      </c>
      <c r="Z2348" t="s">
        <v>3532</v>
      </c>
      <c r="AA2348" t="s">
        <v>2259</v>
      </c>
      <c r="AB2348" s="203">
        <v>37347</v>
      </c>
      <c r="AC2348" s="203">
        <v>37560</v>
      </c>
    </row>
    <row r="2349" spans="1:29" x14ac:dyDescent="0.25">
      <c r="A2349" s="44" t="str">
        <f t="shared" si="181"/>
        <v>US Natural Gas Financial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Financial</v>
      </c>
      <c r="E2349" s="44">
        <f>IF(VLOOKUP(S2349,'DD-Lookup'!$J$6:$L$50,3,FALSE)="Monthly",(YEAR(AC2349)-YEAR(AB2349))*12+MONTH(AC2349)-MONTH(AB2349)+1,(AC2349-AB2349+1))</f>
        <v>151</v>
      </c>
      <c r="F2349" s="218">
        <f t="shared" si="185"/>
        <v>755000</v>
      </c>
      <c r="G2349" s="207">
        <v>1265813</v>
      </c>
      <c r="H2349" s="203">
        <v>37029.375023148146</v>
      </c>
      <c r="I2349" t="s">
        <v>3639</v>
      </c>
      <c r="M2349" t="s">
        <v>2476</v>
      </c>
      <c r="N2349" t="s">
        <v>2711</v>
      </c>
      <c r="O2349" t="s">
        <v>3148</v>
      </c>
      <c r="P2349" s="204">
        <v>5000</v>
      </c>
      <c r="S2349" t="s">
        <v>2477</v>
      </c>
      <c r="T2349" t="s">
        <v>3899</v>
      </c>
      <c r="U2349" s="206">
        <v>4.665</v>
      </c>
      <c r="V2349" t="s">
        <v>2361</v>
      </c>
      <c r="W2349" t="s">
        <v>3390</v>
      </c>
      <c r="X2349" t="s">
        <v>2713</v>
      </c>
      <c r="Y2349" t="s">
        <v>3964</v>
      </c>
      <c r="Z2349" t="s">
        <v>3532</v>
      </c>
      <c r="AA2349" t="s">
        <v>2260</v>
      </c>
      <c r="AB2349" s="203">
        <v>37196</v>
      </c>
      <c r="AC2349" s="203">
        <v>37346</v>
      </c>
    </row>
    <row r="2350" spans="1:29" x14ac:dyDescent="0.25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3</v>
      </c>
      <c r="F2350" s="218">
        <f t="shared" si="185"/>
        <v>30000</v>
      </c>
      <c r="G2350" s="207">
        <v>1265814</v>
      </c>
      <c r="H2350" s="203">
        <v>37029.375057870369</v>
      </c>
      <c r="I2350" t="s">
        <v>3115</v>
      </c>
      <c r="M2350" t="s">
        <v>2476</v>
      </c>
      <c r="N2350" t="s">
        <v>3110</v>
      </c>
      <c r="O2350" t="s">
        <v>1756</v>
      </c>
      <c r="P2350" s="204">
        <v>10000</v>
      </c>
      <c r="S2350" t="s">
        <v>2477</v>
      </c>
      <c r="T2350" t="s">
        <v>3899</v>
      </c>
      <c r="U2350" s="206">
        <v>4.085</v>
      </c>
      <c r="V2350" t="s">
        <v>3156</v>
      </c>
      <c r="W2350" t="s">
        <v>3157</v>
      </c>
      <c r="X2350" t="s">
        <v>3158</v>
      </c>
      <c r="Y2350" t="s">
        <v>3114</v>
      </c>
      <c r="Z2350" t="s">
        <v>3532</v>
      </c>
      <c r="AA2350">
        <v>797477</v>
      </c>
      <c r="AB2350" s="203">
        <v>37030.875</v>
      </c>
      <c r="AC2350" s="203">
        <v>37032.875</v>
      </c>
    </row>
    <row r="2351" spans="1:29" x14ac:dyDescent="0.25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3</v>
      </c>
      <c r="F2351" s="218">
        <f t="shared" si="185"/>
        <v>30000</v>
      </c>
      <c r="G2351" s="207">
        <v>1265815</v>
      </c>
      <c r="H2351" s="203">
        <v>37029.375069444446</v>
      </c>
      <c r="I2351" t="s">
        <v>2721</v>
      </c>
      <c r="M2351" t="s">
        <v>2476</v>
      </c>
      <c r="N2351" t="s">
        <v>3110</v>
      </c>
      <c r="O2351" t="s">
        <v>1805</v>
      </c>
      <c r="P2351" s="204">
        <v>10000</v>
      </c>
      <c r="S2351" t="s">
        <v>2477</v>
      </c>
      <c r="T2351" t="s">
        <v>3899</v>
      </c>
      <c r="U2351" s="206">
        <v>3.8</v>
      </c>
      <c r="V2351" t="s">
        <v>2862</v>
      </c>
      <c r="W2351" t="s">
        <v>2386</v>
      </c>
      <c r="X2351" t="s">
        <v>2375</v>
      </c>
      <c r="Y2351" t="s">
        <v>3114</v>
      </c>
      <c r="Z2351" t="s">
        <v>3532</v>
      </c>
      <c r="AA2351">
        <v>797478</v>
      </c>
      <c r="AB2351" s="203">
        <v>37030.875</v>
      </c>
      <c r="AC2351" s="203">
        <v>37032.875</v>
      </c>
    </row>
    <row r="2352" spans="1:29" x14ac:dyDescent="0.25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3</v>
      </c>
      <c r="F2352" s="218">
        <f t="shared" si="185"/>
        <v>2244</v>
      </c>
      <c r="G2352" s="207">
        <v>1265817</v>
      </c>
      <c r="H2352" s="203">
        <v>37029.375104166669</v>
      </c>
      <c r="I2352" t="s">
        <v>2429</v>
      </c>
      <c r="M2352" t="s">
        <v>2476</v>
      </c>
      <c r="N2352" t="s">
        <v>3110</v>
      </c>
      <c r="O2352" t="s">
        <v>1812</v>
      </c>
      <c r="P2352" s="204">
        <v>748</v>
      </c>
      <c r="S2352" t="s">
        <v>2477</v>
      </c>
      <c r="T2352" t="s">
        <v>3899</v>
      </c>
      <c r="U2352" s="206">
        <v>2.4700000000000002</v>
      </c>
      <c r="V2352" t="s">
        <v>3697</v>
      </c>
      <c r="W2352" t="s">
        <v>2400</v>
      </c>
      <c r="X2352" t="s">
        <v>2375</v>
      </c>
      <c r="Y2352" t="s">
        <v>3114</v>
      </c>
      <c r="Z2352" t="s">
        <v>3532</v>
      </c>
      <c r="AA2352">
        <v>797479</v>
      </c>
      <c r="AB2352" s="203">
        <v>37030.875</v>
      </c>
      <c r="AC2352" s="203">
        <v>37032.875</v>
      </c>
    </row>
    <row r="2353" spans="1:31" x14ac:dyDescent="0.25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3</v>
      </c>
      <c r="F2353" s="218">
        <f t="shared" si="185"/>
        <v>30000</v>
      </c>
      <c r="G2353" s="207">
        <v>1265818</v>
      </c>
      <c r="H2353" s="203">
        <v>37029.375115740739</v>
      </c>
      <c r="I2353" t="s">
        <v>2704</v>
      </c>
      <c r="M2353" t="s">
        <v>2476</v>
      </c>
      <c r="N2353" t="s">
        <v>3110</v>
      </c>
      <c r="O2353" t="s">
        <v>1859</v>
      </c>
      <c r="P2353" s="204">
        <v>10000</v>
      </c>
      <c r="S2353" t="s">
        <v>2477</v>
      </c>
      <c r="T2353" t="s">
        <v>3899</v>
      </c>
      <c r="U2353" s="206">
        <v>4.09</v>
      </c>
      <c r="V2353" t="s">
        <v>3707</v>
      </c>
      <c r="W2353" t="s">
        <v>3174</v>
      </c>
      <c r="X2353" t="s">
        <v>2321</v>
      </c>
      <c r="Y2353" t="s">
        <v>3114</v>
      </c>
      <c r="Z2353" t="s">
        <v>3532</v>
      </c>
      <c r="AA2353">
        <v>797480</v>
      </c>
      <c r="AB2353" s="203">
        <v>37030.875</v>
      </c>
      <c r="AC2353" s="203">
        <v>37032.875</v>
      </c>
    </row>
    <row r="2354" spans="1:31" x14ac:dyDescent="0.25">
      <c r="A2354" s="44" t="str">
        <f t="shared" si="181"/>
        <v>US Crude Financial</v>
      </c>
      <c r="B2354" s="44" t="str">
        <f t="shared" si="182"/>
        <v>US</v>
      </c>
      <c r="C2354" s="44" t="str">
        <f t="shared" si="183"/>
        <v>Crude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8">
        <f t="shared" si="185"/>
        <v>50000</v>
      </c>
      <c r="G2354" s="207">
        <v>1265819</v>
      </c>
      <c r="H2354" s="203">
        <v>37029.375115740739</v>
      </c>
      <c r="I2354" t="s">
        <v>4149</v>
      </c>
      <c r="M2354" t="s">
        <v>3626</v>
      </c>
      <c r="N2354" t="s">
        <v>4150</v>
      </c>
      <c r="O2354" t="s">
        <v>4151</v>
      </c>
      <c r="Q2354" s="204">
        <v>50000</v>
      </c>
      <c r="S2354" t="s">
        <v>2483</v>
      </c>
      <c r="T2354" t="s">
        <v>3899</v>
      </c>
      <c r="U2354" s="206">
        <v>29.26</v>
      </c>
      <c r="V2354" t="s">
        <v>3164</v>
      </c>
      <c r="W2354" t="s">
        <v>4153</v>
      </c>
      <c r="X2354" t="s">
        <v>4154</v>
      </c>
      <c r="Y2354" t="s">
        <v>3964</v>
      </c>
      <c r="Z2354" t="s">
        <v>3532</v>
      </c>
      <c r="AA2354" t="s">
        <v>2261</v>
      </c>
      <c r="AB2354" s="203">
        <v>37043</v>
      </c>
      <c r="AC2354" s="203">
        <v>37072</v>
      </c>
    </row>
    <row r="2355" spans="1:31" x14ac:dyDescent="0.25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3</v>
      </c>
      <c r="F2355" s="218">
        <f t="shared" si="185"/>
        <v>9000</v>
      </c>
      <c r="G2355" s="207">
        <v>1265820</v>
      </c>
      <c r="H2355" s="203">
        <v>37029.375127314815</v>
      </c>
      <c r="I2355" t="s">
        <v>2332</v>
      </c>
      <c r="M2355" t="s">
        <v>2476</v>
      </c>
      <c r="N2355" t="s">
        <v>3110</v>
      </c>
      <c r="O2355" t="s">
        <v>1822</v>
      </c>
      <c r="Q2355" s="204">
        <v>3000</v>
      </c>
      <c r="S2355" t="s">
        <v>2477</v>
      </c>
      <c r="T2355" t="s">
        <v>3899</v>
      </c>
      <c r="U2355" s="206">
        <v>4.0199999999999996</v>
      </c>
      <c r="V2355" t="s">
        <v>3194</v>
      </c>
      <c r="W2355" t="s">
        <v>3174</v>
      </c>
      <c r="X2355" t="s">
        <v>3138</v>
      </c>
      <c r="Y2355" t="s">
        <v>3114</v>
      </c>
      <c r="Z2355" t="s">
        <v>3532</v>
      </c>
      <c r="AA2355">
        <v>797481</v>
      </c>
      <c r="AB2355" s="203">
        <v>37030.875</v>
      </c>
      <c r="AC2355" s="203">
        <v>37032.875</v>
      </c>
    </row>
    <row r="2356" spans="1:31" x14ac:dyDescent="0.25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3</v>
      </c>
      <c r="F2356" s="218">
        <f t="shared" si="185"/>
        <v>12756</v>
      </c>
      <c r="G2356" s="207">
        <v>1265821</v>
      </c>
      <c r="H2356" s="203">
        <v>37029.375150462962</v>
      </c>
      <c r="I2356" t="s">
        <v>2630</v>
      </c>
      <c r="M2356" t="s">
        <v>2476</v>
      </c>
      <c r="N2356" t="s">
        <v>3110</v>
      </c>
      <c r="O2356" t="s">
        <v>1812</v>
      </c>
      <c r="P2356" s="204">
        <v>4252</v>
      </c>
      <c r="S2356" t="s">
        <v>2477</v>
      </c>
      <c r="T2356" t="s">
        <v>3899</v>
      </c>
      <c r="U2356" s="206">
        <v>2.4700000000000002</v>
      </c>
      <c r="V2356" t="s">
        <v>3802</v>
      </c>
      <c r="W2356" t="s">
        <v>2400</v>
      </c>
      <c r="X2356" t="s">
        <v>2375</v>
      </c>
      <c r="Y2356" t="s">
        <v>3114</v>
      </c>
      <c r="Z2356" t="s">
        <v>3532</v>
      </c>
      <c r="AA2356">
        <v>797482</v>
      </c>
      <c r="AB2356" s="203">
        <v>37030.875</v>
      </c>
      <c r="AC2356" s="203">
        <v>37032.875</v>
      </c>
    </row>
    <row r="2357" spans="1:31" x14ac:dyDescent="0.25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3</v>
      </c>
      <c r="F2357" s="218">
        <f t="shared" si="185"/>
        <v>30000</v>
      </c>
      <c r="G2357" s="207">
        <v>1265822</v>
      </c>
      <c r="H2357" s="203">
        <v>37029.375173611108</v>
      </c>
      <c r="I2357" t="s">
        <v>4174</v>
      </c>
      <c r="M2357" t="s">
        <v>2476</v>
      </c>
      <c r="N2357" t="s">
        <v>3110</v>
      </c>
      <c r="O2357" t="s">
        <v>1845</v>
      </c>
      <c r="Q2357" s="204">
        <v>10000</v>
      </c>
      <c r="S2357" t="s">
        <v>2477</v>
      </c>
      <c r="T2357" t="s">
        <v>3899</v>
      </c>
      <c r="U2357" s="206">
        <v>10.225</v>
      </c>
      <c r="V2357" t="s">
        <v>3722</v>
      </c>
      <c r="W2357" t="s">
        <v>2431</v>
      </c>
      <c r="X2357" t="s">
        <v>2375</v>
      </c>
      <c r="Y2357" t="s">
        <v>3114</v>
      </c>
      <c r="Z2357" t="s">
        <v>3532</v>
      </c>
      <c r="AA2357">
        <v>797483</v>
      </c>
      <c r="AB2357" s="203">
        <v>37030.875</v>
      </c>
      <c r="AC2357" s="203">
        <v>37032.875</v>
      </c>
    </row>
    <row r="2358" spans="1:31" x14ac:dyDescent="0.25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3</v>
      </c>
      <c r="F2358" s="218">
        <f t="shared" si="185"/>
        <v>30000</v>
      </c>
      <c r="G2358" s="207">
        <v>1265823</v>
      </c>
      <c r="H2358" s="203">
        <v>37029.375185185185</v>
      </c>
      <c r="I2358" t="s">
        <v>4174</v>
      </c>
      <c r="M2358" t="s">
        <v>2476</v>
      </c>
      <c r="N2358" t="s">
        <v>3110</v>
      </c>
      <c r="O2358" t="s">
        <v>1839</v>
      </c>
      <c r="Q2358" s="204">
        <v>10000</v>
      </c>
      <c r="S2358" t="s">
        <v>2477</v>
      </c>
      <c r="T2358" t="s">
        <v>3899</v>
      </c>
      <c r="U2358" s="206">
        <v>10.225</v>
      </c>
      <c r="V2358" t="s">
        <v>2013</v>
      </c>
      <c r="W2358" t="s">
        <v>2431</v>
      </c>
      <c r="X2358" t="s">
        <v>2375</v>
      </c>
      <c r="Y2358" t="s">
        <v>3114</v>
      </c>
      <c r="Z2358" t="s">
        <v>3532</v>
      </c>
      <c r="AA2358">
        <v>797484</v>
      </c>
      <c r="AB2358" s="203">
        <v>37030.875</v>
      </c>
      <c r="AC2358" s="203">
        <v>37032.875</v>
      </c>
    </row>
    <row r="2359" spans="1:31" x14ac:dyDescent="0.25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3</v>
      </c>
      <c r="F2359" s="218">
        <f t="shared" si="185"/>
        <v>30000</v>
      </c>
      <c r="G2359" s="207">
        <v>1265824</v>
      </c>
      <c r="H2359" s="203">
        <v>37029.375196759262</v>
      </c>
      <c r="I2359" t="s">
        <v>3639</v>
      </c>
      <c r="M2359" t="s">
        <v>2476</v>
      </c>
      <c r="N2359" t="s">
        <v>3110</v>
      </c>
      <c r="O2359" t="s">
        <v>2623</v>
      </c>
      <c r="Q2359" s="204">
        <v>10000</v>
      </c>
      <c r="S2359" t="s">
        <v>2477</v>
      </c>
      <c r="T2359" t="s">
        <v>3899</v>
      </c>
      <c r="U2359" s="206">
        <v>4.0999999999999996</v>
      </c>
      <c r="V2359" t="s">
        <v>2467</v>
      </c>
      <c r="W2359" t="s">
        <v>2326</v>
      </c>
      <c r="X2359" t="s">
        <v>2327</v>
      </c>
      <c r="Y2359" t="s">
        <v>3114</v>
      </c>
      <c r="Z2359" t="s">
        <v>3532</v>
      </c>
      <c r="AA2359">
        <v>797485</v>
      </c>
      <c r="AB2359" s="203">
        <v>37030.875</v>
      </c>
      <c r="AC2359" s="203">
        <v>37032.875</v>
      </c>
    </row>
    <row r="2360" spans="1:31" x14ac:dyDescent="0.25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3</v>
      </c>
      <c r="F2360" s="218">
        <f t="shared" si="185"/>
        <v>30000</v>
      </c>
      <c r="G2360" s="207">
        <v>1265825</v>
      </c>
      <c r="H2360" s="203">
        <v>37029.375196759262</v>
      </c>
      <c r="I2360" t="s">
        <v>2669</v>
      </c>
      <c r="M2360" t="s">
        <v>2476</v>
      </c>
      <c r="N2360" t="s">
        <v>2445</v>
      </c>
      <c r="O2360" t="s">
        <v>1902</v>
      </c>
      <c r="P2360" s="204">
        <v>10000</v>
      </c>
      <c r="S2360" t="s">
        <v>2477</v>
      </c>
      <c r="T2360" t="s">
        <v>3899</v>
      </c>
      <c r="U2360" s="206">
        <v>4.0999999999999996</v>
      </c>
      <c r="V2360" t="s">
        <v>2532</v>
      </c>
      <c r="W2360" t="s">
        <v>2827</v>
      </c>
      <c r="X2360" t="s">
        <v>2447</v>
      </c>
      <c r="Y2360" t="s">
        <v>3114</v>
      </c>
      <c r="Z2360" t="s">
        <v>2448</v>
      </c>
      <c r="AA2360">
        <v>797486</v>
      </c>
      <c r="AB2360" s="203">
        <v>37030.875</v>
      </c>
      <c r="AC2360" s="203">
        <v>37032.875</v>
      </c>
      <c r="AE2360" s="116">
        <f>IF(S2360="Gallon",F2360/42,F2360)</f>
        <v>30000</v>
      </c>
    </row>
    <row r="2361" spans="1:31" x14ac:dyDescent="0.25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3</v>
      </c>
      <c r="F2361" s="218">
        <f t="shared" si="185"/>
        <v>13509</v>
      </c>
      <c r="G2361" s="207">
        <v>1265827</v>
      </c>
      <c r="H2361" s="203">
        <v>37029.375219907408</v>
      </c>
      <c r="I2361" t="s">
        <v>2307</v>
      </c>
      <c r="M2361" t="s">
        <v>2476</v>
      </c>
      <c r="N2361" t="s">
        <v>3110</v>
      </c>
      <c r="O2361" t="s">
        <v>1848</v>
      </c>
      <c r="P2361" s="204">
        <v>4503</v>
      </c>
      <c r="S2361" t="s">
        <v>2477</v>
      </c>
      <c r="T2361" t="s">
        <v>3899</v>
      </c>
      <c r="U2361" s="206">
        <v>4.3150000000000004</v>
      </c>
      <c r="V2361" t="s">
        <v>2308</v>
      </c>
      <c r="W2361" t="s">
        <v>3174</v>
      </c>
      <c r="X2361" t="s">
        <v>3175</v>
      </c>
      <c r="Y2361" t="s">
        <v>3114</v>
      </c>
      <c r="Z2361" t="s">
        <v>3532</v>
      </c>
      <c r="AA2361">
        <v>797487</v>
      </c>
      <c r="AB2361" s="203">
        <v>37030.875</v>
      </c>
      <c r="AC2361" s="203">
        <v>37032.875</v>
      </c>
    </row>
    <row r="2362" spans="1:31" x14ac:dyDescent="0.25">
      <c r="A2362" s="44" t="str">
        <f t="shared" si="181"/>
        <v>US Crude Financial</v>
      </c>
      <c r="B2362" s="44" t="str">
        <f t="shared" si="182"/>
        <v>US</v>
      </c>
      <c r="C2362" s="44" t="str">
        <f t="shared" si="183"/>
        <v>Crude</v>
      </c>
      <c r="D2362" s="44" t="str">
        <f t="shared" si="184"/>
        <v>Financial</v>
      </c>
      <c r="E2362" s="44">
        <f>IF(VLOOKUP(S2362,'DD-Lookup'!$J$6:$L$50,3,FALSE)="Monthly",(YEAR(AC2362)-YEAR(AB2362))*12+MONTH(AC2362)-MONTH(AB2362)+1,(AC2362-AB2362+1))</f>
        <v>1</v>
      </c>
      <c r="F2362" s="218">
        <f t="shared" si="185"/>
        <v>50000</v>
      </c>
      <c r="G2362" s="207">
        <v>1265826</v>
      </c>
      <c r="H2362" s="203">
        <v>37029.375219907408</v>
      </c>
      <c r="I2362" t="s">
        <v>4149</v>
      </c>
      <c r="M2362" t="s">
        <v>3626</v>
      </c>
      <c r="N2362" t="s">
        <v>4150</v>
      </c>
      <c r="O2362" t="s">
        <v>4151</v>
      </c>
      <c r="P2362" s="204">
        <v>50000</v>
      </c>
      <c r="S2362" t="s">
        <v>2483</v>
      </c>
      <c r="T2362" t="s">
        <v>3899</v>
      </c>
      <c r="U2362" s="206">
        <v>29.24</v>
      </c>
      <c r="V2362" t="s">
        <v>4152</v>
      </c>
      <c r="W2362" t="s">
        <v>4153</v>
      </c>
      <c r="X2362" t="s">
        <v>4154</v>
      </c>
      <c r="Y2362" t="s">
        <v>3964</v>
      </c>
      <c r="Z2362" t="s">
        <v>3532</v>
      </c>
      <c r="AA2362" t="s">
        <v>2262</v>
      </c>
      <c r="AB2362" s="203">
        <v>37043</v>
      </c>
      <c r="AC2362" s="203">
        <v>37072</v>
      </c>
    </row>
    <row r="2363" spans="1:31" x14ac:dyDescent="0.25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3</v>
      </c>
      <c r="F2363" s="218">
        <f t="shared" si="185"/>
        <v>30000</v>
      </c>
      <c r="G2363" s="207">
        <v>1265828</v>
      </c>
      <c r="H2363" s="203">
        <v>37029.375243055554</v>
      </c>
      <c r="I2363" t="s">
        <v>4174</v>
      </c>
      <c r="M2363" t="s">
        <v>2476</v>
      </c>
      <c r="N2363" t="s">
        <v>3110</v>
      </c>
      <c r="O2363" t="s">
        <v>1839</v>
      </c>
      <c r="Q2363" s="204">
        <v>10000</v>
      </c>
      <c r="S2363" t="s">
        <v>2477</v>
      </c>
      <c r="T2363" t="s">
        <v>3899</v>
      </c>
      <c r="U2363" s="206">
        <v>10.3</v>
      </c>
      <c r="V2363" t="s">
        <v>2013</v>
      </c>
      <c r="W2363" t="s">
        <v>2431</v>
      </c>
      <c r="X2363" t="s">
        <v>2375</v>
      </c>
      <c r="Y2363" t="s">
        <v>3114</v>
      </c>
      <c r="Z2363" t="s">
        <v>3532</v>
      </c>
      <c r="AA2363">
        <v>797488</v>
      </c>
      <c r="AB2363" s="203">
        <v>37030.875</v>
      </c>
      <c r="AC2363" s="203">
        <v>37032.875</v>
      </c>
    </row>
    <row r="2364" spans="1:31" x14ac:dyDescent="0.25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3</v>
      </c>
      <c r="F2364" s="218">
        <f t="shared" si="185"/>
        <v>30000</v>
      </c>
      <c r="G2364" s="207">
        <v>1265830</v>
      </c>
      <c r="H2364" s="203">
        <v>37029.375254629631</v>
      </c>
      <c r="I2364" t="s">
        <v>4174</v>
      </c>
      <c r="M2364" t="s">
        <v>2476</v>
      </c>
      <c r="N2364" t="s">
        <v>3110</v>
      </c>
      <c r="O2364" t="s">
        <v>1845</v>
      </c>
      <c r="Q2364" s="204">
        <v>10000</v>
      </c>
      <c r="S2364" t="s">
        <v>2477</v>
      </c>
      <c r="T2364" t="s">
        <v>3899</v>
      </c>
      <c r="U2364" s="206">
        <v>10.3</v>
      </c>
      <c r="V2364" t="s">
        <v>3722</v>
      </c>
      <c r="W2364" t="s">
        <v>2431</v>
      </c>
      <c r="X2364" t="s">
        <v>2375</v>
      </c>
      <c r="Y2364" t="s">
        <v>3114</v>
      </c>
      <c r="Z2364" t="s">
        <v>3532</v>
      </c>
      <c r="AA2364">
        <v>797489</v>
      </c>
      <c r="AB2364" s="203">
        <v>37030.875</v>
      </c>
      <c r="AC2364" s="203">
        <v>37032.875</v>
      </c>
    </row>
    <row r="2365" spans="1:31" x14ac:dyDescent="0.25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3</v>
      </c>
      <c r="F2365" s="218">
        <f t="shared" si="185"/>
        <v>9012</v>
      </c>
      <c r="G2365" s="207">
        <v>1265829</v>
      </c>
      <c r="H2365" s="203">
        <v>37029.375254629631</v>
      </c>
      <c r="I2365" t="s">
        <v>3639</v>
      </c>
      <c r="M2365" t="s">
        <v>2476</v>
      </c>
      <c r="N2365" t="s">
        <v>3110</v>
      </c>
      <c r="O2365" t="s">
        <v>1802</v>
      </c>
      <c r="P2365" s="204">
        <v>3004</v>
      </c>
      <c r="S2365" t="s">
        <v>2477</v>
      </c>
      <c r="T2365" t="s">
        <v>3899</v>
      </c>
      <c r="U2365" s="206">
        <v>4.0250000000000004</v>
      </c>
      <c r="V2365" t="s">
        <v>2454</v>
      </c>
      <c r="W2365" t="s">
        <v>3157</v>
      </c>
      <c r="X2365" t="s">
        <v>3158</v>
      </c>
      <c r="Y2365" t="s">
        <v>3114</v>
      </c>
      <c r="Z2365" t="s">
        <v>3532</v>
      </c>
      <c r="AA2365">
        <v>797490</v>
      </c>
      <c r="AB2365" s="203">
        <v>37030.875</v>
      </c>
      <c r="AC2365" s="203">
        <v>37032.875</v>
      </c>
    </row>
    <row r="2366" spans="1:31" x14ac:dyDescent="0.25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3</v>
      </c>
      <c r="F2366" s="218">
        <f t="shared" si="185"/>
        <v>15000</v>
      </c>
      <c r="G2366" s="207">
        <v>1265831</v>
      </c>
      <c r="H2366" s="203">
        <v>37029.3752662037</v>
      </c>
      <c r="I2366" t="s">
        <v>2307</v>
      </c>
      <c r="M2366" t="s">
        <v>2476</v>
      </c>
      <c r="N2366" t="s">
        <v>3110</v>
      </c>
      <c r="O2366" t="s">
        <v>1779</v>
      </c>
      <c r="P2366" s="204">
        <v>5000</v>
      </c>
      <c r="S2366" t="s">
        <v>2477</v>
      </c>
      <c r="T2366" t="s">
        <v>3899</v>
      </c>
      <c r="U2366" s="206">
        <v>4.32</v>
      </c>
      <c r="V2366" t="s">
        <v>2308</v>
      </c>
      <c r="W2366" t="s">
        <v>3174</v>
      </c>
      <c r="X2366" t="s">
        <v>3175</v>
      </c>
      <c r="Y2366" t="s">
        <v>3114</v>
      </c>
      <c r="Z2366" t="s">
        <v>3532</v>
      </c>
      <c r="AA2366">
        <v>797491</v>
      </c>
      <c r="AB2366" s="203">
        <v>37030.875</v>
      </c>
      <c r="AC2366" s="203">
        <v>37032.875</v>
      </c>
    </row>
    <row r="2367" spans="1:31" x14ac:dyDescent="0.25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3</v>
      </c>
      <c r="F2367" s="218">
        <f t="shared" si="185"/>
        <v>15000</v>
      </c>
      <c r="G2367" s="207">
        <v>1265832</v>
      </c>
      <c r="H2367" s="203">
        <v>37029.3752662037</v>
      </c>
      <c r="I2367" t="s">
        <v>2316</v>
      </c>
      <c r="M2367" t="s">
        <v>2476</v>
      </c>
      <c r="N2367" t="s">
        <v>3110</v>
      </c>
      <c r="O2367" t="s">
        <v>1770</v>
      </c>
      <c r="P2367" s="204">
        <v>5000</v>
      </c>
      <c r="S2367" t="s">
        <v>2477</v>
      </c>
      <c r="T2367" t="s">
        <v>3899</v>
      </c>
      <c r="U2367" s="206">
        <v>4</v>
      </c>
      <c r="V2367" t="s">
        <v>2548</v>
      </c>
      <c r="W2367" t="s">
        <v>3174</v>
      </c>
      <c r="X2367" t="s">
        <v>3138</v>
      </c>
      <c r="Y2367" t="s">
        <v>3114</v>
      </c>
      <c r="Z2367" t="s">
        <v>3532</v>
      </c>
      <c r="AA2367">
        <v>797492</v>
      </c>
      <c r="AB2367" s="203">
        <v>37030.875</v>
      </c>
      <c r="AC2367" s="203">
        <v>37032.875</v>
      </c>
    </row>
    <row r="2368" spans="1:31" x14ac:dyDescent="0.25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3</v>
      </c>
      <c r="F2368" s="218">
        <f t="shared" si="185"/>
        <v>15000</v>
      </c>
      <c r="G2368" s="207">
        <v>1265833</v>
      </c>
      <c r="H2368" s="203">
        <v>37029.375300925924</v>
      </c>
      <c r="I2368" t="s">
        <v>3639</v>
      </c>
      <c r="M2368" t="s">
        <v>2476</v>
      </c>
      <c r="N2368" t="s">
        <v>3110</v>
      </c>
      <c r="O2368" t="s">
        <v>1802</v>
      </c>
      <c r="P2368" s="204">
        <v>5000</v>
      </c>
      <c r="S2368" t="s">
        <v>2477</v>
      </c>
      <c r="T2368" t="s">
        <v>3899</v>
      </c>
      <c r="U2368" s="206">
        <v>4.0199999999999996</v>
      </c>
      <c r="V2368" t="s">
        <v>2454</v>
      </c>
      <c r="W2368" t="s">
        <v>3157</v>
      </c>
      <c r="X2368" t="s">
        <v>3158</v>
      </c>
      <c r="Y2368" t="s">
        <v>3114</v>
      </c>
      <c r="Z2368" t="s">
        <v>3532</v>
      </c>
      <c r="AA2368">
        <v>797493</v>
      </c>
      <c r="AB2368" s="203">
        <v>37030.875</v>
      </c>
      <c r="AC2368" s="203">
        <v>37032.875</v>
      </c>
    </row>
    <row r="2369" spans="1:29" x14ac:dyDescent="0.25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3</v>
      </c>
      <c r="F2369" s="218">
        <f t="shared" si="185"/>
        <v>30000</v>
      </c>
      <c r="G2369" s="207">
        <v>1265834</v>
      </c>
      <c r="H2369" s="203">
        <v>37029.3753125</v>
      </c>
      <c r="I2369" t="s">
        <v>3639</v>
      </c>
      <c r="M2369" t="s">
        <v>2476</v>
      </c>
      <c r="N2369" t="s">
        <v>3110</v>
      </c>
      <c r="O2369" t="s">
        <v>1845</v>
      </c>
      <c r="Q2369" s="204">
        <v>10000</v>
      </c>
      <c r="S2369" t="s">
        <v>2477</v>
      </c>
      <c r="T2369" t="s">
        <v>3899</v>
      </c>
      <c r="U2369" s="206">
        <v>10.375</v>
      </c>
      <c r="V2369" t="s">
        <v>2841</v>
      </c>
      <c r="W2369" t="s">
        <v>2431</v>
      </c>
      <c r="X2369" t="s">
        <v>2375</v>
      </c>
      <c r="Y2369" t="s">
        <v>3114</v>
      </c>
      <c r="Z2369" t="s">
        <v>3532</v>
      </c>
      <c r="AA2369">
        <v>797494</v>
      </c>
      <c r="AB2369" s="203">
        <v>37030.875</v>
      </c>
      <c r="AC2369" s="203">
        <v>37032.875</v>
      </c>
    </row>
    <row r="2370" spans="1:29" x14ac:dyDescent="0.25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3</v>
      </c>
      <c r="F2370" s="218">
        <f t="shared" si="185"/>
        <v>15000</v>
      </c>
      <c r="G2370" s="207">
        <v>1265836</v>
      </c>
      <c r="H2370" s="203">
        <v>37029.3753125</v>
      </c>
      <c r="I2370" t="s">
        <v>2307</v>
      </c>
      <c r="M2370" t="s">
        <v>2476</v>
      </c>
      <c r="N2370" t="s">
        <v>3110</v>
      </c>
      <c r="O2370" t="s">
        <v>1848</v>
      </c>
      <c r="P2370" s="204">
        <v>5000</v>
      </c>
      <c r="S2370" t="s">
        <v>2477</v>
      </c>
      <c r="T2370" t="s">
        <v>3899</v>
      </c>
      <c r="U2370" s="206">
        <v>4.3099999999999996</v>
      </c>
      <c r="V2370" t="s">
        <v>2308</v>
      </c>
      <c r="W2370" t="s">
        <v>3174</v>
      </c>
      <c r="X2370" t="s">
        <v>3175</v>
      </c>
      <c r="Y2370" t="s">
        <v>3114</v>
      </c>
      <c r="Z2370" t="s">
        <v>3532</v>
      </c>
      <c r="AA2370">
        <v>797496</v>
      </c>
      <c r="AB2370" s="203">
        <v>37030.875</v>
      </c>
      <c r="AC2370" s="203">
        <v>37032.875</v>
      </c>
    </row>
    <row r="2371" spans="1:29" x14ac:dyDescent="0.25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3</v>
      </c>
      <c r="F2371" s="218">
        <f t="shared" si="185"/>
        <v>30000</v>
      </c>
      <c r="G2371" s="207">
        <v>1265835</v>
      </c>
      <c r="H2371" s="203">
        <v>37029.3753125</v>
      </c>
      <c r="I2371" t="s">
        <v>3115</v>
      </c>
      <c r="M2371" t="s">
        <v>2476</v>
      </c>
      <c r="N2371" t="s">
        <v>3110</v>
      </c>
      <c r="O2371" t="s">
        <v>1753</v>
      </c>
      <c r="Q2371" s="204">
        <v>10000</v>
      </c>
      <c r="S2371" t="s">
        <v>2477</v>
      </c>
      <c r="T2371" t="s">
        <v>3899</v>
      </c>
      <c r="U2371" s="206">
        <v>4.1662999999999997</v>
      </c>
      <c r="V2371" t="s">
        <v>3162</v>
      </c>
      <c r="W2371" t="s">
        <v>3112</v>
      </c>
      <c r="X2371" t="s">
        <v>3113</v>
      </c>
      <c r="Y2371" t="s">
        <v>3114</v>
      </c>
      <c r="Z2371" t="s">
        <v>3532</v>
      </c>
      <c r="AA2371">
        <v>797495</v>
      </c>
      <c r="AB2371" s="203">
        <v>37030.875</v>
      </c>
      <c r="AC2371" s="203">
        <v>37032.875</v>
      </c>
    </row>
    <row r="2372" spans="1:29" x14ac:dyDescent="0.25">
      <c r="A2372" s="44" t="str">
        <f t="shared" si="181"/>
        <v>US Crude Financial</v>
      </c>
      <c r="B2372" s="44" t="str">
        <f t="shared" si="182"/>
        <v>US</v>
      </c>
      <c r="C2372" s="44" t="str">
        <f t="shared" si="183"/>
        <v>Crude</v>
      </c>
      <c r="D2372" s="44" t="str">
        <f t="shared" si="184"/>
        <v>Financial</v>
      </c>
      <c r="E2372" s="44">
        <f>IF(VLOOKUP(S2372,'DD-Lookup'!$J$6:$L$50,3,FALSE)="Monthly",(YEAR(AC2372)-YEAR(AB2372))*12+MONTH(AC2372)-MONTH(AB2372)+1,(AC2372-AB2372+1))</f>
        <v>1</v>
      </c>
      <c r="F2372" s="218">
        <f t="shared" si="185"/>
        <v>50000</v>
      </c>
      <c r="G2372" s="207">
        <v>1265837</v>
      </c>
      <c r="H2372" s="203">
        <v>37029.3753125</v>
      </c>
      <c r="I2372" t="s">
        <v>4149</v>
      </c>
      <c r="M2372" t="s">
        <v>3626</v>
      </c>
      <c r="N2372" t="s">
        <v>4150</v>
      </c>
      <c r="O2372" t="s">
        <v>4151</v>
      </c>
      <c r="Q2372" s="204">
        <v>50000</v>
      </c>
      <c r="S2372" t="s">
        <v>2483</v>
      </c>
      <c r="T2372" t="s">
        <v>3899</v>
      </c>
      <c r="U2372" s="206">
        <v>29.26</v>
      </c>
      <c r="V2372" t="s">
        <v>2372</v>
      </c>
      <c r="W2372" t="s">
        <v>4153</v>
      </c>
      <c r="X2372" t="s">
        <v>4154</v>
      </c>
      <c r="Y2372" t="s">
        <v>3964</v>
      </c>
      <c r="Z2372" t="s">
        <v>3532</v>
      </c>
      <c r="AA2372" t="s">
        <v>2263</v>
      </c>
      <c r="AB2372" s="203">
        <v>37043</v>
      </c>
      <c r="AC2372" s="203">
        <v>37072</v>
      </c>
    </row>
    <row r="2373" spans="1:29" x14ac:dyDescent="0.25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3</v>
      </c>
      <c r="F2373" s="218">
        <f t="shared" si="185"/>
        <v>15000</v>
      </c>
      <c r="G2373" s="207">
        <v>1265838</v>
      </c>
      <c r="H2373" s="203">
        <v>37029.375324074077</v>
      </c>
      <c r="I2373" t="s">
        <v>2699</v>
      </c>
      <c r="M2373" t="s">
        <v>2476</v>
      </c>
      <c r="N2373" t="s">
        <v>3110</v>
      </c>
      <c r="O2373" t="s">
        <v>1799</v>
      </c>
      <c r="P2373" s="204">
        <v>5000</v>
      </c>
      <c r="S2373" t="s">
        <v>2477</v>
      </c>
      <c r="T2373" t="s">
        <v>3899</v>
      </c>
      <c r="U2373" s="206">
        <v>4</v>
      </c>
      <c r="V2373" t="s">
        <v>2982</v>
      </c>
      <c r="W2373" t="s">
        <v>2374</v>
      </c>
      <c r="X2373" t="s">
        <v>2375</v>
      </c>
      <c r="Y2373" t="s">
        <v>3114</v>
      </c>
      <c r="Z2373" t="s">
        <v>3532</v>
      </c>
      <c r="AA2373">
        <v>797497</v>
      </c>
      <c r="AB2373" s="203">
        <v>37030.875</v>
      </c>
      <c r="AC2373" s="203">
        <v>37032.875</v>
      </c>
    </row>
    <row r="2374" spans="1:29" x14ac:dyDescent="0.25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3</v>
      </c>
      <c r="F2374" s="218">
        <f t="shared" si="185"/>
        <v>15000</v>
      </c>
      <c r="G2374" s="207">
        <v>1265839</v>
      </c>
      <c r="H2374" s="203">
        <v>37029.375335648147</v>
      </c>
      <c r="I2374" t="s">
        <v>3240</v>
      </c>
      <c r="M2374" t="s">
        <v>2476</v>
      </c>
      <c r="N2374" t="s">
        <v>3110</v>
      </c>
      <c r="O2374" t="s">
        <v>2606</v>
      </c>
      <c r="Q2374" s="204">
        <v>5000</v>
      </c>
      <c r="S2374" t="s">
        <v>2477</v>
      </c>
      <c r="T2374" t="s">
        <v>3899</v>
      </c>
      <c r="U2374" s="206">
        <v>4.125</v>
      </c>
      <c r="V2374" t="s">
        <v>3176</v>
      </c>
      <c r="W2374" t="s">
        <v>2319</v>
      </c>
      <c r="X2374" t="s">
        <v>2320</v>
      </c>
      <c r="Y2374" t="s">
        <v>3114</v>
      </c>
      <c r="Z2374" t="s">
        <v>3532</v>
      </c>
      <c r="AA2374">
        <v>797500</v>
      </c>
      <c r="AB2374" s="203">
        <v>37030.875</v>
      </c>
      <c r="AC2374" s="203">
        <v>37032.875</v>
      </c>
    </row>
    <row r="2375" spans="1:29" x14ac:dyDescent="0.25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3</v>
      </c>
      <c r="F2375" s="218">
        <f t="shared" si="185"/>
        <v>12000</v>
      </c>
      <c r="G2375" s="207">
        <v>1265840</v>
      </c>
      <c r="H2375" s="203">
        <v>37029.375347222223</v>
      </c>
      <c r="I2375" t="s">
        <v>2191</v>
      </c>
      <c r="M2375" t="s">
        <v>2476</v>
      </c>
      <c r="N2375" t="s">
        <v>3110</v>
      </c>
      <c r="O2375" t="s">
        <v>1848</v>
      </c>
      <c r="Q2375" s="204">
        <v>4000</v>
      </c>
      <c r="S2375" t="s">
        <v>2477</v>
      </c>
      <c r="T2375" t="s">
        <v>3899</v>
      </c>
      <c r="U2375" s="206">
        <v>4.3150000000000004</v>
      </c>
      <c r="V2375" t="s">
        <v>2192</v>
      </c>
      <c r="W2375" t="s">
        <v>3174</v>
      </c>
      <c r="X2375" t="s">
        <v>3175</v>
      </c>
      <c r="Y2375" t="s">
        <v>3114</v>
      </c>
      <c r="Z2375" t="s">
        <v>3532</v>
      </c>
      <c r="AA2375">
        <v>797498</v>
      </c>
      <c r="AB2375" s="203">
        <v>37030.875</v>
      </c>
      <c r="AC2375" s="203">
        <v>37032.875</v>
      </c>
    </row>
    <row r="2376" spans="1:29" x14ac:dyDescent="0.25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3</v>
      </c>
      <c r="F2376" s="218">
        <f t="shared" si="185"/>
        <v>15000</v>
      </c>
      <c r="G2376" s="207">
        <v>1265841</v>
      </c>
      <c r="H2376" s="203">
        <v>37029.375358796293</v>
      </c>
      <c r="I2376" t="s">
        <v>2365</v>
      </c>
      <c r="M2376" t="s">
        <v>2476</v>
      </c>
      <c r="N2376" t="s">
        <v>3110</v>
      </c>
      <c r="O2376" t="s">
        <v>1779</v>
      </c>
      <c r="Q2376" s="204">
        <v>5000</v>
      </c>
      <c r="S2376" t="s">
        <v>2477</v>
      </c>
      <c r="T2376" t="s">
        <v>3899</v>
      </c>
      <c r="U2376" s="206">
        <v>4.3250000000000002</v>
      </c>
      <c r="V2376" t="s">
        <v>3703</v>
      </c>
      <c r="W2376" t="s">
        <v>3174</v>
      </c>
      <c r="X2376" t="s">
        <v>3175</v>
      </c>
      <c r="Y2376" t="s">
        <v>3114</v>
      </c>
      <c r="Z2376" t="s">
        <v>3532</v>
      </c>
      <c r="AA2376">
        <v>797499</v>
      </c>
      <c r="AB2376" s="203">
        <v>37030.875</v>
      </c>
      <c r="AC2376" s="203">
        <v>37032.875</v>
      </c>
    </row>
    <row r="2377" spans="1:29" x14ac:dyDescent="0.25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3</v>
      </c>
      <c r="F2377" s="218">
        <f t="shared" si="185"/>
        <v>15000</v>
      </c>
      <c r="G2377" s="207">
        <v>1265842</v>
      </c>
      <c r="H2377" s="203">
        <v>37029.375358796293</v>
      </c>
      <c r="I2377" t="s">
        <v>2307</v>
      </c>
      <c r="M2377" t="s">
        <v>2476</v>
      </c>
      <c r="N2377" t="s">
        <v>3110</v>
      </c>
      <c r="O2377" t="s">
        <v>1779</v>
      </c>
      <c r="P2377" s="204">
        <v>5000</v>
      </c>
      <c r="S2377" t="s">
        <v>2477</v>
      </c>
      <c r="T2377" t="s">
        <v>3899</v>
      </c>
      <c r="U2377" s="206">
        <v>4.32</v>
      </c>
      <c r="V2377" t="s">
        <v>2308</v>
      </c>
      <c r="W2377" t="s">
        <v>3174</v>
      </c>
      <c r="X2377" t="s">
        <v>3175</v>
      </c>
      <c r="Y2377" t="s">
        <v>3114</v>
      </c>
      <c r="Z2377" t="s">
        <v>3532</v>
      </c>
      <c r="AA2377">
        <v>797501</v>
      </c>
      <c r="AB2377" s="203">
        <v>37030.875</v>
      </c>
      <c r="AC2377" s="203">
        <v>37032.875</v>
      </c>
    </row>
    <row r="2378" spans="1:29" x14ac:dyDescent="0.25">
      <c r="A2378" s="44" t="str">
        <f t="shared" si="181"/>
        <v xml:space="preserve"> Natural Gas Physical</v>
      </c>
      <c r="B2378" s="44" t="str">
        <f t="shared" si="182"/>
        <v/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4</v>
      </c>
      <c r="F2378" s="218">
        <f t="shared" si="185"/>
        <v>20000</v>
      </c>
      <c r="G2378" s="207">
        <v>1265843</v>
      </c>
      <c r="H2378" s="203">
        <v>37029.375393518516</v>
      </c>
      <c r="I2378" t="s">
        <v>2710</v>
      </c>
      <c r="M2378" t="s">
        <v>2476</v>
      </c>
      <c r="N2378" t="s">
        <v>2391</v>
      </c>
      <c r="O2378" t="s">
        <v>2076</v>
      </c>
      <c r="Q2378" s="204">
        <v>5000</v>
      </c>
      <c r="S2378" t="s">
        <v>2477</v>
      </c>
      <c r="T2378" t="s">
        <v>3899</v>
      </c>
      <c r="U2378" s="206">
        <v>3.92</v>
      </c>
      <c r="V2378" t="s">
        <v>2135</v>
      </c>
      <c r="W2378" t="s">
        <v>2956</v>
      </c>
      <c r="X2378" t="s">
        <v>2957</v>
      </c>
      <c r="Y2378" t="s">
        <v>3114</v>
      </c>
      <c r="Z2378" t="s">
        <v>3533</v>
      </c>
      <c r="AA2378">
        <v>797502</v>
      </c>
      <c r="AB2378" s="203">
        <v>37030.875</v>
      </c>
      <c r="AC2378" s="203">
        <v>37033.875</v>
      </c>
    </row>
    <row r="2379" spans="1:29" x14ac:dyDescent="0.25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3</v>
      </c>
      <c r="F2379" s="218">
        <f t="shared" ref="F2379:F2442" si="190">E2379*SUM(P2379:Q2379)</f>
        <v>30000</v>
      </c>
      <c r="G2379" s="207">
        <v>1265845</v>
      </c>
      <c r="H2379" s="203">
        <v>37029.375497685185</v>
      </c>
      <c r="I2379" t="s">
        <v>2654</v>
      </c>
      <c r="M2379" t="s">
        <v>2476</v>
      </c>
      <c r="N2379" t="s">
        <v>2445</v>
      </c>
      <c r="O2379" t="s">
        <v>1964</v>
      </c>
      <c r="Q2379" s="204">
        <v>10000</v>
      </c>
      <c r="S2379" t="s">
        <v>2477</v>
      </c>
      <c r="T2379" t="s">
        <v>3899</v>
      </c>
      <c r="U2379" s="206">
        <v>3.99</v>
      </c>
      <c r="V2379" t="s">
        <v>2264</v>
      </c>
      <c r="W2379" t="s">
        <v>2827</v>
      </c>
      <c r="X2379" t="s">
        <v>2447</v>
      </c>
      <c r="Y2379" t="s">
        <v>3114</v>
      </c>
      <c r="Z2379" t="s">
        <v>2448</v>
      </c>
      <c r="AA2379">
        <v>797503</v>
      </c>
      <c r="AB2379" s="203">
        <v>37030.875</v>
      </c>
      <c r="AC2379" s="203">
        <v>37032.875</v>
      </c>
    </row>
    <row r="2380" spans="1:29" x14ac:dyDescent="0.25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3</v>
      </c>
      <c r="F2380" s="218">
        <f t="shared" si="190"/>
        <v>39000</v>
      </c>
      <c r="G2380" s="207">
        <v>1265847</v>
      </c>
      <c r="H2380" s="203">
        <v>37029.375509259262</v>
      </c>
      <c r="I2380" t="s">
        <v>3147</v>
      </c>
      <c r="M2380" t="s">
        <v>2476</v>
      </c>
      <c r="N2380" t="s">
        <v>3110</v>
      </c>
      <c r="O2380" t="s">
        <v>1781</v>
      </c>
      <c r="Q2380" s="204">
        <v>13000</v>
      </c>
      <c r="S2380" t="s">
        <v>2477</v>
      </c>
      <c r="T2380" t="s">
        <v>3899</v>
      </c>
      <c r="U2380" s="206">
        <v>4.1574999999999998</v>
      </c>
      <c r="V2380" t="s">
        <v>2858</v>
      </c>
      <c r="W2380" t="s">
        <v>3112</v>
      </c>
      <c r="X2380" t="s">
        <v>3113</v>
      </c>
      <c r="Y2380" t="s">
        <v>3114</v>
      </c>
      <c r="Z2380" t="s">
        <v>3532</v>
      </c>
      <c r="AA2380">
        <v>797504</v>
      </c>
      <c r="AB2380" s="203">
        <v>37030.875</v>
      </c>
      <c r="AC2380" s="203">
        <v>37032.875</v>
      </c>
    </row>
    <row r="2381" spans="1:29" x14ac:dyDescent="0.25">
      <c r="A2381" s="44" t="str">
        <f t="shared" si="186"/>
        <v>US Crude Financial</v>
      </c>
      <c r="B2381" s="44" t="str">
        <f t="shared" si="187"/>
        <v>US</v>
      </c>
      <c r="C2381" s="44" t="str">
        <f t="shared" si="188"/>
        <v>Crude</v>
      </c>
      <c r="D2381" s="44" t="str">
        <f t="shared" si="189"/>
        <v>Financial</v>
      </c>
      <c r="E2381" s="44">
        <f>IF(VLOOKUP(S2381,'DD-Lookup'!$J$6:$L$50,3,FALSE)="Monthly",(YEAR(AC2381)-YEAR(AB2381))*12+MONTH(AC2381)-MONTH(AB2381)+1,(AC2381-AB2381+1))</f>
        <v>1</v>
      </c>
      <c r="F2381" s="218">
        <f t="shared" si="190"/>
        <v>50000</v>
      </c>
      <c r="G2381" s="207">
        <v>1265846</v>
      </c>
      <c r="H2381" s="203">
        <v>37029.375509259262</v>
      </c>
      <c r="I2381" t="s">
        <v>2710</v>
      </c>
      <c r="M2381" t="s">
        <v>3626</v>
      </c>
      <c r="N2381" t="s">
        <v>4150</v>
      </c>
      <c r="O2381" t="s">
        <v>2550</v>
      </c>
      <c r="Q2381" s="204">
        <v>50000</v>
      </c>
      <c r="S2381" t="s">
        <v>2483</v>
      </c>
      <c r="T2381" t="s">
        <v>3899</v>
      </c>
      <c r="U2381" s="206">
        <v>29.64</v>
      </c>
      <c r="V2381" t="s">
        <v>3776</v>
      </c>
      <c r="W2381" t="s">
        <v>4153</v>
      </c>
      <c r="X2381" t="s">
        <v>4154</v>
      </c>
      <c r="Y2381" t="s">
        <v>3964</v>
      </c>
      <c r="Z2381" t="s">
        <v>3532</v>
      </c>
      <c r="AA2381" t="s">
        <v>2265</v>
      </c>
      <c r="AB2381" s="203">
        <v>37073</v>
      </c>
      <c r="AC2381" s="203">
        <v>37103</v>
      </c>
    </row>
    <row r="2382" spans="1:29" x14ac:dyDescent="0.25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3</v>
      </c>
      <c r="F2382" s="218">
        <f t="shared" si="190"/>
        <v>28692</v>
      </c>
      <c r="G2382" s="207">
        <v>1265848</v>
      </c>
      <c r="H2382" s="203">
        <v>37029.375555555554</v>
      </c>
      <c r="I2382" t="s">
        <v>3147</v>
      </c>
      <c r="M2382" t="s">
        <v>2476</v>
      </c>
      <c r="N2382" t="s">
        <v>3110</v>
      </c>
      <c r="O2382" t="s">
        <v>1861</v>
      </c>
      <c r="Q2382" s="204">
        <v>9564</v>
      </c>
      <c r="S2382" t="s">
        <v>2477</v>
      </c>
      <c r="T2382" t="s">
        <v>3899</v>
      </c>
      <c r="U2382" s="206">
        <v>4.1574999999999998</v>
      </c>
      <c r="V2382" t="s">
        <v>2858</v>
      </c>
      <c r="W2382" t="s">
        <v>3112</v>
      </c>
      <c r="X2382" t="s">
        <v>3113</v>
      </c>
      <c r="Y2382" t="s">
        <v>3114</v>
      </c>
      <c r="Z2382" t="s">
        <v>3532</v>
      </c>
      <c r="AA2382">
        <v>797505</v>
      </c>
      <c r="AB2382" s="203">
        <v>37030.875</v>
      </c>
      <c r="AC2382" s="203">
        <v>37032.875</v>
      </c>
    </row>
    <row r="2383" spans="1:29" x14ac:dyDescent="0.25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3</v>
      </c>
      <c r="F2383" s="218">
        <f t="shared" si="190"/>
        <v>15000</v>
      </c>
      <c r="G2383" s="207">
        <v>1265849</v>
      </c>
      <c r="H2383" s="203">
        <v>37029.375578703701</v>
      </c>
      <c r="I2383" t="s">
        <v>2916</v>
      </c>
      <c r="M2383" t="s">
        <v>2476</v>
      </c>
      <c r="N2383" t="s">
        <v>3110</v>
      </c>
      <c r="O2383" t="s">
        <v>1802</v>
      </c>
      <c r="P2383" s="204">
        <v>5000</v>
      </c>
      <c r="S2383" t="s">
        <v>2477</v>
      </c>
      <c r="T2383" t="s">
        <v>3899</v>
      </c>
      <c r="U2383" s="206">
        <v>4.01</v>
      </c>
      <c r="V2383">
        <v>19691994</v>
      </c>
      <c r="W2383" t="s">
        <v>3157</v>
      </c>
      <c r="X2383" t="s">
        <v>3158</v>
      </c>
      <c r="Y2383" t="s">
        <v>3114</v>
      </c>
      <c r="Z2383" t="s">
        <v>3532</v>
      </c>
      <c r="AA2383">
        <v>797506</v>
      </c>
      <c r="AB2383" s="203">
        <v>37030.875</v>
      </c>
      <c r="AC2383" s="203">
        <v>37032.875</v>
      </c>
    </row>
    <row r="2384" spans="1:29" x14ac:dyDescent="0.25">
      <c r="A2384" s="44" t="str">
        <f t="shared" si="186"/>
        <v>US Natural Gas Financial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30</v>
      </c>
      <c r="F2384" s="218">
        <f t="shared" si="190"/>
        <v>600000</v>
      </c>
      <c r="G2384" s="207">
        <v>1265851</v>
      </c>
      <c r="H2384" s="203">
        <v>37029.375613425924</v>
      </c>
      <c r="I2384" t="s">
        <v>2719</v>
      </c>
      <c r="M2384" t="s">
        <v>2476</v>
      </c>
      <c r="N2384" t="s">
        <v>2711</v>
      </c>
      <c r="O2384" t="s">
        <v>2712</v>
      </c>
      <c r="Q2384" s="204">
        <v>20000</v>
      </c>
      <c r="S2384" t="s">
        <v>2477</v>
      </c>
      <c r="T2384" t="s">
        <v>3899</v>
      </c>
      <c r="U2384" s="206">
        <v>4.17</v>
      </c>
      <c r="V2384" t="s">
        <v>2720</v>
      </c>
      <c r="W2384" t="s">
        <v>3390</v>
      </c>
      <c r="X2384" t="s">
        <v>2713</v>
      </c>
      <c r="Y2384" t="s">
        <v>3964</v>
      </c>
      <c r="Z2384" t="s">
        <v>3532</v>
      </c>
      <c r="AA2384" t="s">
        <v>2266</v>
      </c>
      <c r="AB2384" s="203">
        <v>37043.875</v>
      </c>
      <c r="AC2384" s="203">
        <v>37072.875</v>
      </c>
    </row>
    <row r="2385" spans="1:29" x14ac:dyDescent="0.25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3</v>
      </c>
      <c r="F2385" s="218">
        <f t="shared" si="190"/>
        <v>15000</v>
      </c>
      <c r="G2385" s="207">
        <v>1265850</v>
      </c>
      <c r="H2385" s="203">
        <v>37029.375613425924</v>
      </c>
      <c r="I2385" t="s">
        <v>3136</v>
      </c>
      <c r="M2385" t="s">
        <v>2476</v>
      </c>
      <c r="N2385" t="s">
        <v>3110</v>
      </c>
      <c r="O2385" t="s">
        <v>1913</v>
      </c>
      <c r="P2385" s="204">
        <v>5000</v>
      </c>
      <c r="S2385" t="s">
        <v>2477</v>
      </c>
      <c r="T2385" t="s">
        <v>3899</v>
      </c>
      <c r="U2385" s="206">
        <v>4.4349999999999996</v>
      </c>
      <c r="V2385" t="s">
        <v>2826</v>
      </c>
      <c r="W2385" t="s">
        <v>2358</v>
      </c>
      <c r="X2385" t="s">
        <v>2359</v>
      </c>
      <c r="Y2385" t="s">
        <v>3114</v>
      </c>
      <c r="Z2385" t="s">
        <v>3532</v>
      </c>
      <c r="AA2385">
        <v>797507</v>
      </c>
      <c r="AB2385" s="203">
        <v>37030.875</v>
      </c>
      <c r="AC2385" s="203">
        <v>37032.875</v>
      </c>
    </row>
    <row r="2386" spans="1:29" x14ac:dyDescent="0.25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3</v>
      </c>
      <c r="F2386" s="218">
        <f t="shared" si="190"/>
        <v>30000</v>
      </c>
      <c r="G2386" s="207">
        <v>1265852</v>
      </c>
      <c r="H2386" s="203">
        <v>37029.375636574077</v>
      </c>
      <c r="I2386" t="s">
        <v>3115</v>
      </c>
      <c r="M2386" t="s">
        <v>2476</v>
      </c>
      <c r="N2386" t="s">
        <v>3110</v>
      </c>
      <c r="O2386" t="s">
        <v>1753</v>
      </c>
      <c r="Q2386" s="204">
        <v>10000</v>
      </c>
      <c r="S2386" t="s">
        <v>2477</v>
      </c>
      <c r="T2386" t="s">
        <v>3899</v>
      </c>
      <c r="U2386" s="206">
        <v>4.1624999999999996</v>
      </c>
      <c r="V2386" t="s">
        <v>3116</v>
      </c>
      <c r="W2386" t="s">
        <v>3112</v>
      </c>
      <c r="X2386" t="s">
        <v>3113</v>
      </c>
      <c r="Y2386" t="s">
        <v>3114</v>
      </c>
      <c r="Z2386" t="s">
        <v>3532</v>
      </c>
      <c r="AA2386">
        <v>797508</v>
      </c>
      <c r="AB2386" s="203">
        <v>37030.875</v>
      </c>
      <c r="AC2386" s="203">
        <v>37032.875</v>
      </c>
    </row>
    <row r="2387" spans="1:29" x14ac:dyDescent="0.25">
      <c r="A2387" s="44" t="str">
        <f t="shared" si="186"/>
        <v xml:space="preserve"> Natural Gas Physical</v>
      </c>
      <c r="B2387" s="44" t="str">
        <f t="shared" si="187"/>
        <v/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4</v>
      </c>
      <c r="F2387" s="218">
        <f t="shared" si="190"/>
        <v>40000</v>
      </c>
      <c r="G2387" s="207">
        <v>1265853</v>
      </c>
      <c r="H2387" s="203">
        <v>37029.375659722224</v>
      </c>
      <c r="I2387" t="s">
        <v>2833</v>
      </c>
      <c r="M2387" t="s">
        <v>2476</v>
      </c>
      <c r="N2387" t="s">
        <v>2391</v>
      </c>
      <c r="O2387" t="s">
        <v>2080</v>
      </c>
      <c r="Q2387" s="204">
        <v>10000</v>
      </c>
      <c r="S2387" t="s">
        <v>4050</v>
      </c>
      <c r="T2387" t="s">
        <v>2392</v>
      </c>
      <c r="U2387" s="206">
        <v>5.415</v>
      </c>
      <c r="V2387" t="s">
        <v>2834</v>
      </c>
      <c r="W2387" t="s">
        <v>2394</v>
      </c>
      <c r="X2387" t="s">
        <v>2395</v>
      </c>
      <c r="Y2387" t="s">
        <v>3114</v>
      </c>
      <c r="Z2387" t="s">
        <v>3533</v>
      </c>
      <c r="AA2387">
        <v>797509</v>
      </c>
      <c r="AB2387" s="203">
        <v>37029.875</v>
      </c>
      <c r="AC2387" s="203">
        <v>37032.875</v>
      </c>
    </row>
    <row r="2388" spans="1:29" x14ac:dyDescent="0.25">
      <c r="A2388" s="44" t="str">
        <f t="shared" si="186"/>
        <v>US Natural Gas Physical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3</v>
      </c>
      <c r="F2388" s="218">
        <f t="shared" si="190"/>
        <v>15000</v>
      </c>
      <c r="G2388" s="207">
        <v>1265854</v>
      </c>
      <c r="H2388" s="203">
        <v>37029.375671296293</v>
      </c>
      <c r="I2388" t="s">
        <v>2943</v>
      </c>
      <c r="M2388" t="s">
        <v>2476</v>
      </c>
      <c r="N2388" t="s">
        <v>3110</v>
      </c>
      <c r="O2388" t="s">
        <v>1768</v>
      </c>
      <c r="Q2388" s="204">
        <v>5000</v>
      </c>
      <c r="S2388" t="s">
        <v>2477</v>
      </c>
      <c r="T2388" t="s">
        <v>3899</v>
      </c>
      <c r="U2388" s="206">
        <v>3.96</v>
      </c>
      <c r="V2388" t="s">
        <v>2944</v>
      </c>
      <c r="W2388" t="s">
        <v>3174</v>
      </c>
      <c r="X2388" t="s">
        <v>3138</v>
      </c>
      <c r="Y2388" t="s">
        <v>3114</v>
      </c>
      <c r="Z2388" t="s">
        <v>3532</v>
      </c>
      <c r="AA2388">
        <v>797510</v>
      </c>
      <c r="AB2388" s="203">
        <v>37030.875</v>
      </c>
      <c r="AC2388" s="203">
        <v>37032.875</v>
      </c>
    </row>
    <row r="2389" spans="1:29" x14ac:dyDescent="0.25">
      <c r="A2389" s="44" t="str">
        <f t="shared" si="186"/>
        <v xml:space="preserve"> Natural Gas Physical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3</v>
      </c>
      <c r="F2389" s="218">
        <f t="shared" si="190"/>
        <v>30000</v>
      </c>
      <c r="G2389" s="207">
        <v>1265855</v>
      </c>
      <c r="H2389" s="203">
        <v>37029.375717592593</v>
      </c>
      <c r="I2389" t="s">
        <v>4174</v>
      </c>
      <c r="M2389" t="s">
        <v>2476</v>
      </c>
      <c r="N2389" t="s">
        <v>3150</v>
      </c>
      <c r="O2389" t="s">
        <v>1728</v>
      </c>
      <c r="Q2389" s="204">
        <v>10000</v>
      </c>
      <c r="S2389" t="s">
        <v>2477</v>
      </c>
      <c r="T2389" t="s">
        <v>3899</v>
      </c>
      <c r="U2389" s="206">
        <v>4.335</v>
      </c>
      <c r="V2389" t="s">
        <v>2970</v>
      </c>
      <c r="W2389" t="s">
        <v>3152</v>
      </c>
      <c r="X2389" t="s">
        <v>3153</v>
      </c>
      <c r="Y2389" t="s">
        <v>3114</v>
      </c>
      <c r="Z2389" t="s">
        <v>3532</v>
      </c>
      <c r="AA2389">
        <v>797511</v>
      </c>
      <c r="AB2389" s="203">
        <v>37030.875</v>
      </c>
      <c r="AC2389" s="203">
        <v>37032.875</v>
      </c>
    </row>
    <row r="2390" spans="1:29" x14ac:dyDescent="0.25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3</v>
      </c>
      <c r="F2390" s="218">
        <f t="shared" si="190"/>
        <v>15000</v>
      </c>
      <c r="G2390" s="207">
        <v>1265857</v>
      </c>
      <c r="H2390" s="203">
        <v>37029.375740740739</v>
      </c>
      <c r="I2390" t="s">
        <v>3136</v>
      </c>
      <c r="M2390" t="s">
        <v>2476</v>
      </c>
      <c r="N2390" t="s">
        <v>3110</v>
      </c>
      <c r="O2390" t="s">
        <v>1913</v>
      </c>
      <c r="P2390" s="204">
        <v>5000</v>
      </c>
      <c r="S2390" t="s">
        <v>2477</v>
      </c>
      <c r="T2390" t="s">
        <v>3899</v>
      </c>
      <c r="U2390" s="206">
        <v>4.43</v>
      </c>
      <c r="V2390" t="s">
        <v>2826</v>
      </c>
      <c r="W2390" t="s">
        <v>2358</v>
      </c>
      <c r="X2390" t="s">
        <v>2359</v>
      </c>
      <c r="Y2390" t="s">
        <v>3114</v>
      </c>
      <c r="Z2390" t="s">
        <v>3532</v>
      </c>
      <c r="AA2390">
        <v>797512</v>
      </c>
      <c r="AB2390" s="203">
        <v>37030.875</v>
      </c>
      <c r="AC2390" s="203">
        <v>37032.875</v>
      </c>
    </row>
    <row r="2391" spans="1:29" x14ac:dyDescent="0.25">
      <c r="A2391" s="44" t="str">
        <f t="shared" si="186"/>
        <v xml:space="preserve"> Crude Financial</v>
      </c>
      <c r="B2391" s="44" t="str">
        <f t="shared" si="187"/>
        <v/>
      </c>
      <c r="C2391" s="44" t="str">
        <f t="shared" si="188"/>
        <v>Crude</v>
      </c>
      <c r="D2391" s="44" t="str">
        <f t="shared" si="189"/>
        <v>Financial</v>
      </c>
      <c r="E2391" s="44">
        <f>IF(VLOOKUP(S2391,'DD-Lookup'!$J$6:$L$50,3,FALSE)="Monthly",(YEAR(AC2391)-YEAR(AB2391))*12+MONTH(AC2391)-MONTH(AB2391)+1,(AC2391-AB2391+1))</f>
        <v>31</v>
      </c>
      <c r="F2391" s="218">
        <f t="shared" si="190"/>
        <v>775000</v>
      </c>
      <c r="G2391" s="207">
        <v>1265858</v>
      </c>
      <c r="H2391" s="203">
        <v>37029.375787037039</v>
      </c>
      <c r="I2391" t="s">
        <v>4149</v>
      </c>
      <c r="M2391" t="s">
        <v>3626</v>
      </c>
      <c r="N2391" t="s">
        <v>2751</v>
      </c>
      <c r="O2391" t="s">
        <v>2752</v>
      </c>
      <c r="Q2391" s="204">
        <v>25000</v>
      </c>
      <c r="S2391" t="s">
        <v>2753</v>
      </c>
      <c r="T2391" t="s">
        <v>3899</v>
      </c>
      <c r="U2391" s="206">
        <v>28.83</v>
      </c>
      <c r="V2391" t="s">
        <v>3164</v>
      </c>
      <c r="W2391" t="s">
        <v>4117</v>
      </c>
      <c r="X2391" t="s">
        <v>4118</v>
      </c>
      <c r="Y2391" t="s">
        <v>3964</v>
      </c>
      <c r="Z2391" t="s">
        <v>1184</v>
      </c>
      <c r="AA2391" t="s">
        <v>2267</v>
      </c>
      <c r="AB2391" s="203">
        <v>37073</v>
      </c>
      <c r="AC2391" s="203">
        <v>37103</v>
      </c>
    </row>
    <row r="2392" spans="1:29" x14ac:dyDescent="0.25">
      <c r="A2392" s="44" t="str">
        <f t="shared" si="186"/>
        <v xml:space="preserve"> Natural Gas Physical</v>
      </c>
      <c r="B2392" s="44" t="str">
        <f t="shared" si="187"/>
        <v/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3</v>
      </c>
      <c r="F2392" s="218">
        <f t="shared" si="190"/>
        <v>15000</v>
      </c>
      <c r="G2392" s="207">
        <v>1265859</v>
      </c>
      <c r="H2392" s="203">
        <v>37029.375798611109</v>
      </c>
      <c r="I2392" t="s">
        <v>2324</v>
      </c>
      <c r="M2392" t="s">
        <v>2476</v>
      </c>
      <c r="N2392" t="s">
        <v>3150</v>
      </c>
      <c r="O2392" t="s">
        <v>2268</v>
      </c>
      <c r="P2392" s="204">
        <v>5000</v>
      </c>
      <c r="S2392" t="s">
        <v>2477</v>
      </c>
      <c r="T2392" t="s">
        <v>3899</v>
      </c>
      <c r="U2392" s="206">
        <v>4.3099999999999996</v>
      </c>
      <c r="V2392" t="s">
        <v>2910</v>
      </c>
      <c r="W2392" t="s">
        <v>3152</v>
      </c>
      <c r="X2392" t="s">
        <v>3153</v>
      </c>
      <c r="Y2392" t="s">
        <v>3114</v>
      </c>
      <c r="Z2392" t="s">
        <v>3532</v>
      </c>
      <c r="AA2392">
        <v>797513</v>
      </c>
      <c r="AB2392" s="203">
        <v>37030.875</v>
      </c>
      <c r="AC2392" s="203">
        <v>37032.875</v>
      </c>
    </row>
    <row r="2393" spans="1:29" x14ac:dyDescent="0.25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3</v>
      </c>
      <c r="F2393" s="218">
        <f t="shared" si="190"/>
        <v>15000</v>
      </c>
      <c r="G2393" s="207">
        <v>1265860</v>
      </c>
      <c r="H2393" s="203">
        <v>37029.375833333332</v>
      </c>
      <c r="I2393" t="s">
        <v>3769</v>
      </c>
      <c r="M2393" t="s">
        <v>2476</v>
      </c>
      <c r="N2393" t="s">
        <v>3110</v>
      </c>
      <c r="O2393" t="s">
        <v>2625</v>
      </c>
      <c r="P2393" s="204">
        <v>5000</v>
      </c>
      <c r="S2393" t="s">
        <v>2477</v>
      </c>
      <c r="T2393" t="s">
        <v>3899</v>
      </c>
      <c r="U2393" s="206">
        <v>4.09</v>
      </c>
      <c r="V2393" t="s">
        <v>2562</v>
      </c>
      <c r="W2393" t="s">
        <v>4133</v>
      </c>
      <c r="X2393" t="s">
        <v>2378</v>
      </c>
      <c r="Y2393" t="s">
        <v>3114</v>
      </c>
      <c r="Z2393" t="s">
        <v>3532</v>
      </c>
      <c r="AA2393">
        <v>797514</v>
      </c>
      <c r="AB2393" s="203">
        <v>37030.875</v>
      </c>
      <c r="AC2393" s="203">
        <v>37032.875</v>
      </c>
    </row>
    <row r="2394" spans="1:29" x14ac:dyDescent="0.25">
      <c r="A2394" s="44" t="str">
        <f t="shared" si="186"/>
        <v xml:space="preserve"> Natural Gas Physical</v>
      </c>
      <c r="B2394" s="44" t="str">
        <f t="shared" si="187"/>
        <v/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4</v>
      </c>
      <c r="F2394" s="218">
        <f t="shared" si="190"/>
        <v>40000</v>
      </c>
      <c r="G2394" s="207">
        <v>1265861</v>
      </c>
      <c r="H2394" s="203">
        <v>37029.375879629632</v>
      </c>
      <c r="I2394" t="s">
        <v>2949</v>
      </c>
      <c r="M2394" t="s">
        <v>2476</v>
      </c>
      <c r="N2394" t="s">
        <v>2391</v>
      </c>
      <c r="O2394" t="s">
        <v>2080</v>
      </c>
      <c r="P2394" s="204">
        <v>10000</v>
      </c>
      <c r="S2394" t="s">
        <v>4050</v>
      </c>
      <c r="T2394" t="s">
        <v>2392</v>
      </c>
      <c r="U2394" s="206">
        <v>5.4</v>
      </c>
      <c r="V2394" t="s">
        <v>3768</v>
      </c>
      <c r="W2394" t="s">
        <v>2394</v>
      </c>
      <c r="X2394" t="s">
        <v>2395</v>
      </c>
      <c r="Y2394" t="s">
        <v>3114</v>
      </c>
      <c r="Z2394" t="s">
        <v>3533</v>
      </c>
      <c r="AA2394">
        <v>797515</v>
      </c>
      <c r="AB2394" s="203">
        <v>37029.875</v>
      </c>
      <c r="AC2394" s="203">
        <v>37032.875</v>
      </c>
    </row>
    <row r="2395" spans="1:29" x14ac:dyDescent="0.25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3</v>
      </c>
      <c r="F2395" s="218">
        <f t="shared" si="190"/>
        <v>30000</v>
      </c>
      <c r="G2395" s="207">
        <v>1265862</v>
      </c>
      <c r="H2395" s="203">
        <v>37029.375891203701</v>
      </c>
      <c r="I2395" t="s">
        <v>3871</v>
      </c>
      <c r="M2395" t="s">
        <v>2476</v>
      </c>
      <c r="N2395" t="s">
        <v>3110</v>
      </c>
      <c r="O2395" t="s">
        <v>1753</v>
      </c>
      <c r="Q2395" s="204">
        <v>10000</v>
      </c>
      <c r="S2395" t="s">
        <v>2477</v>
      </c>
      <c r="T2395" t="s">
        <v>3899</v>
      </c>
      <c r="U2395" s="206">
        <v>4.1637000000000004</v>
      </c>
      <c r="V2395" t="s">
        <v>2845</v>
      </c>
      <c r="W2395" t="s">
        <v>3112</v>
      </c>
      <c r="X2395" t="s">
        <v>3113</v>
      </c>
      <c r="Y2395" t="s">
        <v>3114</v>
      </c>
      <c r="Z2395" t="s">
        <v>3532</v>
      </c>
      <c r="AA2395">
        <v>797516</v>
      </c>
      <c r="AB2395" s="203">
        <v>37030.875</v>
      </c>
      <c r="AC2395" s="203">
        <v>37032.875</v>
      </c>
    </row>
    <row r="2396" spans="1:29" x14ac:dyDescent="0.25">
      <c r="A2396" s="44" t="str">
        <f t="shared" si="186"/>
        <v>US Crude Financial</v>
      </c>
      <c r="B2396" s="44" t="str">
        <f t="shared" si="187"/>
        <v>US</v>
      </c>
      <c r="C2396" s="44" t="str">
        <f t="shared" si="188"/>
        <v>Crude</v>
      </c>
      <c r="D2396" s="44" t="str">
        <f t="shared" si="189"/>
        <v>Financial</v>
      </c>
      <c r="E2396" s="44">
        <f>IF(VLOOKUP(S2396,'DD-Lookup'!$J$6:$L$50,3,FALSE)="Monthly",(YEAR(AC2396)-YEAR(AB2396))*12+MONTH(AC2396)-MONTH(AB2396)+1,(AC2396-AB2396+1))</f>
        <v>1</v>
      </c>
      <c r="F2396" s="218">
        <f t="shared" si="190"/>
        <v>50000</v>
      </c>
      <c r="G2396" s="207">
        <v>1265863</v>
      </c>
      <c r="H2396" s="203">
        <v>37029.375891203701</v>
      </c>
      <c r="I2396" t="s">
        <v>2710</v>
      </c>
      <c r="M2396" t="s">
        <v>3626</v>
      </c>
      <c r="N2396" t="s">
        <v>4150</v>
      </c>
      <c r="O2396" t="s">
        <v>2550</v>
      </c>
      <c r="Q2396" s="204">
        <v>50000</v>
      </c>
      <c r="S2396" t="s">
        <v>2483</v>
      </c>
      <c r="T2396" t="s">
        <v>3899</v>
      </c>
      <c r="U2396" s="206">
        <v>29.68</v>
      </c>
      <c r="V2396" t="s">
        <v>2997</v>
      </c>
      <c r="W2396" t="s">
        <v>4153</v>
      </c>
      <c r="X2396" t="s">
        <v>4154</v>
      </c>
      <c r="Y2396" t="s">
        <v>3964</v>
      </c>
      <c r="Z2396" t="s">
        <v>3532</v>
      </c>
      <c r="AA2396" t="s">
        <v>2269</v>
      </c>
      <c r="AB2396" s="203">
        <v>37073</v>
      </c>
      <c r="AC2396" s="203">
        <v>37103</v>
      </c>
    </row>
    <row r="2397" spans="1:29" x14ac:dyDescent="0.25">
      <c r="A2397" s="44" t="str">
        <f t="shared" si="186"/>
        <v xml:space="preserve"> Natural Gas Financial</v>
      </c>
      <c r="B2397" s="44" t="str">
        <f t="shared" si="187"/>
        <v/>
      </c>
      <c r="C2397" s="44" t="str">
        <f t="shared" si="188"/>
        <v>Natural Gas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123</v>
      </c>
      <c r="F2397" s="218">
        <f t="shared" si="190"/>
        <v>615000</v>
      </c>
      <c r="G2397" s="207">
        <v>1265865</v>
      </c>
      <c r="H2397" s="203">
        <v>37029.375937500001</v>
      </c>
      <c r="I2397" t="s">
        <v>2354</v>
      </c>
      <c r="M2397" t="s">
        <v>2476</v>
      </c>
      <c r="N2397" t="s">
        <v>3842</v>
      </c>
      <c r="O2397" t="s">
        <v>3843</v>
      </c>
      <c r="P2397" s="204">
        <v>5000</v>
      </c>
      <c r="S2397" t="s">
        <v>2477</v>
      </c>
      <c r="T2397" t="s">
        <v>3899</v>
      </c>
      <c r="U2397" s="206">
        <v>-0.36</v>
      </c>
      <c r="V2397" t="s">
        <v>2522</v>
      </c>
      <c r="W2397" t="s">
        <v>3844</v>
      </c>
      <c r="X2397" t="s">
        <v>3845</v>
      </c>
      <c r="Y2397" t="s">
        <v>3964</v>
      </c>
      <c r="Z2397" t="s">
        <v>3533</v>
      </c>
      <c r="AA2397" t="s">
        <v>2270</v>
      </c>
      <c r="AB2397" s="203">
        <v>37073</v>
      </c>
      <c r="AC2397" s="203">
        <v>37195</v>
      </c>
    </row>
    <row r="2398" spans="1:29" x14ac:dyDescent="0.25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3</v>
      </c>
      <c r="F2398" s="218">
        <f t="shared" si="190"/>
        <v>15000</v>
      </c>
      <c r="G2398" s="207">
        <v>1265867</v>
      </c>
      <c r="H2398" s="203">
        <v>37029.375949074078</v>
      </c>
      <c r="I2398" t="s">
        <v>2247</v>
      </c>
      <c r="M2398" t="s">
        <v>2476</v>
      </c>
      <c r="N2398" t="s">
        <v>3110</v>
      </c>
      <c r="O2398" t="s">
        <v>1762</v>
      </c>
      <c r="Q2398" s="204">
        <v>5000</v>
      </c>
      <c r="S2398" t="s">
        <v>2477</v>
      </c>
      <c r="T2398" t="s">
        <v>3899</v>
      </c>
      <c r="U2398" s="206">
        <v>4.0750000000000002</v>
      </c>
      <c r="V2398" t="s">
        <v>2248</v>
      </c>
      <c r="W2398" t="s">
        <v>3157</v>
      </c>
      <c r="X2398" t="s">
        <v>3158</v>
      </c>
      <c r="Y2398" t="s">
        <v>3114</v>
      </c>
      <c r="Z2398" t="s">
        <v>3532</v>
      </c>
      <c r="AA2398">
        <v>797517</v>
      </c>
      <c r="AB2398" s="203">
        <v>37030.875</v>
      </c>
      <c r="AC2398" s="203">
        <v>37032.875</v>
      </c>
    </row>
    <row r="2399" spans="1:29" x14ac:dyDescent="0.25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3</v>
      </c>
      <c r="F2399" s="218">
        <f t="shared" si="190"/>
        <v>75000</v>
      </c>
      <c r="G2399" s="207">
        <v>1265869</v>
      </c>
      <c r="H2399" s="203">
        <v>37029.376030092593</v>
      </c>
      <c r="I2399" t="s">
        <v>3639</v>
      </c>
      <c r="M2399" t="s">
        <v>2476</v>
      </c>
      <c r="N2399" t="s">
        <v>3110</v>
      </c>
      <c r="O2399" t="s">
        <v>2606</v>
      </c>
      <c r="Q2399" s="204">
        <v>25000</v>
      </c>
      <c r="S2399" t="s">
        <v>2477</v>
      </c>
      <c r="T2399" t="s">
        <v>3899</v>
      </c>
      <c r="U2399" s="206">
        <v>4.125</v>
      </c>
      <c r="V2399" t="s">
        <v>2467</v>
      </c>
      <c r="W2399" t="s">
        <v>2319</v>
      </c>
      <c r="X2399" t="s">
        <v>2320</v>
      </c>
      <c r="Y2399" t="s">
        <v>3114</v>
      </c>
      <c r="Z2399" t="s">
        <v>3532</v>
      </c>
      <c r="AA2399">
        <v>797518</v>
      </c>
      <c r="AB2399" s="203">
        <v>37030.875</v>
      </c>
      <c r="AC2399" s="203">
        <v>37032.875</v>
      </c>
    </row>
    <row r="2400" spans="1:29" x14ac:dyDescent="0.25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3</v>
      </c>
      <c r="F2400" s="218">
        <f t="shared" si="190"/>
        <v>30000</v>
      </c>
      <c r="G2400" s="207">
        <v>1265871</v>
      </c>
      <c r="H2400" s="203">
        <v>37029.376099537039</v>
      </c>
      <c r="I2400" t="s">
        <v>3681</v>
      </c>
      <c r="M2400" t="s">
        <v>2476</v>
      </c>
      <c r="N2400" t="s">
        <v>3110</v>
      </c>
      <c r="O2400" t="s">
        <v>1781</v>
      </c>
      <c r="Q2400" s="204">
        <v>10000</v>
      </c>
      <c r="S2400" t="s">
        <v>2477</v>
      </c>
      <c r="T2400" t="s">
        <v>3899</v>
      </c>
      <c r="U2400" s="206">
        <v>4.16</v>
      </c>
      <c r="V2400" t="s">
        <v>3682</v>
      </c>
      <c r="W2400" t="s">
        <v>3112</v>
      </c>
      <c r="X2400" t="s">
        <v>3113</v>
      </c>
      <c r="Y2400" t="s">
        <v>3114</v>
      </c>
      <c r="Z2400" t="s">
        <v>3532</v>
      </c>
      <c r="AA2400">
        <v>797520</v>
      </c>
      <c r="AB2400" s="203">
        <v>37030.875</v>
      </c>
      <c r="AC2400" s="203">
        <v>37032.875</v>
      </c>
    </row>
    <row r="2401" spans="1:31" x14ac:dyDescent="0.25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3</v>
      </c>
      <c r="F2401" s="218">
        <f t="shared" si="190"/>
        <v>1185</v>
      </c>
      <c r="G2401" s="207">
        <v>1265870</v>
      </c>
      <c r="H2401" s="203">
        <v>37029.376099537039</v>
      </c>
      <c r="I2401" t="s">
        <v>3740</v>
      </c>
      <c r="M2401" t="s">
        <v>2476</v>
      </c>
      <c r="N2401" t="s">
        <v>3110</v>
      </c>
      <c r="O2401" t="s">
        <v>1775</v>
      </c>
      <c r="P2401" s="204">
        <v>395</v>
      </c>
      <c r="S2401" t="s">
        <v>2477</v>
      </c>
      <c r="T2401" t="s">
        <v>3899</v>
      </c>
      <c r="U2401" s="206">
        <v>4.0250000000000004</v>
      </c>
      <c r="V2401" t="s">
        <v>3741</v>
      </c>
      <c r="W2401" t="s">
        <v>3157</v>
      </c>
      <c r="X2401" t="s">
        <v>3158</v>
      </c>
      <c r="Y2401" t="s">
        <v>3114</v>
      </c>
      <c r="Z2401" t="s">
        <v>3532</v>
      </c>
      <c r="AA2401">
        <v>797519</v>
      </c>
      <c r="AB2401" s="203">
        <v>37030.875</v>
      </c>
      <c r="AC2401" s="203">
        <v>37032.875</v>
      </c>
    </row>
    <row r="2402" spans="1:31" x14ac:dyDescent="0.25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3</v>
      </c>
      <c r="F2402" s="218">
        <f t="shared" si="190"/>
        <v>75000</v>
      </c>
      <c r="G2402" s="207">
        <v>1265872</v>
      </c>
      <c r="H2402" s="203">
        <v>37029.376111111109</v>
      </c>
      <c r="I2402" t="s">
        <v>3639</v>
      </c>
      <c r="M2402" t="s">
        <v>2476</v>
      </c>
      <c r="N2402" t="s">
        <v>3110</v>
      </c>
      <c r="O2402" t="s">
        <v>2606</v>
      </c>
      <c r="Q2402" s="204">
        <v>25000</v>
      </c>
      <c r="S2402" t="s">
        <v>2477</v>
      </c>
      <c r="T2402" t="s">
        <v>3899</v>
      </c>
      <c r="U2402" s="206">
        <v>4.13</v>
      </c>
      <c r="V2402" t="s">
        <v>2467</v>
      </c>
      <c r="W2402" t="s">
        <v>2319</v>
      </c>
      <c r="X2402" t="s">
        <v>2320</v>
      </c>
      <c r="Y2402" t="s">
        <v>3114</v>
      </c>
      <c r="Z2402" t="s">
        <v>3532</v>
      </c>
      <c r="AA2402">
        <v>797521</v>
      </c>
      <c r="AB2402" s="203">
        <v>37030.875</v>
      </c>
      <c r="AC2402" s="203">
        <v>37032.875</v>
      </c>
    </row>
    <row r="2403" spans="1:31" x14ac:dyDescent="0.25">
      <c r="A2403" s="44" t="str">
        <f t="shared" si="186"/>
        <v>US Natural Gas Financial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Financial</v>
      </c>
      <c r="E2403" s="44">
        <f>IF(VLOOKUP(S2403,'DD-Lookup'!$J$6:$L$50,3,FALSE)="Monthly",(YEAR(AC2403)-YEAR(AB2403))*12+MONTH(AC2403)-MONTH(AB2403)+1,(AC2403-AB2403+1))</f>
        <v>31</v>
      </c>
      <c r="F2403" s="218">
        <f t="shared" si="190"/>
        <v>155000</v>
      </c>
      <c r="G2403" s="207">
        <v>1265875</v>
      </c>
      <c r="H2403" s="203">
        <v>37029.376168981478</v>
      </c>
      <c r="I2403" t="s">
        <v>3725</v>
      </c>
      <c r="M2403" t="s">
        <v>2476</v>
      </c>
      <c r="N2403" t="s">
        <v>3125</v>
      </c>
      <c r="O2403" t="s">
        <v>2842</v>
      </c>
      <c r="Q2403" s="204">
        <v>5000</v>
      </c>
      <c r="S2403" t="s">
        <v>2477</v>
      </c>
      <c r="T2403" t="s">
        <v>3899</v>
      </c>
      <c r="U2403" s="206">
        <v>6.93</v>
      </c>
      <c r="V2403" t="s">
        <v>2740</v>
      </c>
      <c r="W2403" t="s">
        <v>2843</v>
      </c>
      <c r="X2403" t="s">
        <v>2844</v>
      </c>
      <c r="Y2403" t="s">
        <v>3964</v>
      </c>
      <c r="Z2403" t="s">
        <v>3532</v>
      </c>
      <c r="AA2403" t="s">
        <v>2271</v>
      </c>
      <c r="AB2403" s="203">
        <v>37073.875</v>
      </c>
      <c r="AC2403" s="203">
        <v>37103.875</v>
      </c>
      <c r="AE2403" s="116">
        <f>IF(S2403="Gallon",F2403/42,F2403)</f>
        <v>155000</v>
      </c>
    </row>
    <row r="2404" spans="1:31" x14ac:dyDescent="0.25">
      <c r="A2404" s="44" t="str">
        <f t="shared" si="186"/>
        <v>US Natural Gas Financial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31</v>
      </c>
      <c r="F2404" s="218">
        <f t="shared" si="190"/>
        <v>77500</v>
      </c>
      <c r="G2404" s="207">
        <v>1265878</v>
      </c>
      <c r="H2404" s="203">
        <v>37029.376192129632</v>
      </c>
      <c r="I2404" t="s">
        <v>2690</v>
      </c>
      <c r="M2404" t="s">
        <v>2476</v>
      </c>
      <c r="N2404" t="s">
        <v>2711</v>
      </c>
      <c r="O2404" t="s">
        <v>2724</v>
      </c>
      <c r="Q2404" s="204">
        <v>2500</v>
      </c>
      <c r="S2404" t="s">
        <v>2477</v>
      </c>
      <c r="T2404" t="s">
        <v>3899</v>
      </c>
      <c r="U2404" s="206">
        <v>4.33</v>
      </c>
      <c r="V2404" t="s">
        <v>3855</v>
      </c>
      <c r="W2404" t="s">
        <v>3390</v>
      </c>
      <c r="X2404" t="s">
        <v>2713</v>
      </c>
      <c r="Y2404" t="s">
        <v>3964</v>
      </c>
      <c r="Z2404" t="s">
        <v>3532</v>
      </c>
      <c r="AA2404" t="s">
        <v>2272</v>
      </c>
      <c r="AB2404" s="203">
        <v>37104.875</v>
      </c>
      <c r="AC2404" s="203">
        <v>37134.875</v>
      </c>
    </row>
    <row r="2405" spans="1:31" x14ac:dyDescent="0.25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3</v>
      </c>
      <c r="F2405" s="218">
        <f t="shared" si="190"/>
        <v>15000</v>
      </c>
      <c r="G2405" s="207">
        <v>1265877</v>
      </c>
      <c r="H2405" s="203">
        <v>37029.376192129632</v>
      </c>
      <c r="I2405" t="s">
        <v>3136</v>
      </c>
      <c r="M2405" t="s">
        <v>2476</v>
      </c>
      <c r="N2405" t="s">
        <v>3110</v>
      </c>
      <c r="O2405" t="s">
        <v>2624</v>
      </c>
      <c r="P2405" s="204">
        <v>5000</v>
      </c>
      <c r="S2405" t="s">
        <v>2477</v>
      </c>
      <c r="T2405" t="s">
        <v>3899</v>
      </c>
      <c r="U2405" s="206">
        <v>4.0999999999999996</v>
      </c>
      <c r="V2405" t="s">
        <v>3735</v>
      </c>
      <c r="W2405" t="s">
        <v>4133</v>
      </c>
      <c r="X2405" t="s">
        <v>2378</v>
      </c>
      <c r="Y2405" t="s">
        <v>3114</v>
      </c>
      <c r="Z2405" t="s">
        <v>3532</v>
      </c>
      <c r="AA2405">
        <v>797523</v>
      </c>
      <c r="AB2405" s="203">
        <v>37030.875</v>
      </c>
      <c r="AC2405" s="203">
        <v>37032.875</v>
      </c>
    </row>
    <row r="2406" spans="1:31" x14ac:dyDescent="0.25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3</v>
      </c>
      <c r="F2406" s="218">
        <f t="shared" si="190"/>
        <v>30000</v>
      </c>
      <c r="G2406" s="207">
        <v>1265882</v>
      </c>
      <c r="H2406" s="203">
        <v>37029.376215277778</v>
      </c>
      <c r="I2406" t="s">
        <v>4174</v>
      </c>
      <c r="M2406" t="s">
        <v>2476</v>
      </c>
      <c r="N2406" t="s">
        <v>3110</v>
      </c>
      <c r="O2406" t="s">
        <v>1839</v>
      </c>
      <c r="Q2406" s="204">
        <v>10000</v>
      </c>
      <c r="S2406" t="s">
        <v>2477</v>
      </c>
      <c r="T2406" t="s">
        <v>3899</v>
      </c>
      <c r="U2406" s="206">
        <v>10.375</v>
      </c>
      <c r="V2406" t="s">
        <v>2013</v>
      </c>
      <c r="W2406" t="s">
        <v>2431</v>
      </c>
      <c r="X2406" t="s">
        <v>2375</v>
      </c>
      <c r="Y2406" t="s">
        <v>3114</v>
      </c>
      <c r="Z2406" t="s">
        <v>3532</v>
      </c>
      <c r="AA2406">
        <v>797524</v>
      </c>
      <c r="AB2406" s="203">
        <v>37030.875</v>
      </c>
      <c r="AC2406" s="203">
        <v>37032.875</v>
      </c>
    </row>
    <row r="2407" spans="1:31" x14ac:dyDescent="0.25">
      <c r="A2407" s="44" t="str">
        <f t="shared" si="186"/>
        <v>US Crude Financial</v>
      </c>
      <c r="B2407" s="44" t="str">
        <f t="shared" si="187"/>
        <v>US</v>
      </c>
      <c r="C2407" s="44" t="str">
        <f t="shared" si="188"/>
        <v>Crude</v>
      </c>
      <c r="D2407" s="44" t="str">
        <f t="shared" si="189"/>
        <v>Financial</v>
      </c>
      <c r="E2407" s="44">
        <f>IF(VLOOKUP(S2407,'DD-Lookup'!$J$6:$L$50,3,FALSE)="Monthly",(YEAR(AC2407)-YEAR(AB2407))*12+MONTH(AC2407)-MONTH(AB2407)+1,(AC2407-AB2407+1))</f>
        <v>1</v>
      </c>
      <c r="F2407" s="218">
        <f t="shared" si="190"/>
        <v>50000</v>
      </c>
      <c r="G2407" s="207">
        <v>1265883</v>
      </c>
      <c r="H2407" s="203">
        <v>37029.376226851855</v>
      </c>
      <c r="I2407" t="s">
        <v>4149</v>
      </c>
      <c r="M2407" t="s">
        <v>3626</v>
      </c>
      <c r="N2407" t="s">
        <v>4150</v>
      </c>
      <c r="O2407" t="s">
        <v>4151</v>
      </c>
      <c r="P2407" s="204">
        <v>50000</v>
      </c>
      <c r="S2407" t="s">
        <v>2483</v>
      </c>
      <c r="T2407" t="s">
        <v>3899</v>
      </c>
      <c r="U2407" s="206">
        <v>29.36</v>
      </c>
      <c r="V2407" t="s">
        <v>2372</v>
      </c>
      <c r="W2407" t="s">
        <v>4153</v>
      </c>
      <c r="X2407" t="s">
        <v>4154</v>
      </c>
      <c r="Y2407" t="s">
        <v>3964</v>
      </c>
      <c r="Z2407" t="s">
        <v>3532</v>
      </c>
      <c r="AA2407" t="s">
        <v>2273</v>
      </c>
      <c r="AB2407" s="203">
        <v>37043</v>
      </c>
      <c r="AC2407" s="203">
        <v>37072</v>
      </c>
    </row>
    <row r="2408" spans="1:31" x14ac:dyDescent="0.25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3</v>
      </c>
      <c r="F2408" s="218">
        <f t="shared" si="190"/>
        <v>15000</v>
      </c>
      <c r="G2408" s="207">
        <v>1265885</v>
      </c>
      <c r="H2408" s="203">
        <v>37029.376284722224</v>
      </c>
      <c r="I2408" t="s">
        <v>3681</v>
      </c>
      <c r="M2408" t="s">
        <v>2476</v>
      </c>
      <c r="N2408" t="s">
        <v>3110</v>
      </c>
      <c r="O2408" t="s">
        <v>2624</v>
      </c>
      <c r="P2408" s="204">
        <v>5000</v>
      </c>
      <c r="S2408" t="s">
        <v>2477</v>
      </c>
      <c r="T2408" t="s">
        <v>3899</v>
      </c>
      <c r="U2408" s="206">
        <v>4.09</v>
      </c>
      <c r="V2408" t="s">
        <v>3682</v>
      </c>
      <c r="W2408" t="s">
        <v>4133</v>
      </c>
      <c r="X2408" t="s">
        <v>2378</v>
      </c>
      <c r="Y2408" t="s">
        <v>3114</v>
      </c>
      <c r="Z2408" t="s">
        <v>3532</v>
      </c>
      <c r="AA2408">
        <v>797525</v>
      </c>
      <c r="AB2408" s="203">
        <v>37030.875</v>
      </c>
      <c r="AC2408" s="203">
        <v>37032.875</v>
      </c>
    </row>
    <row r="2409" spans="1:31" x14ac:dyDescent="0.25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3</v>
      </c>
      <c r="F2409" s="218">
        <f t="shared" si="190"/>
        <v>9000</v>
      </c>
      <c r="G2409" s="207">
        <v>1265886</v>
      </c>
      <c r="H2409" s="203">
        <v>37029.376307870371</v>
      </c>
      <c r="I2409" t="s">
        <v>3120</v>
      </c>
      <c r="M2409" t="s">
        <v>2476</v>
      </c>
      <c r="N2409" t="s">
        <v>3110</v>
      </c>
      <c r="O2409" t="s">
        <v>1753</v>
      </c>
      <c r="Q2409" s="204">
        <v>3000</v>
      </c>
      <c r="S2409" t="s">
        <v>2477</v>
      </c>
      <c r="T2409" t="s">
        <v>3899</v>
      </c>
      <c r="U2409" s="206">
        <v>4.165</v>
      </c>
      <c r="V2409" t="s">
        <v>2274</v>
      </c>
      <c r="W2409" t="s">
        <v>3112</v>
      </c>
      <c r="X2409" t="s">
        <v>3113</v>
      </c>
      <c r="Y2409" t="s">
        <v>3114</v>
      </c>
      <c r="Z2409" t="s">
        <v>3532</v>
      </c>
      <c r="AA2409">
        <v>797526</v>
      </c>
      <c r="AB2409" s="203">
        <v>37030.875</v>
      </c>
      <c r="AC2409" s="203">
        <v>37032.875</v>
      </c>
    </row>
    <row r="2410" spans="1:31" x14ac:dyDescent="0.25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3</v>
      </c>
      <c r="F2410" s="218">
        <f t="shared" si="190"/>
        <v>75000</v>
      </c>
      <c r="G2410" s="207">
        <v>1265887</v>
      </c>
      <c r="H2410" s="203">
        <v>37029.376319444447</v>
      </c>
      <c r="I2410" t="s">
        <v>2853</v>
      </c>
      <c r="M2410" t="s">
        <v>2476</v>
      </c>
      <c r="N2410" t="s">
        <v>3110</v>
      </c>
      <c r="O2410" t="s">
        <v>2606</v>
      </c>
      <c r="Q2410" s="204">
        <v>25000</v>
      </c>
      <c r="S2410" t="s">
        <v>2477</v>
      </c>
      <c r="T2410" t="s">
        <v>3899</v>
      </c>
      <c r="U2410" s="206">
        <v>4.1349999999999998</v>
      </c>
      <c r="V2410" t="s">
        <v>2500</v>
      </c>
      <c r="W2410" t="s">
        <v>2319</v>
      </c>
      <c r="X2410" t="s">
        <v>2320</v>
      </c>
      <c r="Y2410" t="s">
        <v>3114</v>
      </c>
      <c r="Z2410" t="s">
        <v>3532</v>
      </c>
      <c r="AA2410">
        <v>797527</v>
      </c>
      <c r="AB2410" s="203">
        <v>37030.875</v>
      </c>
      <c r="AC2410" s="203">
        <v>37032.875</v>
      </c>
    </row>
    <row r="2411" spans="1:31" x14ac:dyDescent="0.25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3</v>
      </c>
      <c r="F2411" s="218">
        <f t="shared" si="190"/>
        <v>30000</v>
      </c>
      <c r="G2411" s="207">
        <v>1265888</v>
      </c>
      <c r="H2411" s="203">
        <v>37029.376331018517</v>
      </c>
      <c r="I2411" t="s">
        <v>3639</v>
      </c>
      <c r="M2411" t="s">
        <v>2476</v>
      </c>
      <c r="N2411" t="s">
        <v>3110</v>
      </c>
      <c r="O2411" t="s">
        <v>1805</v>
      </c>
      <c r="P2411" s="204">
        <v>10000</v>
      </c>
      <c r="S2411" t="s">
        <v>2477</v>
      </c>
      <c r="T2411" t="s">
        <v>3899</v>
      </c>
      <c r="U2411" s="206">
        <v>3.8250000000000002</v>
      </c>
      <c r="V2411" t="s">
        <v>2449</v>
      </c>
      <c r="W2411" t="s">
        <v>2386</v>
      </c>
      <c r="X2411" t="s">
        <v>2375</v>
      </c>
      <c r="Y2411" t="s">
        <v>3114</v>
      </c>
      <c r="Z2411" t="s">
        <v>3532</v>
      </c>
      <c r="AA2411">
        <v>797528</v>
      </c>
      <c r="AB2411" s="203">
        <v>37030.875</v>
      </c>
      <c r="AC2411" s="203">
        <v>37032.875</v>
      </c>
    </row>
    <row r="2412" spans="1:31" x14ac:dyDescent="0.25">
      <c r="A2412" s="44" t="str">
        <f t="shared" si="186"/>
        <v xml:space="preserve"> Natural Gas Financial</v>
      </c>
      <c r="B2412" s="44" t="str">
        <f t="shared" si="187"/>
        <v/>
      </c>
      <c r="C2412" s="44" t="str">
        <f t="shared" si="188"/>
        <v>Natural Gas</v>
      </c>
      <c r="D2412" s="44" t="str">
        <f t="shared" si="189"/>
        <v>Financial</v>
      </c>
      <c r="E2412" s="44">
        <f>IF(VLOOKUP(S2412,'DD-Lookup'!$J$6:$L$50,3,FALSE)="Monthly",(YEAR(AC2412)-YEAR(AB2412))*12+MONTH(AC2412)-MONTH(AB2412)+1,(AC2412-AB2412+1))</f>
        <v>214</v>
      </c>
      <c r="F2412" s="218">
        <f t="shared" si="190"/>
        <v>1070000</v>
      </c>
      <c r="G2412" s="207">
        <v>1265889</v>
      </c>
      <c r="H2412" s="203">
        <v>37029.376342592594</v>
      </c>
      <c r="I2412" t="s">
        <v>2354</v>
      </c>
      <c r="M2412" t="s">
        <v>2476</v>
      </c>
      <c r="N2412" t="s">
        <v>3842</v>
      </c>
      <c r="O2412" t="s">
        <v>2181</v>
      </c>
      <c r="P2412" s="204">
        <v>5000</v>
      </c>
      <c r="S2412" t="s">
        <v>2477</v>
      </c>
      <c r="T2412" t="s">
        <v>3899</v>
      </c>
      <c r="U2412" s="206">
        <v>-0.38500000000000001</v>
      </c>
      <c r="V2412" t="s">
        <v>2522</v>
      </c>
      <c r="W2412" t="s">
        <v>3844</v>
      </c>
      <c r="X2412" t="s">
        <v>3845</v>
      </c>
      <c r="Y2412" t="s">
        <v>3964</v>
      </c>
      <c r="Z2412" t="s">
        <v>3533</v>
      </c>
      <c r="AA2412" t="s">
        <v>2275</v>
      </c>
      <c r="AB2412" s="203">
        <v>37347</v>
      </c>
      <c r="AC2412" s="203">
        <v>37560</v>
      </c>
    </row>
    <row r="2413" spans="1:31" x14ac:dyDescent="0.25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3</v>
      </c>
      <c r="F2413" s="218">
        <f t="shared" si="190"/>
        <v>15000</v>
      </c>
      <c r="G2413" s="207">
        <v>1265890</v>
      </c>
      <c r="H2413" s="203">
        <v>37029.376342592594</v>
      </c>
      <c r="I2413" t="s">
        <v>3681</v>
      </c>
      <c r="M2413" t="s">
        <v>2476</v>
      </c>
      <c r="N2413" t="s">
        <v>3110</v>
      </c>
      <c r="O2413" t="s">
        <v>2625</v>
      </c>
      <c r="P2413" s="204">
        <v>5000</v>
      </c>
      <c r="S2413" t="s">
        <v>2477</v>
      </c>
      <c r="T2413" t="s">
        <v>3899</v>
      </c>
      <c r="U2413" s="206">
        <v>4.09</v>
      </c>
      <c r="V2413" t="s">
        <v>3682</v>
      </c>
      <c r="W2413" t="s">
        <v>4133</v>
      </c>
      <c r="X2413" t="s">
        <v>2378</v>
      </c>
      <c r="Y2413" t="s">
        <v>3114</v>
      </c>
      <c r="Z2413" t="s">
        <v>3532</v>
      </c>
      <c r="AA2413">
        <v>797529</v>
      </c>
      <c r="AB2413" s="203">
        <v>37030.875</v>
      </c>
      <c r="AC2413" s="203">
        <v>37032.875</v>
      </c>
    </row>
    <row r="2414" spans="1:31" x14ac:dyDescent="0.25">
      <c r="A2414" s="44" t="str">
        <f t="shared" si="186"/>
        <v>US Natural Gas Financial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31</v>
      </c>
      <c r="F2414" s="218">
        <f t="shared" si="190"/>
        <v>155000</v>
      </c>
      <c r="G2414" s="207">
        <v>1265891</v>
      </c>
      <c r="H2414" s="203">
        <v>37029.376354166663</v>
      </c>
      <c r="I2414" t="s">
        <v>3133</v>
      </c>
      <c r="M2414" t="s">
        <v>2476</v>
      </c>
      <c r="N2414" t="s">
        <v>3125</v>
      </c>
      <c r="O2414" t="s">
        <v>2855</v>
      </c>
      <c r="Q2414" s="204">
        <v>5000</v>
      </c>
      <c r="S2414" t="s">
        <v>2477</v>
      </c>
      <c r="T2414" t="s">
        <v>3899</v>
      </c>
      <c r="U2414" s="206">
        <v>4.76</v>
      </c>
      <c r="V2414" t="s">
        <v>2908</v>
      </c>
      <c r="W2414" t="s">
        <v>2843</v>
      </c>
      <c r="X2414" t="s">
        <v>2844</v>
      </c>
      <c r="Y2414" t="s">
        <v>3964</v>
      </c>
      <c r="Z2414" t="s">
        <v>3532</v>
      </c>
      <c r="AA2414" t="s">
        <v>2276</v>
      </c>
      <c r="AB2414" s="203">
        <v>37165</v>
      </c>
      <c r="AC2414" s="203">
        <v>37195</v>
      </c>
    </row>
    <row r="2415" spans="1:31" x14ac:dyDescent="0.25">
      <c r="A2415" s="44" t="str">
        <f t="shared" si="186"/>
        <v>US Crude Financial</v>
      </c>
      <c r="B2415" s="44" t="str">
        <f t="shared" si="187"/>
        <v>US</v>
      </c>
      <c r="C2415" s="44" t="str">
        <f t="shared" si="188"/>
        <v>Crude</v>
      </c>
      <c r="D2415" s="44" t="str">
        <f t="shared" si="189"/>
        <v>Financial</v>
      </c>
      <c r="E2415" s="44">
        <f>IF(VLOOKUP(S2415,'DD-Lookup'!$J$6:$L$50,3,FALSE)="Monthly",(YEAR(AC2415)-YEAR(AB2415))*12+MONTH(AC2415)-MONTH(AB2415)+1,(AC2415-AB2415+1))</f>
        <v>1</v>
      </c>
      <c r="F2415" s="218">
        <f t="shared" si="190"/>
        <v>50000</v>
      </c>
      <c r="G2415" s="207">
        <v>1265892</v>
      </c>
      <c r="H2415" s="203">
        <v>37029.37636574074</v>
      </c>
      <c r="I2415" t="s">
        <v>2710</v>
      </c>
      <c r="M2415" t="s">
        <v>3626</v>
      </c>
      <c r="N2415" t="s">
        <v>4150</v>
      </c>
      <c r="O2415" t="s">
        <v>2550</v>
      </c>
      <c r="P2415" s="204">
        <v>50000</v>
      </c>
      <c r="S2415" t="s">
        <v>2483</v>
      </c>
      <c r="T2415" t="s">
        <v>3899</v>
      </c>
      <c r="U2415" s="206">
        <v>29.7</v>
      </c>
      <c r="V2415" t="s">
        <v>3743</v>
      </c>
      <c r="W2415" t="s">
        <v>4153</v>
      </c>
      <c r="X2415" t="s">
        <v>4154</v>
      </c>
      <c r="Y2415" t="s">
        <v>3964</v>
      </c>
      <c r="Z2415" t="s">
        <v>3532</v>
      </c>
      <c r="AA2415" t="s">
        <v>2277</v>
      </c>
      <c r="AB2415" s="203">
        <v>37073</v>
      </c>
      <c r="AC2415" s="203">
        <v>37103</v>
      </c>
    </row>
    <row r="2416" spans="1:31" x14ac:dyDescent="0.25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153</v>
      </c>
      <c r="F2416" s="218">
        <f t="shared" si="190"/>
        <v>765000</v>
      </c>
      <c r="G2416" s="207">
        <v>1265893</v>
      </c>
      <c r="H2416" s="203">
        <v>37029.376400462963</v>
      </c>
      <c r="I2416" t="s">
        <v>3240</v>
      </c>
      <c r="M2416" t="s">
        <v>2476</v>
      </c>
      <c r="N2416" t="s">
        <v>2711</v>
      </c>
      <c r="O2416" t="s">
        <v>2310</v>
      </c>
      <c r="Q2416" s="204">
        <v>5000</v>
      </c>
      <c r="S2416" t="s">
        <v>2477</v>
      </c>
      <c r="T2416" t="s">
        <v>3899</v>
      </c>
      <c r="U2416" s="206">
        <v>4.3049999999999997</v>
      </c>
      <c r="V2416" t="s">
        <v>3679</v>
      </c>
      <c r="W2416" t="s">
        <v>3390</v>
      </c>
      <c r="X2416" t="s">
        <v>2713</v>
      </c>
      <c r="Y2416" t="s">
        <v>3964</v>
      </c>
      <c r="Z2416" t="s">
        <v>3532</v>
      </c>
      <c r="AA2416" t="s">
        <v>2278</v>
      </c>
      <c r="AB2416" s="203">
        <v>37043</v>
      </c>
      <c r="AC2416" s="203">
        <v>37195</v>
      </c>
    </row>
    <row r="2417" spans="1:29" x14ac:dyDescent="0.25">
      <c r="A2417" s="44" t="str">
        <f t="shared" si="186"/>
        <v>US Crude Financial</v>
      </c>
      <c r="B2417" s="44" t="str">
        <f t="shared" si="187"/>
        <v>US</v>
      </c>
      <c r="C2417" s="44" t="str">
        <f t="shared" si="188"/>
        <v>Crude</v>
      </c>
      <c r="D2417" s="44" t="str">
        <f t="shared" si="189"/>
        <v>Financial</v>
      </c>
      <c r="E2417" s="44">
        <f>IF(VLOOKUP(S2417,'DD-Lookup'!$J$6:$L$50,3,FALSE)="Monthly",(YEAR(AC2417)-YEAR(AB2417))*12+MONTH(AC2417)-MONTH(AB2417)+1,(AC2417-AB2417+1))</f>
        <v>1</v>
      </c>
      <c r="F2417" s="218">
        <f t="shared" si="190"/>
        <v>50000</v>
      </c>
      <c r="G2417" s="207">
        <v>1265894</v>
      </c>
      <c r="H2417" s="203">
        <v>37029.376458333332</v>
      </c>
      <c r="I2417" t="s">
        <v>4149</v>
      </c>
      <c r="M2417" t="s">
        <v>3626</v>
      </c>
      <c r="N2417" t="s">
        <v>4150</v>
      </c>
      <c r="O2417" t="s">
        <v>4151</v>
      </c>
      <c r="P2417" s="204">
        <v>50000</v>
      </c>
      <c r="S2417" t="s">
        <v>2483</v>
      </c>
      <c r="T2417" t="s">
        <v>3899</v>
      </c>
      <c r="U2417" s="206">
        <v>29.32</v>
      </c>
      <c r="V2417" t="s">
        <v>2999</v>
      </c>
      <c r="W2417" t="s">
        <v>4153</v>
      </c>
      <c r="X2417" t="s">
        <v>4154</v>
      </c>
      <c r="Y2417" t="s">
        <v>3964</v>
      </c>
      <c r="Z2417" t="s">
        <v>3532</v>
      </c>
      <c r="AA2417" t="s">
        <v>2279</v>
      </c>
      <c r="AB2417" s="203">
        <v>37043</v>
      </c>
      <c r="AC2417" s="203">
        <v>37072</v>
      </c>
    </row>
    <row r="2418" spans="1:29" x14ac:dyDescent="0.25">
      <c r="A2418" s="44" t="str">
        <f t="shared" si="186"/>
        <v xml:space="preserve"> Natural Gas Physical</v>
      </c>
      <c r="B2418" s="44" t="str">
        <f t="shared" si="187"/>
        <v/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3</v>
      </c>
      <c r="F2418" s="218">
        <f t="shared" si="190"/>
        <v>12600</v>
      </c>
      <c r="G2418" s="207">
        <v>1265895</v>
      </c>
      <c r="H2418" s="203">
        <v>37029.376469907409</v>
      </c>
      <c r="I2418" t="s">
        <v>3166</v>
      </c>
      <c r="M2418" t="s">
        <v>2476</v>
      </c>
      <c r="N2418" t="s">
        <v>3150</v>
      </c>
      <c r="O2418" t="s">
        <v>2268</v>
      </c>
      <c r="Q2418" s="204">
        <v>4200</v>
      </c>
      <c r="S2418" t="s">
        <v>2477</v>
      </c>
      <c r="T2418" t="s">
        <v>3899</v>
      </c>
      <c r="U2418" s="206">
        <v>4.33</v>
      </c>
      <c r="V2418" t="s">
        <v>2954</v>
      </c>
      <c r="W2418" t="s">
        <v>3152</v>
      </c>
      <c r="X2418" t="s">
        <v>3153</v>
      </c>
      <c r="Y2418" t="s">
        <v>3114</v>
      </c>
      <c r="Z2418" t="s">
        <v>3532</v>
      </c>
      <c r="AA2418">
        <v>797530</v>
      </c>
      <c r="AB2418" s="203">
        <v>37030.875</v>
      </c>
      <c r="AC2418" s="203">
        <v>37032.875</v>
      </c>
    </row>
    <row r="2419" spans="1:29" x14ac:dyDescent="0.25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3</v>
      </c>
      <c r="F2419" s="218">
        <f t="shared" si="190"/>
        <v>15000</v>
      </c>
      <c r="G2419" s="207">
        <v>1265896</v>
      </c>
      <c r="H2419" s="203">
        <v>37029.376481481479</v>
      </c>
      <c r="I2419" t="s">
        <v>2704</v>
      </c>
      <c r="M2419" t="s">
        <v>2476</v>
      </c>
      <c r="N2419" t="s">
        <v>3110</v>
      </c>
      <c r="O2419" t="s">
        <v>1761</v>
      </c>
      <c r="Q2419" s="204">
        <v>5000</v>
      </c>
      <c r="S2419" t="s">
        <v>2477</v>
      </c>
      <c r="T2419" t="s">
        <v>3899</v>
      </c>
      <c r="U2419" s="206">
        <v>4.47</v>
      </c>
      <c r="V2419" t="s">
        <v>2382</v>
      </c>
      <c r="W2419" t="s">
        <v>2358</v>
      </c>
      <c r="X2419" t="s">
        <v>2359</v>
      </c>
      <c r="Y2419" t="s">
        <v>3114</v>
      </c>
      <c r="Z2419" t="s">
        <v>3532</v>
      </c>
      <c r="AA2419">
        <v>797531</v>
      </c>
      <c r="AB2419" s="203">
        <v>37030.875</v>
      </c>
      <c r="AC2419" s="203">
        <v>37032.875</v>
      </c>
    </row>
    <row r="2420" spans="1:29" x14ac:dyDescent="0.25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3</v>
      </c>
      <c r="F2420" s="218">
        <f t="shared" si="190"/>
        <v>15000</v>
      </c>
      <c r="G2420" s="207">
        <v>1265897</v>
      </c>
      <c r="H2420" s="203">
        <v>37029.376527777778</v>
      </c>
      <c r="I2420" t="s">
        <v>2365</v>
      </c>
      <c r="M2420" t="s">
        <v>2476</v>
      </c>
      <c r="N2420" t="s">
        <v>3110</v>
      </c>
      <c r="O2420" t="s">
        <v>1779</v>
      </c>
      <c r="Q2420" s="204">
        <v>5000</v>
      </c>
      <c r="S2420" t="s">
        <v>2477</v>
      </c>
      <c r="T2420" t="s">
        <v>3899</v>
      </c>
      <c r="U2420" s="206">
        <v>4.3250000000000002</v>
      </c>
      <c r="V2420" t="s">
        <v>3703</v>
      </c>
      <c r="W2420" t="s">
        <v>3174</v>
      </c>
      <c r="X2420" t="s">
        <v>3175</v>
      </c>
      <c r="Y2420" t="s">
        <v>3114</v>
      </c>
      <c r="Z2420" t="s">
        <v>3532</v>
      </c>
      <c r="AA2420">
        <v>797532</v>
      </c>
      <c r="AB2420" s="203">
        <v>37030.875</v>
      </c>
      <c r="AC2420" s="203">
        <v>37032.875</v>
      </c>
    </row>
    <row r="2421" spans="1:29" x14ac:dyDescent="0.25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3</v>
      </c>
      <c r="F2421" s="218">
        <f t="shared" si="190"/>
        <v>30000</v>
      </c>
      <c r="G2421" s="207">
        <v>1265898</v>
      </c>
      <c r="H2421" s="203">
        <v>37029.376550925925</v>
      </c>
      <c r="I2421" t="s">
        <v>3143</v>
      </c>
      <c r="M2421" t="s">
        <v>2476</v>
      </c>
      <c r="N2421" t="s">
        <v>3110</v>
      </c>
      <c r="O2421" t="s">
        <v>1753</v>
      </c>
      <c r="P2421" s="204">
        <v>10000</v>
      </c>
      <c r="S2421" t="s">
        <v>2477</v>
      </c>
      <c r="T2421" t="s">
        <v>3899</v>
      </c>
      <c r="U2421" s="206">
        <v>4.1624999999999996</v>
      </c>
      <c r="V2421" t="s">
        <v>1798</v>
      </c>
      <c r="W2421" t="s">
        <v>3112</v>
      </c>
      <c r="X2421" t="s">
        <v>3113</v>
      </c>
      <c r="Y2421" t="s">
        <v>3114</v>
      </c>
      <c r="Z2421" t="s">
        <v>3532</v>
      </c>
      <c r="AA2421">
        <v>797533</v>
      </c>
      <c r="AB2421" s="203">
        <v>37030.875</v>
      </c>
      <c r="AC2421" s="203">
        <v>37032.875</v>
      </c>
    </row>
    <row r="2422" spans="1:29" x14ac:dyDescent="0.25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3</v>
      </c>
      <c r="F2422" s="218">
        <f t="shared" si="190"/>
        <v>7500</v>
      </c>
      <c r="G2422" s="207">
        <v>1265899</v>
      </c>
      <c r="H2422" s="203">
        <v>37029.376574074071</v>
      </c>
      <c r="I2422" t="s">
        <v>3109</v>
      </c>
      <c r="M2422" t="s">
        <v>2476</v>
      </c>
      <c r="N2422" t="s">
        <v>3110</v>
      </c>
      <c r="O2422" t="s">
        <v>1839</v>
      </c>
      <c r="Q2422" s="204">
        <v>2500</v>
      </c>
      <c r="S2422" t="s">
        <v>2477</v>
      </c>
      <c r="T2422" t="s">
        <v>3899</v>
      </c>
      <c r="U2422" s="206">
        <v>10.45</v>
      </c>
      <c r="V2422" t="s">
        <v>3692</v>
      </c>
      <c r="W2422" t="s">
        <v>2431</v>
      </c>
      <c r="X2422" t="s">
        <v>2375</v>
      </c>
      <c r="Y2422" t="s">
        <v>3114</v>
      </c>
      <c r="Z2422" t="s">
        <v>3532</v>
      </c>
      <c r="AA2422">
        <v>797534</v>
      </c>
      <c r="AB2422" s="203">
        <v>37030.875</v>
      </c>
      <c r="AC2422" s="203">
        <v>37032.875</v>
      </c>
    </row>
    <row r="2423" spans="1:29" x14ac:dyDescent="0.25">
      <c r="A2423" s="44" t="str">
        <f t="shared" si="186"/>
        <v>US Natural Gas Financial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Financial</v>
      </c>
      <c r="E2423" s="44">
        <f>IF(VLOOKUP(S2423,'DD-Lookup'!$J$6:$L$50,3,FALSE)="Monthly",(YEAR(AC2423)-YEAR(AB2423))*12+MONTH(AC2423)-MONTH(AB2423)+1,(AC2423-AB2423+1))</f>
        <v>30</v>
      </c>
      <c r="F2423" s="218">
        <f t="shared" si="190"/>
        <v>60000</v>
      </c>
      <c r="G2423" s="207">
        <v>1265900</v>
      </c>
      <c r="H2423" s="203">
        <v>37029.376597222225</v>
      </c>
      <c r="I2423" t="s">
        <v>2383</v>
      </c>
      <c r="M2423" t="s">
        <v>2476</v>
      </c>
      <c r="N2423" t="s">
        <v>3125</v>
      </c>
      <c r="O2423" t="s">
        <v>1948</v>
      </c>
      <c r="Q2423" s="204">
        <v>2000</v>
      </c>
      <c r="S2423" t="s">
        <v>2477</v>
      </c>
      <c r="T2423" t="s">
        <v>3899</v>
      </c>
      <c r="U2423" s="206">
        <v>0.215</v>
      </c>
      <c r="V2423" t="s">
        <v>2280</v>
      </c>
      <c r="W2423" t="s">
        <v>3126</v>
      </c>
      <c r="X2423" t="s">
        <v>3127</v>
      </c>
      <c r="Y2423" t="s">
        <v>3964</v>
      </c>
      <c r="Z2423" t="s">
        <v>3532</v>
      </c>
      <c r="AA2423" t="s">
        <v>2281</v>
      </c>
      <c r="AB2423" s="203">
        <v>37043.875</v>
      </c>
      <c r="AC2423" s="203">
        <v>37072.875</v>
      </c>
    </row>
    <row r="2424" spans="1:29" x14ac:dyDescent="0.25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3</v>
      </c>
      <c r="F2424" s="218">
        <f t="shared" si="190"/>
        <v>30000</v>
      </c>
      <c r="G2424" s="207">
        <v>1265901</v>
      </c>
      <c r="H2424" s="203">
        <v>37029.376608796294</v>
      </c>
      <c r="I2424" t="s">
        <v>3871</v>
      </c>
      <c r="M2424" t="s">
        <v>2476</v>
      </c>
      <c r="N2424" t="s">
        <v>3110</v>
      </c>
      <c r="O2424" t="s">
        <v>2036</v>
      </c>
      <c r="Q2424" s="204">
        <v>10000</v>
      </c>
      <c r="S2424" t="s">
        <v>2477</v>
      </c>
      <c r="T2424" t="s">
        <v>3899</v>
      </c>
      <c r="U2424" s="206">
        <v>4.1637000000000004</v>
      </c>
      <c r="V2424" t="s">
        <v>2845</v>
      </c>
      <c r="W2424" t="s">
        <v>3112</v>
      </c>
      <c r="X2424" t="s">
        <v>3113</v>
      </c>
      <c r="Y2424" t="s">
        <v>3114</v>
      </c>
      <c r="Z2424" t="s">
        <v>3532</v>
      </c>
      <c r="AA2424">
        <v>797535</v>
      </c>
      <c r="AB2424" s="203">
        <v>37030.875</v>
      </c>
      <c r="AC2424" s="203">
        <v>37032.875</v>
      </c>
    </row>
    <row r="2425" spans="1:29" x14ac:dyDescent="0.25">
      <c r="A2425" s="44" t="str">
        <f t="shared" si="186"/>
        <v>US Crude Financial</v>
      </c>
      <c r="B2425" s="44" t="str">
        <f t="shared" si="187"/>
        <v>US</v>
      </c>
      <c r="C2425" s="44" t="str">
        <f t="shared" si="188"/>
        <v>Crude</v>
      </c>
      <c r="D2425" s="44" t="str">
        <f t="shared" si="189"/>
        <v>Financial</v>
      </c>
      <c r="E2425" s="44">
        <f>IF(VLOOKUP(S2425,'DD-Lookup'!$J$6:$L$50,3,FALSE)="Monthly",(YEAR(AC2425)-YEAR(AB2425))*12+MONTH(AC2425)-MONTH(AB2425)+1,(AC2425-AB2425+1))</f>
        <v>1</v>
      </c>
      <c r="F2425" s="218">
        <f t="shared" si="190"/>
        <v>25000</v>
      </c>
      <c r="G2425" s="207">
        <v>1265902</v>
      </c>
      <c r="H2425" s="203">
        <v>37029.376608796294</v>
      </c>
      <c r="I2425" t="s">
        <v>2346</v>
      </c>
      <c r="M2425" t="s">
        <v>3626</v>
      </c>
      <c r="N2425" t="s">
        <v>4150</v>
      </c>
      <c r="O2425" t="s">
        <v>2340</v>
      </c>
      <c r="P2425" s="204">
        <v>25000</v>
      </c>
      <c r="S2425" t="s">
        <v>2483</v>
      </c>
      <c r="T2425" t="s">
        <v>3899</v>
      </c>
      <c r="U2425" s="206">
        <v>29.28</v>
      </c>
      <c r="V2425" t="s">
        <v>2991</v>
      </c>
      <c r="W2425" t="s">
        <v>4153</v>
      </c>
      <c r="X2425" t="s">
        <v>2341</v>
      </c>
      <c r="Y2425" t="s">
        <v>3964</v>
      </c>
      <c r="Z2425" t="s">
        <v>3532</v>
      </c>
      <c r="AA2425" t="s">
        <v>2282</v>
      </c>
      <c r="AB2425" s="203">
        <v>37043</v>
      </c>
      <c r="AC2425" s="203">
        <v>37072</v>
      </c>
    </row>
    <row r="2426" spans="1:29" x14ac:dyDescent="0.25">
      <c r="A2426" s="44" t="str">
        <f t="shared" si="186"/>
        <v>US Natural Gas Financial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Financial</v>
      </c>
      <c r="E2426" s="44">
        <f>IF(VLOOKUP(S2426,'DD-Lookup'!$J$6:$L$50,3,FALSE)="Monthly",(YEAR(AC2426)-YEAR(AB2426))*12+MONTH(AC2426)-MONTH(AB2426)+1,(AC2426-AB2426+1))</f>
        <v>151</v>
      </c>
      <c r="F2426" s="218">
        <f t="shared" si="190"/>
        <v>755000</v>
      </c>
      <c r="G2426" s="207">
        <v>1265903</v>
      </c>
      <c r="H2426" s="203">
        <v>37029.376631944448</v>
      </c>
      <c r="I2426" t="s">
        <v>3639</v>
      </c>
      <c r="M2426" t="s">
        <v>2476</v>
      </c>
      <c r="N2426" t="s">
        <v>3125</v>
      </c>
      <c r="O2426" t="s">
        <v>2729</v>
      </c>
      <c r="P2426" s="204">
        <v>5000</v>
      </c>
      <c r="S2426" t="s">
        <v>2477</v>
      </c>
      <c r="T2426" t="s">
        <v>3899</v>
      </c>
      <c r="U2426" s="206">
        <v>0.26500000000000001</v>
      </c>
      <c r="V2426" t="s">
        <v>2731</v>
      </c>
      <c r="W2426" t="s">
        <v>3126</v>
      </c>
      <c r="X2426" t="s">
        <v>3127</v>
      </c>
      <c r="Y2426" t="s">
        <v>3964</v>
      </c>
      <c r="Z2426" t="s">
        <v>3532</v>
      </c>
      <c r="AA2426" t="s">
        <v>2283</v>
      </c>
      <c r="AB2426" s="203">
        <v>37196</v>
      </c>
      <c r="AC2426" s="203">
        <v>37346</v>
      </c>
    </row>
    <row r="2427" spans="1:29" x14ac:dyDescent="0.25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3</v>
      </c>
      <c r="F2427" s="218">
        <f t="shared" si="190"/>
        <v>2100</v>
      </c>
      <c r="G2427" s="207">
        <v>1265904</v>
      </c>
      <c r="H2427" s="203">
        <v>37029.376666666663</v>
      </c>
      <c r="I2427" t="s">
        <v>2863</v>
      </c>
      <c r="M2427" t="s">
        <v>2476</v>
      </c>
      <c r="N2427" t="s">
        <v>3110</v>
      </c>
      <c r="O2427" t="s">
        <v>1753</v>
      </c>
      <c r="Q2427" s="204">
        <v>700</v>
      </c>
      <c r="S2427" t="s">
        <v>2477</v>
      </c>
      <c r="T2427" t="s">
        <v>3899</v>
      </c>
      <c r="U2427" s="206">
        <v>4.1637000000000004</v>
      </c>
      <c r="V2427" t="s">
        <v>2899</v>
      </c>
      <c r="W2427" t="s">
        <v>3112</v>
      </c>
      <c r="X2427" t="s">
        <v>3113</v>
      </c>
      <c r="Y2427" t="s">
        <v>3114</v>
      </c>
      <c r="Z2427" t="s">
        <v>3532</v>
      </c>
      <c r="AA2427">
        <v>797536</v>
      </c>
      <c r="AB2427" s="203">
        <v>37030.875</v>
      </c>
      <c r="AC2427" s="203">
        <v>37032.875</v>
      </c>
    </row>
    <row r="2428" spans="1:29" x14ac:dyDescent="0.25">
      <c r="A2428" s="44" t="str">
        <f t="shared" si="186"/>
        <v>US Natural Gas Financial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Financial</v>
      </c>
      <c r="E2428" s="44">
        <f>IF(VLOOKUP(S2428,'DD-Lookup'!$J$6:$L$50,3,FALSE)="Monthly",(YEAR(AC2428)-YEAR(AB2428))*12+MONTH(AC2428)-MONTH(AB2428)+1,(AC2428-AB2428+1))</f>
        <v>30</v>
      </c>
      <c r="F2428" s="218">
        <f t="shared" si="190"/>
        <v>75000</v>
      </c>
      <c r="G2428" s="207">
        <v>1265905</v>
      </c>
      <c r="H2428" s="203">
        <v>37029.376701388886</v>
      </c>
      <c r="I2428" t="s">
        <v>2690</v>
      </c>
      <c r="M2428" t="s">
        <v>2476</v>
      </c>
      <c r="N2428" t="s">
        <v>2711</v>
      </c>
      <c r="O2428" t="s">
        <v>2712</v>
      </c>
      <c r="Q2428" s="204">
        <v>2500</v>
      </c>
      <c r="S2428" t="s">
        <v>2477</v>
      </c>
      <c r="T2428" t="s">
        <v>3899</v>
      </c>
      <c r="U2428" s="206">
        <v>4.1749999999999998</v>
      </c>
      <c r="V2428" t="s">
        <v>3855</v>
      </c>
      <c r="W2428" t="s">
        <v>3390</v>
      </c>
      <c r="X2428" t="s">
        <v>2713</v>
      </c>
      <c r="Y2428" t="s">
        <v>3964</v>
      </c>
      <c r="Z2428" t="s">
        <v>3532</v>
      </c>
      <c r="AA2428" t="s">
        <v>2284</v>
      </c>
      <c r="AB2428" s="203">
        <v>37043.875</v>
      </c>
      <c r="AC2428" s="203">
        <v>37072.875</v>
      </c>
    </row>
    <row r="2429" spans="1:29" x14ac:dyDescent="0.25">
      <c r="A2429" s="44" t="str">
        <f t="shared" si="186"/>
        <v xml:space="preserve"> Natural Gas Physical</v>
      </c>
      <c r="B2429" s="44" t="str">
        <f t="shared" si="187"/>
        <v/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4</v>
      </c>
      <c r="F2429" s="218">
        <f t="shared" si="190"/>
        <v>20000</v>
      </c>
      <c r="G2429" s="207">
        <v>1265906</v>
      </c>
      <c r="H2429" s="203">
        <v>37029.376712962963</v>
      </c>
      <c r="I2429" t="s">
        <v>3684</v>
      </c>
      <c r="M2429" t="s">
        <v>2476</v>
      </c>
      <c r="N2429" t="s">
        <v>2391</v>
      </c>
      <c r="O2429" t="s">
        <v>2076</v>
      </c>
      <c r="Q2429" s="204">
        <v>5000</v>
      </c>
      <c r="S2429" t="s">
        <v>2477</v>
      </c>
      <c r="T2429" t="s">
        <v>3899</v>
      </c>
      <c r="U2429" s="206">
        <v>3.94</v>
      </c>
      <c r="V2429" t="s">
        <v>3198</v>
      </c>
      <c r="W2429" t="s">
        <v>2956</v>
      </c>
      <c r="X2429" t="s">
        <v>2957</v>
      </c>
      <c r="Y2429" t="s">
        <v>3114</v>
      </c>
      <c r="Z2429" t="s">
        <v>3533</v>
      </c>
      <c r="AA2429">
        <v>797537</v>
      </c>
      <c r="AB2429" s="203">
        <v>37030.875</v>
      </c>
      <c r="AC2429" s="203">
        <v>37033.875</v>
      </c>
    </row>
    <row r="2430" spans="1:29" x14ac:dyDescent="0.25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3</v>
      </c>
      <c r="F2430" s="218">
        <f t="shared" si="190"/>
        <v>15000</v>
      </c>
      <c r="G2430" s="207">
        <v>1265907</v>
      </c>
      <c r="H2430" s="203">
        <v>37029.376736111109</v>
      </c>
      <c r="I2430" t="s">
        <v>2654</v>
      </c>
      <c r="M2430" t="s">
        <v>2476</v>
      </c>
      <c r="N2430" t="s">
        <v>3110</v>
      </c>
      <c r="O2430" t="s">
        <v>1755</v>
      </c>
      <c r="Q2430" s="204">
        <v>5000</v>
      </c>
      <c r="S2430" t="s">
        <v>2477</v>
      </c>
      <c r="T2430" t="s">
        <v>3899</v>
      </c>
      <c r="U2430" s="206">
        <v>4.47</v>
      </c>
      <c r="V2430" t="s">
        <v>2356</v>
      </c>
      <c r="W2430" t="s">
        <v>2358</v>
      </c>
      <c r="X2430" t="s">
        <v>2359</v>
      </c>
      <c r="Y2430" t="s">
        <v>3114</v>
      </c>
      <c r="Z2430" t="s">
        <v>3532</v>
      </c>
      <c r="AA2430">
        <v>797538</v>
      </c>
      <c r="AB2430" s="203">
        <v>37030.875</v>
      </c>
      <c r="AC2430" s="203">
        <v>37032.875</v>
      </c>
    </row>
    <row r="2431" spans="1:29" x14ac:dyDescent="0.25">
      <c r="A2431" s="44" t="str">
        <f t="shared" si="186"/>
        <v>US Natural Gas Financial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Financial</v>
      </c>
      <c r="E2431" s="44">
        <f>IF(VLOOKUP(S2431,'DD-Lookup'!$J$6:$L$50,3,FALSE)="Monthly",(YEAR(AC2431)-YEAR(AB2431))*12+MONTH(AC2431)-MONTH(AB2431)+1,(AC2431-AB2431+1))</f>
        <v>30</v>
      </c>
      <c r="F2431" s="218">
        <f t="shared" si="190"/>
        <v>300000</v>
      </c>
      <c r="G2431" s="207">
        <v>1265909</v>
      </c>
      <c r="H2431" s="203">
        <v>37029.376747685186</v>
      </c>
      <c r="I2431" t="s">
        <v>3871</v>
      </c>
      <c r="M2431" t="s">
        <v>2476</v>
      </c>
      <c r="N2431" t="s">
        <v>2711</v>
      </c>
      <c r="O2431" t="s">
        <v>2712</v>
      </c>
      <c r="Q2431" s="204">
        <v>10000</v>
      </c>
      <c r="S2431" t="s">
        <v>2477</v>
      </c>
      <c r="T2431" t="s">
        <v>3899</v>
      </c>
      <c r="U2431" s="206">
        <v>4.1749999999999998</v>
      </c>
      <c r="V2431" t="s">
        <v>3004</v>
      </c>
      <c r="W2431" t="s">
        <v>3390</v>
      </c>
      <c r="X2431" t="s">
        <v>2713</v>
      </c>
      <c r="Y2431" t="s">
        <v>3964</v>
      </c>
      <c r="Z2431" t="s">
        <v>3532</v>
      </c>
      <c r="AA2431" t="s">
        <v>2285</v>
      </c>
      <c r="AB2431" s="203">
        <v>37043.875</v>
      </c>
      <c r="AC2431" s="203">
        <v>37072.875</v>
      </c>
    </row>
    <row r="2432" spans="1:29" x14ac:dyDescent="0.25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3</v>
      </c>
      <c r="F2432" s="218">
        <f t="shared" si="190"/>
        <v>15000</v>
      </c>
      <c r="G2432" s="207">
        <v>1265908</v>
      </c>
      <c r="H2432" s="203">
        <v>37029.376747685186</v>
      </c>
      <c r="I2432" t="s">
        <v>2704</v>
      </c>
      <c r="M2432" t="s">
        <v>2476</v>
      </c>
      <c r="N2432" t="s">
        <v>3110</v>
      </c>
      <c r="O2432" t="s">
        <v>1753</v>
      </c>
      <c r="Q2432" s="204">
        <v>5000</v>
      </c>
      <c r="S2432" t="s">
        <v>2477</v>
      </c>
      <c r="T2432" t="s">
        <v>3899</v>
      </c>
      <c r="U2432" s="206">
        <v>4.1637000000000004</v>
      </c>
      <c r="V2432" t="s">
        <v>3739</v>
      </c>
      <c r="W2432" t="s">
        <v>3112</v>
      </c>
      <c r="X2432" t="s">
        <v>3113</v>
      </c>
      <c r="Y2432" t="s">
        <v>3114</v>
      </c>
      <c r="Z2432" t="s">
        <v>3532</v>
      </c>
      <c r="AA2432">
        <v>797539</v>
      </c>
      <c r="AB2432" s="203">
        <v>37030.875</v>
      </c>
      <c r="AC2432" s="203">
        <v>37032.875</v>
      </c>
    </row>
    <row r="2433" spans="1:31" x14ac:dyDescent="0.25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3</v>
      </c>
      <c r="F2433" s="218">
        <f t="shared" si="190"/>
        <v>15000</v>
      </c>
      <c r="G2433" s="207">
        <v>1265911</v>
      </c>
      <c r="H2433" s="203">
        <v>37029.376793981479</v>
      </c>
      <c r="I2433" t="s">
        <v>3169</v>
      </c>
      <c r="M2433" t="s">
        <v>2476</v>
      </c>
      <c r="N2433" t="s">
        <v>3110</v>
      </c>
      <c r="O2433" t="s">
        <v>1770</v>
      </c>
      <c r="Q2433" s="204">
        <v>5000</v>
      </c>
      <c r="S2433" t="s">
        <v>2477</v>
      </c>
      <c r="T2433" t="s">
        <v>3899</v>
      </c>
      <c r="U2433" s="206">
        <v>4.0049999999999999</v>
      </c>
      <c r="V2433" t="s">
        <v>2315</v>
      </c>
      <c r="W2433" t="s">
        <v>3174</v>
      </c>
      <c r="X2433" t="s">
        <v>3138</v>
      </c>
      <c r="Y2433" t="s">
        <v>3114</v>
      </c>
      <c r="Z2433" t="s">
        <v>3532</v>
      </c>
      <c r="AA2433">
        <v>797541</v>
      </c>
      <c r="AB2433" s="203">
        <v>37030.875</v>
      </c>
      <c r="AC2433" s="203">
        <v>37032.875</v>
      </c>
    </row>
    <row r="2434" spans="1:31" x14ac:dyDescent="0.25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3</v>
      </c>
      <c r="F2434" s="218">
        <f t="shared" si="190"/>
        <v>15000</v>
      </c>
      <c r="G2434" s="207">
        <v>1265910</v>
      </c>
      <c r="H2434" s="203">
        <v>37029.376793981479</v>
      </c>
      <c r="I2434" t="s">
        <v>2654</v>
      </c>
      <c r="M2434" t="s">
        <v>2476</v>
      </c>
      <c r="N2434" t="s">
        <v>3110</v>
      </c>
      <c r="O2434" t="s">
        <v>1755</v>
      </c>
      <c r="Q2434" s="204">
        <v>5000</v>
      </c>
      <c r="S2434" t="s">
        <v>2477</v>
      </c>
      <c r="T2434" t="s">
        <v>3899</v>
      </c>
      <c r="U2434" s="206">
        <v>4.4749999999999996</v>
      </c>
      <c r="V2434" t="s">
        <v>2356</v>
      </c>
      <c r="W2434" t="s">
        <v>2358</v>
      </c>
      <c r="X2434" t="s">
        <v>2359</v>
      </c>
      <c r="Y2434" t="s">
        <v>3114</v>
      </c>
      <c r="Z2434" t="s">
        <v>3532</v>
      </c>
      <c r="AA2434">
        <v>797540</v>
      </c>
      <c r="AB2434" s="203">
        <v>37030.875</v>
      </c>
      <c r="AC2434" s="203">
        <v>37032.875</v>
      </c>
    </row>
    <row r="2435" spans="1:31" x14ac:dyDescent="0.25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3</v>
      </c>
      <c r="F2435" s="218">
        <f t="shared" si="190"/>
        <v>30000</v>
      </c>
      <c r="G2435" s="207">
        <v>1265913</v>
      </c>
      <c r="H2435" s="203">
        <v>37029.376805555556</v>
      </c>
      <c r="I2435" t="s">
        <v>3165</v>
      </c>
      <c r="M2435" t="s">
        <v>2476</v>
      </c>
      <c r="N2435" t="s">
        <v>3110</v>
      </c>
      <c r="O2435" t="s">
        <v>2628</v>
      </c>
      <c r="Q2435" s="204">
        <v>10000</v>
      </c>
      <c r="S2435" t="s">
        <v>2477</v>
      </c>
      <c r="T2435" t="s">
        <v>3899</v>
      </c>
      <c r="U2435" s="206">
        <v>4.3250000000000002</v>
      </c>
      <c r="V2435" t="s">
        <v>3766</v>
      </c>
      <c r="W2435" t="s">
        <v>2337</v>
      </c>
      <c r="X2435" t="s">
        <v>2338</v>
      </c>
      <c r="Y2435" t="s">
        <v>3114</v>
      </c>
      <c r="Z2435" t="s">
        <v>3532</v>
      </c>
      <c r="AA2435">
        <v>797542</v>
      </c>
      <c r="AB2435" s="203">
        <v>37030.875</v>
      </c>
      <c r="AC2435" s="203">
        <v>37032.875</v>
      </c>
    </row>
    <row r="2436" spans="1:31" x14ac:dyDescent="0.25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3</v>
      </c>
      <c r="F2436" s="218">
        <f t="shared" si="190"/>
        <v>7920</v>
      </c>
      <c r="G2436" s="207">
        <v>1265914</v>
      </c>
      <c r="H2436" s="203">
        <v>37029.376840277779</v>
      </c>
      <c r="I2436" t="s">
        <v>2959</v>
      </c>
      <c r="M2436" t="s">
        <v>2476</v>
      </c>
      <c r="N2436" t="s">
        <v>3110</v>
      </c>
      <c r="O2436" t="s">
        <v>1812</v>
      </c>
      <c r="P2436" s="204">
        <v>2640</v>
      </c>
      <c r="S2436" t="s">
        <v>2477</v>
      </c>
      <c r="T2436" t="s">
        <v>3899</v>
      </c>
      <c r="U2436" s="206">
        <v>2.4449999999999998</v>
      </c>
      <c r="V2436" t="s">
        <v>2286</v>
      </c>
      <c r="W2436" t="s">
        <v>2400</v>
      </c>
      <c r="X2436" t="s">
        <v>2375</v>
      </c>
      <c r="Y2436" t="s">
        <v>3114</v>
      </c>
      <c r="Z2436" t="s">
        <v>3532</v>
      </c>
      <c r="AA2436">
        <v>797543</v>
      </c>
      <c r="AB2436" s="203">
        <v>37030.875</v>
      </c>
      <c r="AC2436" s="203">
        <v>37032.875</v>
      </c>
    </row>
    <row r="2437" spans="1:31" x14ac:dyDescent="0.25">
      <c r="A2437" s="44" t="str">
        <f t="shared" si="186"/>
        <v>US Natural Gas Financial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Financial</v>
      </c>
      <c r="E2437" s="44">
        <f>IF(VLOOKUP(S2437,'DD-Lookup'!$J$6:$L$50,3,FALSE)="Monthly",(YEAR(AC2437)-YEAR(AB2437))*12+MONTH(AC2437)-MONTH(AB2437)+1,(AC2437-AB2437+1))</f>
        <v>153</v>
      </c>
      <c r="F2437" s="218">
        <f t="shared" si="190"/>
        <v>765000</v>
      </c>
      <c r="G2437" s="207">
        <v>1265915</v>
      </c>
      <c r="H2437" s="203">
        <v>37029.376898148148</v>
      </c>
      <c r="I2437" t="s">
        <v>3136</v>
      </c>
      <c r="M2437" t="s">
        <v>2476</v>
      </c>
      <c r="N2437" t="s">
        <v>2711</v>
      </c>
      <c r="O2437" t="s">
        <v>2310</v>
      </c>
      <c r="Q2437" s="204">
        <v>5000</v>
      </c>
      <c r="S2437" t="s">
        <v>2477</v>
      </c>
      <c r="T2437" t="s">
        <v>3899</v>
      </c>
      <c r="U2437" s="206">
        <v>4.3150000000000004</v>
      </c>
      <c r="V2437" t="s">
        <v>3690</v>
      </c>
      <c r="W2437" t="s">
        <v>3390</v>
      </c>
      <c r="X2437" t="s">
        <v>2713</v>
      </c>
      <c r="Y2437" t="s">
        <v>3964</v>
      </c>
      <c r="Z2437" t="s">
        <v>3532</v>
      </c>
      <c r="AA2437" t="s">
        <v>2287</v>
      </c>
      <c r="AB2437" s="203">
        <v>37043</v>
      </c>
      <c r="AC2437" s="203">
        <v>37195</v>
      </c>
    </row>
    <row r="2438" spans="1:31" x14ac:dyDescent="0.25">
      <c r="A2438" s="44" t="str">
        <f t="shared" si="186"/>
        <v>US Natural Gas Financial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Financial</v>
      </c>
      <c r="E2438" s="44">
        <f>IF(VLOOKUP(S2438,'DD-Lookup'!$J$6:$L$50,3,FALSE)="Monthly",(YEAR(AC2438)-YEAR(AB2438))*12+MONTH(AC2438)-MONTH(AB2438)+1,(AC2438-AB2438+1))</f>
        <v>30</v>
      </c>
      <c r="F2438" s="218">
        <f t="shared" si="190"/>
        <v>600000</v>
      </c>
      <c r="G2438" s="207">
        <v>1265916</v>
      </c>
      <c r="H2438" s="203">
        <v>37029.376898148148</v>
      </c>
      <c r="I2438" t="s">
        <v>3863</v>
      </c>
      <c r="M2438" t="s">
        <v>2476</v>
      </c>
      <c r="N2438" t="s">
        <v>2711</v>
      </c>
      <c r="O2438" t="s">
        <v>2712</v>
      </c>
      <c r="P2438" s="204">
        <v>20000</v>
      </c>
      <c r="S2438" t="s">
        <v>2477</v>
      </c>
      <c r="T2438" t="s">
        <v>3899</v>
      </c>
      <c r="U2438" s="206">
        <v>4.17</v>
      </c>
      <c r="V2438" t="s">
        <v>2613</v>
      </c>
      <c r="W2438" t="s">
        <v>3390</v>
      </c>
      <c r="X2438" t="s">
        <v>2713</v>
      </c>
      <c r="Y2438" t="s">
        <v>3964</v>
      </c>
      <c r="Z2438" t="s">
        <v>3532</v>
      </c>
      <c r="AA2438" t="s">
        <v>2288</v>
      </c>
      <c r="AB2438" s="203">
        <v>37043.875</v>
      </c>
      <c r="AC2438" s="203">
        <v>37072.875</v>
      </c>
    </row>
    <row r="2439" spans="1:31" x14ac:dyDescent="0.25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3</v>
      </c>
      <c r="F2439" s="218">
        <f t="shared" si="190"/>
        <v>5523</v>
      </c>
      <c r="G2439" s="207">
        <v>1265917</v>
      </c>
      <c r="H2439" s="203">
        <v>37029.376944444448</v>
      </c>
      <c r="I2439" t="s">
        <v>3136</v>
      </c>
      <c r="M2439" t="s">
        <v>2476</v>
      </c>
      <c r="N2439" t="s">
        <v>3110</v>
      </c>
      <c r="O2439" t="s">
        <v>1810</v>
      </c>
      <c r="P2439" s="204">
        <v>1841</v>
      </c>
      <c r="S2439" t="s">
        <v>2477</v>
      </c>
      <c r="T2439" t="s">
        <v>3899</v>
      </c>
      <c r="U2439" s="206">
        <v>3.85</v>
      </c>
      <c r="V2439" t="s">
        <v>2440</v>
      </c>
      <c r="W2439" t="s">
        <v>2374</v>
      </c>
      <c r="X2439" t="s">
        <v>2375</v>
      </c>
      <c r="Y2439" t="s">
        <v>3114</v>
      </c>
      <c r="Z2439" t="s">
        <v>3532</v>
      </c>
      <c r="AA2439">
        <v>797544</v>
      </c>
      <c r="AB2439" s="203">
        <v>37030.875</v>
      </c>
      <c r="AC2439" s="203">
        <v>37032.875</v>
      </c>
    </row>
    <row r="2440" spans="1:31" x14ac:dyDescent="0.25">
      <c r="A2440" s="44" t="str">
        <f t="shared" si="186"/>
        <v xml:space="preserve"> Natural Gas Physical</v>
      </c>
      <c r="B2440" s="44" t="str">
        <f t="shared" si="187"/>
        <v/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4</v>
      </c>
      <c r="F2440" s="218">
        <f t="shared" si="190"/>
        <v>40000</v>
      </c>
      <c r="G2440" s="207">
        <v>1265918</v>
      </c>
      <c r="H2440" s="203">
        <v>37029.376967592594</v>
      </c>
      <c r="I2440" t="s">
        <v>1180</v>
      </c>
      <c r="M2440" t="s">
        <v>2476</v>
      </c>
      <c r="N2440" t="s">
        <v>2391</v>
      </c>
      <c r="O2440" t="s">
        <v>2080</v>
      </c>
      <c r="P2440" s="204">
        <v>10000</v>
      </c>
      <c r="S2440" t="s">
        <v>4050</v>
      </c>
      <c r="T2440" t="s">
        <v>2392</v>
      </c>
      <c r="U2440" s="206">
        <v>5.41</v>
      </c>
      <c r="V2440" t="s">
        <v>1181</v>
      </c>
      <c r="W2440" t="s">
        <v>2394</v>
      </c>
      <c r="X2440" t="s">
        <v>2395</v>
      </c>
      <c r="Y2440" t="s">
        <v>3114</v>
      </c>
      <c r="Z2440" t="s">
        <v>3533</v>
      </c>
      <c r="AA2440">
        <v>797545</v>
      </c>
      <c r="AB2440" s="203">
        <v>37029.875</v>
      </c>
      <c r="AC2440" s="203">
        <v>37032.875</v>
      </c>
      <c r="AE2440" s="116">
        <f>IF(S2440="Gallon",F2440/42,F2440)</f>
        <v>40000</v>
      </c>
    </row>
    <row r="2441" spans="1:31" x14ac:dyDescent="0.25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3</v>
      </c>
      <c r="F2441" s="218">
        <f t="shared" si="190"/>
        <v>30000</v>
      </c>
      <c r="G2441" s="207">
        <v>1265919</v>
      </c>
      <c r="H2441" s="203">
        <v>37029.37703703704</v>
      </c>
      <c r="I2441" t="s">
        <v>3147</v>
      </c>
      <c r="M2441" t="s">
        <v>2476</v>
      </c>
      <c r="N2441" t="s">
        <v>3110</v>
      </c>
      <c r="O2441" t="s">
        <v>1177</v>
      </c>
      <c r="P2441" s="204">
        <v>10000</v>
      </c>
      <c r="S2441" t="s">
        <v>2477</v>
      </c>
      <c r="T2441" t="s">
        <v>3899</v>
      </c>
      <c r="U2441" s="206">
        <v>4.1349999999999998</v>
      </c>
      <c r="V2441" t="s">
        <v>2071</v>
      </c>
      <c r="W2441" t="s">
        <v>2319</v>
      </c>
      <c r="X2441" t="s">
        <v>2915</v>
      </c>
      <c r="Y2441" t="s">
        <v>3114</v>
      </c>
      <c r="Z2441" t="s">
        <v>3532</v>
      </c>
      <c r="AA2441">
        <v>797546</v>
      </c>
      <c r="AB2441" s="203">
        <v>37030.875</v>
      </c>
      <c r="AC2441" s="203">
        <v>37032.875</v>
      </c>
    </row>
    <row r="2442" spans="1:31" x14ac:dyDescent="0.25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3</v>
      </c>
      <c r="F2442" s="218">
        <f t="shared" si="190"/>
        <v>15000</v>
      </c>
      <c r="G2442" s="207">
        <v>1265921</v>
      </c>
      <c r="H2442" s="203">
        <v>37029.37704861111</v>
      </c>
      <c r="I2442" t="s">
        <v>2704</v>
      </c>
      <c r="M2442" t="s">
        <v>2476</v>
      </c>
      <c r="N2442" t="s">
        <v>3110</v>
      </c>
      <c r="O2442" t="s">
        <v>1753</v>
      </c>
      <c r="Q2442" s="204">
        <v>5000</v>
      </c>
      <c r="S2442" t="s">
        <v>2477</v>
      </c>
      <c r="T2442" t="s">
        <v>3899</v>
      </c>
      <c r="U2442" s="206">
        <v>4.1637000000000004</v>
      </c>
      <c r="V2442" t="s">
        <v>3739</v>
      </c>
      <c r="W2442" t="s">
        <v>3112</v>
      </c>
      <c r="X2442" t="s">
        <v>3113</v>
      </c>
      <c r="Y2442" t="s">
        <v>3114</v>
      </c>
      <c r="Z2442" t="s">
        <v>3532</v>
      </c>
      <c r="AA2442">
        <v>797547</v>
      </c>
      <c r="AB2442" s="203">
        <v>37030.875</v>
      </c>
      <c r="AC2442" s="203">
        <v>37032.875</v>
      </c>
    </row>
    <row r="2443" spans="1:31" x14ac:dyDescent="0.25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3</v>
      </c>
      <c r="F2443" s="218">
        <f t="shared" ref="F2443:F2506" si="195">E2443*SUM(P2443:Q2443)</f>
        <v>7500</v>
      </c>
      <c r="G2443" s="207">
        <v>1265920</v>
      </c>
      <c r="H2443" s="203">
        <v>37029.37704861111</v>
      </c>
      <c r="I2443" t="s">
        <v>2289</v>
      </c>
      <c r="M2443" t="s">
        <v>2476</v>
      </c>
      <c r="N2443" t="s">
        <v>3110</v>
      </c>
      <c r="O2443" t="s">
        <v>1178</v>
      </c>
      <c r="Q2443" s="204">
        <v>2500</v>
      </c>
      <c r="S2443" t="s">
        <v>2477</v>
      </c>
      <c r="T2443" t="s">
        <v>3899</v>
      </c>
      <c r="U2443" s="206">
        <v>4</v>
      </c>
      <c r="V2443" t="s">
        <v>2290</v>
      </c>
      <c r="W2443" t="s">
        <v>4133</v>
      </c>
      <c r="X2443" t="s">
        <v>2378</v>
      </c>
      <c r="Y2443" t="s">
        <v>3114</v>
      </c>
      <c r="Z2443" t="s">
        <v>3532</v>
      </c>
      <c r="AA2443">
        <v>797548</v>
      </c>
      <c r="AB2443" s="203">
        <v>37030.875</v>
      </c>
      <c r="AC2443" s="203">
        <v>37032.875</v>
      </c>
    </row>
    <row r="2444" spans="1:31" x14ac:dyDescent="0.25">
      <c r="A2444" s="44" t="str">
        <f t="shared" si="191"/>
        <v>US Natural Gas Financial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Financial</v>
      </c>
      <c r="E2444" s="44">
        <f>IF(VLOOKUP(S2444,'DD-Lookup'!$J$6:$L$50,3,FALSE)="Monthly",(YEAR(AC2444)-YEAR(AB2444))*12+MONTH(AC2444)-MONTH(AB2444)+1,(AC2444-AB2444+1))</f>
        <v>30</v>
      </c>
      <c r="F2444" s="218">
        <f t="shared" si="195"/>
        <v>150000</v>
      </c>
      <c r="G2444" s="207">
        <v>1265922</v>
      </c>
      <c r="H2444" s="203">
        <v>37029.377071759256</v>
      </c>
      <c r="I2444" t="s">
        <v>2704</v>
      </c>
      <c r="M2444" t="s">
        <v>2476</v>
      </c>
      <c r="N2444" t="s">
        <v>2711</v>
      </c>
      <c r="O2444" t="s">
        <v>2712</v>
      </c>
      <c r="Q2444" s="204">
        <v>5000</v>
      </c>
      <c r="S2444" t="s">
        <v>2477</v>
      </c>
      <c r="T2444" t="s">
        <v>3899</v>
      </c>
      <c r="U2444" s="206">
        <v>4.1749999999999998</v>
      </c>
      <c r="V2444" t="s">
        <v>3163</v>
      </c>
      <c r="W2444" t="s">
        <v>3390</v>
      </c>
      <c r="X2444" t="s">
        <v>2713</v>
      </c>
      <c r="Y2444" t="s">
        <v>3964</v>
      </c>
      <c r="Z2444" t="s">
        <v>3532</v>
      </c>
      <c r="AA2444" t="s">
        <v>2291</v>
      </c>
      <c r="AB2444" s="203">
        <v>37043.875</v>
      </c>
      <c r="AC2444" s="203">
        <v>37072.875</v>
      </c>
    </row>
    <row r="2445" spans="1:31" x14ac:dyDescent="0.25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3</v>
      </c>
      <c r="F2445" s="218">
        <f t="shared" si="195"/>
        <v>6000</v>
      </c>
      <c r="G2445" s="207">
        <v>1265923</v>
      </c>
      <c r="H2445" s="203">
        <v>37029.37709490741</v>
      </c>
      <c r="I2445" t="s">
        <v>2367</v>
      </c>
      <c r="M2445" t="s">
        <v>2476</v>
      </c>
      <c r="N2445" t="s">
        <v>3110</v>
      </c>
      <c r="O2445" t="s">
        <v>1768</v>
      </c>
      <c r="Q2445" s="204">
        <v>2000</v>
      </c>
      <c r="S2445" t="s">
        <v>2477</v>
      </c>
      <c r="T2445" t="s">
        <v>3899</v>
      </c>
      <c r="U2445" s="206">
        <v>3.9649999999999999</v>
      </c>
      <c r="V2445" t="s">
        <v>2745</v>
      </c>
      <c r="W2445" t="s">
        <v>3174</v>
      </c>
      <c r="X2445" t="s">
        <v>3138</v>
      </c>
      <c r="Y2445" t="s">
        <v>3114</v>
      </c>
      <c r="Z2445" t="s">
        <v>3532</v>
      </c>
      <c r="AA2445">
        <v>797549</v>
      </c>
      <c r="AB2445" s="203">
        <v>37030.875</v>
      </c>
      <c r="AC2445" s="203">
        <v>37032.875</v>
      </c>
    </row>
    <row r="2446" spans="1:31" x14ac:dyDescent="0.25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3</v>
      </c>
      <c r="F2446" s="218">
        <f t="shared" si="195"/>
        <v>30000</v>
      </c>
      <c r="G2446" s="207">
        <v>1265925</v>
      </c>
      <c r="H2446" s="203">
        <v>37029.377106481479</v>
      </c>
      <c r="I2446" t="s">
        <v>3240</v>
      </c>
      <c r="M2446" t="s">
        <v>2476</v>
      </c>
      <c r="N2446" t="s">
        <v>3110</v>
      </c>
      <c r="O2446" t="s">
        <v>1845</v>
      </c>
      <c r="P2446" s="204">
        <v>10000</v>
      </c>
      <c r="S2446" t="s">
        <v>2477</v>
      </c>
      <c r="T2446" t="s">
        <v>3899</v>
      </c>
      <c r="U2446" s="206">
        <v>10.375</v>
      </c>
      <c r="V2446" t="s">
        <v>3732</v>
      </c>
      <c r="W2446" t="s">
        <v>2431</v>
      </c>
      <c r="X2446" t="s">
        <v>2375</v>
      </c>
      <c r="Y2446" t="s">
        <v>3114</v>
      </c>
      <c r="Z2446" t="s">
        <v>3532</v>
      </c>
      <c r="AA2446">
        <v>797551</v>
      </c>
      <c r="AB2446" s="203">
        <v>37030.875</v>
      </c>
      <c r="AC2446" s="203">
        <v>37032.875</v>
      </c>
    </row>
    <row r="2447" spans="1:31" x14ac:dyDescent="0.25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3</v>
      </c>
      <c r="F2447" s="218">
        <f t="shared" si="195"/>
        <v>75000</v>
      </c>
      <c r="G2447" s="207">
        <v>1265924</v>
      </c>
      <c r="H2447" s="203">
        <v>37029.377106481479</v>
      </c>
      <c r="I2447" t="s">
        <v>3639</v>
      </c>
      <c r="M2447" t="s">
        <v>2476</v>
      </c>
      <c r="N2447" t="s">
        <v>3110</v>
      </c>
      <c r="O2447" t="s">
        <v>2606</v>
      </c>
      <c r="Q2447" s="204">
        <v>25000</v>
      </c>
      <c r="S2447" t="s">
        <v>2477</v>
      </c>
      <c r="T2447" t="s">
        <v>3899</v>
      </c>
      <c r="U2447" s="206">
        <v>4.1399999999999997</v>
      </c>
      <c r="V2447" t="s">
        <v>2467</v>
      </c>
      <c r="W2447" t="s">
        <v>2319</v>
      </c>
      <c r="X2447" t="s">
        <v>2320</v>
      </c>
      <c r="Y2447" t="s">
        <v>3114</v>
      </c>
      <c r="Z2447" t="s">
        <v>3532</v>
      </c>
      <c r="AA2447">
        <v>797550</v>
      </c>
      <c r="AB2447" s="203">
        <v>37030.875</v>
      </c>
      <c r="AC2447" s="203">
        <v>37032.875</v>
      </c>
    </row>
    <row r="2448" spans="1:31" x14ac:dyDescent="0.25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3</v>
      </c>
      <c r="F2448" s="218">
        <f t="shared" si="195"/>
        <v>15000</v>
      </c>
      <c r="G2448" s="207">
        <v>1265926</v>
      </c>
      <c r="H2448" s="203">
        <v>37029.377141203702</v>
      </c>
      <c r="I2448" t="s">
        <v>2669</v>
      </c>
      <c r="M2448" t="s">
        <v>2476</v>
      </c>
      <c r="N2448" t="s">
        <v>3110</v>
      </c>
      <c r="O2448" t="s">
        <v>1753</v>
      </c>
      <c r="Q2448" s="204">
        <v>5000</v>
      </c>
      <c r="S2448" t="s">
        <v>2477</v>
      </c>
      <c r="T2448" t="s">
        <v>3899</v>
      </c>
      <c r="U2448" s="206">
        <v>4.1637000000000004</v>
      </c>
      <c r="V2448" t="s">
        <v>1856</v>
      </c>
      <c r="W2448" t="s">
        <v>3112</v>
      </c>
      <c r="X2448" t="s">
        <v>3113</v>
      </c>
      <c r="Y2448" t="s">
        <v>3114</v>
      </c>
      <c r="Z2448" t="s">
        <v>3532</v>
      </c>
      <c r="AA2448">
        <v>797552</v>
      </c>
      <c r="AB2448" s="203">
        <v>37030.875</v>
      </c>
      <c r="AC2448" s="203">
        <v>37032.875</v>
      </c>
    </row>
    <row r="2449" spans="1:29" x14ac:dyDescent="0.25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3</v>
      </c>
      <c r="F2449" s="218">
        <f t="shared" si="195"/>
        <v>30000</v>
      </c>
      <c r="G2449" s="207">
        <v>1265927</v>
      </c>
      <c r="H2449" s="203">
        <v>37029.377175925925</v>
      </c>
      <c r="I2449" t="s">
        <v>3240</v>
      </c>
      <c r="M2449" t="s">
        <v>2476</v>
      </c>
      <c r="N2449" t="s">
        <v>3110</v>
      </c>
      <c r="O2449" t="s">
        <v>1845</v>
      </c>
      <c r="P2449" s="204">
        <v>10000</v>
      </c>
      <c r="S2449" t="s">
        <v>2477</v>
      </c>
      <c r="T2449" t="s">
        <v>3899</v>
      </c>
      <c r="U2449" s="206">
        <v>10.3</v>
      </c>
      <c r="V2449" t="s">
        <v>3732</v>
      </c>
      <c r="W2449" t="s">
        <v>2431</v>
      </c>
      <c r="X2449" t="s">
        <v>2375</v>
      </c>
      <c r="Y2449" t="s">
        <v>3114</v>
      </c>
      <c r="Z2449" t="s">
        <v>3532</v>
      </c>
      <c r="AA2449">
        <v>797553</v>
      </c>
      <c r="AB2449" s="203">
        <v>37030.875</v>
      </c>
      <c r="AC2449" s="203">
        <v>37032.875</v>
      </c>
    </row>
    <row r="2450" spans="1:29" x14ac:dyDescent="0.25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3</v>
      </c>
      <c r="F2450" s="218">
        <f t="shared" si="195"/>
        <v>30000</v>
      </c>
      <c r="G2450" s="207">
        <v>1265928</v>
      </c>
      <c r="H2450" s="203">
        <v>37029.377210648148</v>
      </c>
      <c r="I2450" t="s">
        <v>3871</v>
      </c>
      <c r="M2450" t="s">
        <v>2476</v>
      </c>
      <c r="N2450" t="s">
        <v>3110</v>
      </c>
      <c r="O2450" t="s">
        <v>1753</v>
      </c>
      <c r="Q2450" s="204">
        <v>10000</v>
      </c>
      <c r="S2450" t="s">
        <v>2477</v>
      </c>
      <c r="T2450" t="s">
        <v>3899</v>
      </c>
      <c r="U2450" s="206">
        <v>4.165</v>
      </c>
      <c r="V2450" t="s">
        <v>2845</v>
      </c>
      <c r="W2450" t="s">
        <v>3112</v>
      </c>
      <c r="X2450" t="s">
        <v>3113</v>
      </c>
      <c r="Y2450" t="s">
        <v>3114</v>
      </c>
      <c r="Z2450" t="s">
        <v>3532</v>
      </c>
      <c r="AA2450">
        <v>797554</v>
      </c>
      <c r="AB2450" s="203">
        <v>37030.875</v>
      </c>
      <c r="AC2450" s="203">
        <v>37032.875</v>
      </c>
    </row>
    <row r="2451" spans="1:29" x14ac:dyDescent="0.25">
      <c r="A2451" s="44" t="str">
        <f t="shared" si="191"/>
        <v>US Natural Gas Financial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30</v>
      </c>
      <c r="F2451" s="218">
        <f t="shared" si="195"/>
        <v>450000</v>
      </c>
      <c r="G2451" s="207">
        <v>1265929</v>
      </c>
      <c r="H2451" s="203">
        <v>37029.377233796295</v>
      </c>
      <c r="I2451" t="s">
        <v>4149</v>
      </c>
      <c r="M2451" t="s">
        <v>2476</v>
      </c>
      <c r="N2451" t="s">
        <v>2711</v>
      </c>
      <c r="O2451" t="s">
        <v>2712</v>
      </c>
      <c r="Q2451" s="204">
        <v>15000</v>
      </c>
      <c r="S2451" t="s">
        <v>2477</v>
      </c>
      <c r="T2451" t="s">
        <v>3899</v>
      </c>
      <c r="U2451" s="206">
        <v>4.1749999999999998</v>
      </c>
      <c r="V2451" t="s">
        <v>3669</v>
      </c>
      <c r="W2451" t="s">
        <v>3390</v>
      </c>
      <c r="X2451" t="s">
        <v>2713</v>
      </c>
      <c r="Y2451" t="s">
        <v>3964</v>
      </c>
      <c r="Z2451" t="s">
        <v>3532</v>
      </c>
      <c r="AA2451" t="s">
        <v>2292</v>
      </c>
      <c r="AB2451" s="203">
        <v>37043.875</v>
      </c>
      <c r="AC2451" s="203">
        <v>37072.875</v>
      </c>
    </row>
    <row r="2452" spans="1:29" x14ac:dyDescent="0.25">
      <c r="A2452" s="44" t="str">
        <f t="shared" si="191"/>
        <v xml:space="preserve"> Natural Gas Physical</v>
      </c>
      <c r="B2452" s="44" t="str">
        <f t="shared" si="192"/>
        <v/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30</v>
      </c>
      <c r="F2452" s="218">
        <f t="shared" si="195"/>
        <v>300000</v>
      </c>
      <c r="G2452" s="207">
        <v>1265930</v>
      </c>
      <c r="H2452" s="203">
        <v>37029.377245370371</v>
      </c>
      <c r="I2452" t="s">
        <v>2949</v>
      </c>
      <c r="M2452" t="s">
        <v>2476</v>
      </c>
      <c r="N2452" t="s">
        <v>1978</v>
      </c>
      <c r="O2452" t="s">
        <v>1979</v>
      </c>
      <c r="Q2452" s="204">
        <v>10000</v>
      </c>
      <c r="S2452" t="s">
        <v>2477</v>
      </c>
      <c r="T2452" t="s">
        <v>3899</v>
      </c>
      <c r="U2452" s="206">
        <v>0.185</v>
      </c>
      <c r="V2452" t="s">
        <v>2974</v>
      </c>
      <c r="W2452" t="s">
        <v>2384</v>
      </c>
      <c r="X2452" t="s">
        <v>3153</v>
      </c>
      <c r="Y2452" t="s">
        <v>3114</v>
      </c>
      <c r="Z2452" t="s">
        <v>3532</v>
      </c>
      <c r="AA2452" t="s">
        <v>2293</v>
      </c>
      <c r="AB2452" s="203">
        <v>37043.875</v>
      </c>
      <c r="AC2452" s="203">
        <v>37072.875</v>
      </c>
    </row>
    <row r="2453" spans="1:29" x14ac:dyDescent="0.25">
      <c r="A2453" s="44" t="str">
        <f t="shared" si="191"/>
        <v>US Natural Gas Financial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Financial</v>
      </c>
      <c r="E2453" s="44">
        <f>IF(VLOOKUP(S2453,'DD-Lookup'!$J$6:$L$50,3,FALSE)="Monthly",(YEAR(AC2453)-YEAR(AB2453))*12+MONTH(AC2453)-MONTH(AB2453)+1,(AC2453-AB2453+1))</f>
        <v>30</v>
      </c>
      <c r="F2453" s="218">
        <f t="shared" si="195"/>
        <v>300000</v>
      </c>
      <c r="G2453" s="207">
        <v>1265931</v>
      </c>
      <c r="H2453" s="203">
        <v>37029.377280092594</v>
      </c>
      <c r="I2453" t="s">
        <v>3133</v>
      </c>
      <c r="M2453" t="s">
        <v>2476</v>
      </c>
      <c r="N2453" t="s">
        <v>2711</v>
      </c>
      <c r="O2453" t="s">
        <v>2712</v>
      </c>
      <c r="P2453" s="204">
        <v>10000</v>
      </c>
      <c r="S2453" t="s">
        <v>2477</v>
      </c>
      <c r="T2453" t="s">
        <v>3899</v>
      </c>
      <c r="U2453" s="206">
        <v>4.17</v>
      </c>
      <c r="V2453" t="s">
        <v>2560</v>
      </c>
      <c r="W2453" t="s">
        <v>3390</v>
      </c>
      <c r="X2453" t="s">
        <v>2713</v>
      </c>
      <c r="Y2453" t="s">
        <v>3964</v>
      </c>
      <c r="Z2453" t="s">
        <v>3532</v>
      </c>
      <c r="AA2453" t="s">
        <v>2294</v>
      </c>
      <c r="AB2453" s="203">
        <v>37043.875</v>
      </c>
      <c r="AC2453" s="203">
        <v>37072.875</v>
      </c>
    </row>
    <row r="2454" spans="1:29" x14ac:dyDescent="0.25">
      <c r="A2454" s="44" t="str">
        <f t="shared" si="191"/>
        <v>US Crude Financial</v>
      </c>
      <c r="B2454" s="44" t="str">
        <f t="shared" si="192"/>
        <v>US</v>
      </c>
      <c r="C2454" s="44" t="str">
        <f t="shared" si="193"/>
        <v>Crude</v>
      </c>
      <c r="D2454" s="44" t="str">
        <f t="shared" si="194"/>
        <v>Financial</v>
      </c>
      <c r="E2454" s="44">
        <f>IF(VLOOKUP(S2454,'DD-Lookup'!$J$6:$L$50,3,FALSE)="Monthly",(YEAR(AC2454)-YEAR(AB2454))*12+MONTH(AC2454)-MONTH(AB2454)+1,(AC2454-AB2454+1))</f>
        <v>1</v>
      </c>
      <c r="F2454" s="218">
        <f t="shared" si="195"/>
        <v>25000</v>
      </c>
      <c r="G2454" s="207">
        <v>1265932</v>
      </c>
      <c r="H2454" s="203">
        <v>37029.377349537041</v>
      </c>
      <c r="I2454" t="s">
        <v>2710</v>
      </c>
      <c r="M2454" t="s">
        <v>3626</v>
      </c>
      <c r="N2454" t="s">
        <v>4150</v>
      </c>
      <c r="O2454" t="s">
        <v>4151</v>
      </c>
      <c r="P2454" s="204">
        <v>25000</v>
      </c>
      <c r="S2454" t="s">
        <v>2483</v>
      </c>
      <c r="T2454" t="s">
        <v>3899</v>
      </c>
      <c r="U2454" s="206">
        <v>29.28</v>
      </c>
      <c r="V2454" t="s">
        <v>2997</v>
      </c>
      <c r="W2454" t="s">
        <v>4153</v>
      </c>
      <c r="X2454" t="s">
        <v>4154</v>
      </c>
      <c r="Y2454" t="s">
        <v>3964</v>
      </c>
      <c r="Z2454" t="s">
        <v>3532</v>
      </c>
      <c r="AA2454" t="s">
        <v>2295</v>
      </c>
      <c r="AB2454" s="203">
        <v>37043</v>
      </c>
      <c r="AC2454" s="203">
        <v>37072</v>
      </c>
    </row>
    <row r="2455" spans="1:29" x14ac:dyDescent="0.25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3</v>
      </c>
      <c r="F2455" s="218">
        <f t="shared" si="195"/>
        <v>15000</v>
      </c>
      <c r="G2455" s="207">
        <v>1265934</v>
      </c>
      <c r="H2455" s="203">
        <v>37029.377418981479</v>
      </c>
      <c r="I2455" t="s">
        <v>2723</v>
      </c>
      <c r="M2455" t="s">
        <v>2476</v>
      </c>
      <c r="N2455" t="s">
        <v>3110</v>
      </c>
      <c r="O2455" t="s">
        <v>1768</v>
      </c>
      <c r="P2455" s="204">
        <v>5000</v>
      </c>
      <c r="S2455" t="s">
        <v>2477</v>
      </c>
      <c r="T2455" t="s">
        <v>3899</v>
      </c>
      <c r="U2455" s="206">
        <v>3.9550000000000001</v>
      </c>
      <c r="V2455" t="s">
        <v>2459</v>
      </c>
      <c r="W2455" t="s">
        <v>3174</v>
      </c>
      <c r="X2455" t="s">
        <v>3138</v>
      </c>
      <c r="Y2455" t="s">
        <v>3114</v>
      </c>
      <c r="Z2455" t="s">
        <v>3532</v>
      </c>
      <c r="AA2455">
        <v>797556</v>
      </c>
      <c r="AB2455" s="203">
        <v>37030.875</v>
      </c>
      <c r="AC2455" s="203">
        <v>37032.875</v>
      </c>
    </row>
    <row r="2456" spans="1:29" x14ac:dyDescent="0.25">
      <c r="A2456" s="44" t="str">
        <f t="shared" si="191"/>
        <v>US Natural Gas Financial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Financial</v>
      </c>
      <c r="E2456" s="44">
        <f>IF(VLOOKUP(S2456,'DD-Lookup'!$J$6:$L$50,3,FALSE)="Monthly",(YEAR(AC2456)-YEAR(AB2456))*12+MONTH(AC2456)-MONTH(AB2456)+1,(AC2456-AB2456+1))</f>
        <v>30</v>
      </c>
      <c r="F2456" s="218">
        <f t="shared" si="195"/>
        <v>600000</v>
      </c>
      <c r="G2456" s="207">
        <v>1265935</v>
      </c>
      <c r="H2456" s="203">
        <v>37029.377476851849</v>
      </c>
      <c r="I2456" t="s">
        <v>4149</v>
      </c>
      <c r="M2456" t="s">
        <v>2476</v>
      </c>
      <c r="N2456" t="s">
        <v>2711</v>
      </c>
      <c r="O2456" t="s">
        <v>2712</v>
      </c>
      <c r="Q2456" s="204">
        <v>20000</v>
      </c>
      <c r="S2456" t="s">
        <v>2477</v>
      </c>
      <c r="T2456" t="s">
        <v>3899</v>
      </c>
      <c r="U2456" s="206">
        <v>4.18</v>
      </c>
      <c r="V2456" t="s">
        <v>3669</v>
      </c>
      <c r="W2456" t="s">
        <v>3390</v>
      </c>
      <c r="X2456" t="s">
        <v>2713</v>
      </c>
      <c r="Y2456" t="s">
        <v>3964</v>
      </c>
      <c r="Z2456" t="s">
        <v>3532</v>
      </c>
      <c r="AA2456" t="s">
        <v>2296</v>
      </c>
      <c r="AB2456" s="203">
        <v>37043.875</v>
      </c>
      <c r="AC2456" s="203">
        <v>37072.875</v>
      </c>
    </row>
    <row r="2457" spans="1:29" x14ac:dyDescent="0.25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3</v>
      </c>
      <c r="F2457" s="218">
        <f t="shared" si="195"/>
        <v>8673</v>
      </c>
      <c r="G2457" s="207">
        <v>1265936</v>
      </c>
      <c r="H2457" s="203">
        <v>37029.377500000002</v>
      </c>
      <c r="I2457" t="s">
        <v>3165</v>
      </c>
      <c r="M2457" t="s">
        <v>2476</v>
      </c>
      <c r="N2457" t="s">
        <v>3110</v>
      </c>
      <c r="O2457" t="s">
        <v>1769</v>
      </c>
      <c r="P2457" s="204">
        <v>2891</v>
      </c>
      <c r="S2457" t="s">
        <v>2477</v>
      </c>
      <c r="T2457" t="s">
        <v>3899</v>
      </c>
      <c r="U2457" s="206">
        <v>3.9750000000000001</v>
      </c>
      <c r="V2457" t="s">
        <v>2925</v>
      </c>
      <c r="W2457" t="s">
        <v>3174</v>
      </c>
      <c r="X2457" t="s">
        <v>3138</v>
      </c>
      <c r="Y2457" t="s">
        <v>3114</v>
      </c>
      <c r="Z2457" t="s">
        <v>3532</v>
      </c>
      <c r="AA2457">
        <v>797558</v>
      </c>
      <c r="AB2457" s="203">
        <v>37030.875</v>
      </c>
      <c r="AC2457" s="203">
        <v>37032.875</v>
      </c>
    </row>
    <row r="2458" spans="1:29" x14ac:dyDescent="0.25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3</v>
      </c>
      <c r="F2458" s="218">
        <f t="shared" si="195"/>
        <v>30000</v>
      </c>
      <c r="G2458" s="207">
        <v>1265937</v>
      </c>
      <c r="H2458" s="203">
        <v>37029.377523148149</v>
      </c>
      <c r="I2458" t="s">
        <v>3639</v>
      </c>
      <c r="M2458" t="s">
        <v>2476</v>
      </c>
      <c r="N2458" t="s">
        <v>3110</v>
      </c>
      <c r="O2458" t="s">
        <v>1845</v>
      </c>
      <c r="Q2458" s="204">
        <v>10000</v>
      </c>
      <c r="S2458" t="s">
        <v>2477</v>
      </c>
      <c r="T2458" t="s">
        <v>3899</v>
      </c>
      <c r="U2458" s="206">
        <v>10.375</v>
      </c>
      <c r="V2458" t="s">
        <v>2841</v>
      </c>
      <c r="W2458" t="s">
        <v>2431</v>
      </c>
      <c r="X2458" t="s">
        <v>2375</v>
      </c>
      <c r="Y2458" t="s">
        <v>3114</v>
      </c>
      <c r="Z2458" t="s">
        <v>3532</v>
      </c>
      <c r="AA2458">
        <v>797559</v>
      </c>
      <c r="AB2458" s="203">
        <v>37030.875</v>
      </c>
      <c r="AC2458" s="203">
        <v>37032.875</v>
      </c>
    </row>
    <row r="2459" spans="1:29" x14ac:dyDescent="0.25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3</v>
      </c>
      <c r="F2459" s="218">
        <f t="shared" si="195"/>
        <v>3000</v>
      </c>
      <c r="G2459" s="207">
        <v>1265938</v>
      </c>
      <c r="H2459" s="203">
        <v>37029.377592592595</v>
      </c>
      <c r="I2459" t="s">
        <v>2297</v>
      </c>
      <c r="M2459" t="s">
        <v>2476</v>
      </c>
      <c r="N2459" t="s">
        <v>3110</v>
      </c>
      <c r="O2459" t="s">
        <v>1848</v>
      </c>
      <c r="Q2459" s="204">
        <v>1000</v>
      </c>
      <c r="S2459" t="s">
        <v>2477</v>
      </c>
      <c r="T2459" t="s">
        <v>3899</v>
      </c>
      <c r="U2459" s="206">
        <v>4.3150000000000004</v>
      </c>
      <c r="V2459" t="s">
        <v>2298</v>
      </c>
      <c r="W2459" t="s">
        <v>3174</v>
      </c>
      <c r="X2459" t="s">
        <v>3175</v>
      </c>
      <c r="Y2459" t="s">
        <v>3114</v>
      </c>
      <c r="Z2459" t="s">
        <v>3532</v>
      </c>
      <c r="AA2459">
        <v>797560</v>
      </c>
      <c r="AB2459" s="203">
        <v>37030.875</v>
      </c>
      <c r="AC2459" s="203">
        <v>37032.875</v>
      </c>
    </row>
    <row r="2460" spans="1:29" x14ac:dyDescent="0.25">
      <c r="A2460" s="44" t="str">
        <f t="shared" si="191"/>
        <v>US Natural Gas Financial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30</v>
      </c>
      <c r="F2460" s="218">
        <f t="shared" si="195"/>
        <v>300000</v>
      </c>
      <c r="G2460" s="207">
        <v>1265939</v>
      </c>
      <c r="H2460" s="203">
        <v>37029.377627314818</v>
      </c>
      <c r="I2460" t="s">
        <v>3133</v>
      </c>
      <c r="M2460" t="s">
        <v>2476</v>
      </c>
      <c r="N2460" t="s">
        <v>2711</v>
      </c>
      <c r="O2460" t="s">
        <v>2364</v>
      </c>
      <c r="Q2460" s="204">
        <v>10000</v>
      </c>
      <c r="S2460" t="s">
        <v>2477</v>
      </c>
      <c r="T2460" t="s">
        <v>3899</v>
      </c>
      <c r="U2460" s="206">
        <v>4.18</v>
      </c>
      <c r="V2460" t="s">
        <v>3762</v>
      </c>
      <c r="W2460" t="s">
        <v>3390</v>
      </c>
      <c r="X2460" t="s">
        <v>2713</v>
      </c>
      <c r="Y2460" t="s">
        <v>3964</v>
      </c>
      <c r="Z2460" t="s">
        <v>3532</v>
      </c>
      <c r="AA2460" t="s">
        <v>2299</v>
      </c>
      <c r="AB2460" s="203">
        <v>37043.915972222225</v>
      </c>
      <c r="AC2460" s="203">
        <v>37072.915972222225</v>
      </c>
    </row>
    <row r="2461" spans="1:29" x14ac:dyDescent="0.25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3</v>
      </c>
      <c r="F2461" s="218">
        <f t="shared" si="195"/>
        <v>13770</v>
      </c>
      <c r="G2461" s="207">
        <v>1265940</v>
      </c>
      <c r="H2461" s="203">
        <v>37029.377627314818</v>
      </c>
      <c r="I2461" t="s">
        <v>3240</v>
      </c>
      <c r="M2461" t="s">
        <v>2476</v>
      </c>
      <c r="N2461" t="s">
        <v>3110</v>
      </c>
      <c r="O2461" t="s">
        <v>1768</v>
      </c>
      <c r="P2461" s="204">
        <v>4590</v>
      </c>
      <c r="S2461" t="s">
        <v>2477</v>
      </c>
      <c r="T2461" t="s">
        <v>3899</v>
      </c>
      <c r="U2461" s="206">
        <v>3.95</v>
      </c>
      <c r="V2461" t="s">
        <v>2508</v>
      </c>
      <c r="W2461" t="s">
        <v>3174</v>
      </c>
      <c r="X2461" t="s">
        <v>3138</v>
      </c>
      <c r="Y2461" t="s">
        <v>3114</v>
      </c>
      <c r="Z2461" t="s">
        <v>3532</v>
      </c>
      <c r="AA2461">
        <v>797561</v>
      </c>
      <c r="AB2461" s="203">
        <v>37030.875</v>
      </c>
      <c r="AC2461" s="203">
        <v>37032.875</v>
      </c>
    </row>
    <row r="2462" spans="1:29" x14ac:dyDescent="0.25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3</v>
      </c>
      <c r="F2462" s="218">
        <f t="shared" si="195"/>
        <v>15000</v>
      </c>
      <c r="G2462" s="207">
        <v>1265941</v>
      </c>
      <c r="H2462" s="203">
        <v>37029.377638888887</v>
      </c>
      <c r="I2462" t="s">
        <v>2297</v>
      </c>
      <c r="M2462" t="s">
        <v>2476</v>
      </c>
      <c r="N2462" t="s">
        <v>3110</v>
      </c>
      <c r="O2462" t="s">
        <v>1848</v>
      </c>
      <c r="Q2462" s="204">
        <v>5000</v>
      </c>
      <c r="S2462" t="s">
        <v>2477</v>
      </c>
      <c r="T2462" t="s">
        <v>3899</v>
      </c>
      <c r="U2462" s="206">
        <v>4.32</v>
      </c>
      <c r="V2462" t="s">
        <v>2298</v>
      </c>
      <c r="W2462" t="s">
        <v>3174</v>
      </c>
      <c r="X2462" t="s">
        <v>3175</v>
      </c>
      <c r="Y2462" t="s">
        <v>3114</v>
      </c>
      <c r="Z2462" t="s">
        <v>3532</v>
      </c>
      <c r="AA2462">
        <v>797562</v>
      </c>
      <c r="AB2462" s="203">
        <v>37030.875</v>
      </c>
      <c r="AC2462" s="203">
        <v>37032.875</v>
      </c>
    </row>
    <row r="2463" spans="1:29" x14ac:dyDescent="0.25">
      <c r="A2463" s="44" t="str">
        <f t="shared" si="191"/>
        <v xml:space="preserve"> Natural Gas Physical</v>
      </c>
      <c r="B2463" s="44" t="str">
        <f t="shared" si="192"/>
        <v/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4</v>
      </c>
      <c r="F2463" s="218">
        <f t="shared" si="195"/>
        <v>40000</v>
      </c>
      <c r="G2463" s="207">
        <v>1265942</v>
      </c>
      <c r="H2463" s="203">
        <v>37029.377650462964</v>
      </c>
      <c r="I2463" t="s">
        <v>1180</v>
      </c>
      <c r="M2463" t="s">
        <v>2476</v>
      </c>
      <c r="N2463" t="s">
        <v>2391</v>
      </c>
      <c r="O2463" t="s">
        <v>2080</v>
      </c>
      <c r="P2463" s="204">
        <v>10000</v>
      </c>
      <c r="S2463" t="s">
        <v>4050</v>
      </c>
      <c r="T2463" t="s">
        <v>2392</v>
      </c>
      <c r="U2463" s="206">
        <v>5.41</v>
      </c>
      <c r="V2463" t="s">
        <v>1181</v>
      </c>
      <c r="W2463" t="s">
        <v>2394</v>
      </c>
      <c r="X2463" t="s">
        <v>2395</v>
      </c>
      <c r="Y2463" t="s">
        <v>3114</v>
      </c>
      <c r="Z2463" t="s">
        <v>3533</v>
      </c>
      <c r="AA2463">
        <v>797563</v>
      </c>
      <c r="AB2463" s="203">
        <v>37029.875</v>
      </c>
      <c r="AC2463" s="203">
        <v>37032.875</v>
      </c>
    </row>
    <row r="2464" spans="1:29" x14ac:dyDescent="0.25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3</v>
      </c>
      <c r="F2464" s="218">
        <f t="shared" si="195"/>
        <v>30000</v>
      </c>
      <c r="G2464" s="207">
        <v>1265943</v>
      </c>
      <c r="H2464" s="203">
        <v>37029.377650462964</v>
      </c>
      <c r="I2464" t="s">
        <v>2429</v>
      </c>
      <c r="M2464" t="s">
        <v>2476</v>
      </c>
      <c r="N2464" t="s">
        <v>3110</v>
      </c>
      <c r="O2464" t="s">
        <v>2606</v>
      </c>
      <c r="P2464" s="204">
        <v>10000</v>
      </c>
      <c r="S2464" t="s">
        <v>2477</v>
      </c>
      <c r="T2464" t="s">
        <v>3899</v>
      </c>
      <c r="U2464" s="206">
        <v>4.1399999999999997</v>
      </c>
      <c r="V2464" t="s">
        <v>3199</v>
      </c>
      <c r="W2464" t="s">
        <v>2319</v>
      </c>
      <c r="X2464" t="s">
        <v>2320</v>
      </c>
      <c r="Y2464" t="s">
        <v>3114</v>
      </c>
      <c r="Z2464" t="s">
        <v>3532</v>
      </c>
      <c r="AA2464">
        <v>797564</v>
      </c>
      <c r="AB2464" s="203">
        <v>37030.875</v>
      </c>
      <c r="AC2464" s="203">
        <v>37032.875</v>
      </c>
    </row>
    <row r="2465" spans="1:29" x14ac:dyDescent="0.25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3</v>
      </c>
      <c r="F2465" s="218">
        <f t="shared" si="195"/>
        <v>32814</v>
      </c>
      <c r="G2465" s="207">
        <v>1265944</v>
      </c>
      <c r="H2465" s="203">
        <v>37029.37771990741</v>
      </c>
      <c r="I2465" t="s">
        <v>2669</v>
      </c>
      <c r="M2465" t="s">
        <v>2476</v>
      </c>
      <c r="N2465" t="s">
        <v>3110</v>
      </c>
      <c r="O2465" t="s">
        <v>1769</v>
      </c>
      <c r="Q2465" s="204">
        <v>10938</v>
      </c>
      <c r="S2465" t="s">
        <v>2477</v>
      </c>
      <c r="T2465" t="s">
        <v>3899</v>
      </c>
      <c r="U2465" s="206">
        <v>3.98</v>
      </c>
      <c r="V2465" t="s">
        <v>3111</v>
      </c>
      <c r="W2465" t="s">
        <v>3174</v>
      </c>
      <c r="X2465" t="s">
        <v>3138</v>
      </c>
      <c r="Y2465" t="s">
        <v>3114</v>
      </c>
      <c r="Z2465" t="s">
        <v>3532</v>
      </c>
      <c r="AA2465">
        <v>797565</v>
      </c>
      <c r="AB2465" s="203">
        <v>37030.875</v>
      </c>
      <c r="AC2465" s="203">
        <v>37032.875</v>
      </c>
    </row>
    <row r="2466" spans="1:29" x14ac:dyDescent="0.25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3</v>
      </c>
      <c r="F2466" s="218">
        <f t="shared" si="195"/>
        <v>6000</v>
      </c>
      <c r="G2466" s="207">
        <v>1265945</v>
      </c>
      <c r="H2466" s="203">
        <v>37029.377754629626</v>
      </c>
      <c r="I2466" t="s">
        <v>3120</v>
      </c>
      <c r="M2466" t="s">
        <v>2476</v>
      </c>
      <c r="N2466" t="s">
        <v>3110</v>
      </c>
      <c r="O2466" t="s">
        <v>1822</v>
      </c>
      <c r="Q2466" s="204">
        <v>2000</v>
      </c>
      <c r="S2466" t="s">
        <v>2477</v>
      </c>
      <c r="T2466" t="s">
        <v>3899</v>
      </c>
      <c r="U2466" s="206">
        <v>4.0199999999999996</v>
      </c>
      <c r="V2466" t="s">
        <v>2556</v>
      </c>
      <c r="W2466" t="s">
        <v>3174</v>
      </c>
      <c r="X2466" t="s">
        <v>3138</v>
      </c>
      <c r="Y2466" t="s">
        <v>3114</v>
      </c>
      <c r="Z2466" t="s">
        <v>3532</v>
      </c>
      <c r="AA2466">
        <v>797566</v>
      </c>
      <c r="AB2466" s="203">
        <v>37030.875</v>
      </c>
      <c r="AC2466" s="203">
        <v>37032.875</v>
      </c>
    </row>
    <row r="2467" spans="1:29" x14ac:dyDescent="0.25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3</v>
      </c>
      <c r="F2467" s="218">
        <f t="shared" si="195"/>
        <v>15000</v>
      </c>
      <c r="G2467" s="207">
        <v>1265948</v>
      </c>
      <c r="H2467" s="203">
        <v>37029.377800925926</v>
      </c>
      <c r="I2467" t="s">
        <v>3115</v>
      </c>
      <c r="M2467" t="s">
        <v>2476</v>
      </c>
      <c r="N2467" t="s">
        <v>3110</v>
      </c>
      <c r="O2467" t="s">
        <v>1769</v>
      </c>
      <c r="Q2467" s="204">
        <v>5000</v>
      </c>
      <c r="S2467" t="s">
        <v>2477</v>
      </c>
      <c r="T2467" t="s">
        <v>3899</v>
      </c>
      <c r="U2467" s="206">
        <v>3.9849999999999999</v>
      </c>
      <c r="V2467" t="s">
        <v>2300</v>
      </c>
      <c r="W2467" t="s">
        <v>3174</v>
      </c>
      <c r="X2467" t="s">
        <v>3138</v>
      </c>
      <c r="Y2467" t="s">
        <v>3114</v>
      </c>
      <c r="Z2467" t="s">
        <v>3532</v>
      </c>
      <c r="AA2467">
        <v>797567</v>
      </c>
      <c r="AB2467" s="203">
        <v>37030.875</v>
      </c>
      <c r="AC2467" s="203">
        <v>37032.875</v>
      </c>
    </row>
    <row r="2468" spans="1:29" x14ac:dyDescent="0.25">
      <c r="A2468" s="44" t="str">
        <f t="shared" si="191"/>
        <v>US Crude Financial</v>
      </c>
      <c r="B2468" s="44" t="str">
        <f t="shared" si="192"/>
        <v>US</v>
      </c>
      <c r="C2468" s="44" t="str">
        <f t="shared" si="193"/>
        <v>Crude</v>
      </c>
      <c r="D2468" s="44" t="str">
        <f t="shared" si="194"/>
        <v>Financial</v>
      </c>
      <c r="E2468" s="44">
        <f>IF(VLOOKUP(S2468,'DD-Lookup'!$J$6:$L$50,3,FALSE)="Monthly",(YEAR(AC2468)-YEAR(AB2468))*12+MONTH(AC2468)-MONTH(AB2468)+1,(AC2468-AB2468+1))</f>
        <v>1</v>
      </c>
      <c r="F2468" s="218">
        <f t="shared" si="195"/>
        <v>50000</v>
      </c>
      <c r="G2468" s="207">
        <v>1265947</v>
      </c>
      <c r="H2468" s="203">
        <v>37029.377800925926</v>
      </c>
      <c r="I2468" t="s">
        <v>2710</v>
      </c>
      <c r="M2468" t="s">
        <v>3626</v>
      </c>
      <c r="N2468" t="s">
        <v>4150</v>
      </c>
      <c r="O2468" t="s">
        <v>4151</v>
      </c>
      <c r="Q2468" s="204">
        <v>50000</v>
      </c>
      <c r="S2468" t="s">
        <v>2483</v>
      </c>
      <c r="T2468" t="s">
        <v>3899</v>
      </c>
      <c r="U2468" s="206">
        <v>29.3</v>
      </c>
      <c r="V2468" t="s">
        <v>3705</v>
      </c>
      <c r="W2468" t="s">
        <v>4153</v>
      </c>
      <c r="X2468" t="s">
        <v>4154</v>
      </c>
      <c r="Y2468" t="s">
        <v>3964</v>
      </c>
      <c r="Z2468" t="s">
        <v>3532</v>
      </c>
      <c r="AA2468" t="s">
        <v>2301</v>
      </c>
      <c r="AB2468" s="203">
        <v>37043</v>
      </c>
      <c r="AC2468" s="203">
        <v>37072</v>
      </c>
    </row>
    <row r="2469" spans="1:29" x14ac:dyDescent="0.25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3</v>
      </c>
      <c r="F2469" s="218">
        <f t="shared" si="195"/>
        <v>30000</v>
      </c>
      <c r="G2469" s="207">
        <v>1265949</v>
      </c>
      <c r="H2469" s="203">
        <v>37029.377835648149</v>
      </c>
      <c r="I2469" t="s">
        <v>2365</v>
      </c>
      <c r="M2469" t="s">
        <v>2476</v>
      </c>
      <c r="N2469" t="s">
        <v>3110</v>
      </c>
      <c r="O2469" t="s">
        <v>2610</v>
      </c>
      <c r="Q2469" s="204">
        <v>10000</v>
      </c>
      <c r="S2469" t="s">
        <v>2477</v>
      </c>
      <c r="T2469" t="s">
        <v>3899</v>
      </c>
      <c r="U2469" s="206">
        <v>4.375</v>
      </c>
      <c r="V2469" t="s">
        <v>2000</v>
      </c>
      <c r="W2469" t="s">
        <v>2351</v>
      </c>
      <c r="X2469" t="s">
        <v>2352</v>
      </c>
      <c r="Y2469" t="s">
        <v>3114</v>
      </c>
      <c r="Z2469" t="s">
        <v>3532</v>
      </c>
      <c r="AA2469">
        <v>797568</v>
      </c>
      <c r="AB2469" s="203">
        <v>37030.875</v>
      </c>
      <c r="AC2469" s="203">
        <v>37032.875</v>
      </c>
    </row>
    <row r="2470" spans="1:29" x14ac:dyDescent="0.25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3</v>
      </c>
      <c r="F2470" s="218">
        <f t="shared" si="195"/>
        <v>45000</v>
      </c>
      <c r="G2470" s="207">
        <v>1265950</v>
      </c>
      <c r="H2470" s="203">
        <v>37029.377881944441</v>
      </c>
      <c r="I2470" t="s">
        <v>2420</v>
      </c>
      <c r="M2470" t="s">
        <v>2476</v>
      </c>
      <c r="N2470" t="s">
        <v>3110</v>
      </c>
      <c r="O2470" t="s">
        <v>2628</v>
      </c>
      <c r="Q2470" s="204">
        <v>15000</v>
      </c>
      <c r="S2470" t="s">
        <v>2477</v>
      </c>
      <c r="T2470" t="s">
        <v>3899</v>
      </c>
      <c r="U2470" s="206">
        <v>4.33</v>
      </c>
      <c r="V2470" t="s">
        <v>2421</v>
      </c>
      <c r="W2470" t="s">
        <v>2337</v>
      </c>
      <c r="X2470" t="s">
        <v>2338</v>
      </c>
      <c r="Y2470" t="s">
        <v>3114</v>
      </c>
      <c r="Z2470" t="s">
        <v>3532</v>
      </c>
      <c r="AA2470">
        <v>797569</v>
      </c>
      <c r="AB2470" s="203">
        <v>37030.875</v>
      </c>
      <c r="AC2470" s="203">
        <v>37032.875</v>
      </c>
    </row>
    <row r="2471" spans="1:29" x14ac:dyDescent="0.25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3</v>
      </c>
      <c r="F2471" s="218">
        <f t="shared" si="195"/>
        <v>15000</v>
      </c>
      <c r="G2471" s="207">
        <v>1265951</v>
      </c>
      <c r="H2471" s="203">
        <v>37029.377893518518</v>
      </c>
      <c r="I2471" t="s">
        <v>2654</v>
      </c>
      <c r="M2471" t="s">
        <v>2476</v>
      </c>
      <c r="N2471" t="s">
        <v>3110</v>
      </c>
      <c r="O2471" t="s">
        <v>1762</v>
      </c>
      <c r="Q2471" s="204">
        <v>5000</v>
      </c>
      <c r="S2471" t="s">
        <v>2477</v>
      </c>
      <c r="T2471" t="s">
        <v>3899</v>
      </c>
      <c r="U2471" s="206">
        <v>4.0750000000000002</v>
      </c>
      <c r="V2471" t="s">
        <v>3813</v>
      </c>
      <c r="W2471" t="s">
        <v>3157</v>
      </c>
      <c r="X2471" t="s">
        <v>3158</v>
      </c>
      <c r="Y2471" t="s">
        <v>3114</v>
      </c>
      <c r="Z2471" t="s">
        <v>3532</v>
      </c>
      <c r="AA2471">
        <v>797571</v>
      </c>
      <c r="AB2471" s="203">
        <v>37030.875</v>
      </c>
      <c r="AC2471" s="203">
        <v>37032.875</v>
      </c>
    </row>
    <row r="2472" spans="1:29" x14ac:dyDescent="0.25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3</v>
      </c>
      <c r="F2472" s="218">
        <f t="shared" si="195"/>
        <v>15000</v>
      </c>
      <c r="G2472" s="207">
        <v>1265952</v>
      </c>
      <c r="H2472" s="203">
        <v>37029.377905092595</v>
      </c>
      <c r="I2472" t="s">
        <v>2824</v>
      </c>
      <c r="M2472" t="s">
        <v>2476</v>
      </c>
      <c r="N2472" t="s">
        <v>3110</v>
      </c>
      <c r="O2472" t="s">
        <v>1769</v>
      </c>
      <c r="Q2472" s="204">
        <v>5000</v>
      </c>
      <c r="S2472" t="s">
        <v>2477</v>
      </c>
      <c r="T2472" t="s">
        <v>3899</v>
      </c>
      <c r="U2472" s="206">
        <v>3.99</v>
      </c>
      <c r="V2472" t="s">
        <v>3745</v>
      </c>
      <c r="W2472" t="s">
        <v>3174</v>
      </c>
      <c r="X2472" t="s">
        <v>3138</v>
      </c>
      <c r="Y2472" t="s">
        <v>3114</v>
      </c>
      <c r="Z2472" t="s">
        <v>3532</v>
      </c>
      <c r="AA2472">
        <v>797572</v>
      </c>
      <c r="AB2472" s="203">
        <v>37030.875</v>
      </c>
      <c r="AC2472" s="203">
        <v>37032.875</v>
      </c>
    </row>
    <row r="2473" spans="1:29" x14ac:dyDescent="0.25">
      <c r="A2473" s="44" t="str">
        <f t="shared" si="191"/>
        <v xml:space="preserve"> Natural Gas Physical</v>
      </c>
      <c r="B2473" s="44" t="str">
        <f t="shared" si="192"/>
        <v/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4</v>
      </c>
      <c r="F2473" s="218">
        <f t="shared" si="195"/>
        <v>40000</v>
      </c>
      <c r="G2473" s="207">
        <v>1265953</v>
      </c>
      <c r="H2473" s="203">
        <v>37029.377951388888</v>
      </c>
      <c r="I2473" t="s">
        <v>2302</v>
      </c>
      <c r="M2473" t="s">
        <v>2476</v>
      </c>
      <c r="N2473" t="s">
        <v>2391</v>
      </c>
      <c r="O2473" t="s">
        <v>2080</v>
      </c>
      <c r="P2473" s="204">
        <v>10000</v>
      </c>
      <c r="S2473" t="s">
        <v>4050</v>
      </c>
      <c r="T2473" t="s">
        <v>2392</v>
      </c>
      <c r="U2473" s="206">
        <v>5.41</v>
      </c>
      <c r="V2473" t="s">
        <v>2303</v>
      </c>
      <c r="W2473" t="s">
        <v>2394</v>
      </c>
      <c r="X2473" t="s">
        <v>2395</v>
      </c>
      <c r="Y2473" t="s">
        <v>3114</v>
      </c>
      <c r="Z2473" t="s">
        <v>3533</v>
      </c>
      <c r="AA2473">
        <v>797573</v>
      </c>
      <c r="AB2473" s="203">
        <v>37029.875</v>
      </c>
      <c r="AC2473" s="203">
        <v>37032.875</v>
      </c>
    </row>
    <row r="2474" spans="1:29" x14ac:dyDescent="0.25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3</v>
      </c>
      <c r="F2474" s="218">
        <f t="shared" si="195"/>
        <v>7080</v>
      </c>
      <c r="G2474" s="207">
        <v>1265954</v>
      </c>
      <c r="H2474" s="203">
        <v>37029.377974537034</v>
      </c>
      <c r="I2474" t="s">
        <v>2721</v>
      </c>
      <c r="M2474" t="s">
        <v>2476</v>
      </c>
      <c r="N2474" t="s">
        <v>3110</v>
      </c>
      <c r="O2474" t="s">
        <v>1812</v>
      </c>
      <c r="P2474" s="204">
        <v>2360</v>
      </c>
      <c r="S2474" t="s">
        <v>2477</v>
      </c>
      <c r="T2474" t="s">
        <v>3899</v>
      </c>
      <c r="U2474" s="206">
        <v>2.4449999999999998</v>
      </c>
      <c r="V2474" t="s">
        <v>2828</v>
      </c>
      <c r="W2474" t="s">
        <v>2400</v>
      </c>
      <c r="X2474" t="s">
        <v>2375</v>
      </c>
      <c r="Y2474" t="s">
        <v>3114</v>
      </c>
      <c r="Z2474" t="s">
        <v>3532</v>
      </c>
      <c r="AA2474">
        <v>797574</v>
      </c>
      <c r="AB2474" s="203">
        <v>37030.875</v>
      </c>
      <c r="AC2474" s="203">
        <v>37032.875</v>
      </c>
    </row>
    <row r="2475" spans="1:29" x14ac:dyDescent="0.25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3</v>
      </c>
      <c r="F2475" s="218">
        <f t="shared" si="195"/>
        <v>15000</v>
      </c>
      <c r="G2475" s="207">
        <v>1265955</v>
      </c>
      <c r="H2475" s="203">
        <v>37029.377997685187</v>
      </c>
      <c r="I2475" t="s">
        <v>2365</v>
      </c>
      <c r="M2475" t="s">
        <v>2476</v>
      </c>
      <c r="N2475" t="s">
        <v>3110</v>
      </c>
      <c r="O2475" t="s">
        <v>1779</v>
      </c>
      <c r="Q2475" s="204">
        <v>5000</v>
      </c>
      <c r="S2475" t="s">
        <v>2477</v>
      </c>
      <c r="T2475" t="s">
        <v>3899</v>
      </c>
      <c r="U2475" s="206">
        <v>4.33</v>
      </c>
      <c r="V2475" t="s">
        <v>3703</v>
      </c>
      <c r="W2475" t="s">
        <v>3174</v>
      </c>
      <c r="X2475" t="s">
        <v>3175</v>
      </c>
      <c r="Y2475" t="s">
        <v>3114</v>
      </c>
      <c r="Z2475" t="s">
        <v>3532</v>
      </c>
      <c r="AA2475">
        <v>797575</v>
      </c>
      <c r="AB2475" s="203">
        <v>37030.875</v>
      </c>
      <c r="AC2475" s="203">
        <v>37032.875</v>
      </c>
    </row>
    <row r="2476" spans="1:29" x14ac:dyDescent="0.25">
      <c r="A2476" s="44" t="str">
        <f t="shared" si="191"/>
        <v xml:space="preserve"> Metals Financial</v>
      </c>
      <c r="B2476" s="44" t="str">
        <f t="shared" si="192"/>
        <v/>
      </c>
      <c r="C2476" s="44" t="str">
        <f t="shared" si="193"/>
        <v>Metals</v>
      </c>
      <c r="D2476" s="44" t="str">
        <f t="shared" si="194"/>
        <v>Financial</v>
      </c>
      <c r="E2476" s="44">
        <f>IF(VLOOKUP(S2476,'DD-Lookup'!$J$6:$L$50,3,FALSE)="Monthly",(YEAR(AC2476)-YEAR(AB2476))*12+MONTH(AC2476)-MONTH(AB2476)+1,(AC2476-AB2476+1))</f>
        <v>1</v>
      </c>
      <c r="F2476" s="218">
        <f t="shared" si="195"/>
        <v>5</v>
      </c>
      <c r="G2476" s="207">
        <v>1265956</v>
      </c>
      <c r="H2476" s="203">
        <v>37029.378032407411</v>
      </c>
      <c r="I2476" t="s">
        <v>3983</v>
      </c>
      <c r="M2476" t="s">
        <v>2482</v>
      </c>
      <c r="N2476" t="s">
        <v>3978</v>
      </c>
      <c r="O2476" t="s">
        <v>3979</v>
      </c>
      <c r="P2476" s="204">
        <v>5</v>
      </c>
      <c r="S2476" t="s">
        <v>3898</v>
      </c>
      <c r="T2476" t="s">
        <v>3899</v>
      </c>
      <c r="U2476" s="206">
        <v>486</v>
      </c>
      <c r="V2476" t="s">
        <v>4160</v>
      </c>
      <c r="W2476" t="s">
        <v>3962</v>
      </c>
      <c r="X2476" t="s">
        <v>3902</v>
      </c>
      <c r="Y2476" t="s">
        <v>3903</v>
      </c>
      <c r="Z2476" t="s">
        <v>3904</v>
      </c>
      <c r="AA2476">
        <v>2138530</v>
      </c>
    </row>
    <row r="2477" spans="1:29" x14ac:dyDescent="0.25">
      <c r="A2477" s="44" t="str">
        <f t="shared" si="191"/>
        <v xml:space="preserve"> Natural Gas Physical</v>
      </c>
      <c r="B2477" s="44" t="str">
        <f t="shared" si="192"/>
        <v/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4</v>
      </c>
      <c r="F2477" s="218">
        <f t="shared" si="195"/>
        <v>40000</v>
      </c>
      <c r="G2477" s="207">
        <v>1265957</v>
      </c>
      <c r="H2477" s="203">
        <v>37029.378055555557</v>
      </c>
      <c r="I2477" t="s">
        <v>2307</v>
      </c>
      <c r="M2477" t="s">
        <v>2476</v>
      </c>
      <c r="N2477" t="s">
        <v>2391</v>
      </c>
      <c r="O2477" t="s">
        <v>2080</v>
      </c>
      <c r="P2477" s="204">
        <v>10000</v>
      </c>
      <c r="S2477" t="s">
        <v>4050</v>
      </c>
      <c r="T2477" t="s">
        <v>2392</v>
      </c>
      <c r="U2477" s="206">
        <v>5.4</v>
      </c>
      <c r="V2477" t="s">
        <v>3848</v>
      </c>
      <c r="W2477" t="s">
        <v>2394</v>
      </c>
      <c r="X2477" t="s">
        <v>2395</v>
      </c>
      <c r="Y2477" t="s">
        <v>3114</v>
      </c>
      <c r="Z2477" t="s">
        <v>3533</v>
      </c>
      <c r="AA2477">
        <v>797576</v>
      </c>
      <c r="AB2477" s="203">
        <v>37029.875</v>
      </c>
      <c r="AC2477" s="203">
        <v>37032.875</v>
      </c>
    </row>
    <row r="2478" spans="1:29" x14ac:dyDescent="0.25">
      <c r="A2478" s="44" t="str">
        <f t="shared" si="191"/>
        <v xml:space="preserve"> Sea Freight Financial</v>
      </c>
      <c r="B2478" s="44" t="str">
        <f t="shared" si="192"/>
        <v/>
      </c>
      <c r="C2478" s="44" t="str">
        <f t="shared" si="193"/>
        <v>Sea Freight</v>
      </c>
      <c r="D2478" s="44" t="str">
        <f t="shared" si="194"/>
        <v>Financial</v>
      </c>
      <c r="E2478" s="44">
        <f>IF(VLOOKUP(S2478,'DD-Lookup'!$J$6:$L$50,3,FALSE)="Monthly",(YEAR(AC2478)-YEAR(AB2478))*12+MONTH(AC2478)-MONTH(AB2478)+1,(AC2478-AB2478+1))</f>
        <v>92</v>
      </c>
      <c r="F2478" s="218">
        <f t="shared" si="195"/>
        <v>460</v>
      </c>
      <c r="G2478" s="207">
        <v>1265959</v>
      </c>
      <c r="H2478" s="203">
        <v>37029.378182870372</v>
      </c>
      <c r="I2478" t="s">
        <v>3914</v>
      </c>
      <c r="M2478" t="s">
        <v>3083</v>
      </c>
      <c r="N2478" t="s">
        <v>2304</v>
      </c>
      <c r="O2478" t="s">
        <v>2305</v>
      </c>
      <c r="Q2478" s="204">
        <v>5</v>
      </c>
      <c r="S2478" t="s">
        <v>0</v>
      </c>
      <c r="T2478" t="s">
        <v>3899</v>
      </c>
      <c r="U2478" s="206">
        <v>9300</v>
      </c>
      <c r="V2478" t="s">
        <v>1</v>
      </c>
      <c r="W2478" t="s">
        <v>3084</v>
      </c>
      <c r="X2478" t="s">
        <v>3085</v>
      </c>
      <c r="Y2478" t="s">
        <v>3964</v>
      </c>
      <c r="Z2478" t="s">
        <v>1184</v>
      </c>
      <c r="AA2478" t="s">
        <v>2</v>
      </c>
      <c r="AB2478" s="203">
        <v>37165</v>
      </c>
      <c r="AC2478" s="203">
        <v>37256</v>
      </c>
    </row>
    <row r="2479" spans="1:29" x14ac:dyDescent="0.25">
      <c r="A2479" s="44" t="str">
        <f t="shared" si="191"/>
        <v>US Gas Pipeline Capacity Financial</v>
      </c>
      <c r="B2479" s="44" t="str">
        <f t="shared" si="192"/>
        <v>US</v>
      </c>
      <c r="C2479" s="44" t="str">
        <f t="shared" si="193"/>
        <v>Gas Pipeline Capacity</v>
      </c>
      <c r="D2479" s="44" t="str">
        <f t="shared" si="194"/>
        <v>Financial</v>
      </c>
      <c r="E2479" s="44">
        <f>IF(VLOOKUP(S2479,'DD-Lookup'!$J$6:$L$50,3,FALSE)="Monthly",(YEAR(AC2479)-YEAR(AB2479))*12+MONTH(AC2479)-MONTH(AB2479)+1,(AC2479-AB2479+1))</f>
        <v>3</v>
      </c>
      <c r="F2479" s="218">
        <f t="shared" si="195"/>
        <v>30000</v>
      </c>
      <c r="G2479" s="207">
        <v>1265960</v>
      </c>
      <c r="H2479" s="203">
        <v>37029.378217592595</v>
      </c>
      <c r="I2479" t="s">
        <v>3136</v>
      </c>
      <c r="M2479" t="s">
        <v>3234</v>
      </c>
      <c r="N2479" t="s">
        <v>2937</v>
      </c>
      <c r="O2479" t="s">
        <v>3</v>
      </c>
      <c r="Q2479" s="204">
        <v>10000</v>
      </c>
      <c r="S2479" t="s">
        <v>2477</v>
      </c>
      <c r="T2479" t="s">
        <v>3899</v>
      </c>
      <c r="U2479" s="206">
        <v>0.12</v>
      </c>
      <c r="V2479" t="s">
        <v>2938</v>
      </c>
      <c r="W2479" t="s">
        <v>2939</v>
      </c>
      <c r="X2479" t="s">
        <v>2940</v>
      </c>
      <c r="Y2479" t="s">
        <v>2941</v>
      </c>
      <c r="Z2479" t="s">
        <v>2942</v>
      </c>
      <c r="AA2479">
        <v>40998</v>
      </c>
      <c r="AB2479" s="203">
        <v>37030.875</v>
      </c>
      <c r="AC2479" s="203">
        <v>37032.875</v>
      </c>
    </row>
    <row r="2480" spans="1:29" x14ac:dyDescent="0.25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3</v>
      </c>
      <c r="F2480" s="218">
        <f t="shared" si="195"/>
        <v>30000</v>
      </c>
      <c r="G2480" s="207">
        <v>1265961</v>
      </c>
      <c r="H2480" s="203">
        <v>37029.378240740742</v>
      </c>
      <c r="I2480" t="s">
        <v>2943</v>
      </c>
      <c r="M2480" t="s">
        <v>2476</v>
      </c>
      <c r="N2480" t="s">
        <v>3110</v>
      </c>
      <c r="O2480" t="s">
        <v>1762</v>
      </c>
      <c r="Q2480" s="204">
        <v>10000</v>
      </c>
      <c r="S2480" t="s">
        <v>2477</v>
      </c>
      <c r="T2480" t="s">
        <v>3899</v>
      </c>
      <c r="U2480" s="206">
        <v>4.08</v>
      </c>
      <c r="V2480" t="s">
        <v>2944</v>
      </c>
      <c r="W2480" t="s">
        <v>3157</v>
      </c>
      <c r="X2480" t="s">
        <v>3158</v>
      </c>
      <c r="Y2480" t="s">
        <v>3114</v>
      </c>
      <c r="Z2480" t="s">
        <v>3532</v>
      </c>
      <c r="AA2480">
        <v>797577</v>
      </c>
      <c r="AB2480" s="203">
        <v>37030.875</v>
      </c>
      <c r="AC2480" s="203">
        <v>37032.875</v>
      </c>
    </row>
    <row r="2481" spans="1:29" x14ac:dyDescent="0.25">
      <c r="A2481" s="44" t="str">
        <f t="shared" si="191"/>
        <v xml:space="preserve"> Natural Gas Physical</v>
      </c>
      <c r="B2481" s="44" t="str">
        <f t="shared" si="192"/>
        <v/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4</v>
      </c>
      <c r="F2481" s="218">
        <f t="shared" si="195"/>
        <v>20000</v>
      </c>
      <c r="G2481" s="207">
        <v>1265962</v>
      </c>
      <c r="H2481" s="203">
        <v>37029.378252314818</v>
      </c>
      <c r="I2481" t="s">
        <v>2865</v>
      </c>
      <c r="M2481" t="s">
        <v>2476</v>
      </c>
      <c r="N2481" t="s">
        <v>2391</v>
      </c>
      <c r="O2481" t="s">
        <v>2076</v>
      </c>
      <c r="P2481" s="204">
        <v>5000</v>
      </c>
      <c r="S2481" t="s">
        <v>2477</v>
      </c>
      <c r="T2481" t="s">
        <v>3899</v>
      </c>
      <c r="U2481" s="206">
        <v>3.92</v>
      </c>
      <c r="V2481" t="s">
        <v>4</v>
      </c>
      <c r="W2481" t="s">
        <v>2956</v>
      </c>
      <c r="X2481" t="s">
        <v>2957</v>
      </c>
      <c r="Y2481" t="s">
        <v>3114</v>
      </c>
      <c r="Z2481" t="s">
        <v>3533</v>
      </c>
      <c r="AA2481">
        <v>797578</v>
      </c>
      <c r="AB2481" s="203">
        <v>37030.875</v>
      </c>
      <c r="AC2481" s="203">
        <v>37033.875</v>
      </c>
    </row>
    <row r="2482" spans="1:29" x14ac:dyDescent="0.25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3</v>
      </c>
      <c r="F2482" s="218">
        <f t="shared" si="195"/>
        <v>9000</v>
      </c>
      <c r="G2482" s="207">
        <v>1265963</v>
      </c>
      <c r="H2482" s="203">
        <v>37029.378287037034</v>
      </c>
      <c r="I2482" t="s">
        <v>3136</v>
      </c>
      <c r="M2482" t="s">
        <v>2476</v>
      </c>
      <c r="N2482" t="s">
        <v>3110</v>
      </c>
      <c r="O2482" t="s">
        <v>1832</v>
      </c>
      <c r="P2482" s="204">
        <v>3000</v>
      </c>
      <c r="S2482" t="s">
        <v>2477</v>
      </c>
      <c r="T2482" t="s">
        <v>3899</v>
      </c>
      <c r="U2482" s="206">
        <v>2.7250000000000001</v>
      </c>
      <c r="V2482" t="s">
        <v>2875</v>
      </c>
      <c r="W2482" t="s">
        <v>2413</v>
      </c>
      <c r="X2482" t="s">
        <v>2375</v>
      </c>
      <c r="Y2482" t="s">
        <v>3114</v>
      </c>
      <c r="Z2482" t="s">
        <v>3532</v>
      </c>
      <c r="AA2482">
        <v>797579</v>
      </c>
      <c r="AB2482" s="203">
        <v>37030.875</v>
      </c>
      <c r="AC2482" s="203">
        <v>37032.875</v>
      </c>
    </row>
    <row r="2483" spans="1:29" x14ac:dyDescent="0.25">
      <c r="A2483" s="44" t="str">
        <f t="shared" si="191"/>
        <v>US Natural Gas Financial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Financial</v>
      </c>
      <c r="E2483" s="44">
        <f>IF(VLOOKUP(S2483,'DD-Lookup'!$J$6:$L$50,3,FALSE)="Monthly",(YEAR(AC2483)-YEAR(AB2483))*12+MONTH(AC2483)-MONTH(AB2483)+1,(AC2483-AB2483+1))</f>
        <v>30</v>
      </c>
      <c r="F2483" s="218">
        <f t="shared" si="195"/>
        <v>150000</v>
      </c>
      <c r="G2483" s="207">
        <v>1265964</v>
      </c>
      <c r="H2483" s="203">
        <v>37029.37840277778</v>
      </c>
      <c r="I2483" t="s">
        <v>2654</v>
      </c>
      <c r="M2483" t="s">
        <v>2476</v>
      </c>
      <c r="N2483" t="s">
        <v>3125</v>
      </c>
      <c r="O2483" t="s">
        <v>2769</v>
      </c>
      <c r="Q2483" s="204">
        <v>5000</v>
      </c>
      <c r="S2483" t="s">
        <v>2477</v>
      </c>
      <c r="T2483" t="s">
        <v>3899</v>
      </c>
      <c r="U2483" s="206">
        <v>2.95</v>
      </c>
      <c r="V2483" t="s">
        <v>2870</v>
      </c>
      <c r="W2483" t="s">
        <v>2404</v>
      </c>
      <c r="X2483" t="s">
        <v>2405</v>
      </c>
      <c r="Y2483" t="s">
        <v>3964</v>
      </c>
      <c r="Z2483" t="s">
        <v>3532</v>
      </c>
      <c r="AA2483" t="s">
        <v>5</v>
      </c>
      <c r="AB2483" s="203">
        <v>37043.875</v>
      </c>
      <c r="AC2483" s="203">
        <v>37072.875</v>
      </c>
    </row>
    <row r="2484" spans="1:29" x14ac:dyDescent="0.25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3</v>
      </c>
      <c r="F2484" s="218">
        <f t="shared" si="195"/>
        <v>15000</v>
      </c>
      <c r="G2484" s="207">
        <v>1265965</v>
      </c>
      <c r="H2484" s="203">
        <v>37029.37841435185</v>
      </c>
      <c r="I2484" t="s">
        <v>2307</v>
      </c>
      <c r="M2484" t="s">
        <v>2476</v>
      </c>
      <c r="N2484" t="s">
        <v>3110</v>
      </c>
      <c r="O2484" t="s">
        <v>1779</v>
      </c>
      <c r="P2484" s="204">
        <v>5000</v>
      </c>
      <c r="S2484" t="s">
        <v>2477</v>
      </c>
      <c r="T2484" t="s">
        <v>3899</v>
      </c>
      <c r="U2484" s="206">
        <v>4.33</v>
      </c>
      <c r="V2484" t="s">
        <v>2308</v>
      </c>
      <c r="W2484" t="s">
        <v>3174</v>
      </c>
      <c r="X2484" t="s">
        <v>3175</v>
      </c>
      <c r="Y2484" t="s">
        <v>3114</v>
      </c>
      <c r="Z2484" t="s">
        <v>3532</v>
      </c>
      <c r="AA2484">
        <v>797580</v>
      </c>
      <c r="AB2484" s="203">
        <v>37030.875</v>
      </c>
      <c r="AC2484" s="203">
        <v>37032.875</v>
      </c>
    </row>
    <row r="2485" spans="1:29" x14ac:dyDescent="0.25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3</v>
      </c>
      <c r="F2485" s="218">
        <f t="shared" si="195"/>
        <v>75000</v>
      </c>
      <c r="G2485" s="207">
        <v>1265966</v>
      </c>
      <c r="H2485" s="203">
        <v>37029.378425925926</v>
      </c>
      <c r="I2485" t="s">
        <v>3639</v>
      </c>
      <c r="M2485" t="s">
        <v>2476</v>
      </c>
      <c r="N2485" t="s">
        <v>3110</v>
      </c>
      <c r="O2485" t="s">
        <v>2606</v>
      </c>
      <c r="Q2485" s="204">
        <v>25000</v>
      </c>
      <c r="S2485" t="s">
        <v>2477</v>
      </c>
      <c r="T2485" t="s">
        <v>3899</v>
      </c>
      <c r="U2485" s="206">
        <v>4.1399999999999997</v>
      </c>
      <c r="V2485" t="s">
        <v>2467</v>
      </c>
      <c r="W2485" t="s">
        <v>2319</v>
      </c>
      <c r="X2485" t="s">
        <v>2320</v>
      </c>
      <c r="Y2485" t="s">
        <v>3114</v>
      </c>
      <c r="Z2485" t="s">
        <v>3532</v>
      </c>
      <c r="AA2485">
        <v>797581</v>
      </c>
      <c r="AB2485" s="203">
        <v>37030.875</v>
      </c>
      <c r="AC2485" s="203">
        <v>37032.875</v>
      </c>
    </row>
    <row r="2486" spans="1:29" x14ac:dyDescent="0.25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3</v>
      </c>
      <c r="F2486" s="218">
        <f t="shared" si="195"/>
        <v>15000</v>
      </c>
      <c r="G2486" s="207">
        <v>1265968</v>
      </c>
      <c r="H2486" s="203">
        <v>37029.378449074073</v>
      </c>
      <c r="I2486" t="s">
        <v>3190</v>
      </c>
      <c r="M2486" t="s">
        <v>2476</v>
      </c>
      <c r="N2486" t="s">
        <v>3110</v>
      </c>
      <c r="O2486" t="s">
        <v>1761</v>
      </c>
      <c r="Q2486" s="204">
        <v>5000</v>
      </c>
      <c r="S2486" t="s">
        <v>2477</v>
      </c>
      <c r="T2486" t="s">
        <v>3899</v>
      </c>
      <c r="U2486" s="206">
        <v>4.4749999999999996</v>
      </c>
      <c r="V2486" t="s">
        <v>3191</v>
      </c>
      <c r="W2486" t="s">
        <v>2358</v>
      </c>
      <c r="X2486" t="s">
        <v>2359</v>
      </c>
      <c r="Y2486" t="s">
        <v>3114</v>
      </c>
      <c r="Z2486" t="s">
        <v>3532</v>
      </c>
      <c r="AA2486">
        <v>797582</v>
      </c>
      <c r="AB2486" s="203">
        <v>37030.875</v>
      </c>
      <c r="AC2486" s="203">
        <v>37032.875</v>
      </c>
    </row>
    <row r="2487" spans="1:29" x14ac:dyDescent="0.25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3</v>
      </c>
      <c r="F2487" s="218">
        <f t="shared" si="195"/>
        <v>75000</v>
      </c>
      <c r="G2487" s="207">
        <v>1265969</v>
      </c>
      <c r="H2487" s="203">
        <v>37029.378472222219</v>
      </c>
      <c r="I2487" t="s">
        <v>3639</v>
      </c>
      <c r="M2487" t="s">
        <v>2476</v>
      </c>
      <c r="N2487" t="s">
        <v>3110</v>
      </c>
      <c r="O2487" t="s">
        <v>2606</v>
      </c>
      <c r="Q2487" s="204">
        <v>25000</v>
      </c>
      <c r="S2487" t="s">
        <v>2477</v>
      </c>
      <c r="T2487" t="s">
        <v>3899</v>
      </c>
      <c r="U2487" s="206">
        <v>4.1449999999999996</v>
      </c>
      <c r="V2487" t="s">
        <v>2467</v>
      </c>
      <c r="W2487" t="s">
        <v>2319</v>
      </c>
      <c r="X2487" t="s">
        <v>2320</v>
      </c>
      <c r="Y2487" t="s">
        <v>3114</v>
      </c>
      <c r="Z2487" t="s">
        <v>3532</v>
      </c>
      <c r="AA2487">
        <v>797584</v>
      </c>
      <c r="AB2487" s="203">
        <v>37030.875</v>
      </c>
      <c r="AC2487" s="203">
        <v>37032.875</v>
      </c>
    </row>
    <row r="2488" spans="1:29" x14ac:dyDescent="0.25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3</v>
      </c>
      <c r="F2488" s="218">
        <f t="shared" si="195"/>
        <v>9000</v>
      </c>
      <c r="G2488" s="207">
        <v>1265970</v>
      </c>
      <c r="H2488" s="203">
        <v>37029.378518518519</v>
      </c>
      <c r="I2488" t="s">
        <v>2313</v>
      </c>
      <c r="M2488" t="s">
        <v>2476</v>
      </c>
      <c r="N2488" t="s">
        <v>3110</v>
      </c>
      <c r="O2488" t="s">
        <v>1768</v>
      </c>
      <c r="Q2488" s="204">
        <v>3000</v>
      </c>
      <c r="S2488" t="s">
        <v>2477</v>
      </c>
      <c r="T2488" t="s">
        <v>3899</v>
      </c>
      <c r="U2488" s="206">
        <v>3.96</v>
      </c>
      <c r="V2488" t="s">
        <v>2250</v>
      </c>
      <c r="W2488" t="s">
        <v>3174</v>
      </c>
      <c r="X2488" t="s">
        <v>3138</v>
      </c>
      <c r="Y2488" t="s">
        <v>3114</v>
      </c>
      <c r="Z2488" t="s">
        <v>3532</v>
      </c>
      <c r="AA2488">
        <v>797585</v>
      </c>
      <c r="AB2488" s="203">
        <v>37030.875</v>
      </c>
      <c r="AC2488" s="203">
        <v>37032.875</v>
      </c>
    </row>
    <row r="2489" spans="1:29" x14ac:dyDescent="0.25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3</v>
      </c>
      <c r="F2489" s="218">
        <f t="shared" si="195"/>
        <v>75000</v>
      </c>
      <c r="G2489" s="207">
        <v>1265971</v>
      </c>
      <c r="H2489" s="203">
        <v>37029.378530092596</v>
      </c>
      <c r="I2489" t="s">
        <v>3639</v>
      </c>
      <c r="M2489" t="s">
        <v>2476</v>
      </c>
      <c r="N2489" t="s">
        <v>3110</v>
      </c>
      <c r="O2489" t="s">
        <v>2606</v>
      </c>
      <c r="Q2489" s="204">
        <v>25000</v>
      </c>
      <c r="S2489" t="s">
        <v>2477</v>
      </c>
      <c r="T2489" t="s">
        <v>3899</v>
      </c>
      <c r="U2489" s="206">
        <v>4.1500000000000004</v>
      </c>
      <c r="V2489" t="s">
        <v>2467</v>
      </c>
      <c r="W2489" t="s">
        <v>2319</v>
      </c>
      <c r="X2489" t="s">
        <v>2320</v>
      </c>
      <c r="Y2489" t="s">
        <v>3114</v>
      </c>
      <c r="Z2489" t="s">
        <v>3532</v>
      </c>
      <c r="AA2489">
        <v>797586</v>
      </c>
      <c r="AB2489" s="203">
        <v>37030.875</v>
      </c>
      <c r="AC2489" s="203">
        <v>37032.875</v>
      </c>
    </row>
    <row r="2490" spans="1:29" x14ac:dyDescent="0.25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3</v>
      </c>
      <c r="F2490" s="218">
        <f t="shared" si="195"/>
        <v>30000</v>
      </c>
      <c r="G2490" s="207">
        <v>1265972</v>
      </c>
      <c r="H2490" s="203">
        <v>37029.378587962965</v>
      </c>
      <c r="I2490" t="s">
        <v>3115</v>
      </c>
      <c r="M2490" t="s">
        <v>2476</v>
      </c>
      <c r="N2490" t="s">
        <v>3110</v>
      </c>
      <c r="O2490" t="s">
        <v>1762</v>
      </c>
      <c r="Q2490" s="204">
        <v>10000</v>
      </c>
      <c r="S2490" t="s">
        <v>2477</v>
      </c>
      <c r="T2490" t="s">
        <v>3899</v>
      </c>
      <c r="U2490" s="206">
        <v>4.085</v>
      </c>
      <c r="V2490" t="s">
        <v>3116</v>
      </c>
      <c r="W2490" t="s">
        <v>3157</v>
      </c>
      <c r="X2490" t="s">
        <v>3158</v>
      </c>
      <c r="Y2490" t="s">
        <v>3114</v>
      </c>
      <c r="Z2490" t="s">
        <v>3532</v>
      </c>
      <c r="AA2490">
        <v>797587</v>
      </c>
      <c r="AB2490" s="203">
        <v>37030.875</v>
      </c>
      <c r="AC2490" s="203">
        <v>37032.875</v>
      </c>
    </row>
    <row r="2491" spans="1:29" x14ac:dyDescent="0.25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4</v>
      </c>
      <c r="F2491" s="218">
        <f t="shared" si="195"/>
        <v>20000</v>
      </c>
      <c r="G2491" s="207">
        <v>1265973</v>
      </c>
      <c r="H2491" s="203">
        <v>37029.378668981481</v>
      </c>
      <c r="I2491" t="s">
        <v>2509</v>
      </c>
      <c r="M2491" t="s">
        <v>2476</v>
      </c>
      <c r="N2491" t="s">
        <v>2391</v>
      </c>
      <c r="O2491" t="s">
        <v>6</v>
      </c>
      <c r="Q2491" s="204">
        <v>5000</v>
      </c>
      <c r="S2491" t="s">
        <v>4050</v>
      </c>
      <c r="T2491" t="s">
        <v>2392</v>
      </c>
      <c r="U2491" s="206">
        <v>5.58</v>
      </c>
      <c r="V2491" t="s">
        <v>2544</v>
      </c>
      <c r="W2491" t="s">
        <v>2956</v>
      </c>
      <c r="X2491" t="s">
        <v>2957</v>
      </c>
      <c r="Y2491" t="s">
        <v>3114</v>
      </c>
      <c r="Z2491" t="s">
        <v>3533</v>
      </c>
      <c r="AA2491">
        <v>797588</v>
      </c>
      <c r="AB2491" s="203">
        <v>37030.875</v>
      </c>
      <c r="AC2491" s="203">
        <v>37033.875</v>
      </c>
    </row>
    <row r="2492" spans="1:29" x14ac:dyDescent="0.25">
      <c r="A2492" s="44" t="str">
        <f t="shared" si="191"/>
        <v>US Natural Gas Financial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Financial</v>
      </c>
      <c r="E2492" s="44">
        <f>IF(VLOOKUP(S2492,'DD-Lookup'!$J$6:$L$50,3,FALSE)="Monthly",(YEAR(AC2492)-YEAR(AB2492))*12+MONTH(AC2492)-MONTH(AB2492)+1,(AC2492-AB2492+1))</f>
        <v>31</v>
      </c>
      <c r="F2492" s="218">
        <f t="shared" si="195"/>
        <v>310000</v>
      </c>
      <c r="G2492" s="207">
        <v>1265974</v>
      </c>
      <c r="H2492" s="203">
        <v>37029.378750000003</v>
      </c>
      <c r="I2492" t="s">
        <v>2346</v>
      </c>
      <c r="M2492" t="s">
        <v>2476</v>
      </c>
      <c r="N2492" t="s">
        <v>2711</v>
      </c>
      <c r="O2492" t="s">
        <v>3124</v>
      </c>
      <c r="Q2492" s="204">
        <v>10000</v>
      </c>
      <c r="S2492" t="s">
        <v>2477</v>
      </c>
      <c r="T2492" t="s">
        <v>3899</v>
      </c>
      <c r="U2492" s="206">
        <v>4.2625000000000002</v>
      </c>
      <c r="V2492" t="s">
        <v>2347</v>
      </c>
      <c r="W2492" t="s">
        <v>3390</v>
      </c>
      <c r="X2492" t="s">
        <v>2713</v>
      </c>
      <c r="Y2492" t="s">
        <v>3964</v>
      </c>
      <c r="Z2492" t="s">
        <v>3532</v>
      </c>
      <c r="AA2492" t="s">
        <v>7</v>
      </c>
      <c r="AB2492" s="203">
        <v>37073.875</v>
      </c>
      <c r="AC2492" s="203">
        <v>37103.875</v>
      </c>
    </row>
    <row r="2493" spans="1:29" x14ac:dyDescent="0.25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3</v>
      </c>
      <c r="F2493" s="218">
        <f t="shared" si="195"/>
        <v>15000</v>
      </c>
      <c r="G2493" s="207">
        <v>1265975</v>
      </c>
      <c r="H2493" s="203">
        <v>37029.378750000003</v>
      </c>
      <c r="I2493" t="s">
        <v>3165</v>
      </c>
      <c r="M2493" t="s">
        <v>2476</v>
      </c>
      <c r="N2493" t="s">
        <v>3110</v>
      </c>
      <c r="O2493" t="s">
        <v>2625</v>
      </c>
      <c r="Q2493" s="204">
        <v>5000</v>
      </c>
      <c r="S2493" t="s">
        <v>2477</v>
      </c>
      <c r="T2493" t="s">
        <v>3899</v>
      </c>
      <c r="U2493" s="206">
        <v>4.09</v>
      </c>
      <c r="V2493" t="s">
        <v>3766</v>
      </c>
      <c r="W2493" t="s">
        <v>4133</v>
      </c>
      <c r="X2493" t="s">
        <v>2378</v>
      </c>
      <c r="Y2493" t="s">
        <v>3114</v>
      </c>
      <c r="Z2493" t="s">
        <v>3532</v>
      </c>
      <c r="AA2493">
        <v>797589</v>
      </c>
      <c r="AB2493" s="203">
        <v>37030.875</v>
      </c>
      <c r="AC2493" s="203">
        <v>37032.875</v>
      </c>
    </row>
    <row r="2494" spans="1:29" x14ac:dyDescent="0.25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365</v>
      </c>
      <c r="F2494" s="218">
        <f t="shared" si="195"/>
        <v>1825000</v>
      </c>
      <c r="G2494" s="207">
        <v>1265977</v>
      </c>
      <c r="H2494" s="203">
        <v>37029.378831018519</v>
      </c>
      <c r="I2494" t="s">
        <v>3118</v>
      </c>
      <c r="M2494" t="s">
        <v>2476</v>
      </c>
      <c r="N2494" t="s">
        <v>2711</v>
      </c>
      <c r="O2494" t="s">
        <v>3178</v>
      </c>
      <c r="Q2494" s="204">
        <v>5000</v>
      </c>
      <c r="S2494" t="s">
        <v>2477</v>
      </c>
      <c r="T2494" t="s">
        <v>3899</v>
      </c>
      <c r="U2494" s="206">
        <v>4.38</v>
      </c>
      <c r="V2494" t="s">
        <v>3119</v>
      </c>
      <c r="W2494" t="s">
        <v>3390</v>
      </c>
      <c r="X2494" t="s">
        <v>2713</v>
      </c>
      <c r="Y2494" t="s">
        <v>3964</v>
      </c>
      <c r="Z2494" t="s">
        <v>3532</v>
      </c>
      <c r="AA2494" t="s">
        <v>8</v>
      </c>
      <c r="AB2494" s="203">
        <v>37257.875</v>
      </c>
      <c r="AC2494" s="203">
        <v>37621.875</v>
      </c>
    </row>
    <row r="2495" spans="1:29" x14ac:dyDescent="0.25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3</v>
      </c>
      <c r="F2495" s="218">
        <f t="shared" si="195"/>
        <v>15000</v>
      </c>
      <c r="G2495" s="207">
        <v>1265978</v>
      </c>
      <c r="H2495" s="203">
        <v>37029.378912037035</v>
      </c>
      <c r="I2495" t="s">
        <v>3136</v>
      </c>
      <c r="M2495" t="s">
        <v>2476</v>
      </c>
      <c r="N2495" t="s">
        <v>3110</v>
      </c>
      <c r="O2495" t="s">
        <v>1848</v>
      </c>
      <c r="Q2495" s="204">
        <v>5000</v>
      </c>
      <c r="S2495" t="s">
        <v>2477</v>
      </c>
      <c r="T2495" t="s">
        <v>3899</v>
      </c>
      <c r="U2495" s="206">
        <v>4.3250000000000002</v>
      </c>
      <c r="V2495" t="s">
        <v>3140</v>
      </c>
      <c r="W2495" t="s">
        <v>3174</v>
      </c>
      <c r="X2495" t="s">
        <v>3175</v>
      </c>
      <c r="Y2495" t="s">
        <v>3114</v>
      </c>
      <c r="Z2495" t="s">
        <v>3532</v>
      </c>
      <c r="AA2495">
        <v>797591</v>
      </c>
      <c r="AB2495" s="203">
        <v>37030.875</v>
      </c>
      <c r="AC2495" s="203">
        <v>37032.875</v>
      </c>
    </row>
    <row r="2496" spans="1:29" x14ac:dyDescent="0.25">
      <c r="A2496" s="44" t="str">
        <f t="shared" si="191"/>
        <v>US Natural Gas Financial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Financial</v>
      </c>
      <c r="E2496" s="44">
        <f>IF(VLOOKUP(S2496,'DD-Lookup'!$J$6:$L$50,3,FALSE)="Monthly",(YEAR(AC2496)-YEAR(AB2496))*12+MONTH(AC2496)-MONTH(AB2496)+1,(AC2496-AB2496+1))</f>
        <v>30</v>
      </c>
      <c r="F2496" s="218">
        <f t="shared" si="195"/>
        <v>75000</v>
      </c>
      <c r="G2496" s="207">
        <v>1265979</v>
      </c>
      <c r="H2496" s="203">
        <v>37029.378935185188</v>
      </c>
      <c r="I2496" t="s">
        <v>3240</v>
      </c>
      <c r="M2496" t="s">
        <v>2476</v>
      </c>
      <c r="N2496" t="s">
        <v>2711</v>
      </c>
      <c r="O2496" t="s">
        <v>2712</v>
      </c>
      <c r="P2496" s="204">
        <v>2500</v>
      </c>
      <c r="S2496" t="s">
        <v>2477</v>
      </c>
      <c r="T2496" t="s">
        <v>3899</v>
      </c>
      <c r="U2496" s="206">
        <v>4.18</v>
      </c>
      <c r="V2496" t="s">
        <v>2508</v>
      </c>
      <c r="W2496" t="s">
        <v>3390</v>
      </c>
      <c r="X2496" t="s">
        <v>2713</v>
      </c>
      <c r="Y2496" t="s">
        <v>3964</v>
      </c>
      <c r="Z2496" t="s">
        <v>3532</v>
      </c>
      <c r="AA2496" t="s">
        <v>9</v>
      </c>
      <c r="AB2496" s="203">
        <v>37043.875</v>
      </c>
      <c r="AC2496" s="203">
        <v>37072.875</v>
      </c>
    </row>
    <row r="2497" spans="1:29" x14ac:dyDescent="0.25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3</v>
      </c>
      <c r="F2497" s="218">
        <f t="shared" si="195"/>
        <v>15000</v>
      </c>
      <c r="G2497" s="207">
        <v>1265980</v>
      </c>
      <c r="H2497" s="203">
        <v>37029.378935185188</v>
      </c>
      <c r="I2497" t="s">
        <v>2983</v>
      </c>
      <c r="M2497" t="s">
        <v>2476</v>
      </c>
      <c r="N2497" t="s">
        <v>3110</v>
      </c>
      <c r="O2497" t="s">
        <v>1779</v>
      </c>
      <c r="P2497" s="204">
        <v>5000</v>
      </c>
      <c r="S2497" t="s">
        <v>2477</v>
      </c>
      <c r="T2497" t="s">
        <v>3899</v>
      </c>
      <c r="U2497" s="206">
        <v>4.3250000000000002</v>
      </c>
      <c r="V2497" t="s">
        <v>2984</v>
      </c>
      <c r="W2497" t="s">
        <v>3174</v>
      </c>
      <c r="X2497" t="s">
        <v>3175</v>
      </c>
      <c r="Y2497" t="s">
        <v>3114</v>
      </c>
      <c r="Z2497" t="s">
        <v>3532</v>
      </c>
      <c r="AA2497">
        <v>797592</v>
      </c>
      <c r="AB2497" s="203">
        <v>37030.875</v>
      </c>
      <c r="AC2497" s="203">
        <v>37032.875</v>
      </c>
    </row>
    <row r="2498" spans="1:29" x14ac:dyDescent="0.25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3</v>
      </c>
      <c r="F2498" s="218">
        <f t="shared" si="195"/>
        <v>12894</v>
      </c>
      <c r="G2498" s="207">
        <v>1265984</v>
      </c>
      <c r="H2498" s="203">
        <v>37029.37908564815</v>
      </c>
      <c r="I2498" t="s">
        <v>2856</v>
      </c>
      <c r="M2498" t="s">
        <v>2476</v>
      </c>
      <c r="N2498" t="s">
        <v>3110</v>
      </c>
      <c r="O2498" t="s">
        <v>1812</v>
      </c>
      <c r="Q2498" s="204">
        <v>4298</v>
      </c>
      <c r="S2498" t="s">
        <v>2477</v>
      </c>
      <c r="T2498" t="s">
        <v>3899</v>
      </c>
      <c r="U2498" s="206">
        <v>2.4700000000000002</v>
      </c>
      <c r="V2498" t="s">
        <v>2882</v>
      </c>
      <c r="W2498" t="s">
        <v>2400</v>
      </c>
      <c r="X2498" t="s">
        <v>2375</v>
      </c>
      <c r="Y2498" t="s">
        <v>3114</v>
      </c>
      <c r="Z2498" t="s">
        <v>3532</v>
      </c>
      <c r="AA2498">
        <v>797595</v>
      </c>
      <c r="AB2498" s="203">
        <v>37030.875</v>
      </c>
      <c r="AC2498" s="203">
        <v>37032.875</v>
      </c>
    </row>
    <row r="2499" spans="1:29" x14ac:dyDescent="0.25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3</v>
      </c>
      <c r="F2499" s="218">
        <f t="shared" si="195"/>
        <v>15000</v>
      </c>
      <c r="G2499" s="207">
        <v>1265983</v>
      </c>
      <c r="H2499" s="203">
        <v>37029.37908564815</v>
      </c>
      <c r="I2499" t="s">
        <v>3681</v>
      </c>
      <c r="M2499" t="s">
        <v>2476</v>
      </c>
      <c r="N2499" t="s">
        <v>3110</v>
      </c>
      <c r="O2499" t="s">
        <v>2624</v>
      </c>
      <c r="P2499" s="204">
        <v>5000</v>
      </c>
      <c r="S2499" t="s">
        <v>2477</v>
      </c>
      <c r="T2499" t="s">
        <v>3899</v>
      </c>
      <c r="U2499" s="206">
        <v>4.09</v>
      </c>
      <c r="V2499" t="s">
        <v>3682</v>
      </c>
      <c r="W2499" t="s">
        <v>4133</v>
      </c>
      <c r="X2499" t="s">
        <v>2378</v>
      </c>
      <c r="Y2499" t="s">
        <v>3114</v>
      </c>
      <c r="Z2499" t="s">
        <v>3532</v>
      </c>
      <c r="AA2499">
        <v>797594</v>
      </c>
      <c r="AB2499" s="203">
        <v>37030.875</v>
      </c>
      <c r="AC2499" s="203">
        <v>37032.875</v>
      </c>
    </row>
    <row r="2500" spans="1:29" x14ac:dyDescent="0.25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3</v>
      </c>
      <c r="F2500" s="218">
        <f t="shared" si="195"/>
        <v>75000</v>
      </c>
      <c r="G2500" s="207">
        <v>1265985</v>
      </c>
      <c r="H2500" s="203">
        <v>37029.379120370373</v>
      </c>
      <c r="I2500" t="s">
        <v>2365</v>
      </c>
      <c r="M2500" t="s">
        <v>2476</v>
      </c>
      <c r="N2500" t="s">
        <v>3110</v>
      </c>
      <c r="O2500" t="s">
        <v>2606</v>
      </c>
      <c r="Q2500" s="204">
        <v>25000</v>
      </c>
      <c r="S2500" t="s">
        <v>2477</v>
      </c>
      <c r="T2500" t="s">
        <v>3899</v>
      </c>
      <c r="U2500" s="206">
        <v>4.1550000000000002</v>
      </c>
      <c r="V2500" t="s">
        <v>2922</v>
      </c>
      <c r="W2500" t="s">
        <v>2319</v>
      </c>
      <c r="X2500" t="s">
        <v>2320</v>
      </c>
      <c r="Y2500" t="s">
        <v>3114</v>
      </c>
      <c r="Z2500" t="s">
        <v>3532</v>
      </c>
      <c r="AA2500">
        <v>797596</v>
      </c>
      <c r="AB2500" s="203">
        <v>37030.875</v>
      </c>
      <c r="AC2500" s="203">
        <v>37032.875</v>
      </c>
    </row>
    <row r="2501" spans="1:29" x14ac:dyDescent="0.25">
      <c r="A2501" s="44" t="str">
        <f t="shared" si="191"/>
        <v>US Natural Gas Financial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Financial</v>
      </c>
      <c r="E2501" s="44">
        <f>IF(VLOOKUP(S2501,'DD-Lookup'!$J$6:$L$50,3,FALSE)="Monthly",(YEAR(AC2501)-YEAR(AB2501))*12+MONTH(AC2501)-MONTH(AB2501)+1,(AC2501-AB2501+1))</f>
        <v>365</v>
      </c>
      <c r="F2501" s="218">
        <f t="shared" si="195"/>
        <v>1825000</v>
      </c>
      <c r="G2501" s="207">
        <v>1265986</v>
      </c>
      <c r="H2501" s="203">
        <v>37029.379131944443</v>
      </c>
      <c r="I2501" t="s">
        <v>3118</v>
      </c>
      <c r="M2501" t="s">
        <v>2476</v>
      </c>
      <c r="N2501" t="s">
        <v>2711</v>
      </c>
      <c r="O2501" t="s">
        <v>3178</v>
      </c>
      <c r="Q2501" s="204">
        <v>5000</v>
      </c>
      <c r="S2501" t="s">
        <v>2477</v>
      </c>
      <c r="T2501" t="s">
        <v>3899</v>
      </c>
      <c r="U2501" s="206">
        <v>4.38</v>
      </c>
      <c r="V2501" t="s">
        <v>3119</v>
      </c>
      <c r="W2501" t="s">
        <v>3390</v>
      </c>
      <c r="X2501" t="s">
        <v>2713</v>
      </c>
      <c r="Y2501" t="s">
        <v>3964</v>
      </c>
      <c r="Z2501" t="s">
        <v>3532</v>
      </c>
      <c r="AA2501" t="s">
        <v>10</v>
      </c>
      <c r="AB2501" s="203">
        <v>37257.875</v>
      </c>
      <c r="AC2501" s="203">
        <v>37621.875</v>
      </c>
    </row>
    <row r="2502" spans="1:29" x14ac:dyDescent="0.25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3</v>
      </c>
      <c r="F2502" s="218">
        <f t="shared" si="195"/>
        <v>15000</v>
      </c>
      <c r="G2502" s="207">
        <v>1265987</v>
      </c>
      <c r="H2502" s="203">
        <v>37029.379131944443</v>
      </c>
      <c r="I2502" t="s">
        <v>2669</v>
      </c>
      <c r="M2502" t="s">
        <v>2476</v>
      </c>
      <c r="N2502" t="s">
        <v>3110</v>
      </c>
      <c r="O2502" t="s">
        <v>1753</v>
      </c>
      <c r="Q2502" s="204">
        <v>5000</v>
      </c>
      <c r="S2502" t="s">
        <v>2477</v>
      </c>
      <c r="T2502" t="s">
        <v>3899</v>
      </c>
      <c r="U2502" s="206">
        <v>4.1738</v>
      </c>
      <c r="V2502" t="s">
        <v>3146</v>
      </c>
      <c r="W2502" t="s">
        <v>3112</v>
      </c>
      <c r="X2502" t="s">
        <v>3113</v>
      </c>
      <c r="Y2502" t="s">
        <v>3114</v>
      </c>
      <c r="Z2502" t="s">
        <v>3532</v>
      </c>
      <c r="AA2502">
        <v>797597</v>
      </c>
      <c r="AB2502" s="203">
        <v>37030.875</v>
      </c>
      <c r="AC2502" s="203">
        <v>37032.875</v>
      </c>
    </row>
    <row r="2503" spans="1:29" x14ac:dyDescent="0.25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3</v>
      </c>
      <c r="F2503" s="218">
        <f t="shared" si="195"/>
        <v>3000</v>
      </c>
      <c r="G2503" s="207">
        <v>1265988</v>
      </c>
      <c r="H2503" s="203">
        <v>37029.379178240742</v>
      </c>
      <c r="I2503" t="s">
        <v>2721</v>
      </c>
      <c r="M2503" t="s">
        <v>2476</v>
      </c>
      <c r="N2503" t="s">
        <v>3110</v>
      </c>
      <c r="O2503" t="s">
        <v>1178</v>
      </c>
      <c r="P2503" s="204">
        <v>1000</v>
      </c>
      <c r="S2503" t="s">
        <v>2477</v>
      </c>
      <c r="T2503" t="s">
        <v>3899</v>
      </c>
      <c r="U2503" s="206">
        <v>3.98</v>
      </c>
      <c r="V2503" t="s">
        <v>3196</v>
      </c>
      <c r="W2503" t="s">
        <v>4133</v>
      </c>
      <c r="X2503" t="s">
        <v>2378</v>
      </c>
      <c r="Y2503" t="s">
        <v>3114</v>
      </c>
      <c r="Z2503" t="s">
        <v>3532</v>
      </c>
      <c r="AA2503">
        <v>797598</v>
      </c>
      <c r="AB2503" s="203">
        <v>37030.875</v>
      </c>
      <c r="AC2503" s="203">
        <v>37032.875</v>
      </c>
    </row>
    <row r="2504" spans="1:29" x14ac:dyDescent="0.25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3</v>
      </c>
      <c r="F2504" s="218">
        <f t="shared" si="195"/>
        <v>1230</v>
      </c>
      <c r="G2504" s="207">
        <v>1265991</v>
      </c>
      <c r="H2504" s="203">
        <v>37029.379247685189</v>
      </c>
      <c r="I2504" t="s">
        <v>2723</v>
      </c>
      <c r="M2504" t="s">
        <v>2476</v>
      </c>
      <c r="N2504" t="s">
        <v>3110</v>
      </c>
      <c r="O2504" t="s">
        <v>1768</v>
      </c>
      <c r="P2504" s="204">
        <v>410</v>
      </c>
      <c r="S2504" t="s">
        <v>2477</v>
      </c>
      <c r="T2504" t="s">
        <v>3899</v>
      </c>
      <c r="U2504" s="206">
        <v>3.9550000000000001</v>
      </c>
      <c r="V2504" t="s">
        <v>2459</v>
      </c>
      <c r="W2504" t="s">
        <v>3174</v>
      </c>
      <c r="X2504" t="s">
        <v>3138</v>
      </c>
      <c r="Y2504" t="s">
        <v>3114</v>
      </c>
      <c r="Z2504" t="s">
        <v>3532</v>
      </c>
      <c r="AA2504">
        <v>797600</v>
      </c>
      <c r="AB2504" s="203">
        <v>37030.875</v>
      </c>
      <c r="AC2504" s="203">
        <v>37032.875</v>
      </c>
    </row>
    <row r="2505" spans="1:29" x14ac:dyDescent="0.25">
      <c r="A2505" s="44" t="str">
        <f t="shared" si="191"/>
        <v xml:space="preserve"> Natural Gas Physical</v>
      </c>
      <c r="B2505" s="44" t="str">
        <f t="shared" si="192"/>
        <v/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4</v>
      </c>
      <c r="F2505" s="218">
        <f t="shared" si="195"/>
        <v>40000</v>
      </c>
      <c r="G2505" s="207">
        <v>1265992</v>
      </c>
      <c r="H2505" s="203">
        <v>37029.379282407404</v>
      </c>
      <c r="I2505" t="s">
        <v>2955</v>
      </c>
      <c r="M2505" t="s">
        <v>2476</v>
      </c>
      <c r="N2505" t="s">
        <v>2391</v>
      </c>
      <c r="O2505" t="s">
        <v>2080</v>
      </c>
      <c r="P2505" s="204">
        <v>10000</v>
      </c>
      <c r="S2505" t="s">
        <v>4050</v>
      </c>
      <c r="T2505" t="s">
        <v>2392</v>
      </c>
      <c r="U2505" s="206">
        <v>5.41</v>
      </c>
      <c r="V2505" t="s">
        <v>3680</v>
      </c>
      <c r="W2505" t="s">
        <v>2394</v>
      </c>
      <c r="X2505" t="s">
        <v>2395</v>
      </c>
      <c r="Y2505" t="s">
        <v>3114</v>
      </c>
      <c r="Z2505" t="s">
        <v>3533</v>
      </c>
      <c r="AA2505">
        <v>797601</v>
      </c>
      <c r="AB2505" s="203">
        <v>37029.875</v>
      </c>
      <c r="AC2505" s="203">
        <v>37032.875</v>
      </c>
    </row>
    <row r="2506" spans="1:29" x14ac:dyDescent="0.25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3</v>
      </c>
      <c r="F2506" s="218">
        <f t="shared" si="195"/>
        <v>30000</v>
      </c>
      <c r="G2506" s="207">
        <v>1265993</v>
      </c>
      <c r="H2506" s="203">
        <v>37029.379305555558</v>
      </c>
      <c r="I2506" t="s">
        <v>2429</v>
      </c>
      <c r="M2506" t="s">
        <v>2476</v>
      </c>
      <c r="N2506" t="s">
        <v>3110</v>
      </c>
      <c r="O2506" t="s">
        <v>1177</v>
      </c>
      <c r="P2506" s="204">
        <v>10000</v>
      </c>
      <c r="S2506" t="s">
        <v>2477</v>
      </c>
      <c r="T2506" t="s">
        <v>3899</v>
      </c>
      <c r="U2506" s="206">
        <v>4.1500000000000004</v>
      </c>
      <c r="V2506" t="s">
        <v>3746</v>
      </c>
      <c r="W2506" t="s">
        <v>2319</v>
      </c>
      <c r="X2506" t="s">
        <v>2915</v>
      </c>
      <c r="Y2506" t="s">
        <v>3114</v>
      </c>
      <c r="Z2506" t="s">
        <v>3532</v>
      </c>
      <c r="AA2506">
        <v>797602</v>
      </c>
      <c r="AB2506" s="203">
        <v>37030.875</v>
      </c>
      <c r="AC2506" s="203">
        <v>37032.875</v>
      </c>
    </row>
    <row r="2507" spans="1:29" x14ac:dyDescent="0.25">
      <c r="A2507" s="44" t="str">
        <f t="shared" ref="A2507:A2570" si="196">B2507&amp;" "&amp;C2507&amp;" "&amp;D2507</f>
        <v>US Natural Gas Financial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Financial</v>
      </c>
      <c r="E2507" s="44">
        <f>IF(VLOOKUP(S2507,'DD-Lookup'!$J$6:$L$50,3,FALSE)="Monthly",(YEAR(AC2507)-YEAR(AB2507))*12+MONTH(AC2507)-MONTH(AB2507)+1,(AC2507-AB2507+1))</f>
        <v>30</v>
      </c>
      <c r="F2507" s="218">
        <f t="shared" ref="F2507:F2570" si="200">E2507*SUM(P2507:Q2507)</f>
        <v>600000</v>
      </c>
      <c r="G2507" s="207">
        <v>1265994</v>
      </c>
      <c r="H2507" s="203">
        <v>37029.379328703704</v>
      </c>
      <c r="I2507" t="s">
        <v>2710</v>
      </c>
      <c r="M2507" t="s">
        <v>2476</v>
      </c>
      <c r="N2507" t="s">
        <v>2711</v>
      </c>
      <c r="O2507" t="s">
        <v>2712</v>
      </c>
      <c r="Q2507" s="204">
        <v>20000</v>
      </c>
      <c r="S2507" t="s">
        <v>2477</v>
      </c>
      <c r="T2507" t="s">
        <v>3899</v>
      </c>
      <c r="U2507" s="206">
        <v>4.1849999999999996</v>
      </c>
      <c r="V2507" t="s">
        <v>3135</v>
      </c>
      <c r="W2507" t="s">
        <v>3390</v>
      </c>
      <c r="X2507" t="s">
        <v>2713</v>
      </c>
      <c r="Y2507" t="s">
        <v>3964</v>
      </c>
      <c r="Z2507" t="s">
        <v>3532</v>
      </c>
      <c r="AA2507" t="s">
        <v>11</v>
      </c>
      <c r="AB2507" s="203">
        <v>37043.875</v>
      </c>
      <c r="AC2507" s="203">
        <v>37072.875</v>
      </c>
    </row>
    <row r="2508" spans="1:29" x14ac:dyDescent="0.25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3</v>
      </c>
      <c r="F2508" s="218">
        <f t="shared" si="200"/>
        <v>75000</v>
      </c>
      <c r="G2508" s="207">
        <v>1265995</v>
      </c>
      <c r="H2508" s="203">
        <v>37029.379386574074</v>
      </c>
      <c r="I2508" t="s">
        <v>3871</v>
      </c>
      <c r="M2508" t="s">
        <v>2476</v>
      </c>
      <c r="N2508" t="s">
        <v>3110</v>
      </c>
      <c r="O2508" t="s">
        <v>2606</v>
      </c>
      <c r="P2508" s="204">
        <v>25000</v>
      </c>
      <c r="S2508" t="s">
        <v>2477</v>
      </c>
      <c r="T2508" t="s">
        <v>3899</v>
      </c>
      <c r="U2508" s="206">
        <v>4.1550000000000002</v>
      </c>
      <c r="V2508" t="s">
        <v>2343</v>
      </c>
      <c r="W2508" t="s">
        <v>2319</v>
      </c>
      <c r="X2508" t="s">
        <v>2320</v>
      </c>
      <c r="Y2508" t="s">
        <v>3114</v>
      </c>
      <c r="Z2508" t="s">
        <v>3532</v>
      </c>
      <c r="AA2508">
        <v>797603</v>
      </c>
      <c r="AB2508" s="203">
        <v>37030.875</v>
      </c>
      <c r="AC2508" s="203">
        <v>37032.875</v>
      </c>
    </row>
    <row r="2509" spans="1:29" x14ac:dyDescent="0.25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3</v>
      </c>
      <c r="F2509" s="218">
        <f t="shared" si="200"/>
        <v>15000</v>
      </c>
      <c r="G2509" s="207">
        <v>1265996</v>
      </c>
      <c r="H2509" s="203">
        <v>37029.37940972222</v>
      </c>
      <c r="I2509" t="s">
        <v>3684</v>
      </c>
      <c r="M2509" t="s">
        <v>2476</v>
      </c>
      <c r="N2509" t="s">
        <v>3110</v>
      </c>
      <c r="O2509" t="s">
        <v>1768</v>
      </c>
      <c r="P2509" s="204">
        <v>5000</v>
      </c>
      <c r="S2509" t="s">
        <v>2477</v>
      </c>
      <c r="T2509" t="s">
        <v>3899</v>
      </c>
      <c r="U2509" s="206">
        <v>3.95</v>
      </c>
      <c r="V2509" t="s">
        <v>3685</v>
      </c>
      <c r="W2509" t="s">
        <v>3174</v>
      </c>
      <c r="X2509" t="s">
        <v>3138</v>
      </c>
      <c r="Y2509" t="s">
        <v>3114</v>
      </c>
      <c r="Z2509" t="s">
        <v>3532</v>
      </c>
      <c r="AA2509">
        <v>797604</v>
      </c>
      <c r="AB2509" s="203">
        <v>37030.875</v>
      </c>
      <c r="AC2509" s="203">
        <v>37032.875</v>
      </c>
    </row>
    <row r="2510" spans="1:29" x14ac:dyDescent="0.25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3</v>
      </c>
      <c r="F2510" s="218">
        <f t="shared" si="200"/>
        <v>15000</v>
      </c>
      <c r="G2510" s="207">
        <v>1265998</v>
      </c>
      <c r="H2510" s="203">
        <v>37029.379444444443</v>
      </c>
      <c r="I2510" t="s">
        <v>2863</v>
      </c>
      <c r="M2510" t="s">
        <v>2476</v>
      </c>
      <c r="N2510" t="s">
        <v>3110</v>
      </c>
      <c r="O2510" t="s">
        <v>1761</v>
      </c>
      <c r="Q2510" s="204">
        <v>5000</v>
      </c>
      <c r="S2510" t="s">
        <v>2477</v>
      </c>
      <c r="T2510" t="s">
        <v>3899</v>
      </c>
      <c r="U2510" s="206">
        <v>4.4800000000000004</v>
      </c>
      <c r="V2510" t="s">
        <v>2901</v>
      </c>
      <c r="W2510" t="s">
        <v>2358</v>
      </c>
      <c r="X2510" t="s">
        <v>2359</v>
      </c>
      <c r="Y2510" t="s">
        <v>3114</v>
      </c>
      <c r="Z2510" t="s">
        <v>3532</v>
      </c>
      <c r="AA2510">
        <v>797606</v>
      </c>
      <c r="AB2510" s="203">
        <v>37030.875</v>
      </c>
      <c r="AC2510" s="203">
        <v>37032.875</v>
      </c>
    </row>
    <row r="2511" spans="1:29" x14ac:dyDescent="0.25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3</v>
      </c>
      <c r="F2511" s="218">
        <f t="shared" si="200"/>
        <v>15000</v>
      </c>
      <c r="G2511" s="207">
        <v>1265999</v>
      </c>
      <c r="H2511" s="203">
        <v>37029.37945601852</v>
      </c>
      <c r="I2511" t="s">
        <v>2704</v>
      </c>
      <c r="M2511" t="s">
        <v>2476</v>
      </c>
      <c r="N2511" t="s">
        <v>3110</v>
      </c>
      <c r="O2511" t="s">
        <v>1753</v>
      </c>
      <c r="Q2511" s="204">
        <v>5000</v>
      </c>
      <c r="S2511" t="s">
        <v>2477</v>
      </c>
      <c r="T2511" t="s">
        <v>3899</v>
      </c>
      <c r="U2511" s="206">
        <v>4.1725000000000003</v>
      </c>
      <c r="V2511" t="s">
        <v>3739</v>
      </c>
      <c r="W2511" t="s">
        <v>3112</v>
      </c>
      <c r="X2511" t="s">
        <v>3113</v>
      </c>
      <c r="Y2511" t="s">
        <v>3114</v>
      </c>
      <c r="Z2511" t="s">
        <v>3532</v>
      </c>
      <c r="AA2511">
        <v>797607</v>
      </c>
      <c r="AB2511" s="203">
        <v>37030.875</v>
      </c>
      <c r="AC2511" s="203">
        <v>37032.875</v>
      </c>
    </row>
    <row r="2512" spans="1:29" x14ac:dyDescent="0.25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3</v>
      </c>
      <c r="F2512" s="218">
        <f t="shared" si="200"/>
        <v>15000</v>
      </c>
      <c r="G2512" s="207">
        <v>1266002</v>
      </c>
      <c r="H2512" s="203">
        <v>37029.379479166666</v>
      </c>
      <c r="I2512" t="s">
        <v>2420</v>
      </c>
      <c r="M2512" t="s">
        <v>2476</v>
      </c>
      <c r="N2512" t="s">
        <v>3110</v>
      </c>
      <c r="O2512" t="s">
        <v>1805</v>
      </c>
      <c r="Q2512" s="204">
        <v>5000</v>
      </c>
      <c r="S2512" t="s">
        <v>2477</v>
      </c>
      <c r="T2512" t="s">
        <v>3899</v>
      </c>
      <c r="U2512" s="206">
        <v>3.85</v>
      </c>
      <c r="V2512" t="s">
        <v>3706</v>
      </c>
      <c r="W2512" t="s">
        <v>2386</v>
      </c>
      <c r="X2512" t="s">
        <v>2375</v>
      </c>
      <c r="Y2512" t="s">
        <v>3114</v>
      </c>
      <c r="Z2512" t="s">
        <v>3532</v>
      </c>
      <c r="AA2512">
        <v>797608</v>
      </c>
      <c r="AB2512" s="203">
        <v>37030.875</v>
      </c>
      <c r="AC2512" s="203">
        <v>37032.875</v>
      </c>
    </row>
    <row r="2513" spans="1:29" x14ac:dyDescent="0.25">
      <c r="A2513" s="44" t="str">
        <f t="shared" si="196"/>
        <v>US Natural Gas Physical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3</v>
      </c>
      <c r="F2513" s="218">
        <f t="shared" si="200"/>
        <v>30000</v>
      </c>
      <c r="G2513" s="207">
        <v>1266003</v>
      </c>
      <c r="H2513" s="203">
        <v>37029.379490740743</v>
      </c>
      <c r="I2513" t="s">
        <v>2630</v>
      </c>
      <c r="M2513" t="s">
        <v>2476</v>
      </c>
      <c r="N2513" t="s">
        <v>3110</v>
      </c>
      <c r="O2513" t="s">
        <v>1177</v>
      </c>
      <c r="P2513" s="204">
        <v>10000</v>
      </c>
      <c r="S2513" t="s">
        <v>2477</v>
      </c>
      <c r="T2513" t="s">
        <v>3899</v>
      </c>
      <c r="U2513" s="206">
        <v>4.1399999999999997</v>
      </c>
      <c r="V2513" t="s">
        <v>2531</v>
      </c>
      <c r="W2513" t="s">
        <v>2319</v>
      </c>
      <c r="X2513" t="s">
        <v>2915</v>
      </c>
      <c r="Y2513" t="s">
        <v>3114</v>
      </c>
      <c r="Z2513" t="s">
        <v>3532</v>
      </c>
      <c r="AA2513">
        <v>797609</v>
      </c>
      <c r="AB2513" s="203">
        <v>37030.875</v>
      </c>
      <c r="AC2513" s="203">
        <v>37032.875</v>
      </c>
    </row>
    <row r="2514" spans="1:29" x14ac:dyDescent="0.25">
      <c r="A2514" s="44" t="str">
        <f t="shared" si="196"/>
        <v>US Natural Gas Financial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30</v>
      </c>
      <c r="F2514" s="218">
        <f t="shared" si="200"/>
        <v>300000</v>
      </c>
      <c r="G2514" s="207">
        <v>1266004</v>
      </c>
      <c r="H2514" s="203">
        <v>37029.379502314812</v>
      </c>
      <c r="I2514" t="s">
        <v>2717</v>
      </c>
      <c r="M2514" t="s">
        <v>2476</v>
      </c>
      <c r="N2514" t="s">
        <v>2711</v>
      </c>
      <c r="O2514" t="s">
        <v>2712</v>
      </c>
      <c r="P2514" s="204">
        <v>10000</v>
      </c>
      <c r="S2514" t="s">
        <v>2477</v>
      </c>
      <c r="T2514" t="s">
        <v>3899</v>
      </c>
      <c r="U2514" s="206">
        <v>4.18</v>
      </c>
      <c r="V2514" t="s">
        <v>3702</v>
      </c>
      <c r="W2514" t="s">
        <v>3390</v>
      </c>
      <c r="X2514" t="s">
        <v>2713</v>
      </c>
      <c r="Y2514" t="s">
        <v>3964</v>
      </c>
      <c r="Z2514" t="s">
        <v>3532</v>
      </c>
      <c r="AA2514" t="s">
        <v>12</v>
      </c>
      <c r="AB2514" s="203">
        <v>37043.875</v>
      </c>
      <c r="AC2514" s="203">
        <v>37072.875</v>
      </c>
    </row>
    <row r="2515" spans="1:29" x14ac:dyDescent="0.25">
      <c r="A2515" s="44" t="str">
        <f t="shared" si="196"/>
        <v>US Natural Gas Financial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Financial</v>
      </c>
      <c r="E2515" s="44">
        <f>IF(VLOOKUP(S2515,'DD-Lookup'!$J$6:$L$50,3,FALSE)="Monthly",(YEAR(AC2515)-YEAR(AB2515))*12+MONTH(AC2515)-MONTH(AB2515)+1,(AC2515-AB2515+1))</f>
        <v>31</v>
      </c>
      <c r="F2515" s="218">
        <f t="shared" si="200"/>
        <v>620000</v>
      </c>
      <c r="G2515" s="207">
        <v>1266006</v>
      </c>
      <c r="H2515" s="203">
        <v>37029.379548611112</v>
      </c>
      <c r="I2515" t="s">
        <v>3118</v>
      </c>
      <c r="M2515" t="s">
        <v>2476</v>
      </c>
      <c r="N2515" t="s">
        <v>2711</v>
      </c>
      <c r="O2515" t="s">
        <v>2724</v>
      </c>
      <c r="Q2515" s="204">
        <v>20000</v>
      </c>
      <c r="S2515" t="s">
        <v>2477</v>
      </c>
      <c r="T2515" t="s">
        <v>3899</v>
      </c>
      <c r="U2515" s="206">
        <v>4.3449999999999998</v>
      </c>
      <c r="V2515" t="s">
        <v>3132</v>
      </c>
      <c r="W2515" t="s">
        <v>3390</v>
      </c>
      <c r="X2515" t="s">
        <v>2713</v>
      </c>
      <c r="Y2515" t="s">
        <v>3964</v>
      </c>
      <c r="Z2515" t="s">
        <v>3532</v>
      </c>
      <c r="AA2515" t="s">
        <v>13</v>
      </c>
      <c r="AB2515" s="203">
        <v>37104.875</v>
      </c>
      <c r="AC2515" s="203">
        <v>37134.875</v>
      </c>
    </row>
    <row r="2516" spans="1:29" x14ac:dyDescent="0.25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3</v>
      </c>
      <c r="F2516" s="218">
        <f t="shared" si="200"/>
        <v>75000</v>
      </c>
      <c r="G2516" s="207">
        <v>1266009</v>
      </c>
      <c r="H2516" s="203">
        <v>37029.379560185182</v>
      </c>
      <c r="I2516" t="s">
        <v>2365</v>
      </c>
      <c r="M2516" t="s">
        <v>2476</v>
      </c>
      <c r="N2516" t="s">
        <v>3110</v>
      </c>
      <c r="O2516" t="s">
        <v>2606</v>
      </c>
      <c r="Q2516" s="204">
        <v>25000</v>
      </c>
      <c r="S2516" t="s">
        <v>2477</v>
      </c>
      <c r="T2516" t="s">
        <v>3899</v>
      </c>
      <c r="U2516" s="206">
        <v>4.1550000000000002</v>
      </c>
      <c r="V2516" t="s">
        <v>2922</v>
      </c>
      <c r="W2516" t="s">
        <v>2319</v>
      </c>
      <c r="X2516" t="s">
        <v>2320</v>
      </c>
      <c r="Y2516" t="s">
        <v>3114</v>
      </c>
      <c r="Z2516" t="s">
        <v>3532</v>
      </c>
      <c r="AA2516">
        <v>797610</v>
      </c>
      <c r="AB2516" s="203">
        <v>37030.875</v>
      </c>
      <c r="AC2516" s="203">
        <v>37032.875</v>
      </c>
    </row>
    <row r="2517" spans="1:29" x14ac:dyDescent="0.25">
      <c r="A2517" s="44" t="str">
        <f t="shared" si="196"/>
        <v>US Natural Gas Financial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Financial</v>
      </c>
      <c r="E2517" s="44">
        <f>IF(VLOOKUP(S2517,'DD-Lookup'!$J$6:$L$50,3,FALSE)="Monthly",(YEAR(AC2517)-YEAR(AB2517))*12+MONTH(AC2517)-MONTH(AB2517)+1,(AC2517-AB2517+1))</f>
        <v>13</v>
      </c>
      <c r="F2517" s="218">
        <f t="shared" si="200"/>
        <v>325000</v>
      </c>
      <c r="G2517" s="207">
        <v>1266010</v>
      </c>
      <c r="H2517" s="203">
        <v>37029.379594907405</v>
      </c>
      <c r="I2517" t="s">
        <v>3118</v>
      </c>
      <c r="M2517" t="s">
        <v>2476</v>
      </c>
      <c r="N2517" t="s">
        <v>2711</v>
      </c>
      <c r="O2517" t="s">
        <v>2588</v>
      </c>
      <c r="P2517" s="204">
        <v>25000</v>
      </c>
      <c r="S2517" t="s">
        <v>2477</v>
      </c>
      <c r="T2517" t="s">
        <v>3899</v>
      </c>
      <c r="U2517" s="206">
        <v>4.165</v>
      </c>
      <c r="V2517" t="s">
        <v>2822</v>
      </c>
      <c r="W2517" t="s">
        <v>3181</v>
      </c>
      <c r="X2517" t="s">
        <v>2306</v>
      </c>
      <c r="Y2517" t="s">
        <v>3964</v>
      </c>
      <c r="Z2517" t="s">
        <v>3532</v>
      </c>
      <c r="AA2517" t="s">
        <v>14</v>
      </c>
      <c r="AB2517" s="203">
        <v>37030.875</v>
      </c>
      <c r="AC2517" s="203">
        <v>37042.875</v>
      </c>
    </row>
    <row r="2518" spans="1:29" x14ac:dyDescent="0.25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3</v>
      </c>
      <c r="F2518" s="218">
        <f t="shared" si="200"/>
        <v>30000</v>
      </c>
      <c r="G2518" s="207">
        <v>1266011</v>
      </c>
      <c r="H2518" s="203">
        <v>37029.379664351851</v>
      </c>
      <c r="I2518" t="s">
        <v>3871</v>
      </c>
      <c r="M2518" t="s">
        <v>2476</v>
      </c>
      <c r="N2518" t="s">
        <v>3110</v>
      </c>
      <c r="O2518" t="s">
        <v>1753</v>
      </c>
      <c r="Q2518" s="204">
        <v>10000</v>
      </c>
      <c r="S2518" t="s">
        <v>2477</v>
      </c>
      <c r="T2518" t="s">
        <v>3899</v>
      </c>
      <c r="U2518" s="206">
        <v>4.1738</v>
      </c>
      <c r="V2518" t="s">
        <v>2845</v>
      </c>
      <c r="W2518" t="s">
        <v>3112</v>
      </c>
      <c r="X2518" t="s">
        <v>3113</v>
      </c>
      <c r="Y2518" t="s">
        <v>3114</v>
      </c>
      <c r="Z2518" t="s">
        <v>3532</v>
      </c>
      <c r="AA2518">
        <v>797611</v>
      </c>
      <c r="AB2518" s="203">
        <v>37030.875</v>
      </c>
      <c r="AC2518" s="203">
        <v>37032.875</v>
      </c>
    </row>
    <row r="2519" spans="1:29" x14ac:dyDescent="0.25">
      <c r="A2519" s="44" t="str">
        <f t="shared" si="196"/>
        <v>US Natural Gas Financial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30</v>
      </c>
      <c r="F2519" s="218">
        <f t="shared" si="200"/>
        <v>300000</v>
      </c>
      <c r="G2519" s="207">
        <v>1266012</v>
      </c>
      <c r="H2519" s="203">
        <v>37029.379675925928</v>
      </c>
      <c r="I2519" t="s">
        <v>4149</v>
      </c>
      <c r="M2519" t="s">
        <v>2476</v>
      </c>
      <c r="N2519" t="s">
        <v>2711</v>
      </c>
      <c r="O2519" t="s">
        <v>2712</v>
      </c>
      <c r="P2519" s="204">
        <v>10000</v>
      </c>
      <c r="S2519" t="s">
        <v>2477</v>
      </c>
      <c r="T2519" t="s">
        <v>3899</v>
      </c>
      <c r="U2519" s="206">
        <v>4.1849999999999996</v>
      </c>
      <c r="V2519" t="s">
        <v>3669</v>
      </c>
      <c r="W2519" t="s">
        <v>3390</v>
      </c>
      <c r="X2519" t="s">
        <v>2713</v>
      </c>
      <c r="Y2519" t="s">
        <v>3964</v>
      </c>
      <c r="Z2519" t="s">
        <v>3532</v>
      </c>
      <c r="AA2519" t="s">
        <v>15</v>
      </c>
      <c r="AB2519" s="203">
        <v>37043.875</v>
      </c>
      <c r="AC2519" s="203">
        <v>37072.875</v>
      </c>
    </row>
    <row r="2520" spans="1:29" x14ac:dyDescent="0.25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3</v>
      </c>
      <c r="F2520" s="218">
        <f t="shared" si="200"/>
        <v>9900</v>
      </c>
      <c r="G2520" s="207">
        <v>1266013</v>
      </c>
      <c r="H2520" s="203">
        <v>37029.379710648151</v>
      </c>
      <c r="I2520" t="s">
        <v>2313</v>
      </c>
      <c r="M2520" t="s">
        <v>2476</v>
      </c>
      <c r="N2520" t="s">
        <v>3110</v>
      </c>
      <c r="O2520" t="s">
        <v>1768</v>
      </c>
      <c r="Q2520" s="204">
        <v>3300</v>
      </c>
      <c r="S2520" t="s">
        <v>2477</v>
      </c>
      <c r="T2520" t="s">
        <v>3899</v>
      </c>
      <c r="U2520" s="206">
        <v>3.9550000000000001</v>
      </c>
      <c r="V2520" t="s">
        <v>2336</v>
      </c>
      <c r="W2520" t="s">
        <v>3174</v>
      </c>
      <c r="X2520" t="s">
        <v>3138</v>
      </c>
      <c r="Y2520" t="s">
        <v>3114</v>
      </c>
      <c r="Z2520" t="s">
        <v>3532</v>
      </c>
      <c r="AA2520">
        <v>797612</v>
      </c>
      <c r="AB2520" s="203">
        <v>37030.875</v>
      </c>
      <c r="AC2520" s="203">
        <v>37032.875</v>
      </c>
    </row>
    <row r="2521" spans="1:29" x14ac:dyDescent="0.25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3</v>
      </c>
      <c r="F2521" s="218">
        <f t="shared" si="200"/>
        <v>15000</v>
      </c>
      <c r="G2521" s="207">
        <v>1266014</v>
      </c>
      <c r="H2521" s="203">
        <v>37029.37972222222</v>
      </c>
      <c r="I2521" t="s">
        <v>3240</v>
      </c>
      <c r="M2521" t="s">
        <v>2476</v>
      </c>
      <c r="N2521" t="s">
        <v>3110</v>
      </c>
      <c r="O2521" t="s">
        <v>1755</v>
      </c>
      <c r="Q2521" s="204">
        <v>5000</v>
      </c>
      <c r="S2521" t="s">
        <v>2477</v>
      </c>
      <c r="T2521" t="s">
        <v>3899</v>
      </c>
      <c r="U2521" s="206">
        <v>4.4800000000000004</v>
      </c>
      <c r="V2521" t="s">
        <v>2318</v>
      </c>
      <c r="W2521" t="s">
        <v>2358</v>
      </c>
      <c r="X2521" t="s">
        <v>2359</v>
      </c>
      <c r="Y2521" t="s">
        <v>3114</v>
      </c>
      <c r="Z2521" t="s">
        <v>3532</v>
      </c>
      <c r="AA2521">
        <v>797613</v>
      </c>
      <c r="AB2521" s="203">
        <v>37030.875</v>
      </c>
      <c r="AC2521" s="203">
        <v>37032.875</v>
      </c>
    </row>
    <row r="2522" spans="1:29" x14ac:dyDescent="0.25">
      <c r="A2522" s="44" t="str">
        <f t="shared" si="196"/>
        <v>US Crude Financial</v>
      </c>
      <c r="B2522" s="44" t="str">
        <f t="shared" si="197"/>
        <v>US</v>
      </c>
      <c r="C2522" s="44" t="str">
        <f t="shared" si="198"/>
        <v>Crude</v>
      </c>
      <c r="D2522" s="44" t="str">
        <f t="shared" si="199"/>
        <v>Financial</v>
      </c>
      <c r="E2522" s="44">
        <f>IF(VLOOKUP(S2522,'DD-Lookup'!$J$6:$L$50,3,FALSE)="Monthly",(YEAR(AC2522)-YEAR(AB2522))*12+MONTH(AC2522)-MONTH(AB2522)+1,(AC2522-AB2522+1))</f>
        <v>1</v>
      </c>
      <c r="F2522" s="218">
        <f t="shared" si="200"/>
        <v>50000</v>
      </c>
      <c r="G2522" s="207">
        <v>1266015</v>
      </c>
      <c r="H2522" s="203">
        <v>37029.379733796297</v>
      </c>
      <c r="I2522" t="s">
        <v>2699</v>
      </c>
      <c r="M2522" t="s">
        <v>3626</v>
      </c>
      <c r="N2522" t="s">
        <v>4150</v>
      </c>
      <c r="O2522" t="s">
        <v>2340</v>
      </c>
      <c r="P2522" s="204">
        <v>50000</v>
      </c>
      <c r="S2522" t="s">
        <v>2483</v>
      </c>
      <c r="T2522" t="s">
        <v>3899</v>
      </c>
      <c r="U2522" s="206">
        <v>29.28</v>
      </c>
      <c r="V2522" t="s">
        <v>2988</v>
      </c>
      <c r="W2522" t="s">
        <v>4153</v>
      </c>
      <c r="X2522" t="s">
        <v>2341</v>
      </c>
      <c r="Y2522" t="s">
        <v>3964</v>
      </c>
      <c r="Z2522" t="s">
        <v>3532</v>
      </c>
      <c r="AA2522" t="s">
        <v>16</v>
      </c>
      <c r="AB2522" s="203">
        <v>37043</v>
      </c>
      <c r="AC2522" s="203">
        <v>37072</v>
      </c>
    </row>
    <row r="2523" spans="1:29" x14ac:dyDescent="0.25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3</v>
      </c>
      <c r="F2523" s="218">
        <f t="shared" si="200"/>
        <v>5100</v>
      </c>
      <c r="G2523" s="207">
        <v>1266016</v>
      </c>
      <c r="H2523" s="203">
        <v>37029.379791666666</v>
      </c>
      <c r="I2523" t="s">
        <v>2367</v>
      </c>
      <c r="M2523" t="s">
        <v>2476</v>
      </c>
      <c r="N2523" t="s">
        <v>3110</v>
      </c>
      <c r="O2523" t="s">
        <v>1768</v>
      </c>
      <c r="Q2523" s="204">
        <v>1700</v>
      </c>
      <c r="S2523" t="s">
        <v>2477</v>
      </c>
      <c r="T2523" t="s">
        <v>3899</v>
      </c>
      <c r="U2523" s="206">
        <v>3.9550000000000001</v>
      </c>
      <c r="V2523" t="s">
        <v>2745</v>
      </c>
      <c r="W2523" t="s">
        <v>3174</v>
      </c>
      <c r="X2523" t="s">
        <v>3138</v>
      </c>
      <c r="Y2523" t="s">
        <v>3114</v>
      </c>
      <c r="Z2523" t="s">
        <v>3532</v>
      </c>
      <c r="AA2523">
        <v>797614</v>
      </c>
      <c r="AB2523" s="203">
        <v>37030.875</v>
      </c>
      <c r="AC2523" s="203">
        <v>37032.875</v>
      </c>
    </row>
    <row r="2524" spans="1:29" x14ac:dyDescent="0.25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3</v>
      </c>
      <c r="F2524" s="218">
        <f t="shared" si="200"/>
        <v>60000</v>
      </c>
      <c r="G2524" s="207">
        <v>1266017</v>
      </c>
      <c r="H2524" s="203">
        <v>37029.379803240743</v>
      </c>
      <c r="I2524" t="s">
        <v>3639</v>
      </c>
      <c r="M2524" t="s">
        <v>2476</v>
      </c>
      <c r="N2524" t="s">
        <v>3110</v>
      </c>
      <c r="O2524" t="s">
        <v>2628</v>
      </c>
      <c r="Q2524" s="204">
        <v>20000</v>
      </c>
      <c r="S2524" t="s">
        <v>2477</v>
      </c>
      <c r="T2524" t="s">
        <v>3899</v>
      </c>
      <c r="U2524" s="206">
        <v>4.335</v>
      </c>
      <c r="V2524" t="s">
        <v>2357</v>
      </c>
      <c r="W2524" t="s">
        <v>2337</v>
      </c>
      <c r="X2524" t="s">
        <v>2338</v>
      </c>
      <c r="Y2524" t="s">
        <v>3114</v>
      </c>
      <c r="Z2524" t="s">
        <v>3532</v>
      </c>
      <c r="AA2524">
        <v>797615</v>
      </c>
      <c r="AB2524" s="203">
        <v>37030.875</v>
      </c>
      <c r="AC2524" s="203">
        <v>37032.875</v>
      </c>
    </row>
    <row r="2525" spans="1:29" x14ac:dyDescent="0.25">
      <c r="A2525" s="44" t="str">
        <f t="shared" si="196"/>
        <v xml:space="preserve"> Natural Gas Physical</v>
      </c>
      <c r="B2525" s="44" t="str">
        <f t="shared" si="197"/>
        <v/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</v>
      </c>
      <c r="F2525" s="218">
        <f t="shared" si="200"/>
        <v>28761</v>
      </c>
      <c r="G2525" s="207">
        <v>1266018</v>
      </c>
      <c r="H2525" s="203">
        <v>37029.379814814813</v>
      </c>
      <c r="I2525" t="s">
        <v>2783</v>
      </c>
      <c r="M2525" t="s">
        <v>2476</v>
      </c>
      <c r="N2525" t="s">
        <v>3150</v>
      </c>
      <c r="O2525" t="s">
        <v>2066</v>
      </c>
      <c r="P2525" s="204">
        <v>9587</v>
      </c>
      <c r="S2525" t="s">
        <v>2477</v>
      </c>
      <c r="T2525" t="s">
        <v>3899</v>
      </c>
      <c r="U2525" s="206">
        <v>4.335</v>
      </c>
      <c r="V2525" t="s">
        <v>2784</v>
      </c>
      <c r="W2525" t="s">
        <v>3152</v>
      </c>
      <c r="X2525" t="s">
        <v>3153</v>
      </c>
      <c r="Y2525" t="s">
        <v>3114</v>
      </c>
      <c r="Z2525" t="s">
        <v>3532</v>
      </c>
      <c r="AA2525">
        <v>797616</v>
      </c>
      <c r="AB2525" s="203">
        <v>37030.875</v>
      </c>
      <c r="AC2525" s="203">
        <v>37032.875</v>
      </c>
    </row>
    <row r="2526" spans="1:29" x14ac:dyDescent="0.25">
      <c r="A2526" s="44" t="str">
        <f t="shared" si="196"/>
        <v xml:space="preserve"> Natural Gas Physical</v>
      </c>
      <c r="B2526" s="44" t="str">
        <f t="shared" si="197"/>
        <v/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4</v>
      </c>
      <c r="F2526" s="218">
        <f t="shared" si="200"/>
        <v>40000</v>
      </c>
      <c r="G2526" s="207">
        <v>1266019</v>
      </c>
      <c r="H2526" s="203">
        <v>37029.379837962966</v>
      </c>
      <c r="I2526" t="s">
        <v>2307</v>
      </c>
      <c r="M2526" t="s">
        <v>2476</v>
      </c>
      <c r="N2526" t="s">
        <v>2391</v>
      </c>
      <c r="O2526" t="s">
        <v>2080</v>
      </c>
      <c r="P2526" s="204">
        <v>10000</v>
      </c>
      <c r="S2526" t="s">
        <v>4050</v>
      </c>
      <c r="T2526" t="s">
        <v>2392</v>
      </c>
      <c r="U2526" s="206">
        <v>5.4050000000000002</v>
      </c>
      <c r="V2526" t="s">
        <v>3848</v>
      </c>
      <c r="W2526" t="s">
        <v>2394</v>
      </c>
      <c r="X2526" t="s">
        <v>2395</v>
      </c>
      <c r="Y2526" t="s">
        <v>3114</v>
      </c>
      <c r="Z2526" t="s">
        <v>3533</v>
      </c>
      <c r="AA2526">
        <v>797617</v>
      </c>
      <c r="AB2526" s="203">
        <v>37029.875</v>
      </c>
      <c r="AC2526" s="203">
        <v>37032.875</v>
      </c>
    </row>
    <row r="2527" spans="1:29" x14ac:dyDescent="0.25">
      <c r="A2527" s="44" t="str">
        <f t="shared" si="196"/>
        <v>US Natural Gas Financial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Financial</v>
      </c>
      <c r="E2527" s="44">
        <f>IF(VLOOKUP(S2527,'DD-Lookup'!$J$6:$L$50,3,FALSE)="Monthly",(YEAR(AC2527)-YEAR(AB2527))*12+MONTH(AC2527)-MONTH(AB2527)+1,(AC2527-AB2527+1))</f>
        <v>30</v>
      </c>
      <c r="F2527" s="218">
        <f t="shared" si="200"/>
        <v>750000</v>
      </c>
      <c r="G2527" s="207">
        <v>1266020</v>
      </c>
      <c r="H2527" s="203">
        <v>37029.379918981482</v>
      </c>
      <c r="I2527" t="s">
        <v>1985</v>
      </c>
      <c r="M2527" t="s">
        <v>2476</v>
      </c>
      <c r="N2527" t="s">
        <v>3125</v>
      </c>
      <c r="O2527" t="s">
        <v>2626</v>
      </c>
      <c r="P2527" s="204">
        <v>25000</v>
      </c>
      <c r="S2527" t="s">
        <v>2477</v>
      </c>
      <c r="T2527" t="s">
        <v>3899</v>
      </c>
      <c r="U2527" s="206">
        <v>-8.2500000000000004E-2</v>
      </c>
      <c r="V2527" t="s">
        <v>1986</v>
      </c>
      <c r="W2527" t="s">
        <v>2426</v>
      </c>
      <c r="X2527" t="s">
        <v>2427</v>
      </c>
      <c r="Y2527" t="s">
        <v>3964</v>
      </c>
      <c r="Z2527" t="s">
        <v>3532</v>
      </c>
      <c r="AA2527" t="s">
        <v>17</v>
      </c>
      <c r="AB2527" s="203">
        <v>37043.875</v>
      </c>
      <c r="AC2527" s="203">
        <v>37072.875</v>
      </c>
    </row>
    <row r="2528" spans="1:29" x14ac:dyDescent="0.25">
      <c r="A2528" s="44" t="str">
        <f t="shared" si="196"/>
        <v>US Natural Gas Financial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Financial</v>
      </c>
      <c r="E2528" s="44">
        <f>IF(VLOOKUP(S2528,'DD-Lookup'!$J$6:$L$50,3,FALSE)="Monthly",(YEAR(AC2528)-YEAR(AB2528))*12+MONTH(AC2528)-MONTH(AB2528)+1,(AC2528-AB2528+1))</f>
        <v>151</v>
      </c>
      <c r="F2528" s="218">
        <f t="shared" si="200"/>
        <v>755000</v>
      </c>
      <c r="G2528" s="207">
        <v>1266021</v>
      </c>
      <c r="H2528" s="203">
        <v>37029.379930555559</v>
      </c>
      <c r="I2528" t="s">
        <v>3639</v>
      </c>
      <c r="M2528" t="s">
        <v>2476</v>
      </c>
      <c r="N2528" t="s">
        <v>2711</v>
      </c>
      <c r="O2528" t="s">
        <v>3148</v>
      </c>
      <c r="Q2528" s="204">
        <v>5000</v>
      </c>
      <c r="S2528" t="s">
        <v>2477</v>
      </c>
      <c r="T2528" t="s">
        <v>3899</v>
      </c>
      <c r="U2528" s="206">
        <v>4.6900000000000004</v>
      </c>
      <c r="V2528" t="s">
        <v>2361</v>
      </c>
      <c r="W2528" t="s">
        <v>3390</v>
      </c>
      <c r="X2528" t="s">
        <v>2713</v>
      </c>
      <c r="Y2528" t="s">
        <v>3964</v>
      </c>
      <c r="Z2528" t="s">
        <v>3532</v>
      </c>
      <c r="AA2528" t="s">
        <v>18</v>
      </c>
      <c r="AB2528" s="203">
        <v>37196</v>
      </c>
      <c r="AC2528" s="203">
        <v>37346</v>
      </c>
    </row>
    <row r="2529" spans="1:29" x14ac:dyDescent="0.25">
      <c r="A2529" s="44" t="str">
        <f t="shared" si="196"/>
        <v xml:space="preserve"> Natural Gas Physical</v>
      </c>
      <c r="B2529" s="44" t="str">
        <f t="shared" si="197"/>
        <v/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3</v>
      </c>
      <c r="F2529" s="218">
        <f t="shared" si="200"/>
        <v>5874</v>
      </c>
      <c r="G2529" s="207">
        <v>1266022</v>
      </c>
      <c r="H2529" s="203">
        <v>37029.379930555559</v>
      </c>
      <c r="I2529" t="s">
        <v>2380</v>
      </c>
      <c r="M2529" t="s">
        <v>2476</v>
      </c>
      <c r="N2529" t="s">
        <v>3150</v>
      </c>
      <c r="O2529" t="s">
        <v>1956</v>
      </c>
      <c r="Q2529" s="204">
        <v>1958</v>
      </c>
      <c r="S2529" t="s">
        <v>2477</v>
      </c>
      <c r="T2529" t="s">
        <v>3899</v>
      </c>
      <c r="U2529" s="206">
        <v>4.32</v>
      </c>
      <c r="V2529" t="s">
        <v>3713</v>
      </c>
      <c r="W2529" t="s">
        <v>3152</v>
      </c>
      <c r="X2529" t="s">
        <v>3153</v>
      </c>
      <c r="Y2529" t="s">
        <v>3114</v>
      </c>
      <c r="Z2529" t="s">
        <v>3532</v>
      </c>
      <c r="AA2529">
        <v>797618</v>
      </c>
      <c r="AB2529" s="203">
        <v>37030.875</v>
      </c>
      <c r="AC2529" s="203">
        <v>37032.875</v>
      </c>
    </row>
    <row r="2530" spans="1:29" x14ac:dyDescent="0.25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3</v>
      </c>
      <c r="F2530" s="218">
        <f t="shared" si="200"/>
        <v>30000</v>
      </c>
      <c r="G2530" s="207">
        <v>1266023</v>
      </c>
      <c r="H2530" s="203">
        <v>37029.379942129628</v>
      </c>
      <c r="I2530" t="s">
        <v>3115</v>
      </c>
      <c r="M2530" t="s">
        <v>2476</v>
      </c>
      <c r="N2530" t="s">
        <v>3110</v>
      </c>
      <c r="O2530" t="s">
        <v>1756</v>
      </c>
      <c r="Q2530" s="204">
        <v>10000</v>
      </c>
      <c r="S2530" t="s">
        <v>2477</v>
      </c>
      <c r="T2530" t="s">
        <v>3899</v>
      </c>
      <c r="U2530" s="206">
        <v>4.09</v>
      </c>
      <c r="V2530" t="s">
        <v>3156</v>
      </c>
      <c r="W2530" t="s">
        <v>3157</v>
      </c>
      <c r="X2530" t="s">
        <v>3158</v>
      </c>
      <c r="Y2530" t="s">
        <v>3114</v>
      </c>
      <c r="Z2530" t="s">
        <v>3532</v>
      </c>
      <c r="AA2530">
        <v>797619</v>
      </c>
      <c r="AB2530" s="203">
        <v>37030.875</v>
      </c>
      <c r="AC2530" s="203">
        <v>37032.875</v>
      </c>
    </row>
    <row r="2531" spans="1:29" x14ac:dyDescent="0.25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3</v>
      </c>
      <c r="F2531" s="218">
        <f t="shared" si="200"/>
        <v>60000</v>
      </c>
      <c r="G2531" s="207">
        <v>1266024</v>
      </c>
      <c r="H2531" s="203">
        <v>37029.379976851851</v>
      </c>
      <c r="I2531" t="s">
        <v>3001</v>
      </c>
      <c r="M2531" t="s">
        <v>2476</v>
      </c>
      <c r="N2531" t="s">
        <v>3110</v>
      </c>
      <c r="O2531" t="s">
        <v>2628</v>
      </c>
      <c r="Q2531" s="204">
        <v>20000</v>
      </c>
      <c r="S2531" t="s">
        <v>2477</v>
      </c>
      <c r="T2531" t="s">
        <v>3899</v>
      </c>
      <c r="U2531" s="206">
        <v>4.3449999999999998</v>
      </c>
      <c r="V2531" t="s">
        <v>3689</v>
      </c>
      <c r="W2531" t="s">
        <v>2337</v>
      </c>
      <c r="X2531" t="s">
        <v>2338</v>
      </c>
      <c r="Y2531" t="s">
        <v>3114</v>
      </c>
      <c r="Z2531" t="s">
        <v>3532</v>
      </c>
      <c r="AA2531">
        <v>797620</v>
      </c>
      <c r="AB2531" s="203">
        <v>37030.875</v>
      </c>
      <c r="AC2531" s="203">
        <v>37032.875</v>
      </c>
    </row>
    <row r="2532" spans="1:29" x14ac:dyDescent="0.25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3</v>
      </c>
      <c r="F2532" s="218">
        <f t="shared" si="200"/>
        <v>15000</v>
      </c>
      <c r="G2532" s="207">
        <v>1266025</v>
      </c>
      <c r="H2532" s="203">
        <v>37029.380011574074</v>
      </c>
      <c r="I2532" t="s">
        <v>2389</v>
      </c>
      <c r="M2532" t="s">
        <v>2476</v>
      </c>
      <c r="N2532" t="s">
        <v>3110</v>
      </c>
      <c r="O2532" t="s">
        <v>1810</v>
      </c>
      <c r="P2532" s="204">
        <v>5000</v>
      </c>
      <c r="S2532" t="s">
        <v>2477</v>
      </c>
      <c r="T2532" t="s">
        <v>3899</v>
      </c>
      <c r="U2532" s="206">
        <v>3.9</v>
      </c>
      <c r="V2532" t="s">
        <v>2390</v>
      </c>
      <c r="W2532" t="s">
        <v>2374</v>
      </c>
      <c r="X2532" t="s">
        <v>2375</v>
      </c>
      <c r="Y2532" t="s">
        <v>3114</v>
      </c>
      <c r="Z2532" t="s">
        <v>3532</v>
      </c>
      <c r="AA2532">
        <v>797621</v>
      </c>
      <c r="AB2532" s="203">
        <v>37030.875</v>
      </c>
      <c r="AC2532" s="203">
        <v>37032.875</v>
      </c>
    </row>
    <row r="2533" spans="1:29" x14ac:dyDescent="0.25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3</v>
      </c>
      <c r="F2533" s="218">
        <f t="shared" si="200"/>
        <v>5061</v>
      </c>
      <c r="G2533" s="207">
        <v>1266026</v>
      </c>
      <c r="H2533" s="203">
        <v>37029.380057870374</v>
      </c>
      <c r="I2533" t="s">
        <v>2669</v>
      </c>
      <c r="M2533" t="s">
        <v>2476</v>
      </c>
      <c r="N2533" t="s">
        <v>3110</v>
      </c>
      <c r="O2533" t="s">
        <v>1802</v>
      </c>
      <c r="Q2533" s="204">
        <v>1687</v>
      </c>
      <c r="S2533" t="s">
        <v>2477</v>
      </c>
      <c r="T2533" t="s">
        <v>3899</v>
      </c>
      <c r="U2533" s="206">
        <v>4.01</v>
      </c>
      <c r="V2533" t="s">
        <v>2850</v>
      </c>
      <c r="W2533" t="s">
        <v>3157</v>
      </c>
      <c r="X2533" t="s">
        <v>3158</v>
      </c>
      <c r="Y2533" t="s">
        <v>3114</v>
      </c>
      <c r="Z2533" t="s">
        <v>3532</v>
      </c>
      <c r="AA2533">
        <v>797622</v>
      </c>
      <c r="AB2533" s="203">
        <v>37030.875</v>
      </c>
      <c r="AC2533" s="203">
        <v>37032.875</v>
      </c>
    </row>
    <row r="2534" spans="1:29" x14ac:dyDescent="0.25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3</v>
      </c>
      <c r="F2534" s="218">
        <f t="shared" si="200"/>
        <v>30000</v>
      </c>
      <c r="G2534" s="207">
        <v>1266027</v>
      </c>
      <c r="H2534" s="203">
        <v>37029.380069444444</v>
      </c>
      <c r="I2534" t="s">
        <v>2669</v>
      </c>
      <c r="M2534" t="s">
        <v>2476</v>
      </c>
      <c r="N2534" t="s">
        <v>3110</v>
      </c>
      <c r="O2534" t="s">
        <v>1769</v>
      </c>
      <c r="Q2534" s="204">
        <v>10000</v>
      </c>
      <c r="S2534" t="s">
        <v>2477</v>
      </c>
      <c r="T2534" t="s">
        <v>3899</v>
      </c>
      <c r="U2534" s="206">
        <v>3.9950000000000001</v>
      </c>
      <c r="V2534" t="s">
        <v>3111</v>
      </c>
      <c r="W2534" t="s">
        <v>3174</v>
      </c>
      <c r="X2534" t="s">
        <v>3138</v>
      </c>
      <c r="Y2534" t="s">
        <v>3114</v>
      </c>
      <c r="Z2534" t="s">
        <v>3532</v>
      </c>
      <c r="AA2534">
        <v>797623</v>
      </c>
      <c r="AB2534" s="203">
        <v>37030.875</v>
      </c>
      <c r="AC2534" s="203">
        <v>37032.875</v>
      </c>
    </row>
    <row r="2535" spans="1:29" x14ac:dyDescent="0.25">
      <c r="A2535" s="44" t="str">
        <f t="shared" si="196"/>
        <v xml:space="preserve"> Natural Gas Physical</v>
      </c>
      <c r="B2535" s="44" t="str">
        <f t="shared" si="197"/>
        <v/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8">
        <f t="shared" si="200"/>
        <v>5000</v>
      </c>
      <c r="G2535" s="207">
        <v>1266028</v>
      </c>
      <c r="H2535" s="203">
        <v>37029.380150462966</v>
      </c>
      <c r="I2535" t="s">
        <v>2949</v>
      </c>
      <c r="M2535" t="s">
        <v>2476</v>
      </c>
      <c r="N2535" t="s">
        <v>2391</v>
      </c>
      <c r="O2535" t="s">
        <v>2538</v>
      </c>
      <c r="P2535" s="204">
        <v>5000</v>
      </c>
      <c r="S2535" t="s">
        <v>4050</v>
      </c>
      <c r="T2535" t="s">
        <v>2392</v>
      </c>
      <c r="U2535" s="206">
        <v>5.3949999999999996</v>
      </c>
      <c r="V2535" t="s">
        <v>3768</v>
      </c>
      <c r="W2535" t="s">
        <v>2394</v>
      </c>
      <c r="X2535" t="s">
        <v>2395</v>
      </c>
      <c r="Y2535" t="s">
        <v>3114</v>
      </c>
      <c r="Z2535" t="s">
        <v>3533</v>
      </c>
      <c r="AA2535">
        <v>797624</v>
      </c>
      <c r="AB2535" s="203">
        <v>37029.875</v>
      </c>
      <c r="AC2535" s="203">
        <v>37029.875</v>
      </c>
    </row>
    <row r="2536" spans="1:29" x14ac:dyDescent="0.25">
      <c r="A2536" s="44" t="str">
        <f t="shared" si="196"/>
        <v>US Natural Gas Financial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Financial</v>
      </c>
      <c r="E2536" s="44">
        <f>IF(VLOOKUP(S2536,'DD-Lookup'!$J$6:$L$50,3,FALSE)="Monthly",(YEAR(AC2536)-YEAR(AB2536))*12+MONTH(AC2536)-MONTH(AB2536)+1,(AC2536-AB2536+1))</f>
        <v>30</v>
      </c>
      <c r="F2536" s="218">
        <f t="shared" si="200"/>
        <v>300000</v>
      </c>
      <c r="G2536" s="207">
        <v>1266029</v>
      </c>
      <c r="H2536" s="203">
        <v>37029.380173611113</v>
      </c>
      <c r="I2536" t="s">
        <v>3133</v>
      </c>
      <c r="M2536" t="s">
        <v>2476</v>
      </c>
      <c r="N2536" t="s">
        <v>2711</v>
      </c>
      <c r="O2536" t="s">
        <v>2364</v>
      </c>
      <c r="Q2536" s="204">
        <v>10000</v>
      </c>
      <c r="S2536" t="s">
        <v>2477</v>
      </c>
      <c r="T2536" t="s">
        <v>3899</v>
      </c>
      <c r="U2536" s="206">
        <v>4.1849999999999996</v>
      </c>
      <c r="V2536" t="s">
        <v>3762</v>
      </c>
      <c r="W2536" t="s">
        <v>3390</v>
      </c>
      <c r="X2536" t="s">
        <v>2713</v>
      </c>
      <c r="Y2536" t="s">
        <v>3964</v>
      </c>
      <c r="Z2536" t="s">
        <v>3532</v>
      </c>
      <c r="AA2536" t="s">
        <v>19</v>
      </c>
      <c r="AB2536" s="203">
        <v>37043.915972222225</v>
      </c>
      <c r="AC2536" s="203">
        <v>37072.915972222225</v>
      </c>
    </row>
    <row r="2537" spans="1:29" x14ac:dyDescent="0.25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3</v>
      </c>
      <c r="F2537" s="218">
        <f t="shared" si="200"/>
        <v>14100</v>
      </c>
      <c r="G2537" s="207">
        <v>1266030</v>
      </c>
      <c r="H2537" s="203">
        <v>37029.380185185182</v>
      </c>
      <c r="I2537" t="s">
        <v>2647</v>
      </c>
      <c r="M2537" t="s">
        <v>2476</v>
      </c>
      <c r="N2537" t="s">
        <v>3110</v>
      </c>
      <c r="O2537" t="s">
        <v>1913</v>
      </c>
      <c r="P2537" s="204">
        <v>4700</v>
      </c>
      <c r="S2537" t="s">
        <v>2477</v>
      </c>
      <c r="T2537" t="s">
        <v>3899</v>
      </c>
      <c r="U2537" s="206">
        <v>4.43</v>
      </c>
      <c r="V2537" t="s">
        <v>2924</v>
      </c>
      <c r="W2537" t="s">
        <v>2358</v>
      </c>
      <c r="X2537" t="s">
        <v>2359</v>
      </c>
      <c r="Y2537" t="s">
        <v>3114</v>
      </c>
      <c r="Z2537" t="s">
        <v>3532</v>
      </c>
      <c r="AA2537">
        <v>797625</v>
      </c>
      <c r="AB2537" s="203">
        <v>37030.875</v>
      </c>
      <c r="AC2537" s="203">
        <v>37032.875</v>
      </c>
    </row>
    <row r="2538" spans="1:29" x14ac:dyDescent="0.25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3</v>
      </c>
      <c r="F2538" s="218">
        <f t="shared" si="200"/>
        <v>30000</v>
      </c>
      <c r="G2538" s="207">
        <v>1266031</v>
      </c>
      <c r="H2538" s="203">
        <v>37029.380196759259</v>
      </c>
      <c r="I2538" t="s">
        <v>3240</v>
      </c>
      <c r="M2538" t="s">
        <v>2476</v>
      </c>
      <c r="N2538" t="s">
        <v>3110</v>
      </c>
      <c r="O2538" t="s">
        <v>1839</v>
      </c>
      <c r="Q2538" s="204">
        <v>10000</v>
      </c>
      <c r="S2538" t="s">
        <v>2477</v>
      </c>
      <c r="T2538" t="s">
        <v>3899</v>
      </c>
      <c r="U2538" s="206">
        <v>10.6</v>
      </c>
      <c r="V2538" t="s">
        <v>3732</v>
      </c>
      <c r="W2538" t="s">
        <v>2431</v>
      </c>
      <c r="X2538" t="s">
        <v>2375</v>
      </c>
      <c r="Y2538" t="s">
        <v>3114</v>
      </c>
      <c r="Z2538" t="s">
        <v>3532</v>
      </c>
      <c r="AA2538">
        <v>797626</v>
      </c>
      <c r="AB2538" s="203">
        <v>37030.875</v>
      </c>
      <c r="AC2538" s="203">
        <v>37032.875</v>
      </c>
    </row>
    <row r="2539" spans="1:29" x14ac:dyDescent="0.25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3</v>
      </c>
      <c r="F2539" s="218">
        <f t="shared" si="200"/>
        <v>12000</v>
      </c>
      <c r="G2539" s="207">
        <v>1266032</v>
      </c>
      <c r="H2539" s="203">
        <v>37029.380208333336</v>
      </c>
      <c r="I2539" t="s">
        <v>3730</v>
      </c>
      <c r="M2539" t="s">
        <v>2476</v>
      </c>
      <c r="N2539" t="s">
        <v>3110</v>
      </c>
      <c r="O2539" t="s">
        <v>1913</v>
      </c>
      <c r="Q2539" s="204">
        <v>4000</v>
      </c>
      <c r="S2539" t="s">
        <v>2477</v>
      </c>
      <c r="T2539" t="s">
        <v>3899</v>
      </c>
      <c r="U2539" s="206">
        <v>4.4400000000000004</v>
      </c>
      <c r="V2539" t="s">
        <v>3731</v>
      </c>
      <c r="W2539" t="s">
        <v>2358</v>
      </c>
      <c r="X2539" t="s">
        <v>2359</v>
      </c>
      <c r="Y2539" t="s">
        <v>3114</v>
      </c>
      <c r="Z2539" t="s">
        <v>3532</v>
      </c>
      <c r="AA2539">
        <v>797627</v>
      </c>
      <c r="AB2539" s="203">
        <v>37030.875</v>
      </c>
      <c r="AC2539" s="203">
        <v>37032.875</v>
      </c>
    </row>
    <row r="2540" spans="1:29" x14ac:dyDescent="0.25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3</v>
      </c>
      <c r="F2540" s="218">
        <f t="shared" si="200"/>
        <v>15000</v>
      </c>
      <c r="G2540" s="207">
        <v>1266033</v>
      </c>
      <c r="H2540" s="203">
        <v>37029.380254629628</v>
      </c>
      <c r="I2540" t="s">
        <v>2943</v>
      </c>
      <c r="M2540" t="s">
        <v>2476</v>
      </c>
      <c r="N2540" t="s">
        <v>3110</v>
      </c>
      <c r="O2540" t="s">
        <v>1779</v>
      </c>
      <c r="P2540" s="204">
        <v>5000</v>
      </c>
      <c r="S2540" t="s">
        <v>2477</v>
      </c>
      <c r="T2540" t="s">
        <v>3899</v>
      </c>
      <c r="U2540" s="206">
        <v>4.32</v>
      </c>
      <c r="V2540" t="s">
        <v>2944</v>
      </c>
      <c r="W2540" t="s">
        <v>3174</v>
      </c>
      <c r="X2540" t="s">
        <v>3175</v>
      </c>
      <c r="Y2540" t="s">
        <v>3114</v>
      </c>
      <c r="Z2540" t="s">
        <v>3532</v>
      </c>
      <c r="AA2540">
        <v>797628</v>
      </c>
      <c r="AB2540" s="203">
        <v>37030.875</v>
      </c>
      <c r="AC2540" s="203">
        <v>37032.875</v>
      </c>
    </row>
    <row r="2541" spans="1:29" x14ac:dyDescent="0.25">
      <c r="A2541" s="44" t="str">
        <f t="shared" si="196"/>
        <v>US Natural Gas Financial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Financial</v>
      </c>
      <c r="E2541" s="44">
        <f>IF(VLOOKUP(S2541,'DD-Lookup'!$J$6:$L$50,3,FALSE)="Monthly",(YEAR(AC2541)-YEAR(AB2541))*12+MONTH(AC2541)-MONTH(AB2541)+1,(AC2541-AB2541+1))</f>
        <v>151</v>
      </c>
      <c r="F2541" s="218">
        <f t="shared" si="200"/>
        <v>755000</v>
      </c>
      <c r="G2541" s="207">
        <v>1266034</v>
      </c>
      <c r="H2541" s="203">
        <v>37029.380289351851</v>
      </c>
      <c r="I2541" t="s">
        <v>2630</v>
      </c>
      <c r="M2541" t="s">
        <v>2476</v>
      </c>
      <c r="N2541" t="s">
        <v>2711</v>
      </c>
      <c r="O2541" t="s">
        <v>3148</v>
      </c>
      <c r="P2541" s="204">
        <v>5000</v>
      </c>
      <c r="S2541" t="s">
        <v>2477</v>
      </c>
      <c r="T2541" t="s">
        <v>3899</v>
      </c>
      <c r="U2541" s="206">
        <v>4.6849999999999996</v>
      </c>
      <c r="V2541" t="s">
        <v>2355</v>
      </c>
      <c r="W2541" t="s">
        <v>3390</v>
      </c>
      <c r="X2541" t="s">
        <v>2713</v>
      </c>
      <c r="Y2541" t="s">
        <v>3964</v>
      </c>
      <c r="Z2541" t="s">
        <v>3532</v>
      </c>
      <c r="AA2541" t="s">
        <v>20</v>
      </c>
      <c r="AB2541" s="203">
        <v>37196</v>
      </c>
      <c r="AC2541" s="203">
        <v>37346</v>
      </c>
    </row>
    <row r="2542" spans="1:29" x14ac:dyDescent="0.25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3</v>
      </c>
      <c r="F2542" s="218">
        <f t="shared" si="200"/>
        <v>75000</v>
      </c>
      <c r="G2542" s="207">
        <v>1266036</v>
      </c>
      <c r="H2542" s="203">
        <v>37029.38040509259</v>
      </c>
      <c r="I2542" t="s">
        <v>2365</v>
      </c>
      <c r="M2542" t="s">
        <v>2476</v>
      </c>
      <c r="N2542" t="s">
        <v>3110</v>
      </c>
      <c r="O2542" t="s">
        <v>2606</v>
      </c>
      <c r="Q2542" s="204">
        <v>25000</v>
      </c>
      <c r="S2542" t="s">
        <v>2477</v>
      </c>
      <c r="T2542" t="s">
        <v>3899</v>
      </c>
      <c r="U2542" s="206">
        <v>4.16</v>
      </c>
      <c r="V2542" t="s">
        <v>2922</v>
      </c>
      <c r="W2542" t="s">
        <v>2319</v>
      </c>
      <c r="X2542" t="s">
        <v>2320</v>
      </c>
      <c r="Y2542" t="s">
        <v>3114</v>
      </c>
      <c r="Z2542" t="s">
        <v>3532</v>
      </c>
      <c r="AA2542">
        <v>797629</v>
      </c>
      <c r="AB2542" s="203">
        <v>37030.875</v>
      </c>
      <c r="AC2542" s="203">
        <v>37032.875</v>
      </c>
    </row>
    <row r="2543" spans="1:29" x14ac:dyDescent="0.25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3</v>
      </c>
      <c r="F2543" s="218">
        <f t="shared" si="200"/>
        <v>75000</v>
      </c>
      <c r="G2543" s="207">
        <v>1266038</v>
      </c>
      <c r="H2543" s="203">
        <v>37029.380509259259</v>
      </c>
      <c r="I2543" t="s">
        <v>3871</v>
      </c>
      <c r="M2543" t="s">
        <v>2476</v>
      </c>
      <c r="N2543" t="s">
        <v>3110</v>
      </c>
      <c r="O2543" t="s">
        <v>2606</v>
      </c>
      <c r="Q2543" s="204">
        <v>25000</v>
      </c>
      <c r="S2543" t="s">
        <v>2477</v>
      </c>
      <c r="T2543" t="s">
        <v>3899</v>
      </c>
      <c r="U2543" s="206">
        <v>4.165</v>
      </c>
      <c r="V2543" t="s">
        <v>2343</v>
      </c>
      <c r="W2543" t="s">
        <v>2319</v>
      </c>
      <c r="X2543" t="s">
        <v>2320</v>
      </c>
      <c r="Y2543" t="s">
        <v>3114</v>
      </c>
      <c r="Z2543" t="s">
        <v>3532</v>
      </c>
      <c r="AA2543">
        <v>797630</v>
      </c>
      <c r="AB2543" s="203">
        <v>37030.875</v>
      </c>
      <c r="AC2543" s="203">
        <v>37032.875</v>
      </c>
    </row>
    <row r="2544" spans="1:29" x14ac:dyDescent="0.25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153</v>
      </c>
      <c r="F2544" s="218">
        <f t="shared" si="200"/>
        <v>382500</v>
      </c>
      <c r="G2544" s="207">
        <v>1266039</v>
      </c>
      <c r="H2544" s="203">
        <v>37029.380520833336</v>
      </c>
      <c r="I2544" t="s">
        <v>3136</v>
      </c>
      <c r="M2544" t="s">
        <v>2476</v>
      </c>
      <c r="N2544" t="s">
        <v>2711</v>
      </c>
      <c r="O2544" t="s">
        <v>2310</v>
      </c>
      <c r="Q2544" s="204">
        <v>2500</v>
      </c>
      <c r="S2544" t="s">
        <v>2477</v>
      </c>
      <c r="T2544" t="s">
        <v>3899</v>
      </c>
      <c r="U2544" s="206">
        <v>4.32</v>
      </c>
      <c r="V2544" t="s">
        <v>2981</v>
      </c>
      <c r="W2544" t="s">
        <v>3390</v>
      </c>
      <c r="X2544" t="s">
        <v>2713</v>
      </c>
      <c r="Y2544" t="s">
        <v>3964</v>
      </c>
      <c r="Z2544" t="s">
        <v>3532</v>
      </c>
      <c r="AA2544" t="s">
        <v>21</v>
      </c>
      <c r="AB2544" s="203">
        <v>37043</v>
      </c>
      <c r="AC2544" s="203">
        <v>37195</v>
      </c>
    </row>
    <row r="2545" spans="1:29" x14ac:dyDescent="0.25">
      <c r="A2545" s="44" t="str">
        <f t="shared" si="196"/>
        <v>US Natural Gas Financial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Financial</v>
      </c>
      <c r="E2545" s="44">
        <f>IF(VLOOKUP(S2545,'DD-Lookup'!$J$6:$L$50,3,FALSE)="Monthly",(YEAR(AC2545)-YEAR(AB2545))*12+MONTH(AC2545)-MONTH(AB2545)+1,(AC2545-AB2545+1))</f>
        <v>31</v>
      </c>
      <c r="F2545" s="218">
        <f t="shared" si="200"/>
        <v>155000</v>
      </c>
      <c r="G2545" s="207">
        <v>1266041</v>
      </c>
      <c r="H2545" s="203">
        <v>37029.380532407406</v>
      </c>
      <c r="I2545" t="s">
        <v>3165</v>
      </c>
      <c r="M2545" t="s">
        <v>2476</v>
      </c>
      <c r="N2545" t="s">
        <v>3125</v>
      </c>
      <c r="O2545" t="s">
        <v>2846</v>
      </c>
      <c r="Q2545" s="204">
        <v>5000</v>
      </c>
      <c r="S2545" t="s">
        <v>2477</v>
      </c>
      <c r="T2545" t="s">
        <v>3899</v>
      </c>
      <c r="U2545" s="206">
        <v>6.99</v>
      </c>
      <c r="V2545" t="s">
        <v>2817</v>
      </c>
      <c r="W2545" t="s">
        <v>2843</v>
      </c>
      <c r="X2545" t="s">
        <v>2844</v>
      </c>
      <c r="Y2545" t="s">
        <v>3964</v>
      </c>
      <c r="Z2545" t="s">
        <v>3532</v>
      </c>
      <c r="AA2545" t="s">
        <v>22</v>
      </c>
      <c r="AB2545" s="203">
        <v>37104.875</v>
      </c>
      <c r="AC2545" s="203">
        <v>37134.875</v>
      </c>
    </row>
    <row r="2546" spans="1:29" x14ac:dyDescent="0.25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3</v>
      </c>
      <c r="F2546" s="218">
        <f t="shared" si="200"/>
        <v>30000</v>
      </c>
      <c r="G2546" s="207">
        <v>1266040</v>
      </c>
      <c r="H2546" s="203">
        <v>37029.380532407406</v>
      </c>
      <c r="I2546" t="s">
        <v>3639</v>
      </c>
      <c r="M2546" t="s">
        <v>2476</v>
      </c>
      <c r="N2546" t="s">
        <v>3110</v>
      </c>
      <c r="O2546" t="s">
        <v>1846</v>
      </c>
      <c r="P2546" s="204">
        <v>10000</v>
      </c>
      <c r="S2546" t="s">
        <v>2477</v>
      </c>
      <c r="T2546" t="s">
        <v>3899</v>
      </c>
      <c r="U2546" s="206">
        <v>4.1749999999999998</v>
      </c>
      <c r="V2546" t="s">
        <v>2467</v>
      </c>
      <c r="W2546" t="s">
        <v>2319</v>
      </c>
      <c r="X2546" t="s">
        <v>2320</v>
      </c>
      <c r="Y2546" t="s">
        <v>3114</v>
      </c>
      <c r="Z2546" t="s">
        <v>3532</v>
      </c>
      <c r="AA2546">
        <v>797631</v>
      </c>
      <c r="AB2546" s="203">
        <v>37030.875</v>
      </c>
      <c r="AC2546" s="203">
        <v>37032.875</v>
      </c>
    </row>
    <row r="2547" spans="1:29" x14ac:dyDescent="0.25">
      <c r="A2547" s="44" t="str">
        <f t="shared" si="196"/>
        <v>US Natural Gas Financial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Financial</v>
      </c>
      <c r="E2547" s="44">
        <f>IF(VLOOKUP(S2547,'DD-Lookup'!$J$6:$L$50,3,FALSE)="Monthly",(YEAR(AC2547)-YEAR(AB2547))*12+MONTH(AC2547)-MONTH(AB2547)+1,(AC2547-AB2547+1))</f>
        <v>13</v>
      </c>
      <c r="F2547" s="218">
        <f t="shared" si="200"/>
        <v>325000</v>
      </c>
      <c r="G2547" s="207">
        <v>1266042</v>
      </c>
      <c r="H2547" s="203">
        <v>37029.380543981482</v>
      </c>
      <c r="I2547" t="s">
        <v>3118</v>
      </c>
      <c r="M2547" t="s">
        <v>2476</v>
      </c>
      <c r="N2547" t="s">
        <v>2711</v>
      </c>
      <c r="O2547" t="s">
        <v>2588</v>
      </c>
      <c r="P2547" s="204">
        <v>25000</v>
      </c>
      <c r="S2547" t="s">
        <v>2477</v>
      </c>
      <c r="T2547" t="s">
        <v>3899</v>
      </c>
      <c r="U2547" s="206">
        <v>4.165</v>
      </c>
      <c r="V2547" t="s">
        <v>3132</v>
      </c>
      <c r="W2547" t="s">
        <v>3181</v>
      </c>
      <c r="X2547" t="s">
        <v>2306</v>
      </c>
      <c r="Y2547" t="s">
        <v>3964</v>
      </c>
      <c r="Z2547" t="s">
        <v>3532</v>
      </c>
      <c r="AA2547" t="s">
        <v>23</v>
      </c>
      <c r="AB2547" s="203">
        <v>37030.875</v>
      </c>
      <c r="AC2547" s="203">
        <v>37042.875</v>
      </c>
    </row>
    <row r="2548" spans="1:29" x14ac:dyDescent="0.25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3</v>
      </c>
      <c r="F2548" s="218">
        <f t="shared" si="200"/>
        <v>30000</v>
      </c>
      <c r="G2548" s="207">
        <v>1266043</v>
      </c>
      <c r="H2548" s="203">
        <v>37029.380543981482</v>
      </c>
      <c r="I2548" t="s">
        <v>2630</v>
      </c>
      <c r="M2548" t="s">
        <v>2476</v>
      </c>
      <c r="N2548" t="s">
        <v>3110</v>
      </c>
      <c r="O2548" t="s">
        <v>1177</v>
      </c>
      <c r="P2548" s="204">
        <v>10000</v>
      </c>
      <c r="S2548" t="s">
        <v>2477</v>
      </c>
      <c r="T2548" t="s">
        <v>3899</v>
      </c>
      <c r="U2548" s="206">
        <v>4.1449999999999996</v>
      </c>
      <c r="V2548" t="s">
        <v>2531</v>
      </c>
      <c r="W2548" t="s">
        <v>2319</v>
      </c>
      <c r="X2548" t="s">
        <v>2915</v>
      </c>
      <c r="Y2548" t="s">
        <v>3114</v>
      </c>
      <c r="Z2548" t="s">
        <v>3532</v>
      </c>
      <c r="AA2548">
        <v>797632</v>
      </c>
      <c r="AB2548" s="203">
        <v>37030.875</v>
      </c>
      <c r="AC2548" s="203">
        <v>37032.875</v>
      </c>
    </row>
    <row r="2549" spans="1:29" x14ac:dyDescent="0.25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3</v>
      </c>
      <c r="F2549" s="218">
        <f t="shared" si="200"/>
        <v>30000</v>
      </c>
      <c r="G2549" s="207">
        <v>1266044</v>
      </c>
      <c r="H2549" s="203">
        <v>37029.380578703705</v>
      </c>
      <c r="I2549" t="s">
        <v>2313</v>
      </c>
      <c r="M2549" t="s">
        <v>2476</v>
      </c>
      <c r="N2549" t="s">
        <v>3110</v>
      </c>
      <c r="O2549" t="s">
        <v>1762</v>
      </c>
      <c r="Q2549" s="204">
        <v>10000</v>
      </c>
      <c r="S2549" t="s">
        <v>2477</v>
      </c>
      <c r="T2549" t="s">
        <v>3899</v>
      </c>
      <c r="U2549" s="206">
        <v>4.0999999999999996</v>
      </c>
      <c r="V2549" t="s">
        <v>2348</v>
      </c>
      <c r="W2549" t="s">
        <v>3157</v>
      </c>
      <c r="X2549" t="s">
        <v>3158</v>
      </c>
      <c r="Y2549" t="s">
        <v>3114</v>
      </c>
      <c r="Z2549" t="s">
        <v>3532</v>
      </c>
      <c r="AA2549">
        <v>797633</v>
      </c>
      <c r="AB2549" s="203">
        <v>37030.875</v>
      </c>
      <c r="AC2549" s="203">
        <v>37032.875</v>
      </c>
    </row>
    <row r="2550" spans="1:29" x14ac:dyDescent="0.25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3</v>
      </c>
      <c r="F2550" s="218">
        <f t="shared" si="200"/>
        <v>30000</v>
      </c>
      <c r="G2550" s="207">
        <v>1266045</v>
      </c>
      <c r="H2550" s="203">
        <v>37029.380601851852</v>
      </c>
      <c r="I2550" t="s">
        <v>2669</v>
      </c>
      <c r="M2550" t="s">
        <v>2476</v>
      </c>
      <c r="N2550" t="s">
        <v>3110</v>
      </c>
      <c r="O2550" t="s">
        <v>1753</v>
      </c>
      <c r="Q2550" s="204">
        <v>10000</v>
      </c>
      <c r="S2550" t="s">
        <v>2477</v>
      </c>
      <c r="T2550" t="s">
        <v>3899</v>
      </c>
      <c r="U2550" s="206">
        <v>4.1825000000000001</v>
      </c>
      <c r="V2550" t="s">
        <v>1856</v>
      </c>
      <c r="W2550" t="s">
        <v>3112</v>
      </c>
      <c r="X2550" t="s">
        <v>3113</v>
      </c>
      <c r="Y2550" t="s">
        <v>3114</v>
      </c>
      <c r="Z2550" t="s">
        <v>3532</v>
      </c>
      <c r="AA2550">
        <v>797634</v>
      </c>
      <c r="AB2550" s="203">
        <v>37030.875</v>
      </c>
      <c r="AC2550" s="203">
        <v>37032.875</v>
      </c>
    </row>
    <row r="2551" spans="1:29" x14ac:dyDescent="0.25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3</v>
      </c>
      <c r="F2551" s="218">
        <f t="shared" si="200"/>
        <v>15000</v>
      </c>
      <c r="G2551" s="207">
        <v>1266047</v>
      </c>
      <c r="H2551" s="203">
        <v>37029.380659722221</v>
      </c>
      <c r="I2551" t="s">
        <v>2669</v>
      </c>
      <c r="M2551" t="s">
        <v>2476</v>
      </c>
      <c r="N2551" t="s">
        <v>3110</v>
      </c>
      <c r="O2551" t="s">
        <v>1770</v>
      </c>
      <c r="Q2551" s="204">
        <v>5000</v>
      </c>
      <c r="S2551" t="s">
        <v>2477</v>
      </c>
      <c r="T2551" t="s">
        <v>3899</v>
      </c>
      <c r="U2551" s="206">
        <v>4.0149999999999997</v>
      </c>
      <c r="V2551" t="s">
        <v>2339</v>
      </c>
      <c r="W2551" t="s">
        <v>3174</v>
      </c>
      <c r="X2551" t="s">
        <v>3138</v>
      </c>
      <c r="Y2551" t="s">
        <v>3114</v>
      </c>
      <c r="Z2551" t="s">
        <v>3532</v>
      </c>
      <c r="AA2551">
        <v>797635</v>
      </c>
      <c r="AB2551" s="203">
        <v>37030.875</v>
      </c>
      <c r="AC2551" s="203">
        <v>37032.875</v>
      </c>
    </row>
    <row r="2552" spans="1:29" x14ac:dyDescent="0.25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3</v>
      </c>
      <c r="F2552" s="218">
        <f t="shared" si="200"/>
        <v>27768</v>
      </c>
      <c r="G2552" s="207">
        <v>1266048</v>
      </c>
      <c r="H2552" s="203">
        <v>37029.380682870367</v>
      </c>
      <c r="I2552" t="s">
        <v>3730</v>
      </c>
      <c r="M2552" t="s">
        <v>2476</v>
      </c>
      <c r="N2552" t="s">
        <v>3110</v>
      </c>
      <c r="O2552" t="s">
        <v>2628</v>
      </c>
      <c r="P2552" s="204">
        <v>9256</v>
      </c>
      <c r="S2552" t="s">
        <v>2477</v>
      </c>
      <c r="T2552" t="s">
        <v>3899</v>
      </c>
      <c r="U2552" s="206">
        <v>4.33</v>
      </c>
      <c r="V2552" t="s">
        <v>3731</v>
      </c>
      <c r="W2552" t="s">
        <v>2337</v>
      </c>
      <c r="X2552" t="s">
        <v>2338</v>
      </c>
      <c r="Y2552" t="s">
        <v>3114</v>
      </c>
      <c r="Z2552" t="s">
        <v>3532</v>
      </c>
      <c r="AA2552">
        <v>797636</v>
      </c>
      <c r="AB2552" s="203">
        <v>37030.875</v>
      </c>
      <c r="AC2552" s="203">
        <v>37032.875</v>
      </c>
    </row>
    <row r="2553" spans="1:29" x14ac:dyDescent="0.25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3</v>
      </c>
      <c r="F2553" s="218">
        <f t="shared" si="200"/>
        <v>15000</v>
      </c>
      <c r="G2553" s="207">
        <v>1266050</v>
      </c>
      <c r="H2553" s="203">
        <v>37029.38071759259</v>
      </c>
      <c r="I2553" t="s">
        <v>2669</v>
      </c>
      <c r="M2553" t="s">
        <v>2476</v>
      </c>
      <c r="N2553" t="s">
        <v>3110</v>
      </c>
      <c r="O2553" t="s">
        <v>1769</v>
      </c>
      <c r="Q2553" s="204">
        <v>5000</v>
      </c>
      <c r="S2553" t="s">
        <v>2477</v>
      </c>
      <c r="T2553" t="s">
        <v>3899</v>
      </c>
      <c r="U2553" s="206">
        <v>4.0049999999999999</v>
      </c>
      <c r="V2553" t="s">
        <v>2339</v>
      </c>
      <c r="W2553" t="s">
        <v>3174</v>
      </c>
      <c r="X2553" t="s">
        <v>3138</v>
      </c>
      <c r="Y2553" t="s">
        <v>3114</v>
      </c>
      <c r="Z2553" t="s">
        <v>3532</v>
      </c>
      <c r="AA2553">
        <v>797637</v>
      </c>
      <c r="AB2553" s="203">
        <v>37030.875</v>
      </c>
      <c r="AC2553" s="203">
        <v>37032.875</v>
      </c>
    </row>
    <row r="2554" spans="1:29" x14ac:dyDescent="0.25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3</v>
      </c>
      <c r="F2554" s="218">
        <f t="shared" si="200"/>
        <v>30000</v>
      </c>
      <c r="G2554" s="207">
        <v>1266051</v>
      </c>
      <c r="H2554" s="203">
        <v>37029.380729166667</v>
      </c>
      <c r="I2554" t="s">
        <v>2429</v>
      </c>
      <c r="M2554" t="s">
        <v>2476</v>
      </c>
      <c r="N2554" t="s">
        <v>3110</v>
      </c>
      <c r="O2554" t="s">
        <v>2606</v>
      </c>
      <c r="P2554" s="204">
        <v>10000</v>
      </c>
      <c r="S2554" t="s">
        <v>2477</v>
      </c>
      <c r="T2554" t="s">
        <v>3899</v>
      </c>
      <c r="U2554" s="206">
        <v>4.16</v>
      </c>
      <c r="V2554" t="s">
        <v>3199</v>
      </c>
      <c r="W2554" t="s">
        <v>2319</v>
      </c>
      <c r="X2554" t="s">
        <v>2320</v>
      </c>
      <c r="Y2554" t="s">
        <v>3114</v>
      </c>
      <c r="Z2554" t="s">
        <v>3532</v>
      </c>
      <c r="AA2554">
        <v>797638</v>
      </c>
      <c r="AB2554" s="203">
        <v>37030.875</v>
      </c>
      <c r="AC2554" s="203">
        <v>37032.875</v>
      </c>
    </row>
    <row r="2555" spans="1:29" x14ac:dyDescent="0.25">
      <c r="A2555" s="44" t="str">
        <f t="shared" si="196"/>
        <v>US Natural Gas Financial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Financial</v>
      </c>
      <c r="E2555" s="44">
        <f>IF(VLOOKUP(S2555,'DD-Lookup'!$J$6:$L$50,3,FALSE)="Monthly",(YEAR(AC2555)-YEAR(AB2555))*12+MONTH(AC2555)-MONTH(AB2555)+1,(AC2555-AB2555+1))</f>
        <v>30</v>
      </c>
      <c r="F2555" s="218">
        <f t="shared" si="200"/>
        <v>300000</v>
      </c>
      <c r="G2555" s="207">
        <v>1266052</v>
      </c>
      <c r="H2555" s="203">
        <v>37029.380752314813</v>
      </c>
      <c r="I2555" t="s">
        <v>2897</v>
      </c>
      <c r="M2555" t="s">
        <v>2476</v>
      </c>
      <c r="N2555" t="s">
        <v>2711</v>
      </c>
      <c r="O2555" t="s">
        <v>2712</v>
      </c>
      <c r="Q2555" s="204">
        <v>10000</v>
      </c>
      <c r="S2555" t="s">
        <v>2477</v>
      </c>
      <c r="T2555" t="s">
        <v>3899</v>
      </c>
      <c r="U2555" s="206">
        <v>4.1900000000000004</v>
      </c>
      <c r="V2555" t="s">
        <v>3704</v>
      </c>
      <c r="W2555" t="s">
        <v>3390</v>
      </c>
      <c r="X2555" t="s">
        <v>2713</v>
      </c>
      <c r="Y2555" t="s">
        <v>3964</v>
      </c>
      <c r="Z2555" t="s">
        <v>3532</v>
      </c>
      <c r="AA2555" t="s">
        <v>24</v>
      </c>
      <c r="AB2555" s="203">
        <v>37043.875</v>
      </c>
      <c r="AC2555" s="203">
        <v>37072.875</v>
      </c>
    </row>
    <row r="2556" spans="1:29" x14ac:dyDescent="0.25">
      <c r="A2556" s="44" t="str">
        <f t="shared" si="196"/>
        <v xml:space="preserve"> Natural Gas Physical</v>
      </c>
      <c r="B2556" s="44" t="str">
        <f t="shared" si="197"/>
        <v/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30</v>
      </c>
      <c r="F2556" s="218">
        <f t="shared" si="200"/>
        <v>150000</v>
      </c>
      <c r="G2556" s="207">
        <v>1266053</v>
      </c>
      <c r="H2556" s="203">
        <v>37029.38077546296</v>
      </c>
      <c r="I2556" t="s">
        <v>2704</v>
      </c>
      <c r="M2556" t="s">
        <v>2476</v>
      </c>
      <c r="N2556" t="s">
        <v>1978</v>
      </c>
      <c r="O2556" t="s">
        <v>1979</v>
      </c>
      <c r="Q2556" s="204">
        <v>5000</v>
      </c>
      <c r="S2556" t="s">
        <v>2477</v>
      </c>
      <c r="T2556" t="s">
        <v>3899</v>
      </c>
      <c r="U2556" s="206">
        <v>0.1925</v>
      </c>
      <c r="V2556" t="s">
        <v>2540</v>
      </c>
      <c r="W2556" t="s">
        <v>2384</v>
      </c>
      <c r="X2556" t="s">
        <v>3153</v>
      </c>
      <c r="Y2556" t="s">
        <v>3114</v>
      </c>
      <c r="Z2556" t="s">
        <v>3532</v>
      </c>
      <c r="AA2556" t="s">
        <v>25</v>
      </c>
      <c r="AB2556" s="203">
        <v>37043.875</v>
      </c>
      <c r="AC2556" s="203">
        <v>37072.875</v>
      </c>
    </row>
    <row r="2557" spans="1:29" x14ac:dyDescent="0.25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3</v>
      </c>
      <c r="F2557" s="218">
        <f t="shared" si="200"/>
        <v>15000</v>
      </c>
      <c r="G2557" s="207">
        <v>1266054</v>
      </c>
      <c r="H2557" s="203">
        <v>37029.38077546296</v>
      </c>
      <c r="I2557" t="s">
        <v>3142</v>
      </c>
      <c r="M2557" t="s">
        <v>2476</v>
      </c>
      <c r="N2557" t="s">
        <v>3110</v>
      </c>
      <c r="O2557" t="s">
        <v>1768</v>
      </c>
      <c r="Q2557" s="204">
        <v>5000</v>
      </c>
      <c r="S2557" t="s">
        <v>2477</v>
      </c>
      <c r="T2557" t="s">
        <v>3899</v>
      </c>
      <c r="U2557" s="206">
        <v>3.9649999999999999</v>
      </c>
      <c r="V2557" t="s">
        <v>4135</v>
      </c>
      <c r="W2557" t="s">
        <v>3174</v>
      </c>
      <c r="X2557" t="s">
        <v>3138</v>
      </c>
      <c r="Y2557" t="s">
        <v>3114</v>
      </c>
      <c r="Z2557" t="s">
        <v>3532</v>
      </c>
      <c r="AA2557">
        <v>797640</v>
      </c>
      <c r="AB2557" s="203">
        <v>37030.875</v>
      </c>
      <c r="AC2557" s="203">
        <v>37032.875</v>
      </c>
    </row>
    <row r="2558" spans="1:29" x14ac:dyDescent="0.25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3</v>
      </c>
      <c r="F2558" s="218">
        <f t="shared" si="200"/>
        <v>45000</v>
      </c>
      <c r="G2558" s="207">
        <v>1266055</v>
      </c>
      <c r="H2558" s="203">
        <v>37029.380787037036</v>
      </c>
      <c r="I2558" t="s">
        <v>2464</v>
      </c>
      <c r="M2558" t="s">
        <v>2476</v>
      </c>
      <c r="N2558" t="s">
        <v>3110</v>
      </c>
      <c r="O2558" t="s">
        <v>2606</v>
      </c>
      <c r="P2558" s="204">
        <v>15000</v>
      </c>
      <c r="S2558" t="s">
        <v>2477</v>
      </c>
      <c r="T2558" t="s">
        <v>3899</v>
      </c>
      <c r="U2558" s="206">
        <v>4.16</v>
      </c>
      <c r="V2558" t="s">
        <v>4134</v>
      </c>
      <c r="W2558" t="s">
        <v>2319</v>
      </c>
      <c r="X2558" t="s">
        <v>2320</v>
      </c>
      <c r="Y2558" t="s">
        <v>3114</v>
      </c>
      <c r="Z2558" t="s">
        <v>3532</v>
      </c>
      <c r="AA2558">
        <v>797639</v>
      </c>
      <c r="AB2558" s="203">
        <v>37030.875</v>
      </c>
      <c r="AC2558" s="203">
        <v>37032.875</v>
      </c>
    </row>
    <row r="2559" spans="1:29" x14ac:dyDescent="0.25">
      <c r="A2559" s="44" t="str">
        <f t="shared" si="196"/>
        <v>US Natural Gas Financial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13</v>
      </c>
      <c r="F2559" s="218">
        <f t="shared" si="200"/>
        <v>325000</v>
      </c>
      <c r="G2559" s="207">
        <v>1266056</v>
      </c>
      <c r="H2559" s="203">
        <v>37029.380856481483</v>
      </c>
      <c r="I2559" t="s">
        <v>3118</v>
      </c>
      <c r="M2559" t="s">
        <v>2476</v>
      </c>
      <c r="N2559" t="s">
        <v>2711</v>
      </c>
      <c r="O2559" t="s">
        <v>2588</v>
      </c>
      <c r="P2559" s="204">
        <v>25000</v>
      </c>
      <c r="S2559" t="s">
        <v>2477</v>
      </c>
      <c r="T2559" t="s">
        <v>3899</v>
      </c>
      <c r="U2559" s="206">
        <v>4.17</v>
      </c>
      <c r="V2559" t="s">
        <v>3132</v>
      </c>
      <c r="W2559" t="s">
        <v>3181</v>
      </c>
      <c r="X2559" t="s">
        <v>2306</v>
      </c>
      <c r="Y2559" t="s">
        <v>3964</v>
      </c>
      <c r="Z2559" t="s">
        <v>3532</v>
      </c>
      <c r="AA2559" t="s">
        <v>26</v>
      </c>
      <c r="AB2559" s="203">
        <v>37030.875</v>
      </c>
      <c r="AC2559" s="203">
        <v>37042.875</v>
      </c>
    </row>
    <row r="2560" spans="1:29" x14ac:dyDescent="0.25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3</v>
      </c>
      <c r="F2560" s="218">
        <f t="shared" si="200"/>
        <v>1845</v>
      </c>
      <c r="G2560" s="207">
        <v>1266057</v>
      </c>
      <c r="H2560" s="203">
        <v>37029.380879629629</v>
      </c>
      <c r="I2560" t="s">
        <v>3769</v>
      </c>
      <c r="M2560" t="s">
        <v>2476</v>
      </c>
      <c r="N2560" t="s">
        <v>3110</v>
      </c>
      <c r="O2560" t="s">
        <v>1177</v>
      </c>
      <c r="Q2560" s="204">
        <v>615</v>
      </c>
      <c r="S2560" t="s">
        <v>2477</v>
      </c>
      <c r="T2560" t="s">
        <v>3899</v>
      </c>
      <c r="U2560" s="206">
        <v>4.1449999999999996</v>
      </c>
      <c r="V2560" t="s">
        <v>2555</v>
      </c>
      <c r="W2560" t="s">
        <v>2319</v>
      </c>
      <c r="X2560" t="s">
        <v>2915</v>
      </c>
      <c r="Y2560" t="s">
        <v>3114</v>
      </c>
      <c r="Z2560" t="s">
        <v>3532</v>
      </c>
      <c r="AA2560">
        <v>797641</v>
      </c>
      <c r="AB2560" s="203">
        <v>37030.875</v>
      </c>
      <c r="AC2560" s="203">
        <v>37032.875</v>
      </c>
    </row>
    <row r="2561" spans="1:29" x14ac:dyDescent="0.25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3</v>
      </c>
      <c r="F2561" s="218">
        <f t="shared" si="200"/>
        <v>30000</v>
      </c>
      <c r="G2561" s="207">
        <v>1266058</v>
      </c>
      <c r="H2561" s="203">
        <v>37029.380879629629</v>
      </c>
      <c r="I2561" t="s">
        <v>27</v>
      </c>
      <c r="M2561" t="s">
        <v>2476</v>
      </c>
      <c r="N2561" t="s">
        <v>2445</v>
      </c>
      <c r="O2561" t="s">
        <v>1902</v>
      </c>
      <c r="P2561" s="204">
        <v>10000</v>
      </c>
      <c r="S2561" t="s">
        <v>2477</v>
      </c>
      <c r="T2561" t="s">
        <v>3899</v>
      </c>
      <c r="U2561" s="206">
        <v>4.12</v>
      </c>
      <c r="V2561" t="s">
        <v>28</v>
      </c>
      <c r="W2561" t="s">
        <v>2827</v>
      </c>
      <c r="X2561" t="s">
        <v>2447</v>
      </c>
      <c r="Y2561" t="s">
        <v>3114</v>
      </c>
      <c r="Z2561" t="s">
        <v>2448</v>
      </c>
      <c r="AA2561">
        <v>797642</v>
      </c>
      <c r="AB2561" s="203">
        <v>37030.875</v>
      </c>
      <c r="AC2561" s="203">
        <v>37032.875</v>
      </c>
    </row>
    <row r="2562" spans="1:29" x14ac:dyDescent="0.25">
      <c r="A2562" s="44" t="str">
        <f t="shared" si="196"/>
        <v xml:space="preserve"> Natural Gas Physical</v>
      </c>
      <c r="B2562" s="44" t="str">
        <f t="shared" si="197"/>
        <v/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4</v>
      </c>
      <c r="F2562" s="218">
        <f t="shared" si="200"/>
        <v>40000</v>
      </c>
      <c r="G2562" s="207">
        <v>1266059</v>
      </c>
      <c r="H2562" s="203">
        <v>37029.380925925929</v>
      </c>
      <c r="I2562" t="s">
        <v>3816</v>
      </c>
      <c r="M2562" t="s">
        <v>2476</v>
      </c>
      <c r="N2562" t="s">
        <v>2391</v>
      </c>
      <c r="O2562" t="s">
        <v>2080</v>
      </c>
      <c r="P2562" s="204">
        <v>10000</v>
      </c>
      <c r="S2562" t="s">
        <v>4050</v>
      </c>
      <c r="T2562" t="s">
        <v>2392</v>
      </c>
      <c r="U2562" s="206">
        <v>5.4050000000000002</v>
      </c>
      <c r="V2562" t="s">
        <v>3817</v>
      </c>
      <c r="W2562" t="s">
        <v>2394</v>
      </c>
      <c r="X2562" t="s">
        <v>2395</v>
      </c>
      <c r="Y2562" t="s">
        <v>3114</v>
      </c>
      <c r="Z2562" t="s">
        <v>3533</v>
      </c>
      <c r="AA2562">
        <v>797643</v>
      </c>
      <c r="AB2562" s="203">
        <v>37029.875</v>
      </c>
      <c r="AC2562" s="203">
        <v>37032.875</v>
      </c>
    </row>
    <row r="2563" spans="1:29" x14ac:dyDescent="0.25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3</v>
      </c>
      <c r="F2563" s="218">
        <f t="shared" si="200"/>
        <v>15000</v>
      </c>
      <c r="G2563" s="207">
        <v>1266061</v>
      </c>
      <c r="H2563" s="203">
        <v>37029.380937499998</v>
      </c>
      <c r="I2563" t="s">
        <v>2387</v>
      </c>
      <c r="M2563" t="s">
        <v>2476</v>
      </c>
      <c r="N2563" t="s">
        <v>3110</v>
      </c>
      <c r="O2563" t="s">
        <v>1812</v>
      </c>
      <c r="P2563" s="204">
        <v>5000</v>
      </c>
      <c r="S2563" t="s">
        <v>2477</v>
      </c>
      <c r="T2563" t="s">
        <v>3899</v>
      </c>
      <c r="U2563" s="206">
        <v>2.4500000000000002</v>
      </c>
      <c r="V2563" t="s">
        <v>3755</v>
      </c>
      <c r="W2563" t="s">
        <v>2400</v>
      </c>
      <c r="X2563" t="s">
        <v>2375</v>
      </c>
      <c r="Y2563" t="s">
        <v>3114</v>
      </c>
      <c r="Z2563" t="s">
        <v>3532</v>
      </c>
      <c r="AA2563">
        <v>797644</v>
      </c>
      <c r="AB2563" s="203">
        <v>37030.875</v>
      </c>
      <c r="AC2563" s="203">
        <v>37032.875</v>
      </c>
    </row>
    <row r="2564" spans="1:29" x14ac:dyDescent="0.25">
      <c r="A2564" s="44" t="str">
        <f t="shared" si="196"/>
        <v xml:space="preserve"> Crude Financial</v>
      </c>
      <c r="B2564" s="44" t="str">
        <f t="shared" si="197"/>
        <v/>
      </c>
      <c r="C2564" s="44" t="str">
        <f t="shared" si="198"/>
        <v>Crude</v>
      </c>
      <c r="D2564" s="44" t="str">
        <f t="shared" si="199"/>
        <v>Financial</v>
      </c>
      <c r="E2564" s="44">
        <f>IF(VLOOKUP(S2564,'DD-Lookup'!$J$6:$L$50,3,FALSE)="Monthly",(YEAR(AC2564)-YEAR(AB2564))*12+MONTH(AC2564)-MONTH(AB2564)+1,(AC2564-AB2564+1))</f>
        <v>31</v>
      </c>
      <c r="F2564" s="218">
        <f t="shared" si="200"/>
        <v>775000</v>
      </c>
      <c r="G2564" s="207">
        <v>1266062</v>
      </c>
      <c r="H2564" s="203">
        <v>37029.380972222221</v>
      </c>
      <c r="I2564" t="s">
        <v>4149</v>
      </c>
      <c r="M2564" t="s">
        <v>3626</v>
      </c>
      <c r="N2564" t="s">
        <v>2751</v>
      </c>
      <c r="O2564" t="s">
        <v>2752</v>
      </c>
      <c r="P2564" s="204">
        <v>25000</v>
      </c>
      <c r="S2564" t="s">
        <v>2753</v>
      </c>
      <c r="T2564" t="s">
        <v>3899</v>
      </c>
      <c r="U2564" s="206">
        <v>28.78</v>
      </c>
      <c r="V2564" t="s">
        <v>2999</v>
      </c>
      <c r="W2564" t="s">
        <v>4117</v>
      </c>
      <c r="X2564" t="s">
        <v>4118</v>
      </c>
      <c r="Y2564" t="s">
        <v>3964</v>
      </c>
      <c r="Z2564" t="s">
        <v>1184</v>
      </c>
      <c r="AA2564" t="s">
        <v>29</v>
      </c>
      <c r="AB2564" s="203">
        <v>37073</v>
      </c>
      <c r="AC2564" s="203">
        <v>37103</v>
      </c>
    </row>
    <row r="2565" spans="1:29" x14ac:dyDescent="0.25">
      <c r="A2565" s="44" t="str">
        <f t="shared" si="196"/>
        <v xml:space="preserve"> Natural Gas Physical</v>
      </c>
      <c r="B2565" s="44" t="str">
        <f t="shared" si="197"/>
        <v/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4</v>
      </c>
      <c r="F2565" s="218">
        <f t="shared" si="200"/>
        <v>40000</v>
      </c>
      <c r="G2565" s="207">
        <v>1266063</v>
      </c>
      <c r="H2565" s="203">
        <v>37029.380983796298</v>
      </c>
      <c r="I2565" t="s">
        <v>2897</v>
      </c>
      <c r="M2565" t="s">
        <v>2476</v>
      </c>
      <c r="N2565" t="s">
        <v>2391</v>
      </c>
      <c r="O2565" t="s">
        <v>2080</v>
      </c>
      <c r="P2565" s="204">
        <v>10000</v>
      </c>
      <c r="S2565" t="s">
        <v>4050</v>
      </c>
      <c r="T2565" t="s">
        <v>2392</v>
      </c>
      <c r="U2565" s="206">
        <v>5.3949999999999996</v>
      </c>
      <c r="V2565" t="s">
        <v>2898</v>
      </c>
      <c r="W2565" t="s">
        <v>2394</v>
      </c>
      <c r="X2565" t="s">
        <v>2395</v>
      </c>
      <c r="Y2565" t="s">
        <v>3114</v>
      </c>
      <c r="Z2565" t="s">
        <v>3533</v>
      </c>
      <c r="AA2565">
        <v>797647</v>
      </c>
      <c r="AB2565" s="203">
        <v>37029.875</v>
      </c>
      <c r="AC2565" s="203">
        <v>37032.875</v>
      </c>
    </row>
    <row r="2566" spans="1:29" x14ac:dyDescent="0.25">
      <c r="A2566" s="44" t="str">
        <f t="shared" si="196"/>
        <v xml:space="preserve"> Natural Gas Physical</v>
      </c>
      <c r="B2566" s="44" t="str">
        <f t="shared" si="197"/>
        <v/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4</v>
      </c>
      <c r="F2566" s="218">
        <f t="shared" si="200"/>
        <v>4000</v>
      </c>
      <c r="G2566" s="207">
        <v>1266064</v>
      </c>
      <c r="H2566" s="203">
        <v>37029.381006944444</v>
      </c>
      <c r="I2566" t="s">
        <v>3684</v>
      </c>
      <c r="M2566" t="s">
        <v>2476</v>
      </c>
      <c r="N2566" t="s">
        <v>2391</v>
      </c>
      <c r="O2566" t="s">
        <v>2076</v>
      </c>
      <c r="Q2566" s="204">
        <v>1000</v>
      </c>
      <c r="S2566" t="s">
        <v>2477</v>
      </c>
      <c r="T2566" t="s">
        <v>3899</v>
      </c>
      <c r="U2566" s="206">
        <v>3.94</v>
      </c>
      <c r="V2566" t="s">
        <v>3198</v>
      </c>
      <c r="W2566" t="s">
        <v>2956</v>
      </c>
      <c r="X2566" t="s">
        <v>2957</v>
      </c>
      <c r="Y2566" t="s">
        <v>3114</v>
      </c>
      <c r="Z2566" t="s">
        <v>3533</v>
      </c>
      <c r="AA2566">
        <v>797648</v>
      </c>
      <c r="AB2566" s="203">
        <v>37030.875</v>
      </c>
      <c r="AC2566" s="203">
        <v>37033.875</v>
      </c>
    </row>
    <row r="2567" spans="1:29" x14ac:dyDescent="0.25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3</v>
      </c>
      <c r="F2567" s="218">
        <f t="shared" si="200"/>
        <v>15000</v>
      </c>
      <c r="G2567" s="207">
        <v>1266065</v>
      </c>
      <c r="H2567" s="203">
        <v>37029.381018518521</v>
      </c>
      <c r="I2567" t="s">
        <v>3142</v>
      </c>
      <c r="M2567" t="s">
        <v>2476</v>
      </c>
      <c r="N2567" t="s">
        <v>3110</v>
      </c>
      <c r="O2567" t="s">
        <v>1768</v>
      </c>
      <c r="Q2567" s="204">
        <v>5000</v>
      </c>
      <c r="S2567" t="s">
        <v>2477</v>
      </c>
      <c r="T2567" t="s">
        <v>3899</v>
      </c>
      <c r="U2567" s="206">
        <v>3.97</v>
      </c>
      <c r="V2567" t="s">
        <v>4135</v>
      </c>
      <c r="W2567" t="s">
        <v>3174</v>
      </c>
      <c r="X2567" t="s">
        <v>3138</v>
      </c>
      <c r="Y2567" t="s">
        <v>3114</v>
      </c>
      <c r="Z2567" t="s">
        <v>3532</v>
      </c>
      <c r="AA2567">
        <v>797649</v>
      </c>
      <c r="AB2567" s="203">
        <v>37030.875</v>
      </c>
      <c r="AC2567" s="203">
        <v>37032.875</v>
      </c>
    </row>
    <row r="2568" spans="1:29" x14ac:dyDescent="0.25">
      <c r="A2568" s="44" t="str">
        <f t="shared" si="196"/>
        <v>US Natural Gas Financial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Financial</v>
      </c>
      <c r="E2568" s="44">
        <f>IF(VLOOKUP(S2568,'DD-Lookup'!$J$6:$L$50,3,FALSE)="Monthly",(YEAR(AC2568)-YEAR(AB2568))*12+MONTH(AC2568)-MONTH(AB2568)+1,(AC2568-AB2568+1))</f>
        <v>151</v>
      </c>
      <c r="F2568" s="218">
        <f t="shared" si="200"/>
        <v>755000</v>
      </c>
      <c r="G2568" s="207">
        <v>1266066</v>
      </c>
      <c r="H2568" s="203">
        <v>37029.381053240744</v>
      </c>
      <c r="I2568" t="s">
        <v>3109</v>
      </c>
      <c r="M2568" t="s">
        <v>2476</v>
      </c>
      <c r="N2568" t="s">
        <v>2711</v>
      </c>
      <c r="O2568" t="s">
        <v>3148</v>
      </c>
      <c r="Q2568" s="204">
        <v>5000</v>
      </c>
      <c r="S2568" t="s">
        <v>2477</v>
      </c>
      <c r="T2568" t="s">
        <v>3899</v>
      </c>
      <c r="U2568" s="206">
        <v>4.6900000000000004</v>
      </c>
      <c r="V2568" t="s">
        <v>2335</v>
      </c>
      <c r="W2568" t="s">
        <v>3390</v>
      </c>
      <c r="X2568" t="s">
        <v>2713</v>
      </c>
      <c r="Y2568" t="s">
        <v>3964</v>
      </c>
      <c r="Z2568" t="s">
        <v>3532</v>
      </c>
      <c r="AA2568" t="s">
        <v>30</v>
      </c>
      <c r="AB2568" s="203">
        <v>37196</v>
      </c>
      <c r="AC2568" s="203">
        <v>37346</v>
      </c>
    </row>
    <row r="2569" spans="1:29" x14ac:dyDescent="0.25">
      <c r="A2569" s="44" t="str">
        <f t="shared" si="196"/>
        <v xml:space="preserve"> Natural Gas Physical</v>
      </c>
      <c r="B2569" s="44" t="str">
        <f t="shared" si="197"/>
        <v/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4</v>
      </c>
      <c r="F2569" s="218">
        <f t="shared" si="200"/>
        <v>40000</v>
      </c>
      <c r="G2569" s="207">
        <v>1266067</v>
      </c>
      <c r="H2569" s="203">
        <v>37029.381076388891</v>
      </c>
      <c r="I2569" t="s">
        <v>2897</v>
      </c>
      <c r="M2569" t="s">
        <v>2476</v>
      </c>
      <c r="N2569" t="s">
        <v>2391</v>
      </c>
      <c r="O2569" t="s">
        <v>2080</v>
      </c>
      <c r="P2569" s="204">
        <v>10000</v>
      </c>
      <c r="S2569" t="s">
        <v>4050</v>
      </c>
      <c r="T2569" t="s">
        <v>2392</v>
      </c>
      <c r="U2569" s="206">
        <v>5.3849999999999998</v>
      </c>
      <c r="V2569" t="s">
        <v>2898</v>
      </c>
      <c r="W2569" t="s">
        <v>2394</v>
      </c>
      <c r="X2569" t="s">
        <v>2395</v>
      </c>
      <c r="Y2569" t="s">
        <v>3114</v>
      </c>
      <c r="Z2569" t="s">
        <v>3533</v>
      </c>
      <c r="AA2569">
        <v>797650</v>
      </c>
      <c r="AB2569" s="203">
        <v>37029.875</v>
      </c>
      <c r="AC2569" s="203">
        <v>37032.875</v>
      </c>
    </row>
    <row r="2570" spans="1:29" x14ac:dyDescent="0.25">
      <c r="A2570" s="44" t="str">
        <f t="shared" si="196"/>
        <v xml:space="preserve"> Natural Gas Physical</v>
      </c>
      <c r="B2570" s="44" t="str">
        <f t="shared" si="197"/>
        <v/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4</v>
      </c>
      <c r="F2570" s="218">
        <f t="shared" si="200"/>
        <v>40000</v>
      </c>
      <c r="G2570" s="207">
        <v>1266068</v>
      </c>
      <c r="H2570" s="203">
        <v>37029.381157407406</v>
      </c>
      <c r="I2570" t="s">
        <v>2955</v>
      </c>
      <c r="M2570" t="s">
        <v>2476</v>
      </c>
      <c r="N2570" t="s">
        <v>2391</v>
      </c>
      <c r="O2570" t="s">
        <v>2080</v>
      </c>
      <c r="P2570" s="204">
        <v>10000</v>
      </c>
      <c r="S2570" t="s">
        <v>4050</v>
      </c>
      <c r="T2570" t="s">
        <v>2392</v>
      </c>
      <c r="U2570" s="206">
        <v>5.375</v>
      </c>
      <c r="V2570" t="s">
        <v>3680</v>
      </c>
      <c r="W2570" t="s">
        <v>2394</v>
      </c>
      <c r="X2570" t="s">
        <v>2395</v>
      </c>
      <c r="Y2570" t="s">
        <v>3114</v>
      </c>
      <c r="Z2570" t="s">
        <v>3533</v>
      </c>
      <c r="AA2570">
        <v>797651</v>
      </c>
      <c r="AB2570" s="203">
        <v>37029.875</v>
      </c>
      <c r="AC2570" s="203">
        <v>37032.875</v>
      </c>
    </row>
    <row r="2571" spans="1:29" x14ac:dyDescent="0.25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3</v>
      </c>
      <c r="F2571" s="218">
        <f t="shared" ref="F2571:F2634" si="205">E2571*SUM(P2571:Q2571)</f>
        <v>15000</v>
      </c>
      <c r="G2571" s="207">
        <v>1266069</v>
      </c>
      <c r="H2571" s="203">
        <v>37029.381180555552</v>
      </c>
      <c r="I2571" t="s">
        <v>2721</v>
      </c>
      <c r="M2571" t="s">
        <v>2476</v>
      </c>
      <c r="N2571" t="s">
        <v>3110</v>
      </c>
      <c r="O2571" t="s">
        <v>1805</v>
      </c>
      <c r="P2571" s="204">
        <v>5000</v>
      </c>
      <c r="S2571" t="s">
        <v>2477</v>
      </c>
      <c r="T2571" t="s">
        <v>3899</v>
      </c>
      <c r="U2571" s="206">
        <v>3.8250000000000002</v>
      </c>
      <c r="V2571" t="s">
        <v>2862</v>
      </c>
      <c r="W2571" t="s">
        <v>2386</v>
      </c>
      <c r="X2571" t="s">
        <v>2375</v>
      </c>
      <c r="Y2571" t="s">
        <v>3114</v>
      </c>
      <c r="Z2571" t="s">
        <v>3532</v>
      </c>
      <c r="AA2571">
        <v>797652</v>
      </c>
      <c r="AB2571" s="203">
        <v>37030.875</v>
      </c>
      <c r="AC2571" s="203">
        <v>37032.875</v>
      </c>
    </row>
    <row r="2572" spans="1:29" x14ac:dyDescent="0.25">
      <c r="A2572" s="44" t="str">
        <f t="shared" si="201"/>
        <v xml:space="preserve"> Natural Gas Physical</v>
      </c>
      <c r="B2572" s="44" t="str">
        <f t="shared" si="202"/>
        <v/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3</v>
      </c>
      <c r="F2572" s="218">
        <f t="shared" si="205"/>
        <v>30000</v>
      </c>
      <c r="G2572" s="207">
        <v>1266071</v>
      </c>
      <c r="H2572" s="203">
        <v>37029.381226851852</v>
      </c>
      <c r="I2572" t="s">
        <v>2783</v>
      </c>
      <c r="M2572" t="s">
        <v>2476</v>
      </c>
      <c r="N2572" t="s">
        <v>3150</v>
      </c>
      <c r="O2572" t="s">
        <v>1728</v>
      </c>
      <c r="Q2572" s="204">
        <v>10000</v>
      </c>
      <c r="S2572" t="s">
        <v>2477</v>
      </c>
      <c r="T2572" t="s">
        <v>3899</v>
      </c>
      <c r="U2572" s="206">
        <v>4.34</v>
      </c>
      <c r="V2572" t="s">
        <v>2784</v>
      </c>
      <c r="W2572" t="s">
        <v>3152</v>
      </c>
      <c r="X2572" t="s">
        <v>3153</v>
      </c>
      <c r="Y2572" t="s">
        <v>3114</v>
      </c>
      <c r="Z2572" t="s">
        <v>3532</v>
      </c>
      <c r="AA2572">
        <v>797653</v>
      </c>
      <c r="AB2572" s="203">
        <v>37030.875</v>
      </c>
      <c r="AC2572" s="203">
        <v>37032.875</v>
      </c>
    </row>
    <row r="2573" spans="1:29" x14ac:dyDescent="0.25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3</v>
      </c>
      <c r="F2573" s="218">
        <f t="shared" si="205"/>
        <v>15000</v>
      </c>
      <c r="G2573" s="207">
        <v>1266073</v>
      </c>
      <c r="H2573" s="203">
        <v>37029.381238425929</v>
      </c>
      <c r="I2573" t="s">
        <v>3240</v>
      </c>
      <c r="M2573" t="s">
        <v>2476</v>
      </c>
      <c r="N2573" t="s">
        <v>3110</v>
      </c>
      <c r="O2573" t="s">
        <v>1805</v>
      </c>
      <c r="Q2573" s="204">
        <v>5000</v>
      </c>
      <c r="S2573" t="s">
        <v>2477</v>
      </c>
      <c r="T2573" t="s">
        <v>3899</v>
      </c>
      <c r="U2573" s="206">
        <v>3.85</v>
      </c>
      <c r="V2573" t="s">
        <v>2874</v>
      </c>
      <c r="W2573" t="s">
        <v>2386</v>
      </c>
      <c r="X2573" t="s">
        <v>2375</v>
      </c>
      <c r="Y2573" t="s">
        <v>3114</v>
      </c>
      <c r="Z2573" t="s">
        <v>3532</v>
      </c>
      <c r="AA2573">
        <v>797656</v>
      </c>
      <c r="AB2573" s="203">
        <v>37030.875</v>
      </c>
      <c r="AC2573" s="203">
        <v>37032.875</v>
      </c>
    </row>
    <row r="2574" spans="1:29" x14ac:dyDescent="0.25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3</v>
      </c>
      <c r="F2574" s="218">
        <f t="shared" si="205"/>
        <v>45000</v>
      </c>
      <c r="G2574" s="207">
        <v>1266074</v>
      </c>
      <c r="H2574" s="203">
        <v>37029.381238425929</v>
      </c>
      <c r="I2574" t="s">
        <v>2464</v>
      </c>
      <c r="M2574" t="s">
        <v>2476</v>
      </c>
      <c r="N2574" t="s">
        <v>3110</v>
      </c>
      <c r="O2574" t="s">
        <v>2606</v>
      </c>
      <c r="P2574" s="204">
        <v>15000</v>
      </c>
      <c r="S2574" t="s">
        <v>2477</v>
      </c>
      <c r="T2574" t="s">
        <v>3899</v>
      </c>
      <c r="U2574" s="206">
        <v>4.1550000000000002</v>
      </c>
      <c r="V2574" t="s">
        <v>4134</v>
      </c>
      <c r="W2574" t="s">
        <v>2319</v>
      </c>
      <c r="X2574" t="s">
        <v>2320</v>
      </c>
      <c r="Y2574" t="s">
        <v>3114</v>
      </c>
      <c r="Z2574" t="s">
        <v>3532</v>
      </c>
      <c r="AA2574">
        <v>797655</v>
      </c>
      <c r="AB2574" s="203">
        <v>37030.875</v>
      </c>
      <c r="AC2574" s="203">
        <v>37032.875</v>
      </c>
    </row>
    <row r="2575" spans="1:29" x14ac:dyDescent="0.25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3</v>
      </c>
      <c r="F2575" s="218">
        <f t="shared" si="205"/>
        <v>19449</v>
      </c>
      <c r="G2575" s="207">
        <v>1266072</v>
      </c>
      <c r="H2575" s="203">
        <v>37029.381238425929</v>
      </c>
      <c r="I2575" t="s">
        <v>2866</v>
      </c>
      <c r="M2575" t="s">
        <v>2476</v>
      </c>
      <c r="N2575" t="s">
        <v>3110</v>
      </c>
      <c r="O2575" t="s">
        <v>2610</v>
      </c>
      <c r="Q2575" s="204">
        <v>6483</v>
      </c>
      <c r="S2575" t="s">
        <v>2477</v>
      </c>
      <c r="T2575" t="s">
        <v>3899</v>
      </c>
      <c r="U2575" s="206">
        <v>4.38</v>
      </c>
      <c r="V2575" t="s">
        <v>2867</v>
      </c>
      <c r="W2575" t="s">
        <v>2351</v>
      </c>
      <c r="X2575" t="s">
        <v>2352</v>
      </c>
      <c r="Y2575" t="s">
        <v>3114</v>
      </c>
      <c r="Z2575" t="s">
        <v>3532</v>
      </c>
      <c r="AA2575">
        <v>797654</v>
      </c>
      <c r="AB2575" s="203">
        <v>37030.875</v>
      </c>
      <c r="AC2575" s="203">
        <v>37032.875</v>
      </c>
    </row>
    <row r="2576" spans="1:29" x14ac:dyDescent="0.25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13</v>
      </c>
      <c r="F2576" s="218">
        <f t="shared" si="205"/>
        <v>325000</v>
      </c>
      <c r="G2576" s="207">
        <v>1266076</v>
      </c>
      <c r="H2576" s="203">
        <v>37029.381273148145</v>
      </c>
      <c r="I2576" t="s">
        <v>3639</v>
      </c>
      <c r="M2576" t="s">
        <v>2476</v>
      </c>
      <c r="N2576" t="s">
        <v>2711</v>
      </c>
      <c r="O2576" t="s">
        <v>2588</v>
      </c>
      <c r="P2576" s="204">
        <v>25000</v>
      </c>
      <c r="S2576" t="s">
        <v>2477</v>
      </c>
      <c r="T2576" t="s">
        <v>3899</v>
      </c>
      <c r="U2576" s="206">
        <v>4.165</v>
      </c>
      <c r="V2576" t="s">
        <v>3180</v>
      </c>
      <c r="W2576" t="s">
        <v>3181</v>
      </c>
      <c r="X2576" t="s">
        <v>2306</v>
      </c>
      <c r="Y2576" t="s">
        <v>3964</v>
      </c>
      <c r="Z2576" t="s">
        <v>3532</v>
      </c>
      <c r="AA2576" t="s">
        <v>31</v>
      </c>
      <c r="AB2576" s="203">
        <v>37030.875</v>
      </c>
      <c r="AC2576" s="203">
        <v>37042.875</v>
      </c>
    </row>
    <row r="2577" spans="1:29" x14ac:dyDescent="0.25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3</v>
      </c>
      <c r="F2577" s="218">
        <f t="shared" si="205"/>
        <v>15000</v>
      </c>
      <c r="G2577" s="207">
        <v>1266075</v>
      </c>
      <c r="H2577" s="203">
        <v>37029.381273148145</v>
      </c>
      <c r="I2577" t="s">
        <v>3639</v>
      </c>
      <c r="M2577" t="s">
        <v>2476</v>
      </c>
      <c r="N2577" t="s">
        <v>3110</v>
      </c>
      <c r="O2577" t="s">
        <v>1805</v>
      </c>
      <c r="P2577" s="204">
        <v>5000</v>
      </c>
      <c r="S2577" t="s">
        <v>2477</v>
      </c>
      <c r="T2577" t="s">
        <v>3899</v>
      </c>
      <c r="U2577" s="206">
        <v>3.8250000000000002</v>
      </c>
      <c r="V2577" t="s">
        <v>2449</v>
      </c>
      <c r="W2577" t="s">
        <v>2386</v>
      </c>
      <c r="X2577" t="s">
        <v>2375</v>
      </c>
      <c r="Y2577" t="s">
        <v>3114</v>
      </c>
      <c r="Z2577" t="s">
        <v>3532</v>
      </c>
      <c r="AA2577">
        <v>797657</v>
      </c>
      <c r="AB2577" s="203">
        <v>37030.875</v>
      </c>
      <c r="AC2577" s="203">
        <v>37032.875</v>
      </c>
    </row>
    <row r="2578" spans="1:29" x14ac:dyDescent="0.25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3</v>
      </c>
      <c r="F2578" s="218">
        <f t="shared" si="205"/>
        <v>675</v>
      </c>
      <c r="G2578" s="207">
        <v>1266077</v>
      </c>
      <c r="H2578" s="203">
        <v>37029.381307870368</v>
      </c>
      <c r="I2578" t="s">
        <v>2367</v>
      </c>
      <c r="M2578" t="s">
        <v>2476</v>
      </c>
      <c r="N2578" t="s">
        <v>3110</v>
      </c>
      <c r="O2578" t="s">
        <v>1753</v>
      </c>
      <c r="P2578" s="204">
        <v>225</v>
      </c>
      <c r="S2578" t="s">
        <v>2477</v>
      </c>
      <c r="T2578" t="s">
        <v>3899</v>
      </c>
      <c r="U2578" s="206">
        <v>4.1887999999999996</v>
      </c>
      <c r="V2578" t="s">
        <v>2745</v>
      </c>
      <c r="W2578" t="s">
        <v>3112</v>
      </c>
      <c r="X2578" t="s">
        <v>3113</v>
      </c>
      <c r="Y2578" t="s">
        <v>3114</v>
      </c>
      <c r="Z2578" t="s">
        <v>3532</v>
      </c>
      <c r="AA2578">
        <v>797658</v>
      </c>
      <c r="AB2578" s="203">
        <v>37030.875</v>
      </c>
      <c r="AC2578" s="203">
        <v>37032.875</v>
      </c>
    </row>
    <row r="2579" spans="1:29" x14ac:dyDescent="0.25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3</v>
      </c>
      <c r="F2579" s="218">
        <f t="shared" si="205"/>
        <v>10551</v>
      </c>
      <c r="G2579" s="207">
        <v>1266078</v>
      </c>
      <c r="H2579" s="203">
        <v>37029.381307870368</v>
      </c>
      <c r="I2579" t="s">
        <v>2654</v>
      </c>
      <c r="M2579" t="s">
        <v>2476</v>
      </c>
      <c r="N2579" t="s">
        <v>3110</v>
      </c>
      <c r="O2579" t="s">
        <v>2610</v>
      </c>
      <c r="Q2579" s="204">
        <v>3517</v>
      </c>
      <c r="S2579" t="s">
        <v>2477</v>
      </c>
      <c r="T2579" t="s">
        <v>3899</v>
      </c>
      <c r="U2579" s="206">
        <v>4.38</v>
      </c>
      <c r="V2579" t="s">
        <v>2356</v>
      </c>
      <c r="W2579" t="s">
        <v>2351</v>
      </c>
      <c r="X2579" t="s">
        <v>2352</v>
      </c>
      <c r="Y2579" t="s">
        <v>3114</v>
      </c>
      <c r="Z2579" t="s">
        <v>3532</v>
      </c>
      <c r="AA2579">
        <v>797659</v>
      </c>
      <c r="AB2579" s="203">
        <v>37030.875</v>
      </c>
      <c r="AC2579" s="203">
        <v>37032.875</v>
      </c>
    </row>
    <row r="2580" spans="1:29" x14ac:dyDescent="0.25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3</v>
      </c>
      <c r="F2580" s="218">
        <f t="shared" si="205"/>
        <v>30000</v>
      </c>
      <c r="G2580" s="207">
        <v>1266079</v>
      </c>
      <c r="H2580" s="203">
        <v>37029.381331018521</v>
      </c>
      <c r="I2580" t="s">
        <v>3240</v>
      </c>
      <c r="M2580" t="s">
        <v>2476</v>
      </c>
      <c r="N2580" t="s">
        <v>2909</v>
      </c>
      <c r="O2580" t="s">
        <v>2608</v>
      </c>
      <c r="Q2580" s="204">
        <v>10000</v>
      </c>
      <c r="S2580" t="s">
        <v>2477</v>
      </c>
      <c r="T2580" t="s">
        <v>3899</v>
      </c>
      <c r="U2580" s="206">
        <v>2.5000000000000001E-3</v>
      </c>
      <c r="V2580" t="s">
        <v>3833</v>
      </c>
      <c r="W2580" t="s">
        <v>2337</v>
      </c>
      <c r="X2580" t="s">
        <v>2338</v>
      </c>
      <c r="Y2580" t="s">
        <v>3114</v>
      </c>
      <c r="Z2580" t="s">
        <v>3532</v>
      </c>
      <c r="AA2580">
        <v>797660</v>
      </c>
      <c r="AB2580" s="203">
        <v>37030.875</v>
      </c>
      <c r="AC2580" s="203">
        <v>37032.875</v>
      </c>
    </row>
    <row r="2581" spans="1:29" x14ac:dyDescent="0.25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3</v>
      </c>
      <c r="F2581" s="218">
        <f t="shared" si="205"/>
        <v>15000</v>
      </c>
      <c r="G2581" s="207">
        <v>1266080</v>
      </c>
      <c r="H2581" s="203">
        <v>37029.381331018521</v>
      </c>
      <c r="I2581" t="s">
        <v>2943</v>
      </c>
      <c r="M2581" t="s">
        <v>2476</v>
      </c>
      <c r="N2581" t="s">
        <v>3110</v>
      </c>
      <c r="O2581" t="s">
        <v>1779</v>
      </c>
      <c r="P2581" s="204">
        <v>5000</v>
      </c>
      <c r="S2581" t="s">
        <v>2477</v>
      </c>
      <c r="T2581" t="s">
        <v>3899</v>
      </c>
      <c r="U2581" s="206">
        <v>4.3150000000000004</v>
      </c>
      <c r="V2581" t="s">
        <v>2944</v>
      </c>
      <c r="W2581" t="s">
        <v>3174</v>
      </c>
      <c r="X2581" t="s">
        <v>3175</v>
      </c>
      <c r="Y2581" t="s">
        <v>3114</v>
      </c>
      <c r="Z2581" t="s">
        <v>3532</v>
      </c>
      <c r="AA2581">
        <v>797661</v>
      </c>
      <c r="AB2581" s="203">
        <v>37030.875</v>
      </c>
      <c r="AC2581" s="203">
        <v>37032.875</v>
      </c>
    </row>
    <row r="2582" spans="1:29" x14ac:dyDescent="0.25">
      <c r="A2582" s="44" t="str">
        <f t="shared" si="201"/>
        <v>US Natural Gas Financial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Financial</v>
      </c>
      <c r="E2582" s="44">
        <f>IF(VLOOKUP(S2582,'DD-Lookup'!$J$6:$L$50,3,FALSE)="Monthly",(YEAR(AC2582)-YEAR(AB2582))*12+MONTH(AC2582)-MONTH(AB2582)+1,(AC2582-AB2582+1))</f>
        <v>13</v>
      </c>
      <c r="F2582" s="218">
        <f t="shared" si="205"/>
        <v>325000</v>
      </c>
      <c r="G2582" s="207">
        <v>1266082</v>
      </c>
      <c r="H2582" s="203">
        <v>37029.381342592591</v>
      </c>
      <c r="I2582" t="s">
        <v>2365</v>
      </c>
      <c r="M2582" t="s">
        <v>2476</v>
      </c>
      <c r="N2582" t="s">
        <v>2711</v>
      </c>
      <c r="O2582" t="s">
        <v>2588</v>
      </c>
      <c r="Q2582" s="204">
        <v>25000</v>
      </c>
      <c r="S2582" t="s">
        <v>2477</v>
      </c>
      <c r="T2582" t="s">
        <v>3899</v>
      </c>
      <c r="U2582" s="206">
        <v>4.17</v>
      </c>
      <c r="V2582" t="s">
        <v>2922</v>
      </c>
      <c r="W2582" t="s">
        <v>3181</v>
      </c>
      <c r="X2582" t="s">
        <v>2306</v>
      </c>
      <c r="Y2582" t="s">
        <v>3964</v>
      </c>
      <c r="Z2582" t="s">
        <v>3532</v>
      </c>
      <c r="AA2582" t="s">
        <v>32</v>
      </c>
      <c r="AB2582" s="203">
        <v>37030.875</v>
      </c>
      <c r="AC2582" s="203">
        <v>37042.875</v>
      </c>
    </row>
    <row r="2583" spans="1:29" x14ac:dyDescent="0.25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3</v>
      </c>
      <c r="F2583" s="218">
        <f t="shared" si="205"/>
        <v>15000</v>
      </c>
      <c r="G2583" s="207">
        <v>1266081</v>
      </c>
      <c r="H2583" s="203">
        <v>37029.381342592591</v>
      </c>
      <c r="I2583" t="s">
        <v>3684</v>
      </c>
      <c r="M2583" t="s">
        <v>2476</v>
      </c>
      <c r="N2583" t="s">
        <v>3110</v>
      </c>
      <c r="O2583" t="s">
        <v>1805</v>
      </c>
      <c r="Q2583" s="204">
        <v>5000</v>
      </c>
      <c r="S2583" t="s">
        <v>2477</v>
      </c>
      <c r="T2583" t="s">
        <v>3899</v>
      </c>
      <c r="U2583" s="206">
        <v>3.85</v>
      </c>
      <c r="V2583" t="s">
        <v>3685</v>
      </c>
      <c r="W2583" t="s">
        <v>2386</v>
      </c>
      <c r="X2583" t="s">
        <v>2375</v>
      </c>
      <c r="Y2583" t="s">
        <v>3114</v>
      </c>
      <c r="Z2583" t="s">
        <v>3532</v>
      </c>
      <c r="AA2583">
        <v>797662</v>
      </c>
      <c r="AB2583" s="203">
        <v>37030.875</v>
      </c>
      <c r="AC2583" s="203">
        <v>37032.875</v>
      </c>
    </row>
    <row r="2584" spans="1:29" x14ac:dyDescent="0.25">
      <c r="A2584" s="44" t="str">
        <f t="shared" si="201"/>
        <v xml:space="preserve"> Natural Gas Physical</v>
      </c>
      <c r="B2584" s="44" t="str">
        <f t="shared" si="202"/>
        <v/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3</v>
      </c>
      <c r="F2584" s="218">
        <f t="shared" si="205"/>
        <v>9126</v>
      </c>
      <c r="G2584" s="207">
        <v>1266083</v>
      </c>
      <c r="H2584" s="203">
        <v>37029.381365740737</v>
      </c>
      <c r="I2584" t="s">
        <v>2509</v>
      </c>
      <c r="M2584" t="s">
        <v>2476</v>
      </c>
      <c r="N2584" t="s">
        <v>3150</v>
      </c>
      <c r="O2584" t="s">
        <v>1956</v>
      </c>
      <c r="Q2584" s="204">
        <v>3042</v>
      </c>
      <c r="S2584" t="s">
        <v>2477</v>
      </c>
      <c r="T2584" t="s">
        <v>3899</v>
      </c>
      <c r="U2584" s="206">
        <v>4.3250000000000002</v>
      </c>
      <c r="V2584" t="s">
        <v>2510</v>
      </c>
      <c r="W2584" t="s">
        <v>3152</v>
      </c>
      <c r="X2584" t="s">
        <v>3153</v>
      </c>
      <c r="Y2584" t="s">
        <v>3114</v>
      </c>
      <c r="Z2584" t="s">
        <v>3532</v>
      </c>
      <c r="AA2584">
        <v>797663</v>
      </c>
      <c r="AB2584" s="203">
        <v>37030.875</v>
      </c>
      <c r="AC2584" s="203">
        <v>37032.875</v>
      </c>
    </row>
    <row r="2585" spans="1:29" x14ac:dyDescent="0.25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3</v>
      </c>
      <c r="F2585" s="218">
        <f t="shared" si="205"/>
        <v>15000</v>
      </c>
      <c r="G2585" s="207">
        <v>1266085</v>
      </c>
      <c r="H2585" s="203">
        <v>37029.381412037037</v>
      </c>
      <c r="I2585" t="s">
        <v>2630</v>
      </c>
      <c r="M2585" t="s">
        <v>2476</v>
      </c>
      <c r="N2585" t="s">
        <v>3110</v>
      </c>
      <c r="O2585" t="s">
        <v>1779</v>
      </c>
      <c r="Q2585" s="204">
        <v>5000</v>
      </c>
      <c r="S2585" t="s">
        <v>2477</v>
      </c>
      <c r="T2585" t="s">
        <v>3899</v>
      </c>
      <c r="U2585" s="206">
        <v>4.32</v>
      </c>
      <c r="V2585" t="s">
        <v>3744</v>
      </c>
      <c r="W2585" t="s">
        <v>3174</v>
      </c>
      <c r="X2585" t="s">
        <v>3175</v>
      </c>
      <c r="Y2585" t="s">
        <v>3114</v>
      </c>
      <c r="Z2585" t="s">
        <v>3532</v>
      </c>
      <c r="AA2585">
        <v>797664</v>
      </c>
      <c r="AB2585" s="203">
        <v>37030.875</v>
      </c>
      <c r="AC2585" s="203">
        <v>37032.875</v>
      </c>
    </row>
    <row r="2586" spans="1:29" x14ac:dyDescent="0.25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3</v>
      </c>
      <c r="F2586" s="218">
        <f t="shared" si="205"/>
        <v>15000</v>
      </c>
      <c r="G2586" s="207">
        <v>1266086</v>
      </c>
      <c r="H2586" s="203">
        <v>37029.381412037037</v>
      </c>
      <c r="I2586" t="s">
        <v>3169</v>
      </c>
      <c r="M2586" t="s">
        <v>2476</v>
      </c>
      <c r="N2586" t="s">
        <v>2445</v>
      </c>
      <c r="O2586" t="s">
        <v>1902</v>
      </c>
      <c r="Q2586" s="204">
        <v>5000</v>
      </c>
      <c r="S2586" t="s">
        <v>2477</v>
      </c>
      <c r="T2586" t="s">
        <v>3899</v>
      </c>
      <c r="U2586" s="206">
        <v>4.125</v>
      </c>
      <c r="V2586" t="s">
        <v>2890</v>
      </c>
      <c r="W2586" t="s">
        <v>2827</v>
      </c>
      <c r="X2586" t="s">
        <v>2447</v>
      </c>
      <c r="Y2586" t="s">
        <v>3114</v>
      </c>
      <c r="Z2586" t="s">
        <v>2448</v>
      </c>
      <c r="AA2586">
        <v>797665</v>
      </c>
      <c r="AB2586" s="203">
        <v>37030.875</v>
      </c>
      <c r="AC2586" s="203">
        <v>37032.875</v>
      </c>
    </row>
    <row r="2587" spans="1:29" x14ac:dyDescent="0.25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3</v>
      </c>
      <c r="F2587" s="218">
        <f t="shared" si="205"/>
        <v>15000</v>
      </c>
      <c r="G2587" s="207">
        <v>1266087</v>
      </c>
      <c r="H2587" s="203">
        <v>37029.381435185183</v>
      </c>
      <c r="I2587" t="s">
        <v>3147</v>
      </c>
      <c r="M2587" t="s">
        <v>2476</v>
      </c>
      <c r="N2587" t="s">
        <v>3110</v>
      </c>
      <c r="O2587" t="s">
        <v>1770</v>
      </c>
      <c r="P2587" s="204">
        <v>5000</v>
      </c>
      <c r="S2587" t="s">
        <v>2477</v>
      </c>
      <c r="T2587" t="s">
        <v>3899</v>
      </c>
      <c r="U2587" s="206">
        <v>4.0149999999999997</v>
      </c>
      <c r="V2587" t="s">
        <v>3753</v>
      </c>
      <c r="W2587" t="s">
        <v>3174</v>
      </c>
      <c r="X2587" t="s">
        <v>3138</v>
      </c>
      <c r="Y2587" t="s">
        <v>3114</v>
      </c>
      <c r="Z2587" t="s">
        <v>3532</v>
      </c>
      <c r="AA2587">
        <v>797666</v>
      </c>
      <c r="AB2587" s="203">
        <v>37030.875</v>
      </c>
      <c r="AC2587" s="203">
        <v>37032.875</v>
      </c>
    </row>
    <row r="2588" spans="1:29" x14ac:dyDescent="0.25">
      <c r="A2588" s="44" t="str">
        <f t="shared" si="201"/>
        <v>US Natural Gas Financial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Financial</v>
      </c>
      <c r="E2588" s="44">
        <f>IF(VLOOKUP(S2588,'DD-Lookup'!$J$6:$L$50,3,FALSE)="Monthly",(YEAR(AC2588)-YEAR(AB2588))*12+MONTH(AC2588)-MONTH(AB2588)+1,(AC2588-AB2588+1))</f>
        <v>30</v>
      </c>
      <c r="F2588" s="218">
        <f t="shared" si="205"/>
        <v>450000</v>
      </c>
      <c r="G2588" s="207">
        <v>1266088</v>
      </c>
      <c r="H2588" s="203">
        <v>37029.38144675926</v>
      </c>
      <c r="I2588" t="s">
        <v>3109</v>
      </c>
      <c r="M2588" t="s">
        <v>2476</v>
      </c>
      <c r="N2588" t="s">
        <v>2711</v>
      </c>
      <c r="O2588" t="s">
        <v>2712</v>
      </c>
      <c r="Q2588" s="204">
        <v>15000</v>
      </c>
      <c r="S2588" t="s">
        <v>2477</v>
      </c>
      <c r="T2588" t="s">
        <v>3899</v>
      </c>
      <c r="U2588" s="206">
        <v>4.1900000000000004</v>
      </c>
      <c r="V2588" t="s">
        <v>33</v>
      </c>
      <c r="W2588" t="s">
        <v>3390</v>
      </c>
      <c r="X2588" t="s">
        <v>2713</v>
      </c>
      <c r="Y2588" t="s">
        <v>3964</v>
      </c>
      <c r="Z2588" t="s">
        <v>3532</v>
      </c>
      <c r="AA2588" t="s">
        <v>34</v>
      </c>
      <c r="AB2588" s="203">
        <v>37043.875</v>
      </c>
      <c r="AC2588" s="203">
        <v>37072.875</v>
      </c>
    </row>
    <row r="2589" spans="1:29" x14ac:dyDescent="0.25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3</v>
      </c>
      <c r="F2589" s="218">
        <f t="shared" si="205"/>
        <v>15000</v>
      </c>
      <c r="G2589" s="207">
        <v>1266089</v>
      </c>
      <c r="H2589" s="203">
        <v>37029.381493055553</v>
      </c>
      <c r="I2589" t="s">
        <v>2965</v>
      </c>
      <c r="M2589" t="s">
        <v>2476</v>
      </c>
      <c r="N2589" t="s">
        <v>3110</v>
      </c>
      <c r="O2589" t="s">
        <v>2625</v>
      </c>
      <c r="P2589" s="204">
        <v>5000</v>
      </c>
      <c r="S2589" t="s">
        <v>2477</v>
      </c>
      <c r="T2589" t="s">
        <v>3899</v>
      </c>
      <c r="U2589" s="206">
        <v>4.08</v>
      </c>
      <c r="V2589" t="s">
        <v>2966</v>
      </c>
      <c r="W2589" t="s">
        <v>4133</v>
      </c>
      <c r="X2589" t="s">
        <v>2378</v>
      </c>
      <c r="Y2589" t="s">
        <v>3114</v>
      </c>
      <c r="Z2589" t="s">
        <v>3532</v>
      </c>
      <c r="AA2589">
        <v>797667</v>
      </c>
      <c r="AB2589" s="203">
        <v>37030.875</v>
      </c>
      <c r="AC2589" s="203">
        <v>37032.875</v>
      </c>
    </row>
    <row r="2590" spans="1:29" x14ac:dyDescent="0.25">
      <c r="A2590" s="44" t="str">
        <f t="shared" si="201"/>
        <v xml:space="preserve"> Natural Gas Physical</v>
      </c>
      <c r="B2590" s="44" t="str">
        <f t="shared" si="202"/>
        <v/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4</v>
      </c>
      <c r="F2590" s="218">
        <f t="shared" si="205"/>
        <v>16000</v>
      </c>
      <c r="G2590" s="207">
        <v>1266091</v>
      </c>
      <c r="H2590" s="203">
        <v>37029.381504629629</v>
      </c>
      <c r="I2590" t="s">
        <v>2330</v>
      </c>
      <c r="M2590" t="s">
        <v>2476</v>
      </c>
      <c r="N2590" t="s">
        <v>2391</v>
      </c>
      <c r="O2590" t="s">
        <v>2076</v>
      </c>
      <c r="P2590" s="204">
        <v>4000</v>
      </c>
      <c r="S2590" t="s">
        <v>2477</v>
      </c>
      <c r="T2590" t="s">
        <v>3899</v>
      </c>
      <c r="U2590" s="206">
        <v>3.9</v>
      </c>
      <c r="V2590" t="s">
        <v>3758</v>
      </c>
      <c r="W2590" t="s">
        <v>2956</v>
      </c>
      <c r="X2590" t="s">
        <v>2957</v>
      </c>
      <c r="Y2590" t="s">
        <v>3114</v>
      </c>
      <c r="Z2590" t="s">
        <v>3533</v>
      </c>
      <c r="AA2590">
        <v>797668</v>
      </c>
      <c r="AB2590" s="203">
        <v>37030.875</v>
      </c>
      <c r="AC2590" s="203">
        <v>37033.875</v>
      </c>
    </row>
    <row r="2591" spans="1:29" x14ac:dyDescent="0.25">
      <c r="A2591" s="44" t="str">
        <f t="shared" si="201"/>
        <v xml:space="preserve"> Power Physical</v>
      </c>
      <c r="B2591" s="44" t="str">
        <f t="shared" si="202"/>
        <v/>
      </c>
      <c r="C2591" s="44" t="str">
        <f t="shared" si="203"/>
        <v>Power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92</v>
      </c>
      <c r="F2591" s="218">
        <f t="shared" si="205"/>
        <v>2300</v>
      </c>
      <c r="G2591" s="207">
        <v>1266090</v>
      </c>
      <c r="H2591" s="203">
        <v>37029.381504629629</v>
      </c>
      <c r="I2591" t="s">
        <v>3043</v>
      </c>
      <c r="M2591" t="s">
        <v>3301</v>
      </c>
      <c r="N2591" t="s">
        <v>3905</v>
      </c>
      <c r="O2591" t="s">
        <v>4148</v>
      </c>
      <c r="P2591" s="204">
        <v>25</v>
      </c>
      <c r="S2591" t="s">
        <v>2475</v>
      </c>
      <c r="T2591" t="s">
        <v>3906</v>
      </c>
      <c r="U2591" s="206">
        <v>32.700000000000003</v>
      </c>
      <c r="V2591" t="s">
        <v>2547</v>
      </c>
      <c r="W2591" t="s">
        <v>3969</v>
      </c>
      <c r="X2591" t="s">
        <v>3908</v>
      </c>
      <c r="Y2591" t="s">
        <v>3909</v>
      </c>
      <c r="Z2591" t="s">
        <v>3910</v>
      </c>
      <c r="AA2591">
        <v>104152.1</v>
      </c>
      <c r="AB2591" s="203">
        <v>37165</v>
      </c>
      <c r="AC2591" s="203">
        <v>37256</v>
      </c>
    </row>
    <row r="2592" spans="1:29" x14ac:dyDescent="0.25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3</v>
      </c>
      <c r="F2592" s="218">
        <f t="shared" si="205"/>
        <v>15000</v>
      </c>
      <c r="G2592" s="207">
        <v>1266092</v>
      </c>
      <c r="H2592" s="203">
        <v>37029.381527777776</v>
      </c>
      <c r="I2592" t="s">
        <v>3721</v>
      </c>
      <c r="M2592" t="s">
        <v>2476</v>
      </c>
      <c r="N2592" t="s">
        <v>3110</v>
      </c>
      <c r="O2592" t="s">
        <v>1755</v>
      </c>
      <c r="Q2592" s="204">
        <v>5000</v>
      </c>
      <c r="S2592" t="s">
        <v>2477</v>
      </c>
      <c r="T2592" t="s">
        <v>3899</v>
      </c>
      <c r="U2592" s="206">
        <v>4.4850000000000003</v>
      </c>
      <c r="V2592" t="s">
        <v>2737</v>
      </c>
      <c r="W2592" t="s">
        <v>2358</v>
      </c>
      <c r="X2592" t="s">
        <v>2359</v>
      </c>
      <c r="Y2592" t="s">
        <v>3114</v>
      </c>
      <c r="Z2592" t="s">
        <v>3532</v>
      </c>
      <c r="AA2592">
        <v>797669</v>
      </c>
      <c r="AB2592" s="203">
        <v>37030.875</v>
      </c>
      <c r="AC2592" s="203">
        <v>37032.875</v>
      </c>
    </row>
    <row r="2593" spans="1:29" x14ac:dyDescent="0.25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3</v>
      </c>
      <c r="F2593" s="218">
        <f t="shared" si="205"/>
        <v>15000</v>
      </c>
      <c r="G2593" s="207">
        <v>1266093</v>
      </c>
      <c r="H2593" s="203">
        <v>37029.381550925929</v>
      </c>
      <c r="I2593" t="s">
        <v>2933</v>
      </c>
      <c r="M2593" t="s">
        <v>2476</v>
      </c>
      <c r="N2593" t="s">
        <v>3110</v>
      </c>
      <c r="O2593" t="s">
        <v>2628</v>
      </c>
      <c r="P2593" s="204">
        <v>5000</v>
      </c>
      <c r="S2593" t="s">
        <v>2477</v>
      </c>
      <c r="T2593" t="s">
        <v>3899</v>
      </c>
      <c r="U2593" s="206">
        <v>4.33</v>
      </c>
      <c r="V2593" t="s">
        <v>2748</v>
      </c>
      <c r="W2593" t="s">
        <v>2337</v>
      </c>
      <c r="X2593" t="s">
        <v>2338</v>
      </c>
      <c r="Y2593" t="s">
        <v>3114</v>
      </c>
      <c r="Z2593" t="s">
        <v>3532</v>
      </c>
      <c r="AA2593">
        <v>797670</v>
      </c>
      <c r="AB2593" s="203">
        <v>37030.875</v>
      </c>
      <c r="AC2593" s="203">
        <v>37032.875</v>
      </c>
    </row>
    <row r="2594" spans="1:29" x14ac:dyDescent="0.25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3</v>
      </c>
      <c r="F2594" s="218">
        <f t="shared" si="205"/>
        <v>2040</v>
      </c>
      <c r="G2594" s="207">
        <v>1266094</v>
      </c>
      <c r="H2594" s="203">
        <v>37029.381620370368</v>
      </c>
      <c r="I2594" t="s">
        <v>2630</v>
      </c>
      <c r="M2594" t="s">
        <v>2476</v>
      </c>
      <c r="N2594" t="s">
        <v>3110</v>
      </c>
      <c r="O2594" t="s">
        <v>1826</v>
      </c>
      <c r="P2594" s="204">
        <v>680</v>
      </c>
      <c r="S2594" t="s">
        <v>2477</v>
      </c>
      <c r="T2594" t="s">
        <v>3899</v>
      </c>
      <c r="U2594" s="206">
        <v>2.56</v>
      </c>
      <c r="V2594" t="s">
        <v>3802</v>
      </c>
      <c r="W2594" t="s">
        <v>2436</v>
      </c>
      <c r="X2594" t="s">
        <v>2437</v>
      </c>
      <c r="Y2594" t="s">
        <v>3114</v>
      </c>
      <c r="Z2594" t="s">
        <v>3532</v>
      </c>
      <c r="AA2594">
        <v>797671</v>
      </c>
      <c r="AB2594" s="203">
        <v>37030.875</v>
      </c>
      <c r="AC2594" s="203">
        <v>37032.875</v>
      </c>
    </row>
    <row r="2595" spans="1:29" x14ac:dyDescent="0.25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3</v>
      </c>
      <c r="F2595" s="218">
        <f t="shared" si="205"/>
        <v>30000</v>
      </c>
      <c r="G2595" s="207">
        <v>1266097</v>
      </c>
      <c r="H2595" s="203">
        <v>37029.381643518522</v>
      </c>
      <c r="I2595" t="s">
        <v>3240</v>
      </c>
      <c r="M2595" t="s">
        <v>2476</v>
      </c>
      <c r="N2595" t="s">
        <v>3110</v>
      </c>
      <c r="O2595" t="s">
        <v>1845</v>
      </c>
      <c r="P2595" s="204">
        <v>10000</v>
      </c>
      <c r="S2595" t="s">
        <v>2477</v>
      </c>
      <c r="T2595" t="s">
        <v>3899</v>
      </c>
      <c r="U2595" s="206">
        <v>10.525</v>
      </c>
      <c r="V2595" t="s">
        <v>3732</v>
      </c>
      <c r="W2595" t="s">
        <v>2431</v>
      </c>
      <c r="X2595" t="s">
        <v>2375</v>
      </c>
      <c r="Y2595" t="s">
        <v>3114</v>
      </c>
      <c r="Z2595" t="s">
        <v>3532</v>
      </c>
      <c r="AA2595">
        <v>797672</v>
      </c>
      <c r="AB2595" s="203">
        <v>37030.875</v>
      </c>
      <c r="AC2595" s="203">
        <v>37032.875</v>
      </c>
    </row>
    <row r="2596" spans="1:29" x14ac:dyDescent="0.25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3</v>
      </c>
      <c r="F2596" s="218">
        <f t="shared" si="205"/>
        <v>15000</v>
      </c>
      <c r="G2596" s="207">
        <v>1266099</v>
      </c>
      <c r="H2596" s="203">
        <v>37029.381655092591</v>
      </c>
      <c r="I2596" t="s">
        <v>2401</v>
      </c>
      <c r="M2596" t="s">
        <v>2476</v>
      </c>
      <c r="N2596" t="s">
        <v>3110</v>
      </c>
      <c r="O2596" t="s">
        <v>1761</v>
      </c>
      <c r="Q2596" s="204">
        <v>5000</v>
      </c>
      <c r="S2596" t="s">
        <v>2477</v>
      </c>
      <c r="T2596" t="s">
        <v>3899</v>
      </c>
      <c r="U2596" s="206">
        <v>4.4800000000000004</v>
      </c>
      <c r="V2596" t="s">
        <v>3807</v>
      </c>
      <c r="W2596" t="s">
        <v>2358</v>
      </c>
      <c r="X2596" t="s">
        <v>2359</v>
      </c>
      <c r="Y2596" t="s">
        <v>3114</v>
      </c>
      <c r="Z2596" t="s">
        <v>3532</v>
      </c>
      <c r="AA2596">
        <v>797673</v>
      </c>
      <c r="AB2596" s="203">
        <v>37030.875</v>
      </c>
      <c r="AC2596" s="203">
        <v>37032.875</v>
      </c>
    </row>
    <row r="2597" spans="1:29" x14ac:dyDescent="0.25">
      <c r="A2597" s="44" t="str">
        <f t="shared" si="201"/>
        <v>US Crude Financial</v>
      </c>
      <c r="B2597" s="44" t="str">
        <f t="shared" si="202"/>
        <v>US</v>
      </c>
      <c r="C2597" s="44" t="str">
        <f t="shared" si="203"/>
        <v>Crude</v>
      </c>
      <c r="D2597" s="44" t="str">
        <f t="shared" si="204"/>
        <v>Financial</v>
      </c>
      <c r="E2597" s="44">
        <f>IF(VLOOKUP(S2597,'DD-Lookup'!$J$6:$L$50,3,FALSE)="Monthly",(YEAR(AC2597)-YEAR(AB2597))*12+MONTH(AC2597)-MONTH(AB2597)+1,(AC2597-AB2597+1))</f>
        <v>1</v>
      </c>
      <c r="F2597" s="218">
        <f t="shared" si="205"/>
        <v>50000</v>
      </c>
      <c r="G2597" s="207">
        <v>1266098</v>
      </c>
      <c r="H2597" s="203">
        <v>37029.381655092591</v>
      </c>
      <c r="I2597" t="s">
        <v>2710</v>
      </c>
      <c r="M2597" t="s">
        <v>3626</v>
      </c>
      <c r="N2597" t="s">
        <v>4150</v>
      </c>
      <c r="O2597" t="s">
        <v>2550</v>
      </c>
      <c r="Q2597" s="204">
        <v>50000</v>
      </c>
      <c r="S2597" t="s">
        <v>2483</v>
      </c>
      <c r="T2597" t="s">
        <v>3899</v>
      </c>
      <c r="U2597" s="206">
        <v>29.68</v>
      </c>
      <c r="V2597" t="s">
        <v>3743</v>
      </c>
      <c r="W2597" t="s">
        <v>4153</v>
      </c>
      <c r="X2597" t="s">
        <v>4154</v>
      </c>
      <c r="Y2597" t="s">
        <v>3964</v>
      </c>
      <c r="Z2597" t="s">
        <v>3532</v>
      </c>
      <c r="AA2597" t="s">
        <v>35</v>
      </c>
      <c r="AB2597" s="203">
        <v>37073</v>
      </c>
      <c r="AC2597" s="203">
        <v>37103</v>
      </c>
    </row>
    <row r="2598" spans="1:29" x14ac:dyDescent="0.25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8">
        <f t="shared" si="205"/>
        <v>50000</v>
      </c>
      <c r="G2598" s="207">
        <v>1266100</v>
      </c>
      <c r="H2598" s="203">
        <v>37029.381666666668</v>
      </c>
      <c r="I2598" t="s">
        <v>2710</v>
      </c>
      <c r="M2598" t="s">
        <v>3626</v>
      </c>
      <c r="N2598" t="s">
        <v>4150</v>
      </c>
      <c r="O2598" t="s">
        <v>4151</v>
      </c>
      <c r="Q2598" s="204">
        <v>50000</v>
      </c>
      <c r="S2598" t="s">
        <v>2483</v>
      </c>
      <c r="T2598" t="s">
        <v>3899</v>
      </c>
      <c r="U2598" s="206">
        <v>29.3</v>
      </c>
      <c r="V2598" t="s">
        <v>2997</v>
      </c>
      <c r="W2598" t="s">
        <v>4153</v>
      </c>
      <c r="X2598" t="s">
        <v>4154</v>
      </c>
      <c r="Y2598" t="s">
        <v>3964</v>
      </c>
      <c r="Z2598" t="s">
        <v>3532</v>
      </c>
      <c r="AA2598" t="s">
        <v>36</v>
      </c>
      <c r="AB2598" s="203">
        <v>37043</v>
      </c>
      <c r="AC2598" s="203">
        <v>37072</v>
      </c>
    </row>
    <row r="2599" spans="1:29" x14ac:dyDescent="0.25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30</v>
      </c>
      <c r="F2599" s="218">
        <f t="shared" si="205"/>
        <v>150000</v>
      </c>
      <c r="G2599" s="207">
        <v>1266101</v>
      </c>
      <c r="H2599" s="203">
        <v>37029.381689814814</v>
      </c>
      <c r="I2599" t="s">
        <v>2654</v>
      </c>
      <c r="M2599" t="s">
        <v>2476</v>
      </c>
      <c r="N2599" t="s">
        <v>3125</v>
      </c>
      <c r="O2599" t="s">
        <v>2769</v>
      </c>
      <c r="Q2599" s="204">
        <v>5000</v>
      </c>
      <c r="S2599" t="s">
        <v>2477</v>
      </c>
      <c r="T2599" t="s">
        <v>3899</v>
      </c>
      <c r="U2599" s="206">
        <v>3.05</v>
      </c>
      <c r="V2599" t="s">
        <v>2870</v>
      </c>
      <c r="W2599" t="s">
        <v>2404</v>
      </c>
      <c r="X2599" t="s">
        <v>2405</v>
      </c>
      <c r="Y2599" t="s">
        <v>3964</v>
      </c>
      <c r="Z2599" t="s">
        <v>3532</v>
      </c>
      <c r="AA2599" t="s">
        <v>37</v>
      </c>
      <c r="AB2599" s="203">
        <v>37043.875</v>
      </c>
      <c r="AC2599" s="203">
        <v>37072.875</v>
      </c>
    </row>
    <row r="2600" spans="1:29" x14ac:dyDescent="0.25">
      <c r="A2600" s="44" t="str">
        <f t="shared" si="201"/>
        <v xml:space="preserve"> Natural Gas Physical</v>
      </c>
      <c r="B2600" s="44" t="str">
        <f t="shared" si="202"/>
        <v/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8">
        <f t="shared" si="205"/>
        <v>5000</v>
      </c>
      <c r="G2600" s="207">
        <v>1266103</v>
      </c>
      <c r="H2600" s="203">
        <v>37029.381840277776</v>
      </c>
      <c r="I2600" t="s">
        <v>2949</v>
      </c>
      <c r="M2600" t="s">
        <v>2476</v>
      </c>
      <c r="N2600" t="s">
        <v>2391</v>
      </c>
      <c r="O2600" t="s">
        <v>2538</v>
      </c>
      <c r="P2600" s="204">
        <v>5000</v>
      </c>
      <c r="S2600" t="s">
        <v>4050</v>
      </c>
      <c r="T2600" t="s">
        <v>2392</v>
      </c>
      <c r="U2600" s="206">
        <v>5.375</v>
      </c>
      <c r="V2600" t="s">
        <v>3768</v>
      </c>
      <c r="W2600" t="s">
        <v>2394</v>
      </c>
      <c r="X2600" t="s">
        <v>2395</v>
      </c>
      <c r="Y2600" t="s">
        <v>3114</v>
      </c>
      <c r="Z2600" t="s">
        <v>3533</v>
      </c>
      <c r="AA2600">
        <v>797674</v>
      </c>
      <c r="AB2600" s="203">
        <v>37029.875</v>
      </c>
      <c r="AC2600" s="203">
        <v>37029.875</v>
      </c>
    </row>
    <row r="2601" spans="1:29" x14ac:dyDescent="0.25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3</v>
      </c>
      <c r="F2601" s="218">
        <f t="shared" si="205"/>
        <v>1200</v>
      </c>
      <c r="G2601" s="207">
        <v>1266104</v>
      </c>
      <c r="H2601" s="203">
        <v>37029.381898148145</v>
      </c>
      <c r="I2601" t="s">
        <v>3721</v>
      </c>
      <c r="M2601" t="s">
        <v>2476</v>
      </c>
      <c r="N2601" t="s">
        <v>3110</v>
      </c>
      <c r="O2601" t="s">
        <v>1913</v>
      </c>
      <c r="Q2601" s="204">
        <v>400</v>
      </c>
      <c r="S2601" t="s">
        <v>2477</v>
      </c>
      <c r="T2601" t="s">
        <v>3899</v>
      </c>
      <c r="U2601" s="206">
        <v>4.4400000000000004</v>
      </c>
      <c r="V2601" t="s">
        <v>2737</v>
      </c>
      <c r="W2601" t="s">
        <v>2358</v>
      </c>
      <c r="X2601" t="s">
        <v>2359</v>
      </c>
      <c r="Y2601" t="s">
        <v>3114</v>
      </c>
      <c r="Z2601" t="s">
        <v>3532</v>
      </c>
      <c r="AA2601">
        <v>797675</v>
      </c>
      <c r="AB2601" s="203">
        <v>37030.875</v>
      </c>
      <c r="AC2601" s="203">
        <v>37032.875</v>
      </c>
    </row>
    <row r="2602" spans="1:29" x14ac:dyDescent="0.25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3</v>
      </c>
      <c r="F2602" s="218">
        <f t="shared" si="205"/>
        <v>9000</v>
      </c>
      <c r="G2602" s="207">
        <v>1266106</v>
      </c>
      <c r="H2602" s="203">
        <v>37029.381956018522</v>
      </c>
      <c r="I2602" t="s">
        <v>3143</v>
      </c>
      <c r="M2602" t="s">
        <v>2476</v>
      </c>
      <c r="N2602" t="s">
        <v>3110</v>
      </c>
      <c r="O2602" t="s">
        <v>1822</v>
      </c>
      <c r="P2602" s="204">
        <v>3000</v>
      </c>
      <c r="S2602" t="s">
        <v>2477</v>
      </c>
      <c r="T2602" t="s">
        <v>3899</v>
      </c>
      <c r="U2602" s="206">
        <v>4.0250000000000004</v>
      </c>
      <c r="V2602" t="s">
        <v>2342</v>
      </c>
      <c r="W2602" t="s">
        <v>3174</v>
      </c>
      <c r="X2602" t="s">
        <v>3138</v>
      </c>
      <c r="Y2602" t="s">
        <v>3114</v>
      </c>
      <c r="Z2602" t="s">
        <v>3532</v>
      </c>
      <c r="AA2602">
        <v>797678</v>
      </c>
      <c r="AB2602" s="203">
        <v>37030.875</v>
      </c>
      <c r="AC2602" s="203">
        <v>37032.875</v>
      </c>
    </row>
    <row r="2603" spans="1:29" x14ac:dyDescent="0.25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3</v>
      </c>
      <c r="F2603" s="218">
        <f t="shared" si="205"/>
        <v>30000</v>
      </c>
      <c r="G2603" s="207">
        <v>1266105</v>
      </c>
      <c r="H2603" s="203">
        <v>37029.381956018522</v>
      </c>
      <c r="I2603" t="s">
        <v>2630</v>
      </c>
      <c r="M2603" t="s">
        <v>2476</v>
      </c>
      <c r="N2603" t="s">
        <v>3110</v>
      </c>
      <c r="O2603" t="s">
        <v>1177</v>
      </c>
      <c r="P2603" s="204">
        <v>10000</v>
      </c>
      <c r="S2603" t="s">
        <v>2477</v>
      </c>
      <c r="T2603" t="s">
        <v>3899</v>
      </c>
      <c r="U2603" s="206">
        <v>4.1349999999999998</v>
      </c>
      <c r="V2603" t="s">
        <v>2531</v>
      </c>
      <c r="W2603" t="s">
        <v>2319</v>
      </c>
      <c r="X2603" t="s">
        <v>2915</v>
      </c>
      <c r="Y2603" t="s">
        <v>3114</v>
      </c>
      <c r="Z2603" t="s">
        <v>3532</v>
      </c>
      <c r="AA2603">
        <v>797677</v>
      </c>
      <c r="AB2603" s="203">
        <v>37030.875</v>
      </c>
      <c r="AC2603" s="203">
        <v>37032.875</v>
      </c>
    </row>
    <row r="2604" spans="1:29" x14ac:dyDescent="0.25">
      <c r="A2604" s="44" t="str">
        <f t="shared" si="201"/>
        <v xml:space="preserve"> Natural Gas Physical</v>
      </c>
      <c r="B2604" s="44" t="str">
        <f t="shared" si="202"/>
        <v/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30</v>
      </c>
      <c r="F2604" s="218">
        <f t="shared" si="205"/>
        <v>150000</v>
      </c>
      <c r="G2604" s="207">
        <v>1266107</v>
      </c>
      <c r="H2604" s="203">
        <v>37029.382002314815</v>
      </c>
      <c r="I2604" t="s">
        <v>2704</v>
      </c>
      <c r="M2604" t="s">
        <v>2476</v>
      </c>
      <c r="N2604" t="s">
        <v>1978</v>
      </c>
      <c r="O2604" t="s">
        <v>1979</v>
      </c>
      <c r="Q2604" s="204">
        <v>5000</v>
      </c>
      <c r="S2604" t="s">
        <v>2477</v>
      </c>
      <c r="T2604" t="s">
        <v>3899</v>
      </c>
      <c r="U2604" s="206">
        <v>0.1925</v>
      </c>
      <c r="V2604" t="s">
        <v>2540</v>
      </c>
      <c r="W2604" t="s">
        <v>2384</v>
      </c>
      <c r="X2604" t="s">
        <v>3153</v>
      </c>
      <c r="Y2604" t="s">
        <v>3114</v>
      </c>
      <c r="Z2604" t="s">
        <v>3532</v>
      </c>
      <c r="AA2604" t="s">
        <v>38</v>
      </c>
      <c r="AB2604" s="203">
        <v>37043.875</v>
      </c>
      <c r="AC2604" s="203">
        <v>37072.875</v>
      </c>
    </row>
    <row r="2605" spans="1:29" x14ac:dyDescent="0.25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3</v>
      </c>
      <c r="F2605" s="218">
        <f t="shared" si="205"/>
        <v>15000</v>
      </c>
      <c r="G2605" s="207">
        <v>1266108</v>
      </c>
      <c r="H2605" s="203">
        <v>37029.382025462961</v>
      </c>
      <c r="I2605" t="s">
        <v>3136</v>
      </c>
      <c r="M2605" t="s">
        <v>2476</v>
      </c>
      <c r="N2605" t="s">
        <v>3110</v>
      </c>
      <c r="O2605" t="s">
        <v>1848</v>
      </c>
      <c r="Q2605" s="204">
        <v>5000</v>
      </c>
      <c r="S2605" t="s">
        <v>2477</v>
      </c>
      <c r="T2605" t="s">
        <v>3899</v>
      </c>
      <c r="U2605" s="206">
        <v>4.32</v>
      </c>
      <c r="V2605" t="s">
        <v>3140</v>
      </c>
      <c r="W2605" t="s">
        <v>3174</v>
      </c>
      <c r="X2605" t="s">
        <v>3175</v>
      </c>
      <c r="Y2605" t="s">
        <v>3114</v>
      </c>
      <c r="Z2605" t="s">
        <v>3532</v>
      </c>
      <c r="AA2605">
        <v>797679</v>
      </c>
      <c r="AB2605" s="203">
        <v>37030.875</v>
      </c>
      <c r="AC2605" s="203">
        <v>37032.875</v>
      </c>
    </row>
    <row r="2606" spans="1:29" x14ac:dyDescent="0.25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214</v>
      </c>
      <c r="F2606" s="218">
        <f t="shared" si="205"/>
        <v>107000</v>
      </c>
      <c r="G2606" s="207">
        <v>1266113</v>
      </c>
      <c r="H2606" s="203">
        <v>37029.382094907407</v>
      </c>
      <c r="I2606" t="s">
        <v>2362</v>
      </c>
      <c r="M2606" t="s">
        <v>2476</v>
      </c>
      <c r="N2606" t="s">
        <v>39</v>
      </c>
      <c r="O2606" t="s">
        <v>40</v>
      </c>
      <c r="Q2606" s="204">
        <v>500</v>
      </c>
      <c r="S2606" t="s">
        <v>2477</v>
      </c>
      <c r="T2606" t="s">
        <v>3899</v>
      </c>
      <c r="U2606" s="206">
        <v>0.1525</v>
      </c>
      <c r="V2606" t="s">
        <v>2912</v>
      </c>
      <c r="W2606" t="s">
        <v>2384</v>
      </c>
      <c r="X2606" t="s">
        <v>3175</v>
      </c>
      <c r="Y2606" t="s">
        <v>3114</v>
      </c>
      <c r="Z2606" t="s">
        <v>3532</v>
      </c>
      <c r="AA2606" t="s">
        <v>41</v>
      </c>
      <c r="AB2606" s="203">
        <v>37347</v>
      </c>
      <c r="AC2606" s="203">
        <v>37560</v>
      </c>
    </row>
    <row r="2607" spans="1:29" x14ac:dyDescent="0.25">
      <c r="A2607" s="44" t="str">
        <f t="shared" si="201"/>
        <v>US Natural Gas Financial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30</v>
      </c>
      <c r="F2607" s="218">
        <f t="shared" si="205"/>
        <v>600000</v>
      </c>
      <c r="G2607" s="207">
        <v>1266116</v>
      </c>
      <c r="H2607" s="203">
        <v>37029.382141203707</v>
      </c>
      <c r="I2607" t="s">
        <v>2710</v>
      </c>
      <c r="M2607" t="s">
        <v>2476</v>
      </c>
      <c r="N2607" t="s">
        <v>2711</v>
      </c>
      <c r="O2607" t="s">
        <v>2712</v>
      </c>
      <c r="Q2607" s="204">
        <v>20000</v>
      </c>
      <c r="S2607" t="s">
        <v>2477</v>
      </c>
      <c r="T2607" t="s">
        <v>3899</v>
      </c>
      <c r="U2607" s="206">
        <v>4.1900000000000004</v>
      </c>
      <c r="V2607" t="s">
        <v>3806</v>
      </c>
      <c r="W2607" t="s">
        <v>3390</v>
      </c>
      <c r="X2607" t="s">
        <v>2713</v>
      </c>
      <c r="Y2607" t="s">
        <v>3964</v>
      </c>
      <c r="Z2607" t="s">
        <v>3532</v>
      </c>
      <c r="AA2607" t="s">
        <v>42</v>
      </c>
      <c r="AB2607" s="203">
        <v>37043.875</v>
      </c>
      <c r="AC2607" s="203">
        <v>37072.875</v>
      </c>
    </row>
    <row r="2608" spans="1:29" x14ac:dyDescent="0.25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3</v>
      </c>
      <c r="F2608" s="218">
        <f t="shared" si="205"/>
        <v>15000</v>
      </c>
      <c r="G2608" s="207">
        <v>1266115</v>
      </c>
      <c r="H2608" s="203">
        <v>37029.382141203707</v>
      </c>
      <c r="I2608" t="s">
        <v>3684</v>
      </c>
      <c r="M2608" t="s">
        <v>2476</v>
      </c>
      <c r="N2608" t="s">
        <v>3110</v>
      </c>
      <c r="O2608" t="s">
        <v>1768</v>
      </c>
      <c r="P2608" s="204">
        <v>5000</v>
      </c>
      <c r="S2608" t="s">
        <v>2477</v>
      </c>
      <c r="T2608" t="s">
        <v>3899</v>
      </c>
      <c r="U2608" s="206">
        <v>3.97</v>
      </c>
      <c r="V2608" t="s">
        <v>3685</v>
      </c>
      <c r="W2608" t="s">
        <v>3174</v>
      </c>
      <c r="X2608" t="s">
        <v>3138</v>
      </c>
      <c r="Y2608" t="s">
        <v>3114</v>
      </c>
      <c r="Z2608" t="s">
        <v>3532</v>
      </c>
      <c r="AA2608">
        <v>797680</v>
      </c>
      <c r="AB2608" s="203">
        <v>37030.875</v>
      </c>
      <c r="AC2608" s="203">
        <v>37032.875</v>
      </c>
    </row>
    <row r="2609" spans="1:29" x14ac:dyDescent="0.25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3</v>
      </c>
      <c r="F2609" s="218">
        <f t="shared" si="205"/>
        <v>30000</v>
      </c>
      <c r="G2609" s="207">
        <v>1266117</v>
      </c>
      <c r="H2609" s="203">
        <v>37029.382164351853</v>
      </c>
      <c r="I2609" t="s">
        <v>2630</v>
      </c>
      <c r="M2609" t="s">
        <v>2476</v>
      </c>
      <c r="N2609" t="s">
        <v>3110</v>
      </c>
      <c r="O2609" t="s">
        <v>2606</v>
      </c>
      <c r="P2609" s="204">
        <v>10000</v>
      </c>
      <c r="S2609" t="s">
        <v>2477</v>
      </c>
      <c r="T2609" t="s">
        <v>3899</v>
      </c>
      <c r="U2609" s="206">
        <v>4.1550000000000002</v>
      </c>
      <c r="V2609" t="s">
        <v>2531</v>
      </c>
      <c r="W2609" t="s">
        <v>2319</v>
      </c>
      <c r="X2609" t="s">
        <v>2320</v>
      </c>
      <c r="Y2609" t="s">
        <v>3114</v>
      </c>
      <c r="Z2609" t="s">
        <v>3532</v>
      </c>
      <c r="AA2609">
        <v>797682</v>
      </c>
      <c r="AB2609" s="203">
        <v>37030.875</v>
      </c>
      <c r="AC2609" s="203">
        <v>37032.875</v>
      </c>
    </row>
    <row r="2610" spans="1:29" x14ac:dyDescent="0.25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3</v>
      </c>
      <c r="F2610" s="218">
        <f t="shared" si="205"/>
        <v>15000</v>
      </c>
      <c r="G2610" s="207">
        <v>1266118</v>
      </c>
      <c r="H2610" s="203">
        <v>37029.382164351853</v>
      </c>
      <c r="I2610" t="s">
        <v>2863</v>
      </c>
      <c r="M2610" t="s">
        <v>2476</v>
      </c>
      <c r="N2610" t="s">
        <v>3110</v>
      </c>
      <c r="O2610" t="s">
        <v>2625</v>
      </c>
      <c r="Q2610" s="204">
        <v>5000</v>
      </c>
      <c r="S2610" t="s">
        <v>2477</v>
      </c>
      <c r="T2610" t="s">
        <v>3899</v>
      </c>
      <c r="U2610" s="206">
        <v>4.08</v>
      </c>
      <c r="V2610" t="s">
        <v>2901</v>
      </c>
      <c r="W2610" t="s">
        <v>4133</v>
      </c>
      <c r="X2610" t="s">
        <v>2378</v>
      </c>
      <c r="Y2610" t="s">
        <v>3114</v>
      </c>
      <c r="Z2610" t="s">
        <v>3532</v>
      </c>
      <c r="AA2610">
        <v>797681</v>
      </c>
      <c r="AB2610" s="203">
        <v>37030.875</v>
      </c>
      <c r="AC2610" s="203">
        <v>37032.875</v>
      </c>
    </row>
    <row r="2611" spans="1:29" x14ac:dyDescent="0.25">
      <c r="A2611" s="44" t="str">
        <f t="shared" si="201"/>
        <v>US Crude Financial</v>
      </c>
      <c r="B2611" s="44" t="str">
        <f t="shared" si="202"/>
        <v>US</v>
      </c>
      <c r="C2611" s="44" t="str">
        <f t="shared" si="203"/>
        <v>Crude</v>
      </c>
      <c r="D2611" s="44" t="str">
        <f t="shared" si="204"/>
        <v>Financial</v>
      </c>
      <c r="E2611" s="44">
        <f>IF(VLOOKUP(S2611,'DD-Lookup'!$J$6:$L$50,3,FALSE)="Monthly",(YEAR(AC2611)-YEAR(AB2611))*12+MONTH(AC2611)-MONTH(AB2611)+1,(AC2611-AB2611+1))</f>
        <v>1</v>
      </c>
      <c r="F2611" s="218">
        <f t="shared" si="205"/>
        <v>50000</v>
      </c>
      <c r="G2611" s="207">
        <v>1266120</v>
      </c>
      <c r="H2611" s="203">
        <v>37029.382199074076</v>
      </c>
      <c r="I2611" t="s">
        <v>2710</v>
      </c>
      <c r="M2611" t="s">
        <v>3626</v>
      </c>
      <c r="N2611" t="s">
        <v>4150</v>
      </c>
      <c r="O2611" t="s">
        <v>2550</v>
      </c>
      <c r="Q2611" s="204">
        <v>50000</v>
      </c>
      <c r="S2611" t="s">
        <v>2483</v>
      </c>
      <c r="T2611" t="s">
        <v>3899</v>
      </c>
      <c r="U2611" s="206">
        <v>29.72</v>
      </c>
      <c r="V2611" t="s">
        <v>2997</v>
      </c>
      <c r="W2611" t="s">
        <v>4153</v>
      </c>
      <c r="X2611" t="s">
        <v>4154</v>
      </c>
      <c r="Y2611" t="s">
        <v>3964</v>
      </c>
      <c r="Z2611" t="s">
        <v>3532</v>
      </c>
      <c r="AA2611" t="s">
        <v>43</v>
      </c>
      <c r="AB2611" s="203">
        <v>37073</v>
      </c>
      <c r="AC2611" s="203">
        <v>37103</v>
      </c>
    </row>
    <row r="2612" spans="1:29" x14ac:dyDescent="0.25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3</v>
      </c>
      <c r="F2612" s="218">
        <f t="shared" si="205"/>
        <v>15000</v>
      </c>
      <c r="G2612" s="207">
        <v>1266121</v>
      </c>
      <c r="H2612" s="203">
        <v>37029.382233796299</v>
      </c>
      <c r="I2612" t="s">
        <v>2365</v>
      </c>
      <c r="M2612" t="s">
        <v>2476</v>
      </c>
      <c r="N2612" t="s">
        <v>3110</v>
      </c>
      <c r="O2612" t="s">
        <v>1779</v>
      </c>
      <c r="Q2612" s="204">
        <v>5000</v>
      </c>
      <c r="S2612" t="s">
        <v>2477</v>
      </c>
      <c r="T2612" t="s">
        <v>3899</v>
      </c>
      <c r="U2612" s="206">
        <v>4.3250000000000002</v>
      </c>
      <c r="V2612" t="s">
        <v>3703</v>
      </c>
      <c r="W2612" t="s">
        <v>3174</v>
      </c>
      <c r="X2612" t="s">
        <v>3175</v>
      </c>
      <c r="Y2612" t="s">
        <v>3114</v>
      </c>
      <c r="Z2612" t="s">
        <v>3532</v>
      </c>
      <c r="AA2612">
        <v>797686</v>
      </c>
      <c r="AB2612" s="203">
        <v>37030.875</v>
      </c>
      <c r="AC2612" s="203">
        <v>37032.875</v>
      </c>
    </row>
    <row r="2613" spans="1:29" x14ac:dyDescent="0.25">
      <c r="A2613" s="44" t="str">
        <f t="shared" si="201"/>
        <v xml:space="preserve"> Metals Financial</v>
      </c>
      <c r="B2613" s="44" t="str">
        <f t="shared" si="202"/>
        <v/>
      </c>
      <c r="C2613" s="44" t="str">
        <f t="shared" si="203"/>
        <v>Metals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</v>
      </c>
      <c r="F2613" s="218">
        <f t="shared" si="205"/>
        <v>20</v>
      </c>
      <c r="G2613" s="207">
        <v>1266123</v>
      </c>
      <c r="H2613" s="203">
        <v>37029.382280092592</v>
      </c>
      <c r="I2613" t="s">
        <v>1195</v>
      </c>
      <c r="M2613" t="s">
        <v>2482</v>
      </c>
      <c r="N2613" t="s">
        <v>3896</v>
      </c>
      <c r="O2613" t="s">
        <v>3897</v>
      </c>
      <c r="Q2613" s="204">
        <v>20</v>
      </c>
      <c r="S2613" t="s">
        <v>3898</v>
      </c>
      <c r="T2613" t="s">
        <v>3899</v>
      </c>
      <c r="U2613" s="206">
        <v>1704</v>
      </c>
      <c r="V2613" t="s">
        <v>1196</v>
      </c>
      <c r="W2613" t="s">
        <v>3922</v>
      </c>
      <c r="X2613" t="s">
        <v>3902</v>
      </c>
      <c r="Y2613" t="s">
        <v>3903</v>
      </c>
      <c r="Z2613" t="s">
        <v>3904</v>
      </c>
      <c r="AA2613">
        <v>2138568</v>
      </c>
    </row>
    <row r="2614" spans="1:29" x14ac:dyDescent="0.25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3</v>
      </c>
      <c r="F2614" s="218">
        <f t="shared" si="205"/>
        <v>15000</v>
      </c>
      <c r="G2614" s="207">
        <v>1266124</v>
      </c>
      <c r="H2614" s="203">
        <v>37029.382280092592</v>
      </c>
      <c r="I2614" t="s">
        <v>2863</v>
      </c>
      <c r="M2614" t="s">
        <v>2476</v>
      </c>
      <c r="N2614" t="s">
        <v>3110</v>
      </c>
      <c r="O2614" t="s">
        <v>1802</v>
      </c>
      <c r="Q2614" s="204">
        <v>5000</v>
      </c>
      <c r="S2614" t="s">
        <v>2477</v>
      </c>
      <c r="T2614" t="s">
        <v>3899</v>
      </c>
      <c r="U2614" s="206">
        <v>4.0250000000000004</v>
      </c>
      <c r="V2614" t="s">
        <v>2864</v>
      </c>
      <c r="W2614" t="s">
        <v>3157</v>
      </c>
      <c r="X2614" t="s">
        <v>3158</v>
      </c>
      <c r="Y2614" t="s">
        <v>3114</v>
      </c>
      <c r="Z2614" t="s">
        <v>3532</v>
      </c>
      <c r="AA2614">
        <v>797687</v>
      </c>
      <c r="AB2614" s="203">
        <v>37030.875</v>
      </c>
      <c r="AC2614" s="203">
        <v>37032.875</v>
      </c>
    </row>
    <row r="2615" spans="1:29" x14ac:dyDescent="0.25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90</v>
      </c>
      <c r="F2615" s="218">
        <f t="shared" si="205"/>
        <v>450000</v>
      </c>
      <c r="G2615" s="207">
        <v>1266122</v>
      </c>
      <c r="H2615" s="203">
        <v>37029.382280092592</v>
      </c>
      <c r="I2615" t="s">
        <v>2346</v>
      </c>
      <c r="M2615" t="s">
        <v>2476</v>
      </c>
      <c r="N2615" t="s">
        <v>3125</v>
      </c>
      <c r="O2615" t="s">
        <v>2903</v>
      </c>
      <c r="Q2615" s="204">
        <v>5000</v>
      </c>
      <c r="S2615" t="s">
        <v>2477</v>
      </c>
      <c r="T2615" t="s">
        <v>3899</v>
      </c>
      <c r="U2615" s="206">
        <v>3.85</v>
      </c>
      <c r="V2615" t="s">
        <v>3777</v>
      </c>
      <c r="W2615" t="s">
        <v>2843</v>
      </c>
      <c r="X2615" t="s">
        <v>2844</v>
      </c>
      <c r="Y2615" t="s">
        <v>3964</v>
      </c>
      <c r="Z2615" t="s">
        <v>3532</v>
      </c>
      <c r="AA2615" t="s">
        <v>44</v>
      </c>
      <c r="AB2615" s="203">
        <v>37257</v>
      </c>
      <c r="AC2615" s="203">
        <v>37346</v>
      </c>
    </row>
    <row r="2616" spans="1:29" x14ac:dyDescent="0.25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3</v>
      </c>
      <c r="F2616" s="218">
        <f t="shared" si="205"/>
        <v>30000</v>
      </c>
      <c r="G2616" s="207">
        <v>1266125</v>
      </c>
      <c r="H2616" s="203">
        <v>37029.382291666669</v>
      </c>
      <c r="I2616" t="s">
        <v>3740</v>
      </c>
      <c r="M2616" t="s">
        <v>2476</v>
      </c>
      <c r="N2616" t="s">
        <v>3110</v>
      </c>
      <c r="O2616" t="s">
        <v>1753</v>
      </c>
      <c r="Q2616" s="204">
        <v>10000</v>
      </c>
      <c r="S2616" t="s">
        <v>2477</v>
      </c>
      <c r="T2616" t="s">
        <v>3899</v>
      </c>
      <c r="U2616" s="206">
        <v>4.1913</v>
      </c>
      <c r="V2616" t="s">
        <v>3741</v>
      </c>
      <c r="W2616" t="s">
        <v>3112</v>
      </c>
      <c r="X2616" t="s">
        <v>3113</v>
      </c>
      <c r="Y2616" t="s">
        <v>3114</v>
      </c>
      <c r="Z2616" t="s">
        <v>3532</v>
      </c>
      <c r="AA2616">
        <v>797688</v>
      </c>
      <c r="AB2616" s="203">
        <v>37030.875</v>
      </c>
      <c r="AC2616" s="203">
        <v>37032.875</v>
      </c>
    </row>
    <row r="2617" spans="1:29" x14ac:dyDescent="0.25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3</v>
      </c>
      <c r="F2617" s="218">
        <f t="shared" si="205"/>
        <v>15000</v>
      </c>
      <c r="G2617" s="207">
        <v>1266126</v>
      </c>
      <c r="H2617" s="203">
        <v>37029.382291666669</v>
      </c>
      <c r="I2617" t="s">
        <v>2835</v>
      </c>
      <c r="M2617" t="s">
        <v>2476</v>
      </c>
      <c r="N2617" t="s">
        <v>3110</v>
      </c>
      <c r="O2617" t="s">
        <v>1822</v>
      </c>
      <c r="Q2617" s="204">
        <v>5000</v>
      </c>
      <c r="S2617" t="s">
        <v>2477</v>
      </c>
      <c r="T2617" t="s">
        <v>3899</v>
      </c>
      <c r="U2617" s="206">
        <v>4.03</v>
      </c>
      <c r="V2617" t="s">
        <v>2749</v>
      </c>
      <c r="W2617" t="s">
        <v>3174</v>
      </c>
      <c r="X2617" t="s">
        <v>3138</v>
      </c>
      <c r="Y2617" t="s">
        <v>3114</v>
      </c>
      <c r="Z2617" t="s">
        <v>3532</v>
      </c>
      <c r="AA2617">
        <v>797691</v>
      </c>
      <c r="AB2617" s="203">
        <v>37030.875</v>
      </c>
      <c r="AC2617" s="203">
        <v>37032.875</v>
      </c>
    </row>
    <row r="2618" spans="1:29" x14ac:dyDescent="0.25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3</v>
      </c>
      <c r="F2618" s="218">
        <f t="shared" si="205"/>
        <v>15000</v>
      </c>
      <c r="G2618" s="207">
        <v>1266130</v>
      </c>
      <c r="H2618" s="203">
        <v>37029.382337962961</v>
      </c>
      <c r="I2618" t="s">
        <v>2630</v>
      </c>
      <c r="M2618" t="s">
        <v>2476</v>
      </c>
      <c r="N2618" t="s">
        <v>3110</v>
      </c>
      <c r="O2618" t="s">
        <v>2623</v>
      </c>
      <c r="P2618" s="204">
        <v>5000</v>
      </c>
      <c r="S2618" t="s">
        <v>2477</v>
      </c>
      <c r="T2618" t="s">
        <v>3899</v>
      </c>
      <c r="U2618" s="206">
        <v>4.12</v>
      </c>
      <c r="V2618" t="s">
        <v>2531</v>
      </c>
      <c r="W2618" t="s">
        <v>2326</v>
      </c>
      <c r="X2618" t="s">
        <v>2327</v>
      </c>
      <c r="Y2618" t="s">
        <v>3114</v>
      </c>
      <c r="Z2618" t="s">
        <v>3532</v>
      </c>
      <c r="AA2618">
        <v>797692</v>
      </c>
      <c r="AB2618" s="203">
        <v>37030.875</v>
      </c>
      <c r="AC2618" s="203">
        <v>37032.875</v>
      </c>
    </row>
    <row r="2619" spans="1:29" x14ac:dyDescent="0.25">
      <c r="A2619" s="44" t="str">
        <f t="shared" si="201"/>
        <v xml:space="preserve"> Natural Gas Physical</v>
      </c>
      <c r="B2619" s="44" t="str">
        <f t="shared" si="202"/>
        <v/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8">
        <f t="shared" si="205"/>
        <v>5000</v>
      </c>
      <c r="G2619" s="207">
        <v>1266131</v>
      </c>
      <c r="H2619" s="203">
        <v>37029.382349537038</v>
      </c>
      <c r="I2619" t="s">
        <v>4174</v>
      </c>
      <c r="M2619" t="s">
        <v>2476</v>
      </c>
      <c r="N2619" t="s">
        <v>2391</v>
      </c>
      <c r="O2619" t="s">
        <v>2538</v>
      </c>
      <c r="Q2619" s="204">
        <v>5000</v>
      </c>
      <c r="S2619" t="s">
        <v>4050</v>
      </c>
      <c r="T2619" t="s">
        <v>2392</v>
      </c>
      <c r="U2619" s="206">
        <v>5.3949999999999996</v>
      </c>
      <c r="V2619" t="s">
        <v>2970</v>
      </c>
      <c r="W2619" t="s">
        <v>2394</v>
      </c>
      <c r="X2619" t="s">
        <v>2395</v>
      </c>
      <c r="Y2619" t="s">
        <v>3114</v>
      </c>
      <c r="Z2619" t="s">
        <v>3533</v>
      </c>
      <c r="AA2619">
        <v>797693</v>
      </c>
      <c r="AB2619" s="203">
        <v>37029.875</v>
      </c>
      <c r="AC2619" s="203">
        <v>37029.875</v>
      </c>
    </row>
    <row r="2620" spans="1:29" x14ac:dyDescent="0.25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3</v>
      </c>
      <c r="F2620" s="218">
        <f t="shared" si="205"/>
        <v>15000</v>
      </c>
      <c r="G2620" s="207">
        <v>1266132</v>
      </c>
      <c r="H2620" s="203">
        <v>37029.382395833331</v>
      </c>
      <c r="I2620" t="s">
        <v>2863</v>
      </c>
      <c r="M2620" t="s">
        <v>2476</v>
      </c>
      <c r="N2620" t="s">
        <v>3110</v>
      </c>
      <c r="O2620" t="s">
        <v>1761</v>
      </c>
      <c r="Q2620" s="204">
        <v>5000</v>
      </c>
      <c r="S2620" t="s">
        <v>2477</v>
      </c>
      <c r="T2620" t="s">
        <v>3899</v>
      </c>
      <c r="U2620" s="206">
        <v>4.4800000000000004</v>
      </c>
      <c r="V2620" t="s">
        <v>2901</v>
      </c>
      <c r="W2620" t="s">
        <v>2358</v>
      </c>
      <c r="X2620" t="s">
        <v>2359</v>
      </c>
      <c r="Y2620" t="s">
        <v>3114</v>
      </c>
      <c r="Z2620" t="s">
        <v>3532</v>
      </c>
      <c r="AA2620">
        <v>797694</v>
      </c>
      <c r="AB2620" s="203">
        <v>37030.875</v>
      </c>
      <c r="AC2620" s="203">
        <v>37032.875</v>
      </c>
    </row>
    <row r="2621" spans="1:29" x14ac:dyDescent="0.25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3</v>
      </c>
      <c r="F2621" s="218">
        <f t="shared" si="205"/>
        <v>8556</v>
      </c>
      <c r="G2621" s="207">
        <v>1266134</v>
      </c>
      <c r="H2621" s="203">
        <v>37029.382407407407</v>
      </c>
      <c r="I2621" t="s">
        <v>3721</v>
      </c>
      <c r="M2621" t="s">
        <v>2476</v>
      </c>
      <c r="N2621" t="s">
        <v>3110</v>
      </c>
      <c r="O2621" t="s">
        <v>1755</v>
      </c>
      <c r="Q2621" s="204">
        <v>2852</v>
      </c>
      <c r="S2621" t="s">
        <v>2477</v>
      </c>
      <c r="T2621" t="s">
        <v>3899</v>
      </c>
      <c r="U2621" s="206">
        <v>4.4850000000000003</v>
      </c>
      <c r="V2621" t="s">
        <v>2737</v>
      </c>
      <c r="W2621" t="s">
        <v>2358</v>
      </c>
      <c r="X2621" t="s">
        <v>2359</v>
      </c>
      <c r="Y2621" t="s">
        <v>3114</v>
      </c>
      <c r="Z2621" t="s">
        <v>3532</v>
      </c>
      <c r="AA2621">
        <v>797695</v>
      </c>
      <c r="AB2621" s="203">
        <v>37030.875</v>
      </c>
      <c r="AC2621" s="203">
        <v>37032.875</v>
      </c>
    </row>
    <row r="2622" spans="1:29" x14ac:dyDescent="0.25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3</v>
      </c>
      <c r="F2622" s="218">
        <f t="shared" si="205"/>
        <v>6444</v>
      </c>
      <c r="G2622" s="207">
        <v>1266135</v>
      </c>
      <c r="H2622" s="203">
        <v>37029.382407407407</v>
      </c>
      <c r="I2622" t="s">
        <v>2376</v>
      </c>
      <c r="M2622" t="s">
        <v>2476</v>
      </c>
      <c r="N2622" t="s">
        <v>3110</v>
      </c>
      <c r="O2622" t="s">
        <v>1755</v>
      </c>
      <c r="Q2622" s="204">
        <v>2148</v>
      </c>
      <c r="S2622" t="s">
        <v>2477</v>
      </c>
      <c r="T2622" t="s">
        <v>3899</v>
      </c>
      <c r="U2622" s="206">
        <v>4.4850000000000003</v>
      </c>
      <c r="V2622">
        <v>12867107</v>
      </c>
      <c r="W2622" t="s">
        <v>2358</v>
      </c>
      <c r="X2622" t="s">
        <v>2359</v>
      </c>
      <c r="Y2622" t="s">
        <v>3114</v>
      </c>
      <c r="Z2622" t="s">
        <v>3532</v>
      </c>
      <c r="AA2622">
        <v>797696</v>
      </c>
      <c r="AB2622" s="203">
        <v>37030.875</v>
      </c>
      <c r="AC2622" s="203">
        <v>37032.875</v>
      </c>
    </row>
    <row r="2623" spans="1:29" x14ac:dyDescent="0.25">
      <c r="A2623" s="44" t="str">
        <f t="shared" si="201"/>
        <v>US Natural Gas Financial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Financial</v>
      </c>
      <c r="E2623" s="44">
        <f>IF(VLOOKUP(S2623,'DD-Lookup'!$J$6:$L$50,3,FALSE)="Monthly",(YEAR(AC2623)-YEAR(AB2623))*12+MONTH(AC2623)-MONTH(AB2623)+1,(AC2623-AB2623+1))</f>
        <v>30</v>
      </c>
      <c r="F2623" s="218">
        <f t="shared" si="205"/>
        <v>75000</v>
      </c>
      <c r="G2623" s="207">
        <v>1266136</v>
      </c>
      <c r="H2623" s="203">
        <v>37029.382418981484</v>
      </c>
      <c r="I2623" t="s">
        <v>2313</v>
      </c>
      <c r="M2623" t="s">
        <v>2476</v>
      </c>
      <c r="N2623" t="s">
        <v>2711</v>
      </c>
      <c r="O2623" t="s">
        <v>2712</v>
      </c>
      <c r="Q2623" s="204">
        <v>2500</v>
      </c>
      <c r="S2623" t="s">
        <v>2477</v>
      </c>
      <c r="T2623" t="s">
        <v>3899</v>
      </c>
      <c r="U2623" s="206">
        <v>4.1900000000000004</v>
      </c>
      <c r="V2623" t="s">
        <v>45</v>
      </c>
      <c r="W2623" t="s">
        <v>3390</v>
      </c>
      <c r="X2623" t="s">
        <v>2713</v>
      </c>
      <c r="Y2623" t="s">
        <v>3964</v>
      </c>
      <c r="Z2623" t="s">
        <v>3532</v>
      </c>
      <c r="AA2623" t="s">
        <v>46</v>
      </c>
      <c r="AB2623" s="203">
        <v>37043.875</v>
      </c>
      <c r="AC2623" s="203">
        <v>37072.875</v>
      </c>
    </row>
    <row r="2624" spans="1:29" x14ac:dyDescent="0.25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3</v>
      </c>
      <c r="F2624" s="218">
        <f t="shared" si="205"/>
        <v>30000</v>
      </c>
      <c r="G2624" s="207">
        <v>1266138</v>
      </c>
      <c r="H2624" s="203">
        <v>37029.382453703707</v>
      </c>
      <c r="I2624" t="s">
        <v>2710</v>
      </c>
      <c r="M2624" t="s">
        <v>2476</v>
      </c>
      <c r="N2624" t="s">
        <v>3110</v>
      </c>
      <c r="O2624" t="s">
        <v>1845</v>
      </c>
      <c r="Q2624" s="204">
        <v>10000</v>
      </c>
      <c r="S2624" t="s">
        <v>2477</v>
      </c>
      <c r="T2624" t="s">
        <v>3899</v>
      </c>
      <c r="U2624" s="206">
        <v>10.6</v>
      </c>
      <c r="V2624" t="s">
        <v>2438</v>
      </c>
      <c r="W2624" t="s">
        <v>2431</v>
      </c>
      <c r="X2624" t="s">
        <v>2375</v>
      </c>
      <c r="Y2624" t="s">
        <v>3114</v>
      </c>
      <c r="Z2624" t="s">
        <v>3532</v>
      </c>
      <c r="AA2624">
        <v>797698</v>
      </c>
      <c r="AB2624" s="203">
        <v>37030.875</v>
      </c>
      <c r="AC2624" s="203">
        <v>37032.875</v>
      </c>
    </row>
    <row r="2625" spans="1:29" x14ac:dyDescent="0.25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3</v>
      </c>
      <c r="F2625" s="218">
        <f t="shared" si="205"/>
        <v>6000</v>
      </c>
      <c r="G2625" s="207">
        <v>1266137</v>
      </c>
      <c r="H2625" s="203">
        <v>37029.382453703707</v>
      </c>
      <c r="I2625" t="s">
        <v>2654</v>
      </c>
      <c r="M2625" t="s">
        <v>2476</v>
      </c>
      <c r="N2625" t="s">
        <v>3110</v>
      </c>
      <c r="O2625" t="s">
        <v>1822</v>
      </c>
      <c r="P2625" s="204">
        <v>2000</v>
      </c>
      <c r="S2625" t="s">
        <v>2477</v>
      </c>
      <c r="T2625" t="s">
        <v>3899</v>
      </c>
      <c r="U2625" s="206">
        <v>4.0250000000000004</v>
      </c>
      <c r="V2625" t="s">
        <v>2047</v>
      </c>
      <c r="W2625" t="s">
        <v>3174</v>
      </c>
      <c r="X2625" t="s">
        <v>3138</v>
      </c>
      <c r="Y2625" t="s">
        <v>3114</v>
      </c>
      <c r="Z2625" t="s">
        <v>3532</v>
      </c>
      <c r="AA2625">
        <v>797697</v>
      </c>
      <c r="AB2625" s="203">
        <v>37030.875</v>
      </c>
      <c r="AC2625" s="203">
        <v>37032.875</v>
      </c>
    </row>
    <row r="2626" spans="1:29" x14ac:dyDescent="0.25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31</v>
      </c>
      <c r="F2626" s="218">
        <f t="shared" si="205"/>
        <v>77500</v>
      </c>
      <c r="G2626" s="207">
        <v>1266139</v>
      </c>
      <c r="H2626" s="203">
        <v>37029.382465277777</v>
      </c>
      <c r="I2626" t="s">
        <v>2630</v>
      </c>
      <c r="M2626" t="s">
        <v>2476</v>
      </c>
      <c r="N2626" t="s">
        <v>2711</v>
      </c>
      <c r="O2626" t="s">
        <v>3124</v>
      </c>
      <c r="Q2626" s="204">
        <v>2500</v>
      </c>
      <c r="S2626" t="s">
        <v>2477</v>
      </c>
      <c r="T2626" t="s">
        <v>3899</v>
      </c>
      <c r="U2626" s="206">
        <v>4.2649999999999997</v>
      </c>
      <c r="V2626" t="s">
        <v>3841</v>
      </c>
      <c r="W2626" t="s">
        <v>3390</v>
      </c>
      <c r="X2626" t="s">
        <v>2713</v>
      </c>
      <c r="Y2626" t="s">
        <v>3964</v>
      </c>
      <c r="Z2626" t="s">
        <v>3532</v>
      </c>
      <c r="AA2626" t="s">
        <v>47</v>
      </c>
      <c r="AB2626" s="203">
        <v>37073.875</v>
      </c>
      <c r="AC2626" s="203">
        <v>37103.875</v>
      </c>
    </row>
    <row r="2627" spans="1:29" x14ac:dyDescent="0.25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3</v>
      </c>
      <c r="F2627" s="218">
        <f t="shared" si="205"/>
        <v>30000</v>
      </c>
      <c r="G2627" s="207">
        <v>1266141</v>
      </c>
      <c r="H2627" s="203">
        <v>37029.382488425923</v>
      </c>
      <c r="I2627" t="s">
        <v>2704</v>
      </c>
      <c r="M2627" t="s">
        <v>2476</v>
      </c>
      <c r="N2627" t="s">
        <v>3110</v>
      </c>
      <c r="O2627" t="s">
        <v>1859</v>
      </c>
      <c r="P2627" s="204">
        <v>10000</v>
      </c>
      <c r="S2627" t="s">
        <v>2477</v>
      </c>
      <c r="T2627" t="s">
        <v>3899</v>
      </c>
      <c r="U2627" s="206">
        <v>4.085</v>
      </c>
      <c r="V2627" t="s">
        <v>3707</v>
      </c>
      <c r="W2627" t="s">
        <v>3174</v>
      </c>
      <c r="X2627" t="s">
        <v>2321</v>
      </c>
      <c r="Y2627" t="s">
        <v>3114</v>
      </c>
      <c r="Z2627" t="s">
        <v>3532</v>
      </c>
      <c r="AA2627">
        <v>797699</v>
      </c>
      <c r="AB2627" s="203">
        <v>37030.875</v>
      </c>
      <c r="AC2627" s="203">
        <v>37032.875</v>
      </c>
    </row>
    <row r="2628" spans="1:29" x14ac:dyDescent="0.25">
      <c r="A2628" s="44" t="str">
        <f t="shared" si="201"/>
        <v>US Natural Gas Financial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Financial</v>
      </c>
      <c r="E2628" s="44">
        <f>IF(VLOOKUP(S2628,'DD-Lookup'!$J$6:$L$50,3,FALSE)="Monthly",(YEAR(AC2628)-YEAR(AB2628))*12+MONTH(AC2628)-MONTH(AB2628)+1,(AC2628-AB2628+1))</f>
        <v>30</v>
      </c>
      <c r="F2628" s="218">
        <f t="shared" si="205"/>
        <v>150000</v>
      </c>
      <c r="G2628" s="207">
        <v>1266142</v>
      </c>
      <c r="H2628" s="203">
        <v>37029.382523148146</v>
      </c>
      <c r="I2628" t="s">
        <v>3133</v>
      </c>
      <c r="M2628" t="s">
        <v>2476</v>
      </c>
      <c r="N2628" t="s">
        <v>2711</v>
      </c>
      <c r="O2628" t="s">
        <v>2712</v>
      </c>
      <c r="Q2628" s="204">
        <v>5000</v>
      </c>
      <c r="S2628" t="s">
        <v>2477</v>
      </c>
      <c r="T2628" t="s">
        <v>3899</v>
      </c>
      <c r="U2628" s="206">
        <v>4.1900000000000004</v>
      </c>
      <c r="V2628" t="s">
        <v>3134</v>
      </c>
      <c r="W2628" t="s">
        <v>3390</v>
      </c>
      <c r="X2628" t="s">
        <v>2713</v>
      </c>
      <c r="Y2628" t="s">
        <v>3964</v>
      </c>
      <c r="Z2628" t="s">
        <v>3532</v>
      </c>
      <c r="AA2628" t="s">
        <v>48</v>
      </c>
      <c r="AB2628" s="203">
        <v>37043.875</v>
      </c>
      <c r="AC2628" s="203">
        <v>37072.875</v>
      </c>
    </row>
    <row r="2629" spans="1:29" x14ac:dyDescent="0.25">
      <c r="A2629" s="44" t="str">
        <f t="shared" si="201"/>
        <v>US Natural Gas Financial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Financial</v>
      </c>
      <c r="E2629" s="44">
        <f>IF(VLOOKUP(S2629,'DD-Lookup'!$J$6:$L$50,3,FALSE)="Monthly",(YEAR(AC2629)-YEAR(AB2629))*12+MONTH(AC2629)-MONTH(AB2629)+1,(AC2629-AB2629+1))</f>
        <v>30</v>
      </c>
      <c r="F2629" s="218">
        <f t="shared" si="205"/>
        <v>300000</v>
      </c>
      <c r="G2629" s="207">
        <v>1266143</v>
      </c>
      <c r="H2629" s="203">
        <v>37029.382581018515</v>
      </c>
      <c r="I2629" t="s">
        <v>2710</v>
      </c>
      <c r="M2629" t="s">
        <v>2476</v>
      </c>
      <c r="N2629" t="s">
        <v>2711</v>
      </c>
      <c r="O2629" t="s">
        <v>2712</v>
      </c>
      <c r="Q2629" s="204">
        <v>10000</v>
      </c>
      <c r="S2629" t="s">
        <v>2477</v>
      </c>
      <c r="T2629" t="s">
        <v>3899</v>
      </c>
      <c r="U2629" s="206">
        <v>4.1900000000000004</v>
      </c>
      <c r="V2629" t="s">
        <v>3806</v>
      </c>
      <c r="W2629" t="s">
        <v>3390</v>
      </c>
      <c r="X2629" t="s">
        <v>2713</v>
      </c>
      <c r="Y2629" t="s">
        <v>3964</v>
      </c>
      <c r="Z2629" t="s">
        <v>3532</v>
      </c>
      <c r="AA2629" t="s">
        <v>49</v>
      </c>
      <c r="AB2629" s="203">
        <v>37043.875</v>
      </c>
      <c r="AC2629" s="203">
        <v>37072.875</v>
      </c>
    </row>
    <row r="2630" spans="1:29" x14ac:dyDescent="0.25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3</v>
      </c>
      <c r="F2630" s="218">
        <f t="shared" si="205"/>
        <v>30000</v>
      </c>
      <c r="G2630" s="207">
        <v>1266145</v>
      </c>
      <c r="H2630" s="203">
        <v>37029.382592592592</v>
      </c>
      <c r="I2630" t="s">
        <v>2704</v>
      </c>
      <c r="M2630" t="s">
        <v>2476</v>
      </c>
      <c r="N2630" t="s">
        <v>3110</v>
      </c>
      <c r="O2630" t="s">
        <v>1859</v>
      </c>
      <c r="P2630" s="204">
        <v>10000</v>
      </c>
      <c r="S2630" t="s">
        <v>2477</v>
      </c>
      <c r="T2630" t="s">
        <v>3899</v>
      </c>
      <c r="U2630" s="206">
        <v>4.08</v>
      </c>
      <c r="V2630" t="s">
        <v>3707</v>
      </c>
      <c r="W2630" t="s">
        <v>3174</v>
      </c>
      <c r="X2630" t="s">
        <v>2321</v>
      </c>
      <c r="Y2630" t="s">
        <v>3114</v>
      </c>
      <c r="Z2630" t="s">
        <v>3532</v>
      </c>
      <c r="AA2630">
        <v>797701</v>
      </c>
      <c r="AB2630" s="203">
        <v>37030.875</v>
      </c>
      <c r="AC2630" s="203">
        <v>37032.875</v>
      </c>
    </row>
    <row r="2631" spans="1:29" x14ac:dyDescent="0.25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3</v>
      </c>
      <c r="F2631" s="218">
        <f t="shared" si="205"/>
        <v>15000</v>
      </c>
      <c r="G2631" s="207">
        <v>1266144</v>
      </c>
      <c r="H2631" s="203">
        <v>37029.382592592592</v>
      </c>
      <c r="I2631" t="s">
        <v>3169</v>
      </c>
      <c r="M2631" t="s">
        <v>2476</v>
      </c>
      <c r="N2631" t="s">
        <v>3110</v>
      </c>
      <c r="O2631" t="s">
        <v>1761</v>
      </c>
      <c r="Q2631" s="204">
        <v>5000</v>
      </c>
      <c r="S2631" t="s">
        <v>2477</v>
      </c>
      <c r="T2631" t="s">
        <v>3899</v>
      </c>
      <c r="U2631" s="206">
        <v>4.4850000000000003</v>
      </c>
      <c r="V2631" t="s">
        <v>3171</v>
      </c>
      <c r="W2631" t="s">
        <v>2358</v>
      </c>
      <c r="X2631" t="s">
        <v>2359</v>
      </c>
      <c r="Y2631" t="s">
        <v>3114</v>
      </c>
      <c r="Z2631" t="s">
        <v>3532</v>
      </c>
      <c r="AA2631">
        <v>797700</v>
      </c>
      <c r="AB2631" s="203">
        <v>37030.875</v>
      </c>
      <c r="AC2631" s="203">
        <v>37032.875</v>
      </c>
    </row>
    <row r="2632" spans="1:29" x14ac:dyDescent="0.25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3</v>
      </c>
      <c r="F2632" s="218">
        <f t="shared" si="205"/>
        <v>14325</v>
      </c>
      <c r="G2632" s="207">
        <v>1266146</v>
      </c>
      <c r="H2632" s="203">
        <v>37029.382627314815</v>
      </c>
      <c r="I2632" t="s">
        <v>2313</v>
      </c>
      <c r="M2632" t="s">
        <v>2476</v>
      </c>
      <c r="N2632" t="s">
        <v>3110</v>
      </c>
      <c r="O2632" t="s">
        <v>1753</v>
      </c>
      <c r="P2632" s="204">
        <v>4775</v>
      </c>
      <c r="S2632" t="s">
        <v>2477</v>
      </c>
      <c r="T2632" t="s">
        <v>3899</v>
      </c>
      <c r="U2632" s="206">
        <v>4.1924999999999999</v>
      </c>
      <c r="V2632" t="s">
        <v>2314</v>
      </c>
      <c r="W2632" t="s">
        <v>3112</v>
      </c>
      <c r="X2632" t="s">
        <v>3113</v>
      </c>
      <c r="Y2632" t="s">
        <v>3114</v>
      </c>
      <c r="Z2632" t="s">
        <v>3532</v>
      </c>
      <c r="AA2632">
        <v>797702</v>
      </c>
      <c r="AB2632" s="203">
        <v>37030.875</v>
      </c>
      <c r="AC2632" s="203">
        <v>37032.875</v>
      </c>
    </row>
    <row r="2633" spans="1:29" x14ac:dyDescent="0.25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3</v>
      </c>
      <c r="F2633" s="218">
        <f t="shared" si="205"/>
        <v>45000</v>
      </c>
      <c r="G2633" s="207">
        <v>1266147</v>
      </c>
      <c r="H2633" s="203">
        <v>37029.382627314815</v>
      </c>
      <c r="I2633" t="s">
        <v>2721</v>
      </c>
      <c r="M2633" t="s">
        <v>2476</v>
      </c>
      <c r="N2633" t="s">
        <v>3110</v>
      </c>
      <c r="O2633" t="s">
        <v>2606</v>
      </c>
      <c r="P2633" s="204">
        <v>15000</v>
      </c>
      <c r="S2633" t="s">
        <v>2477</v>
      </c>
      <c r="T2633" t="s">
        <v>3899</v>
      </c>
      <c r="U2633" s="206">
        <v>4.1500000000000004</v>
      </c>
      <c r="V2633" t="s">
        <v>50</v>
      </c>
      <c r="W2633" t="s">
        <v>2319</v>
      </c>
      <c r="X2633" t="s">
        <v>2320</v>
      </c>
      <c r="Y2633" t="s">
        <v>3114</v>
      </c>
      <c r="Z2633" t="s">
        <v>3532</v>
      </c>
      <c r="AA2633">
        <v>797703</v>
      </c>
      <c r="AB2633" s="203">
        <v>37030.875</v>
      </c>
      <c r="AC2633" s="203">
        <v>37032.875</v>
      </c>
    </row>
    <row r="2634" spans="1:29" x14ac:dyDescent="0.25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3</v>
      </c>
      <c r="F2634" s="218">
        <f t="shared" si="205"/>
        <v>30000</v>
      </c>
      <c r="G2634" s="207">
        <v>1266148</v>
      </c>
      <c r="H2634" s="203">
        <v>37029.382638888892</v>
      </c>
      <c r="I2634" t="s">
        <v>2710</v>
      </c>
      <c r="M2634" t="s">
        <v>2476</v>
      </c>
      <c r="N2634" t="s">
        <v>3110</v>
      </c>
      <c r="O2634" t="s">
        <v>1845</v>
      </c>
      <c r="Q2634" s="204">
        <v>10000</v>
      </c>
      <c r="S2634" t="s">
        <v>2477</v>
      </c>
      <c r="T2634" t="s">
        <v>3899</v>
      </c>
      <c r="U2634" s="206">
        <v>10.675000000000001</v>
      </c>
      <c r="V2634" t="s">
        <v>2438</v>
      </c>
      <c r="W2634" t="s">
        <v>2431</v>
      </c>
      <c r="X2634" t="s">
        <v>2375</v>
      </c>
      <c r="Y2634" t="s">
        <v>3114</v>
      </c>
      <c r="Z2634" t="s">
        <v>3532</v>
      </c>
      <c r="AA2634">
        <v>797704</v>
      </c>
      <c r="AB2634" s="203">
        <v>37030.875</v>
      </c>
      <c r="AC2634" s="203">
        <v>37032.875</v>
      </c>
    </row>
    <row r="2635" spans="1:29" x14ac:dyDescent="0.25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3</v>
      </c>
      <c r="F2635" s="218">
        <f t="shared" ref="F2635:F2698" si="210">E2635*SUM(P2635:Q2635)</f>
        <v>22500</v>
      </c>
      <c r="G2635" s="207">
        <v>1266149</v>
      </c>
      <c r="H2635" s="203">
        <v>37029.382685185185</v>
      </c>
      <c r="I2635" t="s">
        <v>2721</v>
      </c>
      <c r="M2635" t="s">
        <v>2476</v>
      </c>
      <c r="N2635" t="s">
        <v>3110</v>
      </c>
      <c r="O2635" t="s">
        <v>2622</v>
      </c>
      <c r="Q2635" s="204">
        <v>7500</v>
      </c>
      <c r="S2635" t="s">
        <v>2477</v>
      </c>
      <c r="T2635" t="s">
        <v>3899</v>
      </c>
      <c r="U2635" s="206">
        <v>4.12</v>
      </c>
      <c r="V2635" t="s">
        <v>2528</v>
      </c>
      <c r="W2635" t="s">
        <v>2326</v>
      </c>
      <c r="X2635" t="s">
        <v>2327</v>
      </c>
      <c r="Y2635" t="s">
        <v>3114</v>
      </c>
      <c r="Z2635" t="s">
        <v>3532</v>
      </c>
      <c r="AA2635">
        <v>797705</v>
      </c>
      <c r="AB2635" s="203">
        <v>37030.875</v>
      </c>
      <c r="AC2635" s="203">
        <v>37032.875</v>
      </c>
    </row>
    <row r="2636" spans="1:29" x14ac:dyDescent="0.25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3</v>
      </c>
      <c r="F2636" s="218">
        <f t="shared" si="210"/>
        <v>15000</v>
      </c>
      <c r="G2636" s="207">
        <v>1266150</v>
      </c>
      <c r="H2636" s="203">
        <v>37029.382708333331</v>
      </c>
      <c r="I2636" t="s">
        <v>2654</v>
      </c>
      <c r="M2636" t="s">
        <v>2476</v>
      </c>
      <c r="N2636" t="s">
        <v>3110</v>
      </c>
      <c r="O2636" t="s">
        <v>1779</v>
      </c>
      <c r="Q2636" s="204">
        <v>5000</v>
      </c>
      <c r="S2636" t="s">
        <v>2477</v>
      </c>
      <c r="T2636" t="s">
        <v>3899</v>
      </c>
      <c r="U2636" s="206">
        <v>4.335</v>
      </c>
      <c r="V2636" t="s">
        <v>51</v>
      </c>
      <c r="W2636" t="s">
        <v>3174</v>
      </c>
      <c r="X2636" t="s">
        <v>3175</v>
      </c>
      <c r="Y2636" t="s">
        <v>3114</v>
      </c>
      <c r="Z2636" t="s">
        <v>3532</v>
      </c>
      <c r="AA2636">
        <v>797706</v>
      </c>
      <c r="AB2636" s="203">
        <v>37030.875</v>
      </c>
      <c r="AC2636" s="203">
        <v>37032.875</v>
      </c>
    </row>
    <row r="2637" spans="1:29" x14ac:dyDescent="0.25">
      <c r="A2637" s="44" t="str">
        <f t="shared" si="206"/>
        <v>US Crude Financial</v>
      </c>
      <c r="B2637" s="44" t="str">
        <f t="shared" si="207"/>
        <v>US</v>
      </c>
      <c r="C2637" s="44" t="str">
        <f t="shared" si="208"/>
        <v>Crude</v>
      </c>
      <c r="D2637" s="44" t="str">
        <f t="shared" si="209"/>
        <v>Financial</v>
      </c>
      <c r="E2637" s="44">
        <f>IF(VLOOKUP(S2637,'DD-Lookup'!$J$6:$L$50,3,FALSE)="Monthly",(YEAR(AC2637)-YEAR(AB2637))*12+MONTH(AC2637)-MONTH(AB2637)+1,(AC2637-AB2637+1))</f>
        <v>1</v>
      </c>
      <c r="F2637" s="218">
        <f t="shared" si="210"/>
        <v>50000</v>
      </c>
      <c r="G2637" s="207">
        <v>1266152</v>
      </c>
      <c r="H2637" s="203">
        <v>37029.382719907408</v>
      </c>
      <c r="I2637" t="s">
        <v>2346</v>
      </c>
      <c r="M2637" t="s">
        <v>3626</v>
      </c>
      <c r="N2637" t="s">
        <v>4150</v>
      </c>
      <c r="O2637" t="s">
        <v>4151</v>
      </c>
      <c r="Q2637" s="204">
        <v>50000</v>
      </c>
      <c r="S2637" t="s">
        <v>2483</v>
      </c>
      <c r="T2637" t="s">
        <v>3899</v>
      </c>
      <c r="U2637" s="206">
        <v>29.34</v>
      </c>
      <c r="V2637" t="s">
        <v>2991</v>
      </c>
      <c r="W2637" t="s">
        <v>4153</v>
      </c>
      <c r="X2637" t="s">
        <v>4154</v>
      </c>
      <c r="Y2637" t="s">
        <v>3964</v>
      </c>
      <c r="Z2637" t="s">
        <v>3532</v>
      </c>
      <c r="AA2637" t="s">
        <v>52</v>
      </c>
      <c r="AB2637" s="203">
        <v>37043</v>
      </c>
      <c r="AC2637" s="203">
        <v>37072</v>
      </c>
    </row>
    <row r="2638" spans="1:29" x14ac:dyDescent="0.25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3</v>
      </c>
      <c r="F2638" s="218">
        <f t="shared" si="210"/>
        <v>75000</v>
      </c>
      <c r="G2638" s="207">
        <v>1266153</v>
      </c>
      <c r="H2638" s="203">
        <v>37029.382731481484</v>
      </c>
      <c r="I2638" t="s">
        <v>2853</v>
      </c>
      <c r="M2638" t="s">
        <v>2476</v>
      </c>
      <c r="N2638" t="s">
        <v>3110</v>
      </c>
      <c r="O2638" t="s">
        <v>2606</v>
      </c>
      <c r="Q2638" s="204">
        <v>25000</v>
      </c>
      <c r="S2638" t="s">
        <v>2477</v>
      </c>
      <c r="T2638" t="s">
        <v>3899</v>
      </c>
      <c r="U2638" s="206">
        <v>4.1550000000000002</v>
      </c>
      <c r="V2638" t="s">
        <v>2500</v>
      </c>
      <c r="W2638" t="s">
        <v>2319</v>
      </c>
      <c r="X2638" t="s">
        <v>2320</v>
      </c>
      <c r="Y2638" t="s">
        <v>3114</v>
      </c>
      <c r="Z2638" t="s">
        <v>3532</v>
      </c>
      <c r="AA2638">
        <v>797707</v>
      </c>
      <c r="AB2638" s="203">
        <v>37030.875</v>
      </c>
      <c r="AC2638" s="203">
        <v>37032.875</v>
      </c>
    </row>
    <row r="2639" spans="1:29" x14ac:dyDescent="0.25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3</v>
      </c>
      <c r="F2639" s="218">
        <f t="shared" si="210"/>
        <v>30000</v>
      </c>
      <c r="G2639" s="207">
        <v>1266154</v>
      </c>
      <c r="H2639" s="203">
        <v>37029.382835648146</v>
      </c>
      <c r="I2639" t="s">
        <v>2630</v>
      </c>
      <c r="M2639" t="s">
        <v>2476</v>
      </c>
      <c r="N2639" t="s">
        <v>2445</v>
      </c>
      <c r="O2639" t="s">
        <v>1964</v>
      </c>
      <c r="Q2639" s="204">
        <v>10000</v>
      </c>
      <c r="S2639" t="s">
        <v>2477</v>
      </c>
      <c r="T2639" t="s">
        <v>3899</v>
      </c>
      <c r="U2639" s="206">
        <v>4.0199999999999996</v>
      </c>
      <c r="V2639" t="s">
        <v>53</v>
      </c>
      <c r="W2639" t="s">
        <v>2827</v>
      </c>
      <c r="X2639" t="s">
        <v>2447</v>
      </c>
      <c r="Y2639" t="s">
        <v>3114</v>
      </c>
      <c r="Z2639" t="s">
        <v>2448</v>
      </c>
      <c r="AA2639">
        <v>797708</v>
      </c>
      <c r="AB2639" s="203">
        <v>37030.875</v>
      </c>
      <c r="AC2639" s="203">
        <v>37032.875</v>
      </c>
    </row>
    <row r="2640" spans="1:29" x14ac:dyDescent="0.25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3</v>
      </c>
      <c r="F2640" s="218">
        <f t="shared" si="210"/>
        <v>30000</v>
      </c>
      <c r="G2640" s="207">
        <v>1266155</v>
      </c>
      <c r="H2640" s="203">
        <v>37029.382847222223</v>
      </c>
      <c r="I2640" t="s">
        <v>2313</v>
      </c>
      <c r="M2640" t="s">
        <v>2476</v>
      </c>
      <c r="N2640" t="s">
        <v>3110</v>
      </c>
      <c r="O2640" t="s">
        <v>1753</v>
      </c>
      <c r="P2640" s="204">
        <v>10000</v>
      </c>
      <c r="S2640" t="s">
        <v>2477</v>
      </c>
      <c r="T2640" t="s">
        <v>3899</v>
      </c>
      <c r="U2640" s="206">
        <v>4.1913</v>
      </c>
      <c r="V2640" t="s">
        <v>2314</v>
      </c>
      <c r="W2640" t="s">
        <v>3112</v>
      </c>
      <c r="X2640" t="s">
        <v>3113</v>
      </c>
      <c r="Y2640" t="s">
        <v>3114</v>
      </c>
      <c r="Z2640" t="s">
        <v>3532</v>
      </c>
      <c r="AA2640">
        <v>797709</v>
      </c>
      <c r="AB2640" s="203">
        <v>37030.875</v>
      </c>
      <c r="AC2640" s="203">
        <v>37032.875</v>
      </c>
    </row>
    <row r="2641" spans="1:29" x14ac:dyDescent="0.25">
      <c r="A2641" s="44" t="str">
        <f t="shared" si="206"/>
        <v>US Crude Financial</v>
      </c>
      <c r="B2641" s="44" t="str">
        <f t="shared" si="207"/>
        <v>US</v>
      </c>
      <c r="C2641" s="44" t="str">
        <f t="shared" si="208"/>
        <v>Crude</v>
      </c>
      <c r="D2641" s="44" t="str">
        <f t="shared" si="209"/>
        <v>Financial</v>
      </c>
      <c r="E2641" s="44">
        <f>IF(VLOOKUP(S2641,'DD-Lookup'!$J$6:$L$50,3,FALSE)="Monthly",(YEAR(AC2641)-YEAR(AB2641))*12+MONTH(AC2641)-MONTH(AB2641)+1,(AC2641-AB2641+1))</f>
        <v>1</v>
      </c>
      <c r="F2641" s="218">
        <f t="shared" si="210"/>
        <v>50000</v>
      </c>
      <c r="G2641" s="207">
        <v>1266156</v>
      </c>
      <c r="H2641" s="203">
        <v>37029.3828587963</v>
      </c>
      <c r="I2641" t="s">
        <v>2710</v>
      </c>
      <c r="M2641" t="s">
        <v>3626</v>
      </c>
      <c r="N2641" t="s">
        <v>4150</v>
      </c>
      <c r="O2641" t="s">
        <v>2550</v>
      </c>
      <c r="Q2641" s="204">
        <v>50000</v>
      </c>
      <c r="S2641" t="s">
        <v>2483</v>
      </c>
      <c r="T2641" t="s">
        <v>3899</v>
      </c>
      <c r="U2641" s="206">
        <v>29.76</v>
      </c>
      <c r="V2641" t="s">
        <v>3743</v>
      </c>
      <c r="W2641" t="s">
        <v>4153</v>
      </c>
      <c r="X2641" t="s">
        <v>4154</v>
      </c>
      <c r="Y2641" t="s">
        <v>3964</v>
      </c>
      <c r="Z2641" t="s">
        <v>3532</v>
      </c>
      <c r="AA2641" t="s">
        <v>54</v>
      </c>
      <c r="AB2641" s="203">
        <v>37073</v>
      </c>
      <c r="AC2641" s="203">
        <v>37103</v>
      </c>
    </row>
    <row r="2642" spans="1:29" x14ac:dyDescent="0.25">
      <c r="A2642" s="44" t="str">
        <f t="shared" si="206"/>
        <v xml:space="preserve"> Natural Gas Physical</v>
      </c>
      <c r="B2642" s="44" t="str">
        <f t="shared" si="207"/>
        <v/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8">
        <f t="shared" si="210"/>
        <v>5000</v>
      </c>
      <c r="G2642" s="207">
        <v>1266158</v>
      </c>
      <c r="H2642" s="203">
        <v>37029.382870370369</v>
      </c>
      <c r="I2642" t="s">
        <v>3223</v>
      </c>
      <c r="M2642" t="s">
        <v>2476</v>
      </c>
      <c r="N2642" t="s">
        <v>2391</v>
      </c>
      <c r="O2642" t="s">
        <v>2538</v>
      </c>
      <c r="P2642" s="204">
        <v>5000</v>
      </c>
      <c r="S2642" t="s">
        <v>4050</v>
      </c>
      <c r="T2642" t="s">
        <v>2392</v>
      </c>
      <c r="U2642" s="206">
        <v>5.3849999999999998</v>
      </c>
      <c r="V2642" t="s">
        <v>3224</v>
      </c>
      <c r="W2642" t="s">
        <v>2394</v>
      </c>
      <c r="X2642" t="s">
        <v>2395</v>
      </c>
      <c r="Y2642" t="s">
        <v>3114</v>
      </c>
      <c r="Z2642" t="s">
        <v>3533</v>
      </c>
      <c r="AA2642">
        <v>797711</v>
      </c>
      <c r="AB2642" s="203">
        <v>37029.875</v>
      </c>
      <c r="AC2642" s="203">
        <v>37029.875</v>
      </c>
    </row>
    <row r="2643" spans="1:29" x14ac:dyDescent="0.25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3</v>
      </c>
      <c r="F2643" s="218">
        <f t="shared" si="210"/>
        <v>300</v>
      </c>
      <c r="G2643" s="207">
        <v>1266157</v>
      </c>
      <c r="H2643" s="203">
        <v>37029.382870370369</v>
      </c>
      <c r="I2643" t="s">
        <v>2853</v>
      </c>
      <c r="M2643" t="s">
        <v>2476</v>
      </c>
      <c r="N2643" t="s">
        <v>3110</v>
      </c>
      <c r="O2643" t="s">
        <v>1768</v>
      </c>
      <c r="P2643" s="204">
        <v>100</v>
      </c>
      <c r="S2643" t="s">
        <v>2477</v>
      </c>
      <c r="T2643" t="s">
        <v>3899</v>
      </c>
      <c r="U2643" s="206">
        <v>3.9649999999999999</v>
      </c>
      <c r="V2643" t="s">
        <v>55</v>
      </c>
      <c r="W2643" t="s">
        <v>3174</v>
      </c>
      <c r="X2643" t="s">
        <v>3138</v>
      </c>
      <c r="Y2643" t="s">
        <v>3114</v>
      </c>
      <c r="Z2643" t="s">
        <v>3532</v>
      </c>
      <c r="AA2643">
        <v>797710</v>
      </c>
      <c r="AB2643" s="203">
        <v>37030.875</v>
      </c>
      <c r="AC2643" s="203">
        <v>37032.875</v>
      </c>
    </row>
    <row r="2644" spans="1:29" x14ac:dyDescent="0.25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3</v>
      </c>
      <c r="F2644" s="218">
        <f t="shared" si="210"/>
        <v>15000</v>
      </c>
      <c r="G2644" s="207">
        <v>1266159</v>
      </c>
      <c r="H2644" s="203">
        <v>37029.382881944446</v>
      </c>
      <c r="I2644" t="s">
        <v>2835</v>
      </c>
      <c r="M2644" t="s">
        <v>2476</v>
      </c>
      <c r="N2644" t="s">
        <v>3110</v>
      </c>
      <c r="O2644" t="s">
        <v>1822</v>
      </c>
      <c r="Q2644" s="204">
        <v>5000</v>
      </c>
      <c r="S2644" t="s">
        <v>2477</v>
      </c>
      <c r="T2644" t="s">
        <v>3899</v>
      </c>
      <c r="U2644" s="206">
        <v>4.0350000000000001</v>
      </c>
      <c r="V2644" t="s">
        <v>2749</v>
      </c>
      <c r="W2644" t="s">
        <v>3174</v>
      </c>
      <c r="X2644" t="s">
        <v>3138</v>
      </c>
      <c r="Y2644" t="s">
        <v>3114</v>
      </c>
      <c r="Z2644" t="s">
        <v>3532</v>
      </c>
      <c r="AA2644">
        <v>797712</v>
      </c>
      <c r="AB2644" s="203">
        <v>37030.875</v>
      </c>
      <c r="AC2644" s="203">
        <v>37032.875</v>
      </c>
    </row>
    <row r="2645" spans="1:29" x14ac:dyDescent="0.25">
      <c r="A2645" s="44" t="str">
        <f t="shared" si="206"/>
        <v>US Power Physical</v>
      </c>
      <c r="B2645" s="44" t="str">
        <f t="shared" si="207"/>
        <v>US</v>
      </c>
      <c r="C2645" s="44" t="str">
        <f t="shared" si="208"/>
        <v>Power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92</v>
      </c>
      <c r="F2645" s="218">
        <f t="shared" si="210"/>
        <v>4600</v>
      </c>
      <c r="G2645" s="207">
        <v>1266160</v>
      </c>
      <c r="H2645" s="203">
        <v>37029.382928240739</v>
      </c>
      <c r="I2645" t="s">
        <v>4174</v>
      </c>
      <c r="M2645" t="s">
        <v>3301</v>
      </c>
      <c r="N2645" t="s">
        <v>2631</v>
      </c>
      <c r="O2645" t="s">
        <v>56</v>
      </c>
      <c r="Q2645" s="204">
        <v>50</v>
      </c>
      <c r="S2645" t="s">
        <v>2475</v>
      </c>
      <c r="T2645" t="s">
        <v>3899</v>
      </c>
      <c r="U2645" s="206">
        <v>34.75</v>
      </c>
      <c r="V2645" t="s">
        <v>1175</v>
      </c>
      <c r="W2645" t="s">
        <v>2660</v>
      </c>
      <c r="X2645" t="s">
        <v>2661</v>
      </c>
      <c r="Y2645" t="s">
        <v>4166</v>
      </c>
      <c r="Z2645" t="s">
        <v>3527</v>
      </c>
      <c r="AA2645">
        <v>615292.1</v>
      </c>
      <c r="AB2645" s="203">
        <v>37165.710416666669</v>
      </c>
      <c r="AC2645" s="203">
        <v>37256.710416666669</v>
      </c>
    </row>
    <row r="2646" spans="1:29" x14ac:dyDescent="0.25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3</v>
      </c>
      <c r="F2646" s="218">
        <f t="shared" si="210"/>
        <v>15000</v>
      </c>
      <c r="G2646" s="207">
        <v>1266161</v>
      </c>
      <c r="H2646" s="203">
        <v>37029.382986111108</v>
      </c>
      <c r="I2646" t="s">
        <v>3115</v>
      </c>
      <c r="M2646" t="s">
        <v>2476</v>
      </c>
      <c r="N2646" t="s">
        <v>3110</v>
      </c>
      <c r="O2646" t="s">
        <v>1753</v>
      </c>
      <c r="P2646" s="204">
        <v>5000</v>
      </c>
      <c r="S2646" t="s">
        <v>2477</v>
      </c>
      <c r="T2646" t="s">
        <v>3899</v>
      </c>
      <c r="U2646" s="206">
        <v>4.1900000000000004</v>
      </c>
      <c r="V2646" t="s">
        <v>3116</v>
      </c>
      <c r="W2646" t="s">
        <v>3112</v>
      </c>
      <c r="X2646" t="s">
        <v>3113</v>
      </c>
      <c r="Y2646" t="s">
        <v>3114</v>
      </c>
      <c r="Z2646" t="s">
        <v>3532</v>
      </c>
      <c r="AA2646">
        <v>797713</v>
      </c>
      <c r="AB2646" s="203">
        <v>37030.875</v>
      </c>
      <c r="AC2646" s="203">
        <v>37032.875</v>
      </c>
    </row>
    <row r="2647" spans="1:29" x14ac:dyDescent="0.25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3</v>
      </c>
      <c r="F2647" s="218">
        <f t="shared" si="210"/>
        <v>15000</v>
      </c>
      <c r="G2647" s="207">
        <v>1266162</v>
      </c>
      <c r="H2647" s="203">
        <v>37029.383009259262</v>
      </c>
      <c r="I2647" t="s">
        <v>2313</v>
      </c>
      <c r="M2647" t="s">
        <v>2476</v>
      </c>
      <c r="N2647" t="s">
        <v>3110</v>
      </c>
      <c r="O2647" t="s">
        <v>1805</v>
      </c>
      <c r="Q2647" s="204">
        <v>5000</v>
      </c>
      <c r="S2647" t="s">
        <v>2477</v>
      </c>
      <c r="T2647" t="s">
        <v>3899</v>
      </c>
      <c r="U2647" s="206">
        <v>3.875</v>
      </c>
      <c r="V2647" t="s">
        <v>2987</v>
      </c>
      <c r="W2647" t="s">
        <v>2386</v>
      </c>
      <c r="X2647" t="s">
        <v>2375</v>
      </c>
      <c r="Y2647" t="s">
        <v>3114</v>
      </c>
      <c r="Z2647" t="s">
        <v>3532</v>
      </c>
      <c r="AA2647">
        <v>797714</v>
      </c>
      <c r="AB2647" s="203">
        <v>37030.875</v>
      </c>
      <c r="AC2647" s="203">
        <v>37032.875</v>
      </c>
    </row>
    <row r="2648" spans="1:29" x14ac:dyDescent="0.25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3</v>
      </c>
      <c r="F2648" s="218">
        <f t="shared" si="210"/>
        <v>15000</v>
      </c>
      <c r="G2648" s="207">
        <v>1266163</v>
      </c>
      <c r="H2648" s="203">
        <v>37029.383043981485</v>
      </c>
      <c r="I2648" t="s">
        <v>3115</v>
      </c>
      <c r="M2648" t="s">
        <v>2476</v>
      </c>
      <c r="N2648" t="s">
        <v>3110</v>
      </c>
      <c r="O2648" t="s">
        <v>1822</v>
      </c>
      <c r="Q2648" s="204">
        <v>5000</v>
      </c>
      <c r="S2648" t="s">
        <v>2477</v>
      </c>
      <c r="T2648" t="s">
        <v>3899</v>
      </c>
      <c r="U2648" s="206">
        <v>4.04</v>
      </c>
      <c r="V2648" t="s">
        <v>3162</v>
      </c>
      <c r="W2648" t="s">
        <v>3174</v>
      </c>
      <c r="X2648" t="s">
        <v>3138</v>
      </c>
      <c r="Y2648" t="s">
        <v>3114</v>
      </c>
      <c r="Z2648" t="s">
        <v>3532</v>
      </c>
      <c r="AA2648">
        <v>797715</v>
      </c>
      <c r="AB2648" s="203">
        <v>37030.875</v>
      </c>
      <c r="AC2648" s="203">
        <v>37032.875</v>
      </c>
    </row>
    <row r="2649" spans="1:29" x14ac:dyDescent="0.25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3</v>
      </c>
      <c r="F2649" s="218">
        <f t="shared" si="210"/>
        <v>15000</v>
      </c>
      <c r="G2649" s="207">
        <v>1266164</v>
      </c>
      <c r="H2649" s="203">
        <v>37029.383055555554</v>
      </c>
      <c r="I2649" t="s">
        <v>3769</v>
      </c>
      <c r="M2649" t="s">
        <v>2476</v>
      </c>
      <c r="N2649" t="s">
        <v>3110</v>
      </c>
      <c r="O2649" t="s">
        <v>1802</v>
      </c>
      <c r="Q2649" s="204">
        <v>5000</v>
      </c>
      <c r="S2649" t="s">
        <v>2477</v>
      </c>
      <c r="T2649" t="s">
        <v>3899</v>
      </c>
      <c r="U2649" s="206">
        <v>4.03</v>
      </c>
      <c r="V2649" t="s">
        <v>2562</v>
      </c>
      <c r="W2649" t="s">
        <v>3157</v>
      </c>
      <c r="X2649" t="s">
        <v>3158</v>
      </c>
      <c r="Y2649" t="s">
        <v>3114</v>
      </c>
      <c r="Z2649" t="s">
        <v>3532</v>
      </c>
      <c r="AA2649">
        <v>797716</v>
      </c>
      <c r="AB2649" s="203">
        <v>37030.875</v>
      </c>
      <c r="AC2649" s="203">
        <v>37032.875</v>
      </c>
    </row>
    <row r="2650" spans="1:29" x14ac:dyDescent="0.25">
      <c r="A2650" s="44" t="str">
        <f t="shared" si="206"/>
        <v xml:space="preserve"> Natural Gas Physical</v>
      </c>
      <c r="B2650" s="44" t="str">
        <f t="shared" si="207"/>
        <v/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3</v>
      </c>
      <c r="F2650" s="218">
        <f t="shared" si="210"/>
        <v>30000</v>
      </c>
      <c r="G2650" s="207">
        <v>1266167</v>
      </c>
      <c r="H2650" s="203">
        <v>37029.383090277777</v>
      </c>
      <c r="I2650" t="s">
        <v>2783</v>
      </c>
      <c r="M2650" t="s">
        <v>2476</v>
      </c>
      <c r="N2650" t="s">
        <v>3150</v>
      </c>
      <c r="O2650" t="s">
        <v>1728</v>
      </c>
      <c r="Q2650" s="204">
        <v>10000</v>
      </c>
      <c r="S2650" t="s">
        <v>2477</v>
      </c>
      <c r="T2650" t="s">
        <v>3899</v>
      </c>
      <c r="U2650" s="206">
        <v>4.3449999999999998</v>
      </c>
      <c r="V2650" t="s">
        <v>2784</v>
      </c>
      <c r="W2650" t="s">
        <v>3152</v>
      </c>
      <c r="X2650" t="s">
        <v>3153</v>
      </c>
      <c r="Y2650" t="s">
        <v>3114</v>
      </c>
      <c r="Z2650" t="s">
        <v>3532</v>
      </c>
      <c r="AA2650">
        <v>797719</v>
      </c>
      <c r="AB2650" s="203">
        <v>37030.875</v>
      </c>
      <c r="AC2650" s="203">
        <v>37032.875</v>
      </c>
    </row>
    <row r="2651" spans="1:29" x14ac:dyDescent="0.25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3</v>
      </c>
      <c r="F2651" s="218">
        <f t="shared" si="210"/>
        <v>30000</v>
      </c>
      <c r="G2651" s="207">
        <v>1266166</v>
      </c>
      <c r="H2651" s="203">
        <v>37029.383090277777</v>
      </c>
      <c r="I2651" t="s">
        <v>3109</v>
      </c>
      <c r="M2651" t="s">
        <v>2476</v>
      </c>
      <c r="N2651" t="s">
        <v>3110</v>
      </c>
      <c r="O2651" t="s">
        <v>1839</v>
      </c>
      <c r="Q2651" s="204">
        <v>10000</v>
      </c>
      <c r="S2651" t="s">
        <v>2477</v>
      </c>
      <c r="T2651" t="s">
        <v>3899</v>
      </c>
      <c r="U2651" s="206">
        <v>10.9</v>
      </c>
      <c r="V2651" t="s">
        <v>3692</v>
      </c>
      <c r="W2651" t="s">
        <v>2431</v>
      </c>
      <c r="X2651" t="s">
        <v>2375</v>
      </c>
      <c r="Y2651" t="s">
        <v>3114</v>
      </c>
      <c r="Z2651" t="s">
        <v>3532</v>
      </c>
      <c r="AA2651">
        <v>797717</v>
      </c>
      <c r="AB2651" s="203">
        <v>37030.875</v>
      </c>
      <c r="AC2651" s="203">
        <v>37032.875</v>
      </c>
    </row>
    <row r="2652" spans="1:29" x14ac:dyDescent="0.25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3</v>
      </c>
      <c r="F2652" s="218">
        <f t="shared" si="210"/>
        <v>15000</v>
      </c>
      <c r="G2652" s="207">
        <v>1266169</v>
      </c>
      <c r="H2652" s="203">
        <v>37029.383101851854</v>
      </c>
      <c r="I2652" t="s">
        <v>3639</v>
      </c>
      <c r="M2652" t="s">
        <v>2476</v>
      </c>
      <c r="N2652" t="s">
        <v>3110</v>
      </c>
      <c r="O2652" t="s">
        <v>1805</v>
      </c>
      <c r="P2652" s="204">
        <v>5000</v>
      </c>
      <c r="S2652" t="s">
        <v>2477</v>
      </c>
      <c r="T2652" t="s">
        <v>3899</v>
      </c>
      <c r="U2652" s="206">
        <v>3.85</v>
      </c>
      <c r="V2652" t="s">
        <v>2449</v>
      </c>
      <c r="W2652" t="s">
        <v>2386</v>
      </c>
      <c r="X2652" t="s">
        <v>2375</v>
      </c>
      <c r="Y2652" t="s">
        <v>3114</v>
      </c>
      <c r="Z2652" t="s">
        <v>3532</v>
      </c>
      <c r="AA2652">
        <v>797720</v>
      </c>
      <c r="AB2652" s="203">
        <v>37030.875</v>
      </c>
      <c r="AC2652" s="203">
        <v>37032.875</v>
      </c>
    </row>
    <row r="2653" spans="1:29" x14ac:dyDescent="0.25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3</v>
      </c>
      <c r="F2653" s="218">
        <f t="shared" si="210"/>
        <v>30000</v>
      </c>
      <c r="G2653" s="207">
        <v>1266168</v>
      </c>
      <c r="H2653" s="203">
        <v>37029.383101851854</v>
      </c>
      <c r="I2653" t="s">
        <v>3639</v>
      </c>
      <c r="M2653" t="s">
        <v>2476</v>
      </c>
      <c r="N2653" t="s">
        <v>3110</v>
      </c>
      <c r="O2653" t="s">
        <v>2622</v>
      </c>
      <c r="Q2653" s="204">
        <v>10000</v>
      </c>
      <c r="S2653" t="s">
        <v>2477</v>
      </c>
      <c r="T2653" t="s">
        <v>3899</v>
      </c>
      <c r="U2653" s="206">
        <v>4.125</v>
      </c>
      <c r="V2653" t="s">
        <v>2467</v>
      </c>
      <c r="W2653" t="s">
        <v>2326</v>
      </c>
      <c r="X2653" t="s">
        <v>2327</v>
      </c>
      <c r="Y2653" t="s">
        <v>3114</v>
      </c>
      <c r="Z2653" t="s">
        <v>3532</v>
      </c>
      <c r="AA2653">
        <v>797718</v>
      </c>
      <c r="AB2653" s="203">
        <v>37030.875</v>
      </c>
      <c r="AC2653" s="203">
        <v>37032.875</v>
      </c>
    </row>
    <row r="2654" spans="1:29" x14ac:dyDescent="0.25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3</v>
      </c>
      <c r="F2654" s="218">
        <f t="shared" si="210"/>
        <v>15000</v>
      </c>
      <c r="G2654" s="207">
        <v>1266170</v>
      </c>
      <c r="H2654" s="203">
        <v>37029.383125</v>
      </c>
      <c r="I2654" t="s">
        <v>2669</v>
      </c>
      <c r="M2654" t="s">
        <v>2476</v>
      </c>
      <c r="N2654" t="s">
        <v>3110</v>
      </c>
      <c r="O2654" t="s">
        <v>1769</v>
      </c>
      <c r="Q2654" s="204">
        <v>5000</v>
      </c>
      <c r="S2654" t="s">
        <v>2477</v>
      </c>
      <c r="T2654" t="s">
        <v>3899</v>
      </c>
      <c r="U2654" s="206">
        <v>4.0149999999999997</v>
      </c>
      <c r="V2654" t="s">
        <v>2339</v>
      </c>
      <c r="W2654" t="s">
        <v>3174</v>
      </c>
      <c r="X2654" t="s">
        <v>3138</v>
      </c>
      <c r="Y2654" t="s">
        <v>3114</v>
      </c>
      <c r="Z2654" t="s">
        <v>3532</v>
      </c>
      <c r="AA2654">
        <v>797722</v>
      </c>
      <c r="AB2654" s="203">
        <v>37030.875</v>
      </c>
      <c r="AC2654" s="203">
        <v>37032.875</v>
      </c>
    </row>
    <row r="2655" spans="1:29" x14ac:dyDescent="0.25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3</v>
      </c>
      <c r="F2655" s="218">
        <f t="shared" si="210"/>
        <v>14700</v>
      </c>
      <c r="G2655" s="207">
        <v>1266172</v>
      </c>
      <c r="H2655" s="203">
        <v>37029.383136574077</v>
      </c>
      <c r="I2655" t="s">
        <v>2723</v>
      </c>
      <c r="M2655" t="s">
        <v>2476</v>
      </c>
      <c r="N2655" t="s">
        <v>3110</v>
      </c>
      <c r="O2655" t="s">
        <v>1768</v>
      </c>
      <c r="P2655" s="204">
        <v>4900</v>
      </c>
      <c r="S2655" t="s">
        <v>2477</v>
      </c>
      <c r="T2655" t="s">
        <v>3899</v>
      </c>
      <c r="U2655" s="206">
        <v>3.9649999999999999</v>
      </c>
      <c r="V2655" t="s">
        <v>2459</v>
      </c>
      <c r="W2655" t="s">
        <v>3174</v>
      </c>
      <c r="X2655" t="s">
        <v>3138</v>
      </c>
      <c r="Y2655" t="s">
        <v>3114</v>
      </c>
      <c r="Z2655" t="s">
        <v>3532</v>
      </c>
      <c r="AA2655">
        <v>797724</v>
      </c>
      <c r="AB2655" s="203">
        <v>37030.875</v>
      </c>
      <c r="AC2655" s="203">
        <v>37032.875</v>
      </c>
    </row>
    <row r="2656" spans="1:29" x14ac:dyDescent="0.25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3</v>
      </c>
      <c r="F2656" s="218">
        <f t="shared" si="210"/>
        <v>1185</v>
      </c>
      <c r="G2656" s="207">
        <v>1266171</v>
      </c>
      <c r="H2656" s="203">
        <v>37029.383136574077</v>
      </c>
      <c r="I2656" t="s">
        <v>3740</v>
      </c>
      <c r="M2656" t="s">
        <v>2476</v>
      </c>
      <c r="N2656" t="s">
        <v>3110</v>
      </c>
      <c r="O2656" t="s">
        <v>1775</v>
      </c>
      <c r="P2656" s="204">
        <v>395</v>
      </c>
      <c r="S2656" t="s">
        <v>2477</v>
      </c>
      <c r="T2656" t="s">
        <v>3899</v>
      </c>
      <c r="U2656" s="206">
        <v>4.0449999999999999</v>
      </c>
      <c r="V2656" t="s">
        <v>3741</v>
      </c>
      <c r="W2656" t="s">
        <v>3157</v>
      </c>
      <c r="X2656" t="s">
        <v>3158</v>
      </c>
      <c r="Y2656" t="s">
        <v>3114</v>
      </c>
      <c r="Z2656" t="s">
        <v>3532</v>
      </c>
      <c r="AA2656">
        <v>797723</v>
      </c>
      <c r="AB2656" s="203">
        <v>37030.875</v>
      </c>
      <c r="AC2656" s="203">
        <v>37032.875</v>
      </c>
    </row>
    <row r="2657" spans="1:29" x14ac:dyDescent="0.25">
      <c r="A2657" s="44" t="str">
        <f t="shared" si="206"/>
        <v>US Power Physical</v>
      </c>
      <c r="B2657" s="44" t="str">
        <f t="shared" si="207"/>
        <v>US</v>
      </c>
      <c r="C2657" s="44" t="str">
        <f t="shared" si="208"/>
        <v>Power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30</v>
      </c>
      <c r="F2657" s="218">
        <f t="shared" si="210"/>
        <v>1500</v>
      </c>
      <c r="G2657" s="207">
        <v>1266173</v>
      </c>
      <c r="H2657" s="203">
        <v>37029.383148148147</v>
      </c>
      <c r="I2657" t="s">
        <v>2721</v>
      </c>
      <c r="M2657" t="s">
        <v>3301</v>
      </c>
      <c r="N2657" t="s">
        <v>2631</v>
      </c>
      <c r="O2657" t="s">
        <v>3123</v>
      </c>
      <c r="Q2657" s="204">
        <v>50</v>
      </c>
      <c r="S2657" t="s">
        <v>2475</v>
      </c>
      <c r="T2657" t="s">
        <v>3899</v>
      </c>
      <c r="U2657" s="206">
        <v>59</v>
      </c>
      <c r="V2657" t="s">
        <v>2722</v>
      </c>
      <c r="W2657" t="s">
        <v>2656</v>
      </c>
      <c r="X2657" t="s">
        <v>2681</v>
      </c>
      <c r="Y2657" t="s">
        <v>4166</v>
      </c>
      <c r="Z2657" t="s">
        <v>3527</v>
      </c>
      <c r="AA2657">
        <v>615294.1</v>
      </c>
      <c r="AB2657" s="203">
        <v>37043.591666666667</v>
      </c>
      <c r="AC2657" s="203">
        <v>37072.591666666667</v>
      </c>
    </row>
    <row r="2658" spans="1:29" x14ac:dyDescent="0.25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3</v>
      </c>
      <c r="F2658" s="218">
        <f t="shared" si="210"/>
        <v>75000</v>
      </c>
      <c r="G2658" s="207">
        <v>1266174</v>
      </c>
      <c r="H2658" s="203">
        <v>37029.383148148147</v>
      </c>
      <c r="I2658" t="s">
        <v>3639</v>
      </c>
      <c r="M2658" t="s">
        <v>2476</v>
      </c>
      <c r="N2658" t="s">
        <v>3110</v>
      </c>
      <c r="O2658" t="s">
        <v>2606</v>
      </c>
      <c r="P2658" s="204">
        <v>25000</v>
      </c>
      <c r="S2658" t="s">
        <v>2477</v>
      </c>
      <c r="T2658" t="s">
        <v>3899</v>
      </c>
      <c r="U2658" s="206">
        <v>4.1550000000000002</v>
      </c>
      <c r="V2658" t="s">
        <v>2467</v>
      </c>
      <c r="W2658" t="s">
        <v>2319</v>
      </c>
      <c r="X2658" t="s">
        <v>2320</v>
      </c>
      <c r="Y2658" t="s">
        <v>3114</v>
      </c>
      <c r="Z2658" t="s">
        <v>3532</v>
      </c>
      <c r="AA2658">
        <v>797725</v>
      </c>
      <c r="AB2658" s="203">
        <v>37030.875</v>
      </c>
      <c r="AC2658" s="203">
        <v>37032.875</v>
      </c>
    </row>
    <row r="2659" spans="1:29" x14ac:dyDescent="0.25">
      <c r="A2659" s="44" t="str">
        <f t="shared" si="206"/>
        <v>US Crude Financial</v>
      </c>
      <c r="B2659" s="44" t="str">
        <f t="shared" si="207"/>
        <v>US</v>
      </c>
      <c r="C2659" s="44" t="str">
        <f t="shared" si="208"/>
        <v>Crude</v>
      </c>
      <c r="D2659" s="44" t="str">
        <f t="shared" si="209"/>
        <v>Financial</v>
      </c>
      <c r="E2659" s="44">
        <f>IF(VLOOKUP(S2659,'DD-Lookup'!$J$6:$L$50,3,FALSE)="Monthly",(YEAR(AC2659)-YEAR(AB2659))*12+MONTH(AC2659)-MONTH(AB2659)+1,(AC2659-AB2659+1))</f>
        <v>1</v>
      </c>
      <c r="F2659" s="218">
        <f t="shared" si="210"/>
        <v>50000</v>
      </c>
      <c r="G2659" s="207">
        <v>1266175</v>
      </c>
      <c r="H2659" s="203">
        <v>37029.383159722223</v>
      </c>
      <c r="I2659" t="s">
        <v>2346</v>
      </c>
      <c r="M2659" t="s">
        <v>3626</v>
      </c>
      <c r="N2659" t="s">
        <v>4150</v>
      </c>
      <c r="O2659" t="s">
        <v>4151</v>
      </c>
      <c r="Q2659" s="204">
        <v>50000</v>
      </c>
      <c r="S2659" t="s">
        <v>2483</v>
      </c>
      <c r="T2659" t="s">
        <v>3899</v>
      </c>
      <c r="U2659" s="206">
        <v>29.38</v>
      </c>
      <c r="V2659" t="s">
        <v>2991</v>
      </c>
      <c r="W2659" t="s">
        <v>4153</v>
      </c>
      <c r="X2659" t="s">
        <v>4154</v>
      </c>
      <c r="Y2659" t="s">
        <v>3964</v>
      </c>
      <c r="Z2659" t="s">
        <v>3532</v>
      </c>
      <c r="AA2659" t="s">
        <v>57</v>
      </c>
      <c r="AB2659" s="203">
        <v>37043</v>
      </c>
      <c r="AC2659" s="203">
        <v>37072</v>
      </c>
    </row>
    <row r="2660" spans="1:29" x14ac:dyDescent="0.25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365</v>
      </c>
      <c r="F2660" s="218">
        <f t="shared" si="210"/>
        <v>1825000</v>
      </c>
      <c r="G2660" s="207">
        <v>1266177</v>
      </c>
      <c r="H2660" s="203">
        <v>37029.38318287037</v>
      </c>
      <c r="I2660" t="s">
        <v>3118</v>
      </c>
      <c r="M2660" t="s">
        <v>2476</v>
      </c>
      <c r="N2660" t="s">
        <v>2711</v>
      </c>
      <c r="O2660" t="s">
        <v>3178</v>
      </c>
      <c r="Q2660" s="204">
        <v>5000</v>
      </c>
      <c r="S2660" t="s">
        <v>2477</v>
      </c>
      <c r="T2660" t="s">
        <v>3899</v>
      </c>
      <c r="U2660" s="206">
        <v>4.3899999999999997</v>
      </c>
      <c r="V2660" t="s">
        <v>3119</v>
      </c>
      <c r="W2660" t="s">
        <v>3390</v>
      </c>
      <c r="X2660" t="s">
        <v>2713</v>
      </c>
      <c r="Y2660" t="s">
        <v>3964</v>
      </c>
      <c r="Z2660" t="s">
        <v>3532</v>
      </c>
      <c r="AA2660" t="s">
        <v>58</v>
      </c>
      <c r="AB2660" s="203">
        <v>37257.875</v>
      </c>
      <c r="AC2660" s="203">
        <v>37621.875</v>
      </c>
    </row>
    <row r="2661" spans="1:29" x14ac:dyDescent="0.25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3</v>
      </c>
      <c r="F2661" s="218">
        <f t="shared" si="210"/>
        <v>8232</v>
      </c>
      <c r="G2661" s="207">
        <v>1266176</v>
      </c>
      <c r="H2661" s="203">
        <v>37029.38318287037</v>
      </c>
      <c r="I2661" t="s">
        <v>2654</v>
      </c>
      <c r="M2661" t="s">
        <v>2476</v>
      </c>
      <c r="N2661" t="s">
        <v>3110</v>
      </c>
      <c r="O2661" t="s">
        <v>1779</v>
      </c>
      <c r="Q2661" s="204">
        <v>2744</v>
      </c>
      <c r="S2661" t="s">
        <v>2477</v>
      </c>
      <c r="T2661" t="s">
        <v>3899</v>
      </c>
      <c r="U2661" s="206">
        <v>4.3449999999999998</v>
      </c>
      <c r="V2661" t="s">
        <v>51</v>
      </c>
      <c r="W2661" t="s">
        <v>3174</v>
      </c>
      <c r="X2661" t="s">
        <v>3175</v>
      </c>
      <c r="Y2661" t="s">
        <v>3114</v>
      </c>
      <c r="Z2661" t="s">
        <v>3532</v>
      </c>
      <c r="AA2661">
        <v>797726</v>
      </c>
      <c r="AB2661" s="203">
        <v>37030.875</v>
      </c>
      <c r="AC2661" s="203">
        <v>37032.875</v>
      </c>
    </row>
    <row r="2662" spans="1:29" x14ac:dyDescent="0.25">
      <c r="A2662" s="44" t="str">
        <f t="shared" si="206"/>
        <v xml:space="preserve"> Natural Gas Physical</v>
      </c>
      <c r="B2662" s="44" t="str">
        <f t="shared" si="207"/>
        <v/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4</v>
      </c>
      <c r="F2662" s="218">
        <f t="shared" si="210"/>
        <v>20000</v>
      </c>
      <c r="G2662" s="207">
        <v>1266179</v>
      </c>
      <c r="H2662" s="203">
        <v>37029.383229166669</v>
      </c>
      <c r="I2662" t="s">
        <v>2710</v>
      </c>
      <c r="M2662" t="s">
        <v>2476</v>
      </c>
      <c r="N2662" t="s">
        <v>2391</v>
      </c>
      <c r="O2662" t="s">
        <v>2076</v>
      </c>
      <c r="Q2662" s="204">
        <v>5000</v>
      </c>
      <c r="S2662" t="s">
        <v>2477</v>
      </c>
      <c r="T2662" t="s">
        <v>3899</v>
      </c>
      <c r="U2662" s="206">
        <v>3.92</v>
      </c>
      <c r="V2662" t="s">
        <v>3763</v>
      </c>
      <c r="W2662" t="s">
        <v>2956</v>
      </c>
      <c r="X2662" t="s">
        <v>2957</v>
      </c>
      <c r="Y2662" t="s">
        <v>3114</v>
      </c>
      <c r="Z2662" t="s">
        <v>3533</v>
      </c>
      <c r="AA2662">
        <v>797727</v>
      </c>
      <c r="AB2662" s="203">
        <v>37030.875</v>
      </c>
      <c r="AC2662" s="203">
        <v>37033.875</v>
      </c>
    </row>
    <row r="2663" spans="1:29" x14ac:dyDescent="0.25">
      <c r="A2663" s="44" t="str">
        <f t="shared" si="206"/>
        <v>US Natural Gas Financial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Financial</v>
      </c>
      <c r="E2663" s="44">
        <f>IF(VLOOKUP(S2663,'DD-Lookup'!$J$6:$L$50,3,FALSE)="Monthly",(YEAR(AC2663)-YEAR(AB2663))*12+MONTH(AC2663)-MONTH(AB2663)+1,(AC2663-AB2663+1))</f>
        <v>30</v>
      </c>
      <c r="F2663" s="218">
        <f t="shared" si="210"/>
        <v>150000</v>
      </c>
      <c r="G2663" s="207">
        <v>1266180</v>
      </c>
      <c r="H2663" s="203">
        <v>37029.383229166669</v>
      </c>
      <c r="I2663" t="s">
        <v>2672</v>
      </c>
      <c r="M2663" t="s">
        <v>2476</v>
      </c>
      <c r="N2663" t="s">
        <v>3125</v>
      </c>
      <c r="O2663" t="s">
        <v>2403</v>
      </c>
      <c r="Q2663" s="204">
        <v>5000</v>
      </c>
      <c r="S2663" t="s">
        <v>2477</v>
      </c>
      <c r="T2663" t="s">
        <v>3899</v>
      </c>
      <c r="U2663" s="206">
        <v>-1.3149999999999999</v>
      </c>
      <c r="V2663" t="s">
        <v>1179</v>
      </c>
      <c r="W2663" t="s">
        <v>2404</v>
      </c>
      <c r="X2663" t="s">
        <v>2405</v>
      </c>
      <c r="Y2663" t="s">
        <v>3964</v>
      </c>
      <c r="Z2663" t="s">
        <v>3532</v>
      </c>
      <c r="AA2663" t="s">
        <v>59</v>
      </c>
      <c r="AB2663" s="203">
        <v>37043.875</v>
      </c>
      <c r="AC2663" s="203">
        <v>37072.875</v>
      </c>
    </row>
    <row r="2664" spans="1:29" x14ac:dyDescent="0.25">
      <c r="A2664" s="44" t="str">
        <f t="shared" si="206"/>
        <v xml:space="preserve"> Natural Gas Physical</v>
      </c>
      <c r="B2664" s="44" t="str">
        <f t="shared" si="207"/>
        <v/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4</v>
      </c>
      <c r="F2664" s="218">
        <f t="shared" si="210"/>
        <v>20000</v>
      </c>
      <c r="G2664" s="207">
        <v>1266181</v>
      </c>
      <c r="H2664" s="203">
        <v>37029.383252314816</v>
      </c>
      <c r="I2664" t="s">
        <v>2330</v>
      </c>
      <c r="M2664" t="s">
        <v>2476</v>
      </c>
      <c r="N2664" t="s">
        <v>2391</v>
      </c>
      <c r="O2664" t="s">
        <v>2076</v>
      </c>
      <c r="P2664" s="204">
        <v>5000</v>
      </c>
      <c r="S2664" t="s">
        <v>2477</v>
      </c>
      <c r="T2664" t="s">
        <v>3899</v>
      </c>
      <c r="U2664" s="206">
        <v>3.9</v>
      </c>
      <c r="V2664" t="s">
        <v>3758</v>
      </c>
      <c r="W2664" t="s">
        <v>2956</v>
      </c>
      <c r="X2664" t="s">
        <v>2957</v>
      </c>
      <c r="Y2664" t="s">
        <v>3114</v>
      </c>
      <c r="Z2664" t="s">
        <v>3533</v>
      </c>
      <c r="AA2664">
        <v>797728</v>
      </c>
      <c r="AB2664" s="203">
        <v>37030.875</v>
      </c>
      <c r="AC2664" s="203">
        <v>37033.875</v>
      </c>
    </row>
    <row r="2665" spans="1:29" x14ac:dyDescent="0.25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3</v>
      </c>
      <c r="F2665" s="218">
        <f t="shared" si="210"/>
        <v>15000</v>
      </c>
      <c r="G2665" s="207">
        <v>1266182</v>
      </c>
      <c r="H2665" s="203">
        <v>37029.383321759262</v>
      </c>
      <c r="I2665" t="s">
        <v>3670</v>
      </c>
      <c r="M2665" t="s">
        <v>2476</v>
      </c>
      <c r="N2665" t="s">
        <v>3110</v>
      </c>
      <c r="O2665" t="s">
        <v>2612</v>
      </c>
      <c r="Q2665" s="204">
        <v>5000</v>
      </c>
      <c r="S2665" t="s">
        <v>2477</v>
      </c>
      <c r="T2665" t="s">
        <v>3899</v>
      </c>
      <c r="U2665" s="206">
        <v>4.09</v>
      </c>
      <c r="V2665" t="s">
        <v>3671</v>
      </c>
      <c r="W2665" t="s">
        <v>2326</v>
      </c>
      <c r="X2665" t="s">
        <v>2378</v>
      </c>
      <c r="Y2665" t="s">
        <v>3114</v>
      </c>
      <c r="Z2665" t="s">
        <v>3532</v>
      </c>
      <c r="AA2665">
        <v>797729</v>
      </c>
      <c r="AB2665" s="203">
        <v>37030.875</v>
      </c>
      <c r="AC2665" s="203">
        <v>37032.875</v>
      </c>
    </row>
    <row r="2666" spans="1:29" x14ac:dyDescent="0.25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3</v>
      </c>
      <c r="F2666" s="218">
        <f t="shared" si="210"/>
        <v>15000</v>
      </c>
      <c r="G2666" s="207">
        <v>1266183</v>
      </c>
      <c r="H2666" s="203">
        <v>37029.383368055554</v>
      </c>
      <c r="I2666" t="s">
        <v>2721</v>
      </c>
      <c r="M2666" t="s">
        <v>2476</v>
      </c>
      <c r="N2666" t="s">
        <v>3110</v>
      </c>
      <c r="O2666" t="s">
        <v>1779</v>
      </c>
      <c r="P2666" s="204">
        <v>5000</v>
      </c>
      <c r="S2666" t="s">
        <v>2477</v>
      </c>
      <c r="T2666" t="s">
        <v>3899</v>
      </c>
      <c r="U2666" s="206">
        <v>4.34</v>
      </c>
      <c r="V2666" t="s">
        <v>3205</v>
      </c>
      <c r="W2666" t="s">
        <v>3174</v>
      </c>
      <c r="X2666" t="s">
        <v>3175</v>
      </c>
      <c r="Y2666" t="s">
        <v>3114</v>
      </c>
      <c r="Z2666" t="s">
        <v>3532</v>
      </c>
      <c r="AA2666">
        <v>797730</v>
      </c>
      <c r="AB2666" s="203">
        <v>37030.875</v>
      </c>
      <c r="AC2666" s="203">
        <v>37032.875</v>
      </c>
    </row>
    <row r="2667" spans="1:29" x14ac:dyDescent="0.25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3</v>
      </c>
      <c r="F2667" s="218">
        <f t="shared" si="210"/>
        <v>30000</v>
      </c>
      <c r="G2667" s="207">
        <v>1266184</v>
      </c>
      <c r="H2667" s="203">
        <v>37029.383379629631</v>
      </c>
      <c r="I2667" t="s">
        <v>3240</v>
      </c>
      <c r="M2667" t="s">
        <v>2476</v>
      </c>
      <c r="N2667" t="s">
        <v>3110</v>
      </c>
      <c r="O2667" t="s">
        <v>1845</v>
      </c>
      <c r="P2667" s="204">
        <v>10000</v>
      </c>
      <c r="S2667" t="s">
        <v>2477</v>
      </c>
      <c r="T2667" t="s">
        <v>3899</v>
      </c>
      <c r="U2667" s="206">
        <v>10.75</v>
      </c>
      <c r="V2667" t="s">
        <v>3732</v>
      </c>
      <c r="W2667" t="s">
        <v>2431</v>
      </c>
      <c r="X2667" t="s">
        <v>2375</v>
      </c>
      <c r="Y2667" t="s">
        <v>3114</v>
      </c>
      <c r="Z2667" t="s">
        <v>3532</v>
      </c>
      <c r="AA2667">
        <v>797731</v>
      </c>
      <c r="AB2667" s="203">
        <v>37030.875</v>
      </c>
      <c r="AC2667" s="203">
        <v>37032.875</v>
      </c>
    </row>
    <row r="2668" spans="1:29" x14ac:dyDescent="0.25">
      <c r="A2668" s="44" t="str">
        <f t="shared" si="206"/>
        <v>US Natural Gas Financial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Financial</v>
      </c>
      <c r="E2668" s="44">
        <f>IF(VLOOKUP(S2668,'DD-Lookup'!$J$6:$L$50,3,FALSE)="Monthly",(YEAR(AC2668)-YEAR(AB2668))*12+MONTH(AC2668)-MONTH(AB2668)+1,(AC2668-AB2668+1))</f>
        <v>30</v>
      </c>
      <c r="F2668" s="218">
        <f t="shared" si="210"/>
        <v>150000</v>
      </c>
      <c r="G2668" s="207">
        <v>1266185</v>
      </c>
      <c r="H2668" s="203">
        <v>37029.383391203701</v>
      </c>
      <c r="I2668" t="s">
        <v>2877</v>
      </c>
      <c r="M2668" t="s">
        <v>2476</v>
      </c>
      <c r="N2668" t="s">
        <v>3125</v>
      </c>
      <c r="O2668" t="s">
        <v>60</v>
      </c>
      <c r="Q2668" s="204">
        <v>5000</v>
      </c>
      <c r="S2668" t="s">
        <v>2477</v>
      </c>
      <c r="T2668" t="s">
        <v>3899</v>
      </c>
      <c r="U2668" s="206">
        <v>1.5</v>
      </c>
      <c r="V2668" t="s">
        <v>2878</v>
      </c>
      <c r="W2668" t="s">
        <v>2404</v>
      </c>
      <c r="X2668" t="s">
        <v>2405</v>
      </c>
      <c r="Y2668" t="s">
        <v>3964</v>
      </c>
      <c r="Z2668" t="s">
        <v>3532</v>
      </c>
      <c r="AA2668" t="s">
        <v>61</v>
      </c>
      <c r="AB2668" s="203">
        <v>37043.875</v>
      </c>
      <c r="AC2668" s="203">
        <v>37072.875</v>
      </c>
    </row>
    <row r="2669" spans="1:29" x14ac:dyDescent="0.25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3</v>
      </c>
      <c r="F2669" s="218">
        <f t="shared" si="210"/>
        <v>18489</v>
      </c>
      <c r="G2669" s="207">
        <v>1266186</v>
      </c>
      <c r="H2669" s="203">
        <v>37029.383425925924</v>
      </c>
      <c r="I2669" t="s">
        <v>2420</v>
      </c>
      <c r="M2669" t="s">
        <v>2476</v>
      </c>
      <c r="N2669" t="s">
        <v>3110</v>
      </c>
      <c r="O2669" t="s">
        <v>1756</v>
      </c>
      <c r="Q2669" s="204">
        <v>6163</v>
      </c>
      <c r="S2669" t="s">
        <v>2477</v>
      </c>
      <c r="T2669" t="s">
        <v>3899</v>
      </c>
      <c r="U2669" s="206">
        <v>4.1100000000000003</v>
      </c>
      <c r="V2669" t="s">
        <v>2457</v>
      </c>
      <c r="W2669" t="s">
        <v>3157</v>
      </c>
      <c r="X2669" t="s">
        <v>3158</v>
      </c>
      <c r="Y2669" t="s">
        <v>3114</v>
      </c>
      <c r="Z2669" t="s">
        <v>3532</v>
      </c>
      <c r="AA2669">
        <v>797732</v>
      </c>
      <c r="AB2669" s="203">
        <v>37030.875</v>
      </c>
      <c r="AC2669" s="203">
        <v>37032.875</v>
      </c>
    </row>
    <row r="2670" spans="1:29" x14ac:dyDescent="0.25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3</v>
      </c>
      <c r="F2670" s="218">
        <f t="shared" si="210"/>
        <v>4500</v>
      </c>
      <c r="G2670" s="207">
        <v>1266187</v>
      </c>
      <c r="H2670" s="203">
        <v>37029.383460648147</v>
      </c>
      <c r="I2670" t="s">
        <v>2367</v>
      </c>
      <c r="M2670" t="s">
        <v>2476</v>
      </c>
      <c r="N2670" t="s">
        <v>3110</v>
      </c>
      <c r="O2670" t="s">
        <v>1768</v>
      </c>
      <c r="Q2670" s="204">
        <v>1500</v>
      </c>
      <c r="S2670" t="s">
        <v>2477</v>
      </c>
      <c r="T2670" t="s">
        <v>3899</v>
      </c>
      <c r="U2670" s="206">
        <v>3.97</v>
      </c>
      <c r="V2670" t="s">
        <v>2745</v>
      </c>
      <c r="W2670" t="s">
        <v>3174</v>
      </c>
      <c r="X2670" t="s">
        <v>3138</v>
      </c>
      <c r="Y2670" t="s">
        <v>3114</v>
      </c>
      <c r="Z2670" t="s">
        <v>3532</v>
      </c>
      <c r="AA2670">
        <v>797733</v>
      </c>
      <c r="AB2670" s="203">
        <v>37030.875</v>
      </c>
      <c r="AC2670" s="203">
        <v>37032.875</v>
      </c>
    </row>
    <row r="2671" spans="1:29" x14ac:dyDescent="0.25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3</v>
      </c>
      <c r="F2671" s="218">
        <f t="shared" si="210"/>
        <v>30000</v>
      </c>
      <c r="G2671" s="207">
        <v>1266188</v>
      </c>
      <c r="H2671" s="203">
        <v>37029.383472222224</v>
      </c>
      <c r="I2671" t="s">
        <v>3115</v>
      </c>
      <c r="M2671" t="s">
        <v>2476</v>
      </c>
      <c r="N2671" t="s">
        <v>3110</v>
      </c>
      <c r="O2671" t="s">
        <v>1756</v>
      </c>
      <c r="P2671" s="204">
        <v>10000</v>
      </c>
      <c r="S2671" t="s">
        <v>2477</v>
      </c>
      <c r="T2671" t="s">
        <v>3899</v>
      </c>
      <c r="U2671" s="206">
        <v>4.0999999999999996</v>
      </c>
      <c r="V2671" t="s">
        <v>3156</v>
      </c>
      <c r="W2671" t="s">
        <v>3157</v>
      </c>
      <c r="X2671" t="s">
        <v>3158</v>
      </c>
      <c r="Y2671" t="s">
        <v>3114</v>
      </c>
      <c r="Z2671" t="s">
        <v>3532</v>
      </c>
      <c r="AA2671">
        <v>797734</v>
      </c>
      <c r="AB2671" s="203">
        <v>37030.875</v>
      </c>
      <c r="AC2671" s="203">
        <v>37032.875</v>
      </c>
    </row>
    <row r="2672" spans="1:29" x14ac:dyDescent="0.25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3</v>
      </c>
      <c r="F2672" s="218">
        <f t="shared" si="210"/>
        <v>10500</v>
      </c>
      <c r="G2672" s="207">
        <v>1266190</v>
      </c>
      <c r="H2672" s="203">
        <v>37029.383506944447</v>
      </c>
      <c r="I2672" t="s">
        <v>2669</v>
      </c>
      <c r="M2672" t="s">
        <v>2476</v>
      </c>
      <c r="N2672" t="s">
        <v>3110</v>
      </c>
      <c r="O2672" t="s">
        <v>1768</v>
      </c>
      <c r="Q2672" s="204">
        <v>3500</v>
      </c>
      <c r="S2672" t="s">
        <v>2477</v>
      </c>
      <c r="T2672" t="s">
        <v>3899</v>
      </c>
      <c r="U2672" s="206">
        <v>3.97</v>
      </c>
      <c r="V2672" t="s">
        <v>2339</v>
      </c>
      <c r="W2672" t="s">
        <v>3174</v>
      </c>
      <c r="X2672" t="s">
        <v>3138</v>
      </c>
      <c r="Y2672" t="s">
        <v>3114</v>
      </c>
      <c r="Z2672" t="s">
        <v>3532</v>
      </c>
      <c r="AA2672">
        <v>797735</v>
      </c>
      <c r="AB2672" s="203">
        <v>37030.875</v>
      </c>
      <c r="AC2672" s="203">
        <v>37032.875</v>
      </c>
    </row>
    <row r="2673" spans="1:29" x14ac:dyDescent="0.25">
      <c r="A2673" s="44" t="str">
        <f t="shared" si="206"/>
        <v>US Natural Gas Financial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Financial</v>
      </c>
      <c r="E2673" s="44">
        <f>IF(VLOOKUP(S2673,'DD-Lookup'!$J$6:$L$50,3,FALSE)="Monthly",(YEAR(AC2673)-YEAR(AB2673))*12+MONTH(AC2673)-MONTH(AB2673)+1,(AC2673-AB2673+1))</f>
        <v>151</v>
      </c>
      <c r="F2673" s="218">
        <f t="shared" si="210"/>
        <v>755000</v>
      </c>
      <c r="G2673" s="207">
        <v>1266191</v>
      </c>
      <c r="H2673" s="203">
        <v>37029.383518518516</v>
      </c>
      <c r="I2673" t="s">
        <v>2654</v>
      </c>
      <c r="M2673" t="s">
        <v>2476</v>
      </c>
      <c r="N2673" t="s">
        <v>3125</v>
      </c>
      <c r="O2673" t="s">
        <v>3847</v>
      </c>
      <c r="P2673" s="204">
        <v>5000</v>
      </c>
      <c r="S2673" t="s">
        <v>2477</v>
      </c>
      <c r="T2673" t="s">
        <v>3899</v>
      </c>
      <c r="U2673" s="206">
        <v>-0.29499999999999998</v>
      </c>
      <c r="V2673" t="s">
        <v>2852</v>
      </c>
      <c r="W2673" t="s">
        <v>2931</v>
      </c>
      <c r="X2673" t="s">
        <v>2932</v>
      </c>
      <c r="Y2673" t="s">
        <v>3964</v>
      </c>
      <c r="Z2673" t="s">
        <v>3532</v>
      </c>
      <c r="AA2673" t="s">
        <v>62</v>
      </c>
      <c r="AB2673" s="203">
        <v>37196</v>
      </c>
      <c r="AC2673" s="203">
        <v>37346</v>
      </c>
    </row>
    <row r="2674" spans="1:29" x14ac:dyDescent="0.25">
      <c r="A2674" s="44" t="str">
        <f t="shared" si="206"/>
        <v>US Natural Gas Financial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Financial</v>
      </c>
      <c r="E2674" s="44">
        <f>IF(VLOOKUP(S2674,'DD-Lookup'!$J$6:$L$50,3,FALSE)="Monthly",(YEAR(AC2674)-YEAR(AB2674))*12+MONTH(AC2674)-MONTH(AB2674)+1,(AC2674-AB2674+1))</f>
        <v>31</v>
      </c>
      <c r="F2674" s="218">
        <f t="shared" si="210"/>
        <v>77500</v>
      </c>
      <c r="G2674" s="207">
        <v>1266193</v>
      </c>
      <c r="H2674" s="203">
        <v>37029.383564814816</v>
      </c>
      <c r="I2674" t="s">
        <v>2313</v>
      </c>
      <c r="M2674" t="s">
        <v>2476</v>
      </c>
      <c r="N2674" t="s">
        <v>2711</v>
      </c>
      <c r="O2674" t="s">
        <v>3124</v>
      </c>
      <c r="Q2674" s="204">
        <v>2500</v>
      </c>
      <c r="S2674" t="s">
        <v>2477</v>
      </c>
      <c r="T2674" t="s">
        <v>3899</v>
      </c>
      <c r="U2674" s="206">
        <v>4.2699999999999996</v>
      </c>
      <c r="V2674" t="s">
        <v>1173</v>
      </c>
      <c r="W2674" t="s">
        <v>3390</v>
      </c>
      <c r="X2674" t="s">
        <v>2713</v>
      </c>
      <c r="Y2674" t="s">
        <v>3964</v>
      </c>
      <c r="Z2674" t="s">
        <v>3532</v>
      </c>
      <c r="AA2674" t="s">
        <v>63</v>
      </c>
      <c r="AB2674" s="203">
        <v>37073.875</v>
      </c>
      <c r="AC2674" s="203">
        <v>37103.875</v>
      </c>
    </row>
    <row r="2675" spans="1:29" x14ac:dyDescent="0.25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3</v>
      </c>
      <c r="F2675" s="218">
        <f t="shared" si="210"/>
        <v>15000</v>
      </c>
      <c r="G2675" s="207">
        <v>1266195</v>
      </c>
      <c r="H2675" s="203">
        <v>37029.383564814816</v>
      </c>
      <c r="I2675" t="s">
        <v>2669</v>
      </c>
      <c r="M2675" t="s">
        <v>2476</v>
      </c>
      <c r="N2675" t="s">
        <v>3110</v>
      </c>
      <c r="O2675" t="s">
        <v>1769</v>
      </c>
      <c r="Q2675" s="204">
        <v>5000</v>
      </c>
      <c r="S2675" t="s">
        <v>2477</v>
      </c>
      <c r="T2675" t="s">
        <v>3899</v>
      </c>
      <c r="U2675" s="206">
        <v>4.0199999999999996</v>
      </c>
      <c r="V2675" t="s">
        <v>2339</v>
      </c>
      <c r="W2675" t="s">
        <v>3174</v>
      </c>
      <c r="X2675" t="s">
        <v>3138</v>
      </c>
      <c r="Y2675" t="s">
        <v>3114</v>
      </c>
      <c r="Z2675" t="s">
        <v>3532</v>
      </c>
      <c r="AA2675">
        <v>797736</v>
      </c>
      <c r="AB2675" s="203">
        <v>37030.875</v>
      </c>
      <c r="AC2675" s="203">
        <v>37032.875</v>
      </c>
    </row>
    <row r="2676" spans="1:29" x14ac:dyDescent="0.25">
      <c r="A2676" s="44" t="str">
        <f t="shared" si="206"/>
        <v>US Natural Gas Financial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30</v>
      </c>
      <c r="F2676" s="218">
        <f t="shared" si="210"/>
        <v>525000</v>
      </c>
      <c r="G2676" s="207">
        <v>1266196</v>
      </c>
      <c r="H2676" s="203">
        <v>37029.383611111109</v>
      </c>
      <c r="I2676" t="s">
        <v>1192</v>
      </c>
      <c r="M2676" t="s">
        <v>2476</v>
      </c>
      <c r="N2676" t="s">
        <v>2711</v>
      </c>
      <c r="O2676" t="s">
        <v>2712</v>
      </c>
      <c r="Q2676" s="204">
        <v>17500</v>
      </c>
      <c r="S2676" t="s">
        <v>2477</v>
      </c>
      <c r="T2676" t="s">
        <v>3899</v>
      </c>
      <c r="U2676" s="206">
        <v>4.1950000000000003</v>
      </c>
      <c r="V2676" t="s">
        <v>2948</v>
      </c>
      <c r="W2676" t="s">
        <v>3390</v>
      </c>
      <c r="X2676" t="s">
        <v>2713</v>
      </c>
      <c r="Y2676" t="s">
        <v>3964</v>
      </c>
      <c r="Z2676" t="s">
        <v>3532</v>
      </c>
      <c r="AA2676" t="s">
        <v>64</v>
      </c>
      <c r="AB2676" s="203">
        <v>37043.875</v>
      </c>
      <c r="AC2676" s="203">
        <v>37072.875</v>
      </c>
    </row>
    <row r="2677" spans="1:29" x14ac:dyDescent="0.25">
      <c r="A2677" s="44" t="str">
        <f t="shared" si="206"/>
        <v xml:space="preserve"> Natural Gas Physical</v>
      </c>
      <c r="B2677" s="44" t="str">
        <f t="shared" si="207"/>
        <v/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4</v>
      </c>
      <c r="F2677" s="218">
        <f t="shared" si="210"/>
        <v>8000</v>
      </c>
      <c r="G2677" s="207">
        <v>1266197</v>
      </c>
      <c r="H2677" s="203">
        <v>37029.383622685185</v>
      </c>
      <c r="I2677" t="s">
        <v>3759</v>
      </c>
      <c r="M2677" t="s">
        <v>2476</v>
      </c>
      <c r="N2677" t="s">
        <v>2391</v>
      </c>
      <c r="O2677" t="s">
        <v>2080</v>
      </c>
      <c r="P2677" s="204">
        <v>2000</v>
      </c>
      <c r="S2677" t="s">
        <v>4050</v>
      </c>
      <c r="T2677" t="s">
        <v>2392</v>
      </c>
      <c r="U2677" s="206">
        <v>5.39</v>
      </c>
      <c r="V2677" t="s">
        <v>65</v>
      </c>
      <c r="W2677" t="s">
        <v>2394</v>
      </c>
      <c r="X2677" t="s">
        <v>2395</v>
      </c>
      <c r="Y2677" t="s">
        <v>3114</v>
      </c>
      <c r="Z2677" t="s">
        <v>3533</v>
      </c>
      <c r="AA2677">
        <v>797737</v>
      </c>
      <c r="AB2677" s="203">
        <v>37029.875</v>
      </c>
      <c r="AC2677" s="203">
        <v>37032.875</v>
      </c>
    </row>
    <row r="2678" spans="1:29" x14ac:dyDescent="0.25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3</v>
      </c>
      <c r="F2678" s="218">
        <f t="shared" si="210"/>
        <v>15000</v>
      </c>
      <c r="G2678" s="207">
        <v>1266198</v>
      </c>
      <c r="H2678" s="203">
        <v>37029.383657407408</v>
      </c>
      <c r="I2678" t="s">
        <v>2863</v>
      </c>
      <c r="M2678" t="s">
        <v>2476</v>
      </c>
      <c r="N2678" t="s">
        <v>3110</v>
      </c>
      <c r="O2678" t="s">
        <v>1802</v>
      </c>
      <c r="Q2678" s="204">
        <v>5000</v>
      </c>
      <c r="S2678" t="s">
        <v>2477</v>
      </c>
      <c r="T2678" t="s">
        <v>3899</v>
      </c>
      <c r="U2678" s="206">
        <v>4.0350000000000001</v>
      </c>
      <c r="V2678" t="s">
        <v>2864</v>
      </c>
      <c r="W2678" t="s">
        <v>3157</v>
      </c>
      <c r="X2678" t="s">
        <v>3158</v>
      </c>
      <c r="Y2678" t="s">
        <v>3114</v>
      </c>
      <c r="Z2678" t="s">
        <v>3532</v>
      </c>
      <c r="AA2678">
        <v>797738</v>
      </c>
      <c r="AB2678" s="203">
        <v>37030.875</v>
      </c>
      <c r="AC2678" s="203">
        <v>37032.875</v>
      </c>
    </row>
    <row r="2679" spans="1:29" x14ac:dyDescent="0.25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3</v>
      </c>
      <c r="F2679" s="218">
        <f t="shared" si="210"/>
        <v>15000</v>
      </c>
      <c r="G2679" s="207">
        <v>1266200</v>
      </c>
      <c r="H2679" s="203">
        <v>37029.383715277778</v>
      </c>
      <c r="I2679" t="s">
        <v>2871</v>
      </c>
      <c r="M2679" t="s">
        <v>2476</v>
      </c>
      <c r="N2679" t="s">
        <v>3110</v>
      </c>
      <c r="O2679" t="s">
        <v>1832</v>
      </c>
      <c r="P2679" s="204">
        <v>5000</v>
      </c>
      <c r="S2679" t="s">
        <v>2477</v>
      </c>
      <c r="T2679" t="s">
        <v>3899</v>
      </c>
      <c r="U2679" s="206">
        <v>2.75</v>
      </c>
      <c r="V2679" t="s">
        <v>3800</v>
      </c>
      <c r="W2679" t="s">
        <v>2413</v>
      </c>
      <c r="X2679" t="s">
        <v>2375</v>
      </c>
      <c r="Y2679" t="s">
        <v>3114</v>
      </c>
      <c r="Z2679" t="s">
        <v>3532</v>
      </c>
      <c r="AA2679">
        <v>797740</v>
      </c>
      <c r="AB2679" s="203">
        <v>37030.875</v>
      </c>
      <c r="AC2679" s="203">
        <v>37032.875</v>
      </c>
    </row>
    <row r="2680" spans="1:29" x14ac:dyDescent="0.25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3</v>
      </c>
      <c r="F2680" s="218">
        <f t="shared" si="210"/>
        <v>15000</v>
      </c>
      <c r="G2680" s="207">
        <v>1266199</v>
      </c>
      <c r="H2680" s="203">
        <v>37029.383715277778</v>
      </c>
      <c r="I2680" t="s">
        <v>3240</v>
      </c>
      <c r="M2680" t="s">
        <v>2476</v>
      </c>
      <c r="N2680" t="s">
        <v>3110</v>
      </c>
      <c r="O2680" t="s">
        <v>1805</v>
      </c>
      <c r="Q2680" s="204">
        <v>5000</v>
      </c>
      <c r="S2680" t="s">
        <v>2477</v>
      </c>
      <c r="T2680" t="s">
        <v>3899</v>
      </c>
      <c r="U2680" s="206">
        <v>3.875</v>
      </c>
      <c r="V2680" t="s">
        <v>2874</v>
      </c>
      <c r="W2680" t="s">
        <v>2386</v>
      </c>
      <c r="X2680" t="s">
        <v>2375</v>
      </c>
      <c r="Y2680" t="s">
        <v>3114</v>
      </c>
      <c r="Z2680" t="s">
        <v>3532</v>
      </c>
      <c r="AA2680">
        <v>797739</v>
      </c>
      <c r="AB2680" s="203">
        <v>37030.875</v>
      </c>
      <c r="AC2680" s="203">
        <v>37032.875</v>
      </c>
    </row>
    <row r="2681" spans="1:29" x14ac:dyDescent="0.25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3</v>
      </c>
      <c r="F2681" s="218">
        <f t="shared" si="210"/>
        <v>13500</v>
      </c>
      <c r="G2681" s="207">
        <v>1266201</v>
      </c>
      <c r="H2681" s="203">
        <v>37029.383715277778</v>
      </c>
      <c r="I2681" t="s">
        <v>3775</v>
      </c>
      <c r="M2681" t="s">
        <v>2476</v>
      </c>
      <c r="N2681" t="s">
        <v>3110</v>
      </c>
      <c r="O2681" t="s">
        <v>2628</v>
      </c>
      <c r="Q2681" s="204">
        <v>4500</v>
      </c>
      <c r="S2681" t="s">
        <v>2477</v>
      </c>
      <c r="T2681" t="s">
        <v>3899</v>
      </c>
      <c r="U2681" s="206">
        <v>4.3550000000000004</v>
      </c>
      <c r="V2681" t="s">
        <v>66</v>
      </c>
      <c r="W2681" t="s">
        <v>2337</v>
      </c>
      <c r="X2681" t="s">
        <v>2338</v>
      </c>
      <c r="Y2681" t="s">
        <v>3114</v>
      </c>
      <c r="Z2681" t="s">
        <v>3532</v>
      </c>
      <c r="AA2681">
        <v>797741</v>
      </c>
      <c r="AB2681" s="203">
        <v>37030.875</v>
      </c>
      <c r="AC2681" s="203">
        <v>37032.875</v>
      </c>
    </row>
    <row r="2682" spans="1:29" x14ac:dyDescent="0.25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3</v>
      </c>
      <c r="F2682" s="218">
        <f t="shared" si="210"/>
        <v>30000</v>
      </c>
      <c r="G2682" s="207">
        <v>1266202</v>
      </c>
      <c r="H2682" s="203">
        <v>37029.383738425924</v>
      </c>
      <c r="I2682" t="s">
        <v>2704</v>
      </c>
      <c r="M2682" t="s">
        <v>2476</v>
      </c>
      <c r="N2682" t="s">
        <v>3110</v>
      </c>
      <c r="O2682" t="s">
        <v>1859</v>
      </c>
      <c r="P2682" s="204">
        <v>10000</v>
      </c>
      <c r="S2682" t="s">
        <v>2477</v>
      </c>
      <c r="T2682" t="s">
        <v>3899</v>
      </c>
      <c r="U2682" s="206">
        <v>4.0750000000000002</v>
      </c>
      <c r="V2682" t="s">
        <v>3707</v>
      </c>
      <c r="W2682" t="s">
        <v>3174</v>
      </c>
      <c r="X2682" t="s">
        <v>2321</v>
      </c>
      <c r="Y2682" t="s">
        <v>3114</v>
      </c>
      <c r="Z2682" t="s">
        <v>3532</v>
      </c>
      <c r="AA2682">
        <v>797742</v>
      </c>
      <c r="AB2682" s="203">
        <v>37030.875</v>
      </c>
      <c r="AC2682" s="203">
        <v>37032.875</v>
      </c>
    </row>
    <row r="2683" spans="1:29" x14ac:dyDescent="0.25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3</v>
      </c>
      <c r="F2683" s="218">
        <f t="shared" si="210"/>
        <v>2679</v>
      </c>
      <c r="G2683" s="207">
        <v>1266204</v>
      </c>
      <c r="H2683" s="203">
        <v>37029.383796296293</v>
      </c>
      <c r="I2683" t="s">
        <v>2669</v>
      </c>
      <c r="M2683" t="s">
        <v>2476</v>
      </c>
      <c r="N2683" t="s">
        <v>3110</v>
      </c>
      <c r="O2683" t="s">
        <v>2625</v>
      </c>
      <c r="Q2683" s="204">
        <v>893</v>
      </c>
      <c r="S2683" t="s">
        <v>2477</v>
      </c>
      <c r="T2683" t="s">
        <v>3899</v>
      </c>
      <c r="U2683" s="206">
        <v>4.09</v>
      </c>
      <c r="V2683" t="s">
        <v>3106</v>
      </c>
      <c r="W2683" t="s">
        <v>4133</v>
      </c>
      <c r="X2683" t="s">
        <v>2378</v>
      </c>
      <c r="Y2683" t="s">
        <v>3114</v>
      </c>
      <c r="Z2683" t="s">
        <v>3532</v>
      </c>
      <c r="AA2683">
        <v>797743</v>
      </c>
      <c r="AB2683" s="203">
        <v>37030.875</v>
      </c>
      <c r="AC2683" s="203">
        <v>37032.875</v>
      </c>
    </row>
    <row r="2684" spans="1:29" x14ac:dyDescent="0.25">
      <c r="A2684" s="44" t="str">
        <f t="shared" si="206"/>
        <v xml:space="preserve"> Metals Financial</v>
      </c>
      <c r="B2684" s="44" t="str">
        <f t="shared" si="207"/>
        <v/>
      </c>
      <c r="C2684" s="44" t="str">
        <f t="shared" si="208"/>
        <v>Metals</v>
      </c>
      <c r="D2684" s="44" t="str">
        <f t="shared" si="209"/>
        <v>Financial</v>
      </c>
      <c r="E2684" s="44">
        <f>IF(VLOOKUP(S2684,'DD-Lookup'!$J$6:$L$50,3,FALSE)="Monthly",(YEAR(AC2684)-YEAR(AB2684))*12+MONTH(AC2684)-MONTH(AB2684)+1,(AC2684-AB2684+1))</f>
        <v>1</v>
      </c>
      <c r="F2684" s="218">
        <f t="shared" si="210"/>
        <v>20</v>
      </c>
      <c r="G2684" s="207">
        <v>1266205</v>
      </c>
      <c r="H2684" s="203">
        <v>37029.38380787037</v>
      </c>
      <c r="I2684" t="s">
        <v>3971</v>
      </c>
      <c r="M2684" t="s">
        <v>2482</v>
      </c>
      <c r="N2684" t="s">
        <v>3896</v>
      </c>
      <c r="O2684" t="s">
        <v>3897</v>
      </c>
      <c r="P2684" s="204">
        <v>20</v>
      </c>
      <c r="S2684" t="s">
        <v>3898</v>
      </c>
      <c r="T2684" t="s">
        <v>3899</v>
      </c>
      <c r="U2684" s="206">
        <v>1704</v>
      </c>
      <c r="V2684" t="s">
        <v>4023</v>
      </c>
      <c r="W2684" t="s">
        <v>3922</v>
      </c>
      <c r="X2684" t="s">
        <v>3902</v>
      </c>
      <c r="Y2684" t="s">
        <v>3903</v>
      </c>
      <c r="Z2684" t="s">
        <v>3904</v>
      </c>
      <c r="AA2684">
        <v>2138577</v>
      </c>
    </row>
    <row r="2685" spans="1:29" x14ac:dyDescent="0.25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3</v>
      </c>
      <c r="F2685" s="218">
        <f t="shared" si="210"/>
        <v>14733</v>
      </c>
      <c r="G2685" s="207">
        <v>1266206</v>
      </c>
      <c r="H2685" s="203">
        <v>37029.383842592593</v>
      </c>
      <c r="I2685" t="s">
        <v>3798</v>
      </c>
      <c r="M2685" t="s">
        <v>2476</v>
      </c>
      <c r="N2685" t="s">
        <v>3110</v>
      </c>
      <c r="O2685" t="s">
        <v>2628</v>
      </c>
      <c r="P2685" s="204">
        <v>4911</v>
      </c>
      <c r="S2685" t="s">
        <v>2477</v>
      </c>
      <c r="T2685" t="s">
        <v>3899</v>
      </c>
      <c r="U2685" s="206">
        <v>4.33</v>
      </c>
      <c r="V2685" t="s">
        <v>3799</v>
      </c>
      <c r="W2685" t="s">
        <v>2337</v>
      </c>
      <c r="X2685" t="s">
        <v>2338</v>
      </c>
      <c r="Y2685" t="s">
        <v>3114</v>
      </c>
      <c r="Z2685" t="s">
        <v>3532</v>
      </c>
      <c r="AA2685">
        <v>797744</v>
      </c>
      <c r="AB2685" s="203">
        <v>37030.875</v>
      </c>
      <c r="AC2685" s="203">
        <v>37032.875</v>
      </c>
    </row>
    <row r="2686" spans="1:29" x14ac:dyDescent="0.25">
      <c r="A2686" s="44" t="str">
        <f t="shared" si="206"/>
        <v>US Power Physical</v>
      </c>
      <c r="B2686" s="44" t="str">
        <f t="shared" si="207"/>
        <v>US</v>
      </c>
      <c r="C2686" s="44" t="str">
        <f t="shared" si="208"/>
        <v>Power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4</v>
      </c>
      <c r="F2686" s="218">
        <f t="shared" si="210"/>
        <v>200</v>
      </c>
      <c r="G2686" s="207">
        <v>1266208</v>
      </c>
      <c r="H2686" s="203">
        <v>37029.383888888886</v>
      </c>
      <c r="I2686" t="s">
        <v>3871</v>
      </c>
      <c r="M2686" t="s">
        <v>3301</v>
      </c>
      <c r="N2686" t="s">
        <v>2631</v>
      </c>
      <c r="O2686" t="s">
        <v>67</v>
      </c>
      <c r="Q2686" s="204">
        <v>50</v>
      </c>
      <c r="S2686" t="s">
        <v>2475</v>
      </c>
      <c r="T2686" t="s">
        <v>3899</v>
      </c>
      <c r="U2686" s="206">
        <v>31</v>
      </c>
      <c r="V2686" t="s">
        <v>1652</v>
      </c>
      <c r="W2686" t="s">
        <v>2638</v>
      </c>
      <c r="X2686" t="s">
        <v>2639</v>
      </c>
      <c r="Y2686" t="s">
        <v>4166</v>
      </c>
      <c r="Z2686" t="s">
        <v>3527</v>
      </c>
      <c r="AA2686">
        <v>615295.1</v>
      </c>
      <c r="AB2686" s="203">
        <v>37033.875</v>
      </c>
      <c r="AC2686" s="203">
        <v>37036.875</v>
      </c>
    </row>
    <row r="2687" spans="1:29" x14ac:dyDescent="0.25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3</v>
      </c>
      <c r="F2687" s="218">
        <f t="shared" si="210"/>
        <v>1344</v>
      </c>
      <c r="G2687" s="207">
        <v>1266210</v>
      </c>
      <c r="H2687" s="203">
        <v>37029.383993055555</v>
      </c>
      <c r="I2687" t="s">
        <v>2669</v>
      </c>
      <c r="M2687" t="s">
        <v>2476</v>
      </c>
      <c r="N2687" t="s">
        <v>3110</v>
      </c>
      <c r="O2687" t="s">
        <v>2625</v>
      </c>
      <c r="Q2687" s="204">
        <v>448</v>
      </c>
      <c r="S2687" t="s">
        <v>2477</v>
      </c>
      <c r="T2687" t="s">
        <v>3899</v>
      </c>
      <c r="U2687" s="206">
        <v>4.09</v>
      </c>
      <c r="V2687" t="s">
        <v>3106</v>
      </c>
      <c r="W2687" t="s">
        <v>4133</v>
      </c>
      <c r="X2687" t="s">
        <v>2378</v>
      </c>
      <c r="Y2687" t="s">
        <v>3114</v>
      </c>
      <c r="Z2687" t="s">
        <v>3532</v>
      </c>
      <c r="AA2687">
        <v>797745</v>
      </c>
      <c r="AB2687" s="203">
        <v>37030.875</v>
      </c>
      <c r="AC2687" s="203">
        <v>37032.875</v>
      </c>
    </row>
    <row r="2688" spans="1:29" x14ac:dyDescent="0.25">
      <c r="A2688" s="44" t="str">
        <f t="shared" si="206"/>
        <v>US Crude Financial</v>
      </c>
      <c r="B2688" s="44" t="str">
        <f t="shared" si="207"/>
        <v>US</v>
      </c>
      <c r="C2688" s="44" t="str">
        <f t="shared" si="208"/>
        <v>Crude</v>
      </c>
      <c r="D2688" s="44" t="str">
        <f t="shared" si="209"/>
        <v>Financial</v>
      </c>
      <c r="E2688" s="44">
        <f>IF(VLOOKUP(S2688,'DD-Lookup'!$J$6:$L$50,3,FALSE)="Monthly",(YEAR(AC2688)-YEAR(AB2688))*12+MONTH(AC2688)-MONTH(AB2688)+1,(AC2688-AB2688+1))</f>
        <v>1</v>
      </c>
      <c r="F2688" s="218">
        <f t="shared" si="210"/>
        <v>50000</v>
      </c>
      <c r="G2688" s="207">
        <v>1266211</v>
      </c>
      <c r="H2688" s="203">
        <v>37029.384016203701</v>
      </c>
      <c r="I2688" t="s">
        <v>4149</v>
      </c>
      <c r="M2688" t="s">
        <v>3626</v>
      </c>
      <c r="N2688" t="s">
        <v>4150</v>
      </c>
      <c r="O2688" t="s">
        <v>4151</v>
      </c>
      <c r="P2688" s="204">
        <v>50000</v>
      </c>
      <c r="S2688" t="s">
        <v>2483</v>
      </c>
      <c r="T2688" t="s">
        <v>3899</v>
      </c>
      <c r="U2688" s="206">
        <v>29.36</v>
      </c>
      <c r="V2688" t="s">
        <v>2372</v>
      </c>
      <c r="W2688" t="s">
        <v>4153</v>
      </c>
      <c r="X2688" t="s">
        <v>4154</v>
      </c>
      <c r="Y2688" t="s">
        <v>3964</v>
      </c>
      <c r="Z2688" t="s">
        <v>3532</v>
      </c>
      <c r="AA2688" t="s">
        <v>68</v>
      </c>
      <c r="AB2688" s="203">
        <v>37043</v>
      </c>
      <c r="AC2688" s="203">
        <v>37072</v>
      </c>
    </row>
    <row r="2689" spans="1:29" x14ac:dyDescent="0.25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3</v>
      </c>
      <c r="F2689" s="218">
        <f t="shared" si="210"/>
        <v>15000</v>
      </c>
      <c r="G2689" s="207">
        <v>1266212</v>
      </c>
      <c r="H2689" s="203">
        <v>37029.384074074071</v>
      </c>
      <c r="I2689" t="s">
        <v>2420</v>
      </c>
      <c r="M2689" t="s">
        <v>2476</v>
      </c>
      <c r="N2689" t="s">
        <v>3110</v>
      </c>
      <c r="O2689" t="s">
        <v>2610</v>
      </c>
      <c r="Q2689" s="204">
        <v>5000</v>
      </c>
      <c r="S2689" t="s">
        <v>2477</v>
      </c>
      <c r="T2689" t="s">
        <v>3899</v>
      </c>
      <c r="U2689" s="206">
        <v>4.3899999999999997</v>
      </c>
      <c r="V2689" t="s">
        <v>2421</v>
      </c>
      <c r="W2689" t="s">
        <v>2351</v>
      </c>
      <c r="X2689" t="s">
        <v>2352</v>
      </c>
      <c r="Y2689" t="s">
        <v>3114</v>
      </c>
      <c r="Z2689" t="s">
        <v>3532</v>
      </c>
      <c r="AA2689">
        <v>797746</v>
      </c>
      <c r="AB2689" s="203">
        <v>37030.875</v>
      </c>
      <c r="AC2689" s="203">
        <v>37032.875</v>
      </c>
    </row>
    <row r="2690" spans="1:29" x14ac:dyDescent="0.25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3</v>
      </c>
      <c r="F2690" s="218">
        <f t="shared" si="210"/>
        <v>15000</v>
      </c>
      <c r="G2690" s="207">
        <v>1266213</v>
      </c>
      <c r="H2690" s="203">
        <v>37029.384097222224</v>
      </c>
      <c r="I2690" t="s">
        <v>27</v>
      </c>
      <c r="M2690" t="s">
        <v>2476</v>
      </c>
      <c r="N2690" t="s">
        <v>3110</v>
      </c>
      <c r="O2690" t="s">
        <v>1768</v>
      </c>
      <c r="Q2690" s="204">
        <v>5000</v>
      </c>
      <c r="S2690" t="s">
        <v>2477</v>
      </c>
      <c r="T2690" t="s">
        <v>3899</v>
      </c>
      <c r="U2690" s="206">
        <v>3.9849999999999999</v>
      </c>
      <c r="V2690" t="s">
        <v>28</v>
      </c>
      <c r="W2690" t="s">
        <v>3174</v>
      </c>
      <c r="X2690" t="s">
        <v>3138</v>
      </c>
      <c r="Y2690" t="s">
        <v>3114</v>
      </c>
      <c r="Z2690" t="s">
        <v>3532</v>
      </c>
      <c r="AA2690">
        <v>797747</v>
      </c>
      <c r="AB2690" s="203">
        <v>37030.875</v>
      </c>
      <c r="AC2690" s="203">
        <v>37032.875</v>
      </c>
    </row>
    <row r="2691" spans="1:29" x14ac:dyDescent="0.25">
      <c r="A2691" s="44" t="str">
        <f t="shared" si="206"/>
        <v>US Natural Gas Financial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31</v>
      </c>
      <c r="F2691" s="218">
        <f t="shared" si="210"/>
        <v>155000</v>
      </c>
      <c r="G2691" s="207">
        <v>1266214</v>
      </c>
      <c r="H2691" s="203">
        <v>37029.384131944447</v>
      </c>
      <c r="I2691" t="s">
        <v>2654</v>
      </c>
      <c r="M2691" t="s">
        <v>2476</v>
      </c>
      <c r="N2691" t="s">
        <v>3125</v>
      </c>
      <c r="O2691" t="s">
        <v>3172</v>
      </c>
      <c r="Q2691" s="204">
        <v>5000</v>
      </c>
      <c r="S2691" t="s">
        <v>2477</v>
      </c>
      <c r="T2691" t="s">
        <v>3899</v>
      </c>
      <c r="U2691" s="206">
        <v>0.51500000000000001</v>
      </c>
      <c r="V2691" t="s">
        <v>2317</v>
      </c>
      <c r="W2691" t="s">
        <v>3126</v>
      </c>
      <c r="X2691" t="s">
        <v>3127</v>
      </c>
      <c r="Y2691" t="s">
        <v>3964</v>
      </c>
      <c r="Z2691" t="s">
        <v>3532</v>
      </c>
      <c r="AA2691" t="s">
        <v>69</v>
      </c>
      <c r="AB2691" s="203">
        <v>37073.875</v>
      </c>
      <c r="AC2691" s="203">
        <v>37103.875</v>
      </c>
    </row>
    <row r="2692" spans="1:29" x14ac:dyDescent="0.25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3</v>
      </c>
      <c r="F2692" s="218">
        <f t="shared" si="210"/>
        <v>15000</v>
      </c>
      <c r="G2692" s="207">
        <v>1266215</v>
      </c>
      <c r="H2692" s="203">
        <v>37029.38422453704</v>
      </c>
      <c r="I2692" t="s">
        <v>3143</v>
      </c>
      <c r="M2692" t="s">
        <v>2476</v>
      </c>
      <c r="N2692" t="s">
        <v>3110</v>
      </c>
      <c r="O2692" t="s">
        <v>1768</v>
      </c>
      <c r="P2692" s="204">
        <v>5000</v>
      </c>
      <c r="S2692" t="s">
        <v>2477</v>
      </c>
      <c r="T2692" t="s">
        <v>3899</v>
      </c>
      <c r="U2692" s="206">
        <v>3.9849999999999999</v>
      </c>
      <c r="V2692" t="s">
        <v>2342</v>
      </c>
      <c r="W2692" t="s">
        <v>3174</v>
      </c>
      <c r="X2692" t="s">
        <v>3138</v>
      </c>
      <c r="Y2692" t="s">
        <v>3114</v>
      </c>
      <c r="Z2692" t="s">
        <v>3532</v>
      </c>
      <c r="AA2692">
        <v>797748</v>
      </c>
      <c r="AB2692" s="203">
        <v>37030.875</v>
      </c>
      <c r="AC2692" s="203">
        <v>37032.875</v>
      </c>
    </row>
    <row r="2693" spans="1:29" x14ac:dyDescent="0.25">
      <c r="A2693" s="44" t="str">
        <f t="shared" si="206"/>
        <v xml:space="preserve"> Natural Gas Physical</v>
      </c>
      <c r="B2693" s="44" t="str">
        <f t="shared" si="207"/>
        <v/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4</v>
      </c>
      <c r="F2693" s="218">
        <f t="shared" si="210"/>
        <v>40000</v>
      </c>
      <c r="G2693" s="207">
        <v>1266216</v>
      </c>
      <c r="H2693" s="203">
        <v>37029.384247685186</v>
      </c>
      <c r="I2693" t="s">
        <v>1180</v>
      </c>
      <c r="M2693" t="s">
        <v>2476</v>
      </c>
      <c r="N2693" t="s">
        <v>2391</v>
      </c>
      <c r="O2693" t="s">
        <v>2080</v>
      </c>
      <c r="P2693" s="204">
        <v>10000</v>
      </c>
      <c r="S2693" t="s">
        <v>4050</v>
      </c>
      <c r="T2693" t="s">
        <v>2392</v>
      </c>
      <c r="U2693" s="206">
        <v>5.4</v>
      </c>
      <c r="V2693" t="s">
        <v>1181</v>
      </c>
      <c r="W2693" t="s">
        <v>2394</v>
      </c>
      <c r="X2693" t="s">
        <v>2395</v>
      </c>
      <c r="Y2693" t="s">
        <v>3114</v>
      </c>
      <c r="Z2693" t="s">
        <v>3533</v>
      </c>
      <c r="AA2693">
        <v>797749</v>
      </c>
      <c r="AB2693" s="203">
        <v>37029.875</v>
      </c>
      <c r="AC2693" s="203">
        <v>37032.875</v>
      </c>
    </row>
    <row r="2694" spans="1:29" x14ac:dyDescent="0.25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3</v>
      </c>
      <c r="F2694" s="218">
        <f t="shared" si="210"/>
        <v>15000</v>
      </c>
      <c r="G2694" s="207">
        <v>1266217</v>
      </c>
      <c r="H2694" s="203">
        <v>37029.384293981479</v>
      </c>
      <c r="I2694" t="s">
        <v>2669</v>
      </c>
      <c r="M2694" t="s">
        <v>2476</v>
      </c>
      <c r="N2694" t="s">
        <v>3110</v>
      </c>
      <c r="O2694" t="s">
        <v>1769</v>
      </c>
      <c r="Q2694" s="204">
        <v>5000</v>
      </c>
      <c r="S2694" t="s">
        <v>2477</v>
      </c>
      <c r="T2694" t="s">
        <v>3899</v>
      </c>
      <c r="U2694" s="206">
        <v>4.0250000000000004</v>
      </c>
      <c r="V2694" t="s">
        <v>2339</v>
      </c>
      <c r="W2694" t="s">
        <v>3174</v>
      </c>
      <c r="X2694" t="s">
        <v>3138</v>
      </c>
      <c r="Y2694" t="s">
        <v>3114</v>
      </c>
      <c r="Z2694" t="s">
        <v>3532</v>
      </c>
      <c r="AA2694">
        <v>797750</v>
      </c>
      <c r="AB2694" s="203">
        <v>37030.875</v>
      </c>
      <c r="AC2694" s="203">
        <v>37032.875</v>
      </c>
    </row>
    <row r="2695" spans="1:29" x14ac:dyDescent="0.25">
      <c r="A2695" s="44" t="str">
        <f t="shared" si="206"/>
        <v>US Natural Gas Financial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Financial</v>
      </c>
      <c r="E2695" s="44">
        <f>IF(VLOOKUP(S2695,'DD-Lookup'!$J$6:$L$50,3,FALSE)="Monthly",(YEAR(AC2695)-YEAR(AB2695))*12+MONTH(AC2695)-MONTH(AB2695)+1,(AC2695-AB2695+1))</f>
        <v>151</v>
      </c>
      <c r="F2695" s="218">
        <f t="shared" si="210"/>
        <v>377500</v>
      </c>
      <c r="G2695" s="207">
        <v>1266218</v>
      </c>
      <c r="H2695" s="203">
        <v>37029.384340277778</v>
      </c>
      <c r="I2695" t="s">
        <v>2949</v>
      </c>
      <c r="M2695" t="s">
        <v>2476</v>
      </c>
      <c r="N2695" t="s">
        <v>2711</v>
      </c>
      <c r="O2695" t="s">
        <v>3148</v>
      </c>
      <c r="P2695" s="204">
        <v>2500</v>
      </c>
      <c r="S2695" t="s">
        <v>2477</v>
      </c>
      <c r="T2695" t="s">
        <v>3899</v>
      </c>
      <c r="U2695" s="206">
        <v>4.6900000000000004</v>
      </c>
      <c r="V2695" t="s">
        <v>2950</v>
      </c>
      <c r="W2695" t="s">
        <v>3390</v>
      </c>
      <c r="X2695" t="s">
        <v>2713</v>
      </c>
      <c r="Y2695" t="s">
        <v>3964</v>
      </c>
      <c r="Z2695" t="s">
        <v>3532</v>
      </c>
      <c r="AA2695" t="s">
        <v>70</v>
      </c>
      <c r="AB2695" s="203">
        <v>37196</v>
      </c>
      <c r="AC2695" s="203">
        <v>37346</v>
      </c>
    </row>
    <row r="2696" spans="1:29" x14ac:dyDescent="0.25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3</v>
      </c>
      <c r="F2696" s="218">
        <f t="shared" si="210"/>
        <v>10611</v>
      </c>
      <c r="G2696" s="207">
        <v>1266219</v>
      </c>
      <c r="H2696" s="203">
        <v>37029.384340277778</v>
      </c>
      <c r="I2696" t="s">
        <v>3240</v>
      </c>
      <c r="M2696" t="s">
        <v>2476</v>
      </c>
      <c r="N2696" t="s">
        <v>3110</v>
      </c>
      <c r="O2696" t="s">
        <v>1775</v>
      </c>
      <c r="P2696" s="204">
        <v>3537</v>
      </c>
      <c r="S2696" t="s">
        <v>2477</v>
      </c>
      <c r="T2696" t="s">
        <v>3899</v>
      </c>
      <c r="U2696" s="206">
        <v>4.0350000000000001</v>
      </c>
      <c r="V2696" t="s">
        <v>2508</v>
      </c>
      <c r="W2696" t="s">
        <v>3157</v>
      </c>
      <c r="X2696" t="s">
        <v>3158</v>
      </c>
      <c r="Y2696" t="s">
        <v>3114</v>
      </c>
      <c r="Z2696" t="s">
        <v>3532</v>
      </c>
      <c r="AA2696">
        <v>797751</v>
      </c>
      <c r="AB2696" s="203">
        <v>37030.875</v>
      </c>
      <c r="AC2696" s="203">
        <v>37032.875</v>
      </c>
    </row>
    <row r="2697" spans="1:29" x14ac:dyDescent="0.25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3</v>
      </c>
      <c r="F2697" s="218">
        <f t="shared" si="210"/>
        <v>15000</v>
      </c>
      <c r="G2697" s="207">
        <v>1266220</v>
      </c>
      <c r="H2697" s="203">
        <v>37029.384351851855</v>
      </c>
      <c r="I2697" t="s">
        <v>2669</v>
      </c>
      <c r="M2697" t="s">
        <v>2476</v>
      </c>
      <c r="N2697" t="s">
        <v>3110</v>
      </c>
      <c r="O2697" t="s">
        <v>1769</v>
      </c>
      <c r="Q2697" s="204">
        <v>5000</v>
      </c>
      <c r="S2697" t="s">
        <v>2477</v>
      </c>
      <c r="T2697" t="s">
        <v>3899</v>
      </c>
      <c r="U2697" s="206">
        <v>4.03</v>
      </c>
      <c r="V2697" t="s">
        <v>2339</v>
      </c>
      <c r="W2697" t="s">
        <v>3174</v>
      </c>
      <c r="X2697" t="s">
        <v>3138</v>
      </c>
      <c r="Y2697" t="s">
        <v>3114</v>
      </c>
      <c r="Z2697" t="s">
        <v>3532</v>
      </c>
      <c r="AA2697">
        <v>797752</v>
      </c>
      <c r="AB2697" s="203">
        <v>37030.875</v>
      </c>
      <c r="AC2697" s="203">
        <v>37032.875</v>
      </c>
    </row>
    <row r="2698" spans="1:29" x14ac:dyDescent="0.25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3</v>
      </c>
      <c r="F2698" s="218">
        <f t="shared" si="210"/>
        <v>75000</v>
      </c>
      <c r="G2698" s="207">
        <v>1266221</v>
      </c>
      <c r="H2698" s="203">
        <v>37029.384375000001</v>
      </c>
      <c r="I2698" t="s">
        <v>3639</v>
      </c>
      <c r="M2698" t="s">
        <v>2476</v>
      </c>
      <c r="N2698" t="s">
        <v>3110</v>
      </c>
      <c r="O2698" t="s">
        <v>2606</v>
      </c>
      <c r="Q2698" s="204">
        <v>25000</v>
      </c>
      <c r="S2698" t="s">
        <v>2477</v>
      </c>
      <c r="T2698" t="s">
        <v>3899</v>
      </c>
      <c r="U2698" s="206">
        <v>4.1550000000000002</v>
      </c>
      <c r="V2698" t="s">
        <v>2467</v>
      </c>
      <c r="W2698" t="s">
        <v>2319</v>
      </c>
      <c r="X2698" t="s">
        <v>2320</v>
      </c>
      <c r="Y2698" t="s">
        <v>3114</v>
      </c>
      <c r="Z2698" t="s">
        <v>3532</v>
      </c>
      <c r="AA2698">
        <v>797753</v>
      </c>
      <c r="AB2698" s="203">
        <v>37030.875</v>
      </c>
      <c r="AC2698" s="203">
        <v>37032.875</v>
      </c>
    </row>
    <row r="2699" spans="1:29" x14ac:dyDescent="0.25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3</v>
      </c>
      <c r="F2699" s="218">
        <f t="shared" ref="F2699:F2762" si="215">E2699*SUM(P2699:Q2699)</f>
        <v>17370</v>
      </c>
      <c r="G2699" s="207">
        <v>1266222</v>
      </c>
      <c r="H2699" s="203">
        <v>37029.384386574071</v>
      </c>
      <c r="I2699" t="s">
        <v>2669</v>
      </c>
      <c r="M2699" t="s">
        <v>2476</v>
      </c>
      <c r="N2699" t="s">
        <v>3110</v>
      </c>
      <c r="O2699" t="s">
        <v>1775</v>
      </c>
      <c r="Q2699" s="204">
        <v>5790</v>
      </c>
      <c r="S2699" t="s">
        <v>2477</v>
      </c>
      <c r="T2699" t="s">
        <v>3899</v>
      </c>
      <c r="U2699" s="206">
        <v>4.0750000000000002</v>
      </c>
      <c r="V2699" t="s">
        <v>2998</v>
      </c>
      <c r="W2699" t="s">
        <v>3157</v>
      </c>
      <c r="X2699" t="s">
        <v>3158</v>
      </c>
      <c r="Y2699" t="s">
        <v>3114</v>
      </c>
      <c r="Z2699" t="s">
        <v>3532</v>
      </c>
      <c r="AA2699">
        <v>797754</v>
      </c>
      <c r="AB2699" s="203">
        <v>37030.875</v>
      </c>
      <c r="AC2699" s="203">
        <v>37032.875</v>
      </c>
    </row>
    <row r="2700" spans="1:29" x14ac:dyDescent="0.25">
      <c r="A2700" s="44" t="str">
        <f t="shared" si="211"/>
        <v>US Natural Gas Financial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Financial</v>
      </c>
      <c r="E2700" s="44">
        <f>IF(VLOOKUP(S2700,'DD-Lookup'!$J$6:$L$50,3,FALSE)="Monthly",(YEAR(AC2700)-YEAR(AB2700))*12+MONTH(AC2700)-MONTH(AB2700)+1,(AC2700-AB2700+1))</f>
        <v>365</v>
      </c>
      <c r="F2700" s="218">
        <f t="shared" si="215"/>
        <v>1825000</v>
      </c>
      <c r="G2700" s="207">
        <v>1266225</v>
      </c>
      <c r="H2700" s="203">
        <v>37029.384409722225</v>
      </c>
      <c r="I2700" t="s">
        <v>2654</v>
      </c>
      <c r="M2700" t="s">
        <v>2476</v>
      </c>
      <c r="N2700" t="s">
        <v>2711</v>
      </c>
      <c r="O2700" t="s">
        <v>3178</v>
      </c>
      <c r="P2700" s="204">
        <v>5000</v>
      </c>
      <c r="S2700" t="s">
        <v>2477</v>
      </c>
      <c r="T2700" t="s">
        <v>3899</v>
      </c>
      <c r="U2700" s="206">
        <v>4.3849999999999998</v>
      </c>
      <c r="V2700" t="s">
        <v>2349</v>
      </c>
      <c r="W2700" t="s">
        <v>3390</v>
      </c>
      <c r="X2700" t="s">
        <v>2713</v>
      </c>
      <c r="Y2700" t="s">
        <v>3964</v>
      </c>
      <c r="Z2700" t="s">
        <v>3532</v>
      </c>
      <c r="AA2700" t="s">
        <v>71</v>
      </c>
      <c r="AB2700" s="203">
        <v>37257.875</v>
      </c>
      <c r="AC2700" s="203">
        <v>37621.875</v>
      </c>
    </row>
    <row r="2701" spans="1:29" x14ac:dyDescent="0.25">
      <c r="A2701" s="44" t="str">
        <f t="shared" si="211"/>
        <v>US Natural Gas Financial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Financial</v>
      </c>
      <c r="E2701" s="44">
        <f>IF(VLOOKUP(S2701,'DD-Lookup'!$J$6:$L$50,3,FALSE)="Monthly",(YEAR(AC2701)-YEAR(AB2701))*12+MONTH(AC2701)-MONTH(AB2701)+1,(AC2701-AB2701+1))</f>
        <v>30</v>
      </c>
      <c r="F2701" s="218">
        <f t="shared" si="215"/>
        <v>150000</v>
      </c>
      <c r="G2701" s="207">
        <v>1266223</v>
      </c>
      <c r="H2701" s="203">
        <v>37029.384409722225</v>
      </c>
      <c r="I2701" t="s">
        <v>2362</v>
      </c>
      <c r="M2701" t="s">
        <v>2476</v>
      </c>
      <c r="N2701" t="s">
        <v>2711</v>
      </c>
      <c r="O2701" t="s">
        <v>2712</v>
      </c>
      <c r="Q2701" s="204">
        <v>5000</v>
      </c>
      <c r="S2701" t="s">
        <v>2477</v>
      </c>
      <c r="T2701" t="s">
        <v>3899</v>
      </c>
      <c r="U2701" s="206">
        <v>4.2</v>
      </c>
      <c r="V2701" t="s">
        <v>2537</v>
      </c>
      <c r="W2701" t="s">
        <v>3390</v>
      </c>
      <c r="X2701" t="s">
        <v>2713</v>
      </c>
      <c r="Y2701" t="s">
        <v>3964</v>
      </c>
      <c r="Z2701" t="s">
        <v>3532</v>
      </c>
      <c r="AA2701" t="s">
        <v>72</v>
      </c>
      <c r="AB2701" s="203">
        <v>37043.875</v>
      </c>
      <c r="AC2701" s="203">
        <v>37072.875</v>
      </c>
    </row>
    <row r="2702" spans="1:29" x14ac:dyDescent="0.25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3</v>
      </c>
      <c r="F2702" s="218">
        <f t="shared" si="215"/>
        <v>30000</v>
      </c>
      <c r="G2702" s="207">
        <v>1266224</v>
      </c>
      <c r="H2702" s="203">
        <v>37029.384409722225</v>
      </c>
      <c r="I2702" t="s">
        <v>3109</v>
      </c>
      <c r="M2702" t="s">
        <v>2476</v>
      </c>
      <c r="N2702" t="s">
        <v>3110</v>
      </c>
      <c r="O2702" t="s">
        <v>1810</v>
      </c>
      <c r="P2702" s="204">
        <v>10000</v>
      </c>
      <c r="S2702" t="s">
        <v>2477</v>
      </c>
      <c r="T2702" t="s">
        <v>3899</v>
      </c>
      <c r="U2702" s="206">
        <v>3.9</v>
      </c>
      <c r="V2702" t="s">
        <v>3692</v>
      </c>
      <c r="W2702" t="s">
        <v>2374</v>
      </c>
      <c r="X2702" t="s">
        <v>2375</v>
      </c>
      <c r="Y2702" t="s">
        <v>3114</v>
      </c>
      <c r="Z2702" t="s">
        <v>3532</v>
      </c>
      <c r="AA2702">
        <v>797755</v>
      </c>
      <c r="AB2702" s="203">
        <v>37030.875</v>
      </c>
      <c r="AC2702" s="203">
        <v>37032.875</v>
      </c>
    </row>
    <row r="2703" spans="1:29" x14ac:dyDescent="0.25">
      <c r="A2703" s="44" t="str">
        <f t="shared" si="211"/>
        <v xml:space="preserve"> Metals Financial</v>
      </c>
      <c r="B2703" s="44" t="str">
        <f t="shared" si="212"/>
        <v/>
      </c>
      <c r="C2703" s="44" t="str">
        <f t="shared" si="213"/>
        <v>Metals</v>
      </c>
      <c r="D2703" s="44" t="str">
        <f t="shared" si="214"/>
        <v>Financial</v>
      </c>
      <c r="E2703" s="44">
        <f>IF(VLOOKUP(S2703,'DD-Lookup'!$J$6:$L$50,3,FALSE)="Monthly",(YEAR(AC2703)-YEAR(AB2703))*12+MONTH(AC2703)-MONTH(AB2703)+1,(AC2703-AB2703+1))</f>
        <v>1</v>
      </c>
      <c r="F2703" s="218">
        <f t="shared" si="215"/>
        <v>20</v>
      </c>
      <c r="G2703" s="207">
        <v>1266226</v>
      </c>
      <c r="H2703" s="203">
        <v>37029.384432870371</v>
      </c>
      <c r="I2703" t="s">
        <v>4037</v>
      </c>
      <c r="M2703" t="s">
        <v>2482</v>
      </c>
      <c r="N2703" t="s">
        <v>3896</v>
      </c>
      <c r="O2703" t="s">
        <v>3897</v>
      </c>
      <c r="P2703" s="204">
        <v>20</v>
      </c>
      <c r="S2703" t="s">
        <v>3898</v>
      </c>
      <c r="T2703" t="s">
        <v>3899</v>
      </c>
      <c r="U2703" s="206">
        <v>1703</v>
      </c>
      <c r="V2703" t="s">
        <v>73</v>
      </c>
      <c r="W2703" t="s">
        <v>3922</v>
      </c>
      <c r="X2703" t="s">
        <v>3902</v>
      </c>
      <c r="Y2703" t="s">
        <v>3903</v>
      </c>
      <c r="Z2703" t="s">
        <v>3904</v>
      </c>
      <c r="AA2703">
        <v>2138580</v>
      </c>
    </row>
    <row r="2704" spans="1:29" x14ac:dyDescent="0.25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3</v>
      </c>
      <c r="F2704" s="218">
        <f t="shared" si="215"/>
        <v>15000</v>
      </c>
      <c r="G2704" s="207">
        <v>1266227</v>
      </c>
      <c r="H2704" s="203">
        <v>37029.384432870371</v>
      </c>
      <c r="I2704" t="s">
        <v>2367</v>
      </c>
      <c r="M2704" t="s">
        <v>2476</v>
      </c>
      <c r="N2704" t="s">
        <v>3110</v>
      </c>
      <c r="O2704" t="s">
        <v>2612</v>
      </c>
      <c r="P2704" s="204">
        <v>5000</v>
      </c>
      <c r="S2704" t="s">
        <v>2477</v>
      </c>
      <c r="T2704" t="s">
        <v>3899</v>
      </c>
      <c r="U2704" s="206">
        <v>4.08</v>
      </c>
      <c r="V2704" t="s">
        <v>2883</v>
      </c>
      <c r="W2704" t="s">
        <v>2326</v>
      </c>
      <c r="X2704" t="s">
        <v>2378</v>
      </c>
      <c r="Y2704" t="s">
        <v>3114</v>
      </c>
      <c r="Z2704" t="s">
        <v>3532</v>
      </c>
      <c r="AA2704">
        <v>797756</v>
      </c>
      <c r="AB2704" s="203">
        <v>37030.875</v>
      </c>
      <c r="AC2704" s="203">
        <v>37032.875</v>
      </c>
    </row>
    <row r="2705" spans="1:29" x14ac:dyDescent="0.25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3</v>
      </c>
      <c r="F2705" s="218">
        <f t="shared" si="215"/>
        <v>15000</v>
      </c>
      <c r="G2705" s="207">
        <v>1266229</v>
      </c>
      <c r="H2705" s="203">
        <v>37029.384456018517</v>
      </c>
      <c r="I2705" t="s">
        <v>2387</v>
      </c>
      <c r="M2705" t="s">
        <v>2476</v>
      </c>
      <c r="N2705" t="s">
        <v>3110</v>
      </c>
      <c r="O2705" t="s">
        <v>1770</v>
      </c>
      <c r="Q2705" s="204">
        <v>5000</v>
      </c>
      <c r="S2705" t="s">
        <v>2477</v>
      </c>
      <c r="T2705" t="s">
        <v>3899</v>
      </c>
      <c r="U2705" s="206">
        <v>4.0199999999999996</v>
      </c>
      <c r="V2705" t="s">
        <v>1853</v>
      </c>
      <c r="W2705" t="s">
        <v>3174</v>
      </c>
      <c r="X2705" t="s">
        <v>3138</v>
      </c>
      <c r="Y2705" t="s">
        <v>3114</v>
      </c>
      <c r="Z2705" t="s">
        <v>3532</v>
      </c>
      <c r="AA2705">
        <v>797757</v>
      </c>
      <c r="AB2705" s="203">
        <v>37030.875</v>
      </c>
      <c r="AC2705" s="203">
        <v>37032.875</v>
      </c>
    </row>
    <row r="2706" spans="1:29" x14ac:dyDescent="0.25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3</v>
      </c>
      <c r="F2706" s="218">
        <f t="shared" si="215"/>
        <v>3000</v>
      </c>
      <c r="G2706" s="207">
        <v>1266228</v>
      </c>
      <c r="H2706" s="203">
        <v>37029.384456018517</v>
      </c>
      <c r="I2706" t="s">
        <v>3240</v>
      </c>
      <c r="M2706" t="s">
        <v>2476</v>
      </c>
      <c r="N2706" t="s">
        <v>3110</v>
      </c>
      <c r="O2706" t="s">
        <v>1802</v>
      </c>
      <c r="Q2706" s="204">
        <v>1000</v>
      </c>
      <c r="S2706" t="s">
        <v>2477</v>
      </c>
      <c r="T2706" t="s">
        <v>3899</v>
      </c>
      <c r="U2706" s="206">
        <v>4.0449999999999999</v>
      </c>
      <c r="V2706" t="s">
        <v>3784</v>
      </c>
      <c r="W2706" t="s">
        <v>3157</v>
      </c>
      <c r="X2706" t="s">
        <v>3158</v>
      </c>
      <c r="Y2706" t="s">
        <v>3114</v>
      </c>
      <c r="Z2706" t="s">
        <v>3532</v>
      </c>
      <c r="AA2706">
        <v>797758</v>
      </c>
      <c r="AB2706" s="203">
        <v>37030.875</v>
      </c>
      <c r="AC2706" s="203">
        <v>37032.875</v>
      </c>
    </row>
    <row r="2707" spans="1:29" x14ac:dyDescent="0.25">
      <c r="A2707" s="44" t="str">
        <f t="shared" si="211"/>
        <v>US Natural Gas Financial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Financial</v>
      </c>
      <c r="E2707" s="44">
        <f>IF(VLOOKUP(S2707,'DD-Lookup'!$J$6:$L$50,3,FALSE)="Monthly",(YEAR(AC2707)-YEAR(AB2707))*12+MONTH(AC2707)-MONTH(AB2707)+1,(AC2707-AB2707+1))</f>
        <v>13</v>
      </c>
      <c r="F2707" s="218">
        <f t="shared" si="215"/>
        <v>65000</v>
      </c>
      <c r="G2707" s="207">
        <v>1266230</v>
      </c>
      <c r="H2707" s="203">
        <v>37029.384525462963</v>
      </c>
      <c r="I2707" t="s">
        <v>2699</v>
      </c>
      <c r="M2707" t="s">
        <v>2476</v>
      </c>
      <c r="N2707" t="s">
        <v>2711</v>
      </c>
      <c r="O2707" t="s">
        <v>2237</v>
      </c>
      <c r="Q2707" s="204">
        <v>5000</v>
      </c>
      <c r="S2707" t="s">
        <v>2477</v>
      </c>
      <c r="T2707" t="s">
        <v>3899</v>
      </c>
      <c r="U2707" s="206">
        <v>11.05</v>
      </c>
      <c r="V2707" t="s">
        <v>74</v>
      </c>
      <c r="W2707" t="s">
        <v>2374</v>
      </c>
      <c r="X2707" t="s">
        <v>3790</v>
      </c>
      <c r="Y2707" t="s">
        <v>3964</v>
      </c>
      <c r="Z2707" t="s">
        <v>3532</v>
      </c>
      <c r="AA2707" t="s">
        <v>75</v>
      </c>
      <c r="AB2707" s="203">
        <v>37030.875</v>
      </c>
      <c r="AC2707" s="203">
        <v>37042.875</v>
      </c>
    </row>
    <row r="2708" spans="1:29" x14ac:dyDescent="0.25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3</v>
      </c>
      <c r="F2708" s="218">
        <f t="shared" si="215"/>
        <v>30000</v>
      </c>
      <c r="G2708" s="207">
        <v>1266231</v>
      </c>
      <c r="H2708" s="203">
        <v>37029.38453703704</v>
      </c>
      <c r="I2708" t="s">
        <v>2464</v>
      </c>
      <c r="M2708" t="s">
        <v>2476</v>
      </c>
      <c r="N2708" t="s">
        <v>3110</v>
      </c>
      <c r="O2708" t="s">
        <v>2622</v>
      </c>
      <c r="Q2708" s="204">
        <v>10000</v>
      </c>
      <c r="S2708" t="s">
        <v>2477</v>
      </c>
      <c r="T2708" t="s">
        <v>3899</v>
      </c>
      <c r="U2708" s="206">
        <v>4.13</v>
      </c>
      <c r="V2708" t="s">
        <v>4134</v>
      </c>
      <c r="W2708" t="s">
        <v>2326</v>
      </c>
      <c r="X2708" t="s">
        <v>2327</v>
      </c>
      <c r="Y2708" t="s">
        <v>3114</v>
      </c>
      <c r="Z2708" t="s">
        <v>3532</v>
      </c>
      <c r="AA2708">
        <v>797759</v>
      </c>
      <c r="AB2708" s="203">
        <v>37030.875</v>
      </c>
      <c r="AC2708" s="203">
        <v>37032.875</v>
      </c>
    </row>
    <row r="2709" spans="1:29" x14ac:dyDescent="0.25">
      <c r="A2709" s="44" t="str">
        <f t="shared" si="211"/>
        <v>US Crude Financial</v>
      </c>
      <c r="B2709" s="44" t="str">
        <f t="shared" si="212"/>
        <v>US</v>
      </c>
      <c r="C2709" s="44" t="str">
        <f t="shared" si="213"/>
        <v>Crude</v>
      </c>
      <c r="D2709" s="44" t="str">
        <f t="shared" si="214"/>
        <v>Financial</v>
      </c>
      <c r="E2709" s="44">
        <f>IF(VLOOKUP(S2709,'DD-Lookup'!$J$6:$L$50,3,FALSE)="Monthly",(YEAR(AC2709)-YEAR(AB2709))*12+MONTH(AC2709)-MONTH(AB2709)+1,(AC2709-AB2709+1))</f>
        <v>1</v>
      </c>
      <c r="F2709" s="218">
        <f t="shared" si="215"/>
        <v>50000</v>
      </c>
      <c r="G2709" s="207">
        <v>1266232</v>
      </c>
      <c r="H2709" s="203">
        <v>37029.38453703704</v>
      </c>
      <c r="I2709" t="s">
        <v>2710</v>
      </c>
      <c r="M2709" t="s">
        <v>3626</v>
      </c>
      <c r="N2709" t="s">
        <v>4150</v>
      </c>
      <c r="O2709" t="s">
        <v>4151</v>
      </c>
      <c r="Q2709" s="204">
        <v>50000</v>
      </c>
      <c r="S2709" t="s">
        <v>2483</v>
      </c>
      <c r="T2709" t="s">
        <v>3899</v>
      </c>
      <c r="U2709" s="206">
        <v>29.38</v>
      </c>
      <c r="V2709" t="s">
        <v>2997</v>
      </c>
      <c r="W2709" t="s">
        <v>4153</v>
      </c>
      <c r="X2709" t="s">
        <v>4154</v>
      </c>
      <c r="Y2709" t="s">
        <v>3964</v>
      </c>
      <c r="Z2709" t="s">
        <v>3532</v>
      </c>
      <c r="AA2709" t="s">
        <v>76</v>
      </c>
      <c r="AB2709" s="203">
        <v>37043</v>
      </c>
      <c r="AC2709" s="203">
        <v>37072</v>
      </c>
    </row>
    <row r="2710" spans="1:29" x14ac:dyDescent="0.25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3</v>
      </c>
      <c r="F2710" s="218">
        <f t="shared" si="215"/>
        <v>15000</v>
      </c>
      <c r="G2710" s="207">
        <v>1266233</v>
      </c>
      <c r="H2710" s="203">
        <v>37029.384571759256</v>
      </c>
      <c r="I2710" t="s">
        <v>3871</v>
      </c>
      <c r="M2710" t="s">
        <v>2476</v>
      </c>
      <c r="N2710" t="s">
        <v>3110</v>
      </c>
      <c r="O2710" t="s">
        <v>1768</v>
      </c>
      <c r="P2710" s="204">
        <v>5000</v>
      </c>
      <c r="S2710" t="s">
        <v>2477</v>
      </c>
      <c r="T2710" t="s">
        <v>3899</v>
      </c>
      <c r="U2710" s="206">
        <v>3.98</v>
      </c>
      <c r="V2710" t="s">
        <v>2845</v>
      </c>
      <c r="W2710" t="s">
        <v>3174</v>
      </c>
      <c r="X2710" t="s">
        <v>3138</v>
      </c>
      <c r="Y2710" t="s">
        <v>3114</v>
      </c>
      <c r="Z2710" t="s">
        <v>3532</v>
      </c>
      <c r="AA2710">
        <v>797760</v>
      </c>
      <c r="AB2710" s="203">
        <v>37030.875</v>
      </c>
      <c r="AC2710" s="203">
        <v>37032.875</v>
      </c>
    </row>
    <row r="2711" spans="1:29" x14ac:dyDescent="0.25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3</v>
      </c>
      <c r="F2711" s="218">
        <f t="shared" si="215"/>
        <v>30000</v>
      </c>
      <c r="G2711" s="207">
        <v>1266234</v>
      </c>
      <c r="H2711" s="203">
        <v>37029.384606481479</v>
      </c>
      <c r="I2711" t="s">
        <v>3740</v>
      </c>
      <c r="M2711" t="s">
        <v>2476</v>
      </c>
      <c r="N2711" t="s">
        <v>3110</v>
      </c>
      <c r="O2711" t="s">
        <v>1753</v>
      </c>
      <c r="Q2711" s="204">
        <v>10000</v>
      </c>
      <c r="S2711" t="s">
        <v>2477</v>
      </c>
      <c r="T2711" t="s">
        <v>3899</v>
      </c>
      <c r="U2711" s="206">
        <v>4.1900000000000004</v>
      </c>
      <c r="V2711" t="s">
        <v>3741</v>
      </c>
      <c r="W2711" t="s">
        <v>3112</v>
      </c>
      <c r="X2711" t="s">
        <v>3113</v>
      </c>
      <c r="Y2711" t="s">
        <v>3114</v>
      </c>
      <c r="Z2711" t="s">
        <v>3532</v>
      </c>
      <c r="AA2711">
        <v>797761</v>
      </c>
      <c r="AB2711" s="203">
        <v>37030.875</v>
      </c>
      <c r="AC2711" s="203">
        <v>37032.875</v>
      </c>
    </row>
    <row r="2712" spans="1:29" x14ac:dyDescent="0.25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3</v>
      </c>
      <c r="F2712" s="218">
        <f t="shared" si="215"/>
        <v>12000</v>
      </c>
      <c r="G2712" s="207">
        <v>1266235</v>
      </c>
      <c r="H2712" s="203">
        <v>37029.384629629632</v>
      </c>
      <c r="I2712" t="s">
        <v>2863</v>
      </c>
      <c r="M2712" t="s">
        <v>2476</v>
      </c>
      <c r="N2712" t="s">
        <v>3110</v>
      </c>
      <c r="O2712" t="s">
        <v>1802</v>
      </c>
      <c r="Q2712" s="204">
        <v>4000</v>
      </c>
      <c r="S2712" t="s">
        <v>2477</v>
      </c>
      <c r="T2712" t="s">
        <v>3899</v>
      </c>
      <c r="U2712" s="206">
        <v>4.0449999999999999</v>
      </c>
      <c r="V2712" t="s">
        <v>2864</v>
      </c>
      <c r="W2712" t="s">
        <v>3157</v>
      </c>
      <c r="X2712" t="s">
        <v>3158</v>
      </c>
      <c r="Y2712" t="s">
        <v>3114</v>
      </c>
      <c r="Z2712" t="s">
        <v>3532</v>
      </c>
      <c r="AA2712">
        <v>797762</v>
      </c>
      <c r="AB2712" s="203">
        <v>37030.875</v>
      </c>
      <c r="AC2712" s="203">
        <v>37032.875</v>
      </c>
    </row>
    <row r="2713" spans="1:29" x14ac:dyDescent="0.25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3</v>
      </c>
      <c r="F2713" s="218">
        <f t="shared" si="215"/>
        <v>15000</v>
      </c>
      <c r="G2713" s="207">
        <v>1266236</v>
      </c>
      <c r="H2713" s="203">
        <v>37029.384652777779</v>
      </c>
      <c r="I2713" t="s">
        <v>2387</v>
      </c>
      <c r="M2713" t="s">
        <v>2476</v>
      </c>
      <c r="N2713" t="s">
        <v>3110</v>
      </c>
      <c r="O2713" t="s">
        <v>1770</v>
      </c>
      <c r="Q2713" s="204">
        <v>5000</v>
      </c>
      <c r="S2713" t="s">
        <v>2477</v>
      </c>
      <c r="T2713" t="s">
        <v>3899</v>
      </c>
      <c r="U2713" s="206">
        <v>4.03</v>
      </c>
      <c r="V2713" t="s">
        <v>1853</v>
      </c>
      <c r="W2713" t="s">
        <v>3174</v>
      </c>
      <c r="X2713" t="s">
        <v>3138</v>
      </c>
      <c r="Y2713" t="s">
        <v>3114</v>
      </c>
      <c r="Z2713" t="s">
        <v>3532</v>
      </c>
      <c r="AA2713">
        <v>797763</v>
      </c>
      <c r="AB2713" s="203">
        <v>37030.875</v>
      </c>
      <c r="AC2713" s="203">
        <v>37032.875</v>
      </c>
    </row>
    <row r="2714" spans="1:29" x14ac:dyDescent="0.25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3</v>
      </c>
      <c r="F2714" s="218">
        <f t="shared" si="215"/>
        <v>30000</v>
      </c>
      <c r="G2714" s="207">
        <v>1266237</v>
      </c>
      <c r="H2714" s="203">
        <v>37029.384664351855</v>
      </c>
      <c r="I2714" t="s">
        <v>2723</v>
      </c>
      <c r="M2714" t="s">
        <v>2476</v>
      </c>
      <c r="N2714" t="s">
        <v>3110</v>
      </c>
      <c r="O2714" t="s">
        <v>2606</v>
      </c>
      <c r="Q2714" s="204">
        <v>10000</v>
      </c>
      <c r="S2714" t="s">
        <v>2477</v>
      </c>
      <c r="T2714" t="s">
        <v>3899</v>
      </c>
      <c r="U2714" s="206">
        <v>4.16</v>
      </c>
      <c r="V2714" t="s">
        <v>2459</v>
      </c>
      <c r="W2714" t="s">
        <v>2319</v>
      </c>
      <c r="X2714" t="s">
        <v>2320</v>
      </c>
      <c r="Y2714" t="s">
        <v>3114</v>
      </c>
      <c r="Z2714" t="s">
        <v>3532</v>
      </c>
      <c r="AA2714">
        <v>797764</v>
      </c>
      <c r="AB2714" s="203">
        <v>37030.875</v>
      </c>
      <c r="AC2714" s="203">
        <v>37032.875</v>
      </c>
    </row>
    <row r="2715" spans="1:29" x14ac:dyDescent="0.25">
      <c r="A2715" s="44" t="str">
        <f t="shared" si="211"/>
        <v>US Natural Gas Financial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Financial</v>
      </c>
      <c r="E2715" s="44">
        <f>IF(VLOOKUP(S2715,'DD-Lookup'!$J$6:$L$50,3,FALSE)="Monthly",(YEAR(AC2715)-YEAR(AB2715))*12+MONTH(AC2715)-MONTH(AB2715)+1,(AC2715-AB2715+1))</f>
        <v>365</v>
      </c>
      <c r="F2715" s="218">
        <f t="shared" si="215"/>
        <v>1825000</v>
      </c>
      <c r="G2715" s="207">
        <v>1266238</v>
      </c>
      <c r="H2715" s="203">
        <v>37029.384710648148</v>
      </c>
      <c r="I2715" t="s">
        <v>3118</v>
      </c>
      <c r="M2715" t="s">
        <v>2476</v>
      </c>
      <c r="N2715" t="s">
        <v>2711</v>
      </c>
      <c r="O2715" t="s">
        <v>3178</v>
      </c>
      <c r="Q2715" s="204">
        <v>5000</v>
      </c>
      <c r="S2715" t="s">
        <v>2477</v>
      </c>
      <c r="T2715" t="s">
        <v>3899</v>
      </c>
      <c r="U2715" s="206">
        <v>4.3899999999999997</v>
      </c>
      <c r="V2715" t="s">
        <v>1234</v>
      </c>
      <c r="W2715" t="s">
        <v>3390</v>
      </c>
      <c r="X2715" t="s">
        <v>2713</v>
      </c>
      <c r="Y2715" t="s">
        <v>3964</v>
      </c>
      <c r="Z2715" t="s">
        <v>3532</v>
      </c>
      <c r="AA2715" t="s">
        <v>77</v>
      </c>
      <c r="AB2715" s="203">
        <v>37257.875</v>
      </c>
      <c r="AC2715" s="203">
        <v>37621.875</v>
      </c>
    </row>
    <row r="2716" spans="1:29" x14ac:dyDescent="0.25">
      <c r="A2716" s="44" t="str">
        <f t="shared" si="211"/>
        <v xml:space="preserve"> Natural Gas Financial</v>
      </c>
      <c r="B2716" s="44" t="str">
        <f t="shared" si="212"/>
        <v/>
      </c>
      <c r="C2716" s="44" t="str">
        <f t="shared" si="213"/>
        <v>Natural Gas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123</v>
      </c>
      <c r="F2716" s="218">
        <f t="shared" si="215"/>
        <v>615000</v>
      </c>
      <c r="G2716" s="207">
        <v>1266239</v>
      </c>
      <c r="H2716" s="203">
        <v>37029.384710648148</v>
      </c>
      <c r="I2716" t="s">
        <v>2654</v>
      </c>
      <c r="M2716" t="s">
        <v>2476</v>
      </c>
      <c r="N2716" t="s">
        <v>3842</v>
      </c>
      <c r="O2716" t="s">
        <v>3843</v>
      </c>
      <c r="P2716" s="204">
        <v>5000</v>
      </c>
      <c r="S2716" t="s">
        <v>2477</v>
      </c>
      <c r="T2716" t="s">
        <v>3899</v>
      </c>
      <c r="U2716" s="206">
        <v>-0.36249999999999999</v>
      </c>
      <c r="V2716" t="s">
        <v>2521</v>
      </c>
      <c r="W2716" t="s">
        <v>3844</v>
      </c>
      <c r="X2716" t="s">
        <v>3845</v>
      </c>
      <c r="Y2716" t="s">
        <v>3964</v>
      </c>
      <c r="Z2716" t="s">
        <v>3533</v>
      </c>
      <c r="AA2716" t="s">
        <v>78</v>
      </c>
      <c r="AB2716" s="203">
        <v>37073</v>
      </c>
      <c r="AC2716" s="203">
        <v>37195</v>
      </c>
    </row>
    <row r="2717" spans="1:29" x14ac:dyDescent="0.25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3</v>
      </c>
      <c r="F2717" s="218">
        <f t="shared" si="215"/>
        <v>15000</v>
      </c>
      <c r="G2717" s="207">
        <v>1266240</v>
      </c>
      <c r="H2717" s="203">
        <v>37029.384722222225</v>
      </c>
      <c r="I2717" t="s">
        <v>2721</v>
      </c>
      <c r="M2717" t="s">
        <v>2476</v>
      </c>
      <c r="N2717" t="s">
        <v>3110</v>
      </c>
      <c r="O2717" t="s">
        <v>1812</v>
      </c>
      <c r="P2717" s="204">
        <v>5000</v>
      </c>
      <c r="S2717" t="s">
        <v>2477</v>
      </c>
      <c r="T2717" t="s">
        <v>3899</v>
      </c>
      <c r="U2717" s="206">
        <v>2.4249999999999998</v>
      </c>
      <c r="V2717" t="s">
        <v>2828</v>
      </c>
      <c r="W2717" t="s">
        <v>2400</v>
      </c>
      <c r="X2717" t="s">
        <v>2375</v>
      </c>
      <c r="Y2717" t="s">
        <v>3114</v>
      </c>
      <c r="Z2717" t="s">
        <v>3532</v>
      </c>
      <c r="AA2717">
        <v>797765</v>
      </c>
      <c r="AB2717" s="203">
        <v>37030.875</v>
      </c>
      <c r="AC2717" s="203">
        <v>37032.875</v>
      </c>
    </row>
    <row r="2718" spans="1:29" x14ac:dyDescent="0.25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3</v>
      </c>
      <c r="F2718" s="218">
        <f t="shared" si="215"/>
        <v>30000</v>
      </c>
      <c r="G2718" s="207">
        <v>1266241</v>
      </c>
      <c r="H2718" s="203">
        <v>37029.384722222225</v>
      </c>
      <c r="I2718" t="s">
        <v>3147</v>
      </c>
      <c r="M2718" t="s">
        <v>2476</v>
      </c>
      <c r="N2718" t="s">
        <v>3110</v>
      </c>
      <c r="O2718" t="s">
        <v>1753</v>
      </c>
      <c r="Q2718" s="204">
        <v>10000</v>
      </c>
      <c r="S2718" t="s">
        <v>2477</v>
      </c>
      <c r="T2718" t="s">
        <v>3899</v>
      </c>
      <c r="U2718" s="206">
        <v>4.1924999999999999</v>
      </c>
      <c r="V2718" t="s">
        <v>2858</v>
      </c>
      <c r="W2718" t="s">
        <v>3112</v>
      </c>
      <c r="X2718" t="s">
        <v>3113</v>
      </c>
      <c r="Y2718" t="s">
        <v>3114</v>
      </c>
      <c r="Z2718" t="s">
        <v>3532</v>
      </c>
      <c r="AA2718">
        <v>797766</v>
      </c>
      <c r="AB2718" s="203">
        <v>37030.875</v>
      </c>
      <c r="AC2718" s="203">
        <v>37032.875</v>
      </c>
    </row>
    <row r="2719" spans="1:29" x14ac:dyDescent="0.25">
      <c r="A2719" s="44" t="str">
        <f t="shared" si="211"/>
        <v>US Natural Gas Financial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Financial</v>
      </c>
      <c r="E2719" s="44">
        <f>IF(VLOOKUP(S2719,'DD-Lookup'!$J$6:$L$50,3,FALSE)="Monthly",(YEAR(AC2719)-YEAR(AB2719))*12+MONTH(AC2719)-MONTH(AB2719)+1,(AC2719-AB2719+1))</f>
        <v>31</v>
      </c>
      <c r="F2719" s="218">
        <f t="shared" si="215"/>
        <v>155000</v>
      </c>
      <c r="G2719" s="207">
        <v>1266242</v>
      </c>
      <c r="H2719" s="203">
        <v>37029.384745370371</v>
      </c>
      <c r="I2719" t="s">
        <v>3118</v>
      </c>
      <c r="M2719" t="s">
        <v>2476</v>
      </c>
      <c r="N2719" t="s">
        <v>2711</v>
      </c>
      <c r="O2719" t="s">
        <v>2724</v>
      </c>
      <c r="Q2719" s="204">
        <v>5000</v>
      </c>
      <c r="S2719" t="s">
        <v>2477</v>
      </c>
      <c r="T2719" t="s">
        <v>3899</v>
      </c>
      <c r="U2719" s="206">
        <v>4.3525</v>
      </c>
      <c r="V2719" t="s">
        <v>3132</v>
      </c>
      <c r="W2719" t="s">
        <v>3390</v>
      </c>
      <c r="X2719" t="s">
        <v>2713</v>
      </c>
      <c r="Y2719" t="s">
        <v>3964</v>
      </c>
      <c r="Z2719" t="s">
        <v>3532</v>
      </c>
      <c r="AA2719" t="s">
        <v>79</v>
      </c>
      <c r="AB2719" s="203">
        <v>37104.875</v>
      </c>
      <c r="AC2719" s="203">
        <v>37134.875</v>
      </c>
    </row>
    <row r="2720" spans="1:29" x14ac:dyDescent="0.25">
      <c r="A2720" s="44" t="str">
        <f t="shared" si="211"/>
        <v xml:space="preserve"> Natural Gas Financial</v>
      </c>
      <c r="B2720" s="44" t="str">
        <f t="shared" si="212"/>
        <v/>
      </c>
      <c r="C2720" s="44" t="str">
        <f t="shared" si="213"/>
        <v>Natural Gas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31</v>
      </c>
      <c r="F2720" s="218">
        <f t="shared" si="215"/>
        <v>155000</v>
      </c>
      <c r="G2720" s="207">
        <v>1266245</v>
      </c>
      <c r="H2720" s="203">
        <v>37029.384756944448</v>
      </c>
      <c r="I2720" t="s">
        <v>2654</v>
      </c>
      <c r="M2720" t="s">
        <v>2476</v>
      </c>
      <c r="N2720" t="s">
        <v>3842</v>
      </c>
      <c r="O2720" t="s">
        <v>2539</v>
      </c>
      <c r="P2720" s="204">
        <v>5000</v>
      </c>
      <c r="S2720" t="s">
        <v>2477</v>
      </c>
      <c r="T2720" t="s">
        <v>3899</v>
      </c>
      <c r="U2720" s="206">
        <v>-0.36499999999999999</v>
      </c>
      <c r="V2720" t="s">
        <v>2521</v>
      </c>
      <c r="W2720" t="s">
        <v>3844</v>
      </c>
      <c r="X2720" t="s">
        <v>3845</v>
      </c>
      <c r="Y2720" t="s">
        <v>3964</v>
      </c>
      <c r="Z2720" t="s">
        <v>3533</v>
      </c>
      <c r="AA2720" t="s">
        <v>80</v>
      </c>
      <c r="AB2720" s="203">
        <v>37073.875</v>
      </c>
      <c r="AC2720" s="203">
        <v>37103.875</v>
      </c>
    </row>
    <row r="2721" spans="1:29" x14ac:dyDescent="0.25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3</v>
      </c>
      <c r="F2721" s="218">
        <f t="shared" si="215"/>
        <v>30000</v>
      </c>
      <c r="G2721" s="207">
        <v>1266246</v>
      </c>
      <c r="H2721" s="203">
        <v>37029.384780092594</v>
      </c>
      <c r="I2721" t="s">
        <v>3147</v>
      </c>
      <c r="M2721" t="s">
        <v>2476</v>
      </c>
      <c r="N2721" t="s">
        <v>3110</v>
      </c>
      <c r="O2721" t="s">
        <v>1753</v>
      </c>
      <c r="Q2721" s="204">
        <v>10000</v>
      </c>
      <c r="S2721" t="s">
        <v>2477</v>
      </c>
      <c r="T2721" t="s">
        <v>3899</v>
      </c>
      <c r="U2721" s="206">
        <v>4.1950000000000003</v>
      </c>
      <c r="V2721" t="s">
        <v>2858</v>
      </c>
      <c r="W2721" t="s">
        <v>3112</v>
      </c>
      <c r="X2721" t="s">
        <v>3113</v>
      </c>
      <c r="Y2721" t="s">
        <v>3114</v>
      </c>
      <c r="Z2721" t="s">
        <v>3532</v>
      </c>
      <c r="AA2721">
        <v>797767</v>
      </c>
      <c r="AB2721" s="203">
        <v>37030.875</v>
      </c>
      <c r="AC2721" s="203">
        <v>37032.875</v>
      </c>
    </row>
    <row r="2722" spans="1:29" x14ac:dyDescent="0.25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3</v>
      </c>
      <c r="F2722" s="218">
        <f t="shared" si="215"/>
        <v>15000</v>
      </c>
      <c r="G2722" s="207">
        <v>1266247</v>
      </c>
      <c r="H2722" s="203">
        <v>37029.38480324074</v>
      </c>
      <c r="I2722" t="s">
        <v>3240</v>
      </c>
      <c r="M2722" t="s">
        <v>2476</v>
      </c>
      <c r="N2722" t="s">
        <v>3110</v>
      </c>
      <c r="O2722" t="s">
        <v>1755</v>
      </c>
      <c r="Q2722" s="204">
        <v>5000</v>
      </c>
      <c r="S2722" t="s">
        <v>2477</v>
      </c>
      <c r="T2722" t="s">
        <v>3899</v>
      </c>
      <c r="U2722" s="206">
        <v>4.49</v>
      </c>
      <c r="V2722" t="s">
        <v>2318</v>
      </c>
      <c r="W2722" t="s">
        <v>2358</v>
      </c>
      <c r="X2722" t="s">
        <v>2359</v>
      </c>
      <c r="Y2722" t="s">
        <v>3114</v>
      </c>
      <c r="Z2722" t="s">
        <v>3532</v>
      </c>
      <c r="AA2722">
        <v>797768</v>
      </c>
      <c r="AB2722" s="203">
        <v>37030.875</v>
      </c>
      <c r="AC2722" s="203">
        <v>37032.875</v>
      </c>
    </row>
    <row r="2723" spans="1:29" x14ac:dyDescent="0.25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3</v>
      </c>
      <c r="F2723" s="218">
        <f t="shared" si="215"/>
        <v>15000</v>
      </c>
      <c r="G2723" s="207">
        <v>1266248</v>
      </c>
      <c r="H2723" s="203">
        <v>37029.384837962964</v>
      </c>
      <c r="I2723" t="s">
        <v>3240</v>
      </c>
      <c r="M2723" t="s">
        <v>2476</v>
      </c>
      <c r="N2723" t="s">
        <v>3110</v>
      </c>
      <c r="O2723" t="s">
        <v>1755</v>
      </c>
      <c r="Q2723" s="204">
        <v>5000</v>
      </c>
      <c r="S2723" t="s">
        <v>2477</v>
      </c>
      <c r="T2723" t="s">
        <v>3899</v>
      </c>
      <c r="U2723" s="206">
        <v>4.4950000000000001</v>
      </c>
      <c r="V2723" t="s">
        <v>2318</v>
      </c>
      <c r="W2723" t="s">
        <v>2358</v>
      </c>
      <c r="X2723" t="s">
        <v>2359</v>
      </c>
      <c r="Y2723" t="s">
        <v>3114</v>
      </c>
      <c r="Z2723" t="s">
        <v>3532</v>
      </c>
      <c r="AA2723">
        <v>797769</v>
      </c>
      <c r="AB2723" s="203">
        <v>37030.875</v>
      </c>
      <c r="AC2723" s="203">
        <v>37032.875</v>
      </c>
    </row>
    <row r="2724" spans="1:29" x14ac:dyDescent="0.25">
      <c r="A2724" s="44" t="str">
        <f t="shared" si="211"/>
        <v xml:space="preserve"> Natural Gas Physical</v>
      </c>
      <c r="B2724" s="44" t="str">
        <f t="shared" si="212"/>
        <v/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18">
        <f t="shared" si="215"/>
        <v>5000</v>
      </c>
      <c r="G2724" s="207">
        <v>1266249</v>
      </c>
      <c r="H2724" s="203">
        <v>37029.38486111111</v>
      </c>
      <c r="I2724" t="s">
        <v>2949</v>
      </c>
      <c r="M2724" t="s">
        <v>2476</v>
      </c>
      <c r="N2724" t="s">
        <v>2391</v>
      </c>
      <c r="O2724" t="s">
        <v>2538</v>
      </c>
      <c r="P2724" s="204">
        <v>5000</v>
      </c>
      <c r="S2724" t="s">
        <v>4050</v>
      </c>
      <c r="T2724" t="s">
        <v>2392</v>
      </c>
      <c r="U2724" s="206">
        <v>5.38</v>
      </c>
      <c r="V2724" t="s">
        <v>3768</v>
      </c>
      <c r="W2724" t="s">
        <v>2394</v>
      </c>
      <c r="X2724" t="s">
        <v>2395</v>
      </c>
      <c r="Y2724" t="s">
        <v>3114</v>
      </c>
      <c r="Z2724" t="s">
        <v>3533</v>
      </c>
      <c r="AA2724">
        <v>797770</v>
      </c>
      <c r="AB2724" s="203">
        <v>37029.875</v>
      </c>
      <c r="AC2724" s="203">
        <v>37029.875</v>
      </c>
    </row>
    <row r="2725" spans="1:29" x14ac:dyDescent="0.25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3</v>
      </c>
      <c r="F2725" s="218">
        <f t="shared" si="215"/>
        <v>30000</v>
      </c>
      <c r="G2725" s="207">
        <v>1266250</v>
      </c>
      <c r="H2725" s="203">
        <v>37029.384884259256</v>
      </c>
      <c r="I2725" t="s">
        <v>3115</v>
      </c>
      <c r="M2725" t="s">
        <v>2476</v>
      </c>
      <c r="N2725" t="s">
        <v>3110</v>
      </c>
      <c r="O2725" t="s">
        <v>1762</v>
      </c>
      <c r="Q2725" s="204">
        <v>10000</v>
      </c>
      <c r="S2725" t="s">
        <v>2477</v>
      </c>
      <c r="T2725" t="s">
        <v>3899</v>
      </c>
      <c r="U2725" s="206">
        <v>4.1100000000000003</v>
      </c>
      <c r="V2725" t="s">
        <v>3156</v>
      </c>
      <c r="W2725" t="s">
        <v>3157</v>
      </c>
      <c r="X2725" t="s">
        <v>3158</v>
      </c>
      <c r="Y2725" t="s">
        <v>3114</v>
      </c>
      <c r="Z2725" t="s">
        <v>3532</v>
      </c>
      <c r="AA2725">
        <v>797771</v>
      </c>
      <c r="AB2725" s="203">
        <v>37030.875</v>
      </c>
      <c r="AC2725" s="203">
        <v>37032.875</v>
      </c>
    </row>
    <row r="2726" spans="1:29" x14ac:dyDescent="0.25">
      <c r="A2726" s="44" t="str">
        <f t="shared" si="211"/>
        <v xml:space="preserve"> Natural Gas Physical</v>
      </c>
      <c r="B2726" s="44" t="str">
        <f t="shared" si="212"/>
        <v/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3</v>
      </c>
      <c r="F2726" s="218">
        <f t="shared" si="215"/>
        <v>30000</v>
      </c>
      <c r="G2726" s="207">
        <v>1266251</v>
      </c>
      <c r="H2726" s="203">
        <v>37029.38490740741</v>
      </c>
      <c r="I2726" t="s">
        <v>2865</v>
      </c>
      <c r="M2726" t="s">
        <v>2476</v>
      </c>
      <c r="N2726" t="s">
        <v>3150</v>
      </c>
      <c r="O2726" t="s">
        <v>1728</v>
      </c>
      <c r="Q2726" s="204">
        <v>10000</v>
      </c>
      <c r="S2726" t="s">
        <v>2477</v>
      </c>
      <c r="T2726" t="s">
        <v>3899</v>
      </c>
      <c r="U2726" s="206">
        <v>4.3499999999999996</v>
      </c>
      <c r="V2726" t="s">
        <v>2919</v>
      </c>
      <c r="W2726" t="s">
        <v>3152</v>
      </c>
      <c r="X2726" t="s">
        <v>3153</v>
      </c>
      <c r="Y2726" t="s">
        <v>3114</v>
      </c>
      <c r="Z2726" t="s">
        <v>3532</v>
      </c>
      <c r="AA2726">
        <v>797772</v>
      </c>
      <c r="AB2726" s="203">
        <v>37030.875</v>
      </c>
      <c r="AC2726" s="203">
        <v>37032.875</v>
      </c>
    </row>
    <row r="2727" spans="1:29" x14ac:dyDescent="0.25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3</v>
      </c>
      <c r="F2727" s="218">
        <f t="shared" si="215"/>
        <v>15000</v>
      </c>
      <c r="G2727" s="207">
        <v>1266252</v>
      </c>
      <c r="H2727" s="203">
        <v>37029.384953703702</v>
      </c>
      <c r="I2727" t="s">
        <v>2721</v>
      </c>
      <c r="M2727" t="s">
        <v>2476</v>
      </c>
      <c r="N2727" t="s">
        <v>3110</v>
      </c>
      <c r="O2727" t="s">
        <v>1805</v>
      </c>
      <c r="P2727" s="204">
        <v>5000</v>
      </c>
      <c r="S2727" t="s">
        <v>2477</v>
      </c>
      <c r="T2727" t="s">
        <v>3899</v>
      </c>
      <c r="U2727" s="206">
        <v>3.85</v>
      </c>
      <c r="V2727" t="s">
        <v>2862</v>
      </c>
      <c r="W2727" t="s">
        <v>2386</v>
      </c>
      <c r="X2727" t="s">
        <v>2375</v>
      </c>
      <c r="Y2727" t="s">
        <v>3114</v>
      </c>
      <c r="Z2727" t="s">
        <v>3532</v>
      </c>
      <c r="AA2727">
        <v>797773</v>
      </c>
      <c r="AB2727" s="203">
        <v>37030.875</v>
      </c>
      <c r="AC2727" s="203">
        <v>37032.875</v>
      </c>
    </row>
    <row r="2728" spans="1:29" x14ac:dyDescent="0.25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3</v>
      </c>
      <c r="F2728" s="218">
        <f t="shared" si="215"/>
        <v>16500</v>
      </c>
      <c r="G2728" s="207">
        <v>1266253</v>
      </c>
      <c r="H2728" s="203">
        <v>37029.384953703702</v>
      </c>
      <c r="I2728" t="s">
        <v>3240</v>
      </c>
      <c r="M2728" t="s">
        <v>2476</v>
      </c>
      <c r="N2728" t="s">
        <v>3110</v>
      </c>
      <c r="O2728" t="s">
        <v>1177</v>
      </c>
      <c r="Q2728" s="204">
        <v>5500</v>
      </c>
      <c r="S2728" t="s">
        <v>2477</v>
      </c>
      <c r="T2728" t="s">
        <v>3899</v>
      </c>
      <c r="U2728" s="206">
        <v>4.1399999999999997</v>
      </c>
      <c r="V2728" t="s">
        <v>3176</v>
      </c>
      <c r="W2728" t="s">
        <v>2319</v>
      </c>
      <c r="X2728" t="s">
        <v>2915</v>
      </c>
      <c r="Y2728" t="s">
        <v>3114</v>
      </c>
      <c r="Z2728" t="s">
        <v>3532</v>
      </c>
      <c r="AA2728">
        <v>797774</v>
      </c>
      <c r="AB2728" s="203">
        <v>37030.875</v>
      </c>
      <c r="AC2728" s="203">
        <v>37032.875</v>
      </c>
    </row>
    <row r="2729" spans="1:29" x14ac:dyDescent="0.25">
      <c r="A2729" s="44" t="str">
        <f t="shared" si="211"/>
        <v xml:space="preserve"> Natural Gas Financial</v>
      </c>
      <c r="B2729" s="44" t="str">
        <f t="shared" si="212"/>
        <v/>
      </c>
      <c r="C2729" s="44" t="str">
        <f t="shared" si="213"/>
        <v>Natural Gas</v>
      </c>
      <c r="D2729" s="44" t="str">
        <f t="shared" si="214"/>
        <v>Financial</v>
      </c>
      <c r="E2729" s="44">
        <f>IF(VLOOKUP(S2729,'DD-Lookup'!$J$6:$L$50,3,FALSE)="Monthly",(YEAR(AC2729)-YEAR(AB2729))*12+MONTH(AC2729)-MONTH(AB2729)+1,(AC2729-AB2729+1))</f>
        <v>123</v>
      </c>
      <c r="F2729" s="218">
        <f t="shared" si="215"/>
        <v>615000</v>
      </c>
      <c r="G2729" s="207">
        <v>1266255</v>
      </c>
      <c r="H2729" s="203">
        <v>37029.384965277779</v>
      </c>
      <c r="I2729" t="s">
        <v>2654</v>
      </c>
      <c r="M2729" t="s">
        <v>2476</v>
      </c>
      <c r="N2729" t="s">
        <v>3842</v>
      </c>
      <c r="O2729" t="s">
        <v>3843</v>
      </c>
      <c r="P2729" s="204">
        <v>5000</v>
      </c>
      <c r="S2729" t="s">
        <v>2477</v>
      </c>
      <c r="T2729" t="s">
        <v>3899</v>
      </c>
      <c r="U2729" s="206">
        <v>-0.37</v>
      </c>
      <c r="V2729" t="s">
        <v>2521</v>
      </c>
      <c r="W2729" t="s">
        <v>3844</v>
      </c>
      <c r="X2729" t="s">
        <v>3845</v>
      </c>
      <c r="Y2729" t="s">
        <v>3964</v>
      </c>
      <c r="Z2729" t="s">
        <v>3533</v>
      </c>
      <c r="AA2729" t="s">
        <v>81</v>
      </c>
      <c r="AB2729" s="203">
        <v>37073</v>
      </c>
      <c r="AC2729" s="203">
        <v>37195</v>
      </c>
    </row>
    <row r="2730" spans="1:29" x14ac:dyDescent="0.25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3</v>
      </c>
      <c r="F2730" s="218">
        <f t="shared" si="215"/>
        <v>6000</v>
      </c>
      <c r="G2730" s="207">
        <v>1266254</v>
      </c>
      <c r="H2730" s="203">
        <v>37029.384965277779</v>
      </c>
      <c r="I2730" t="s">
        <v>2383</v>
      </c>
      <c r="M2730" t="s">
        <v>2476</v>
      </c>
      <c r="N2730" t="s">
        <v>3110</v>
      </c>
      <c r="O2730" t="s">
        <v>1913</v>
      </c>
      <c r="Q2730" s="204">
        <v>2000</v>
      </c>
      <c r="S2730" t="s">
        <v>2477</v>
      </c>
      <c r="T2730" t="s">
        <v>3899</v>
      </c>
      <c r="U2730" s="206">
        <v>4.4400000000000004</v>
      </c>
      <c r="V2730" t="s">
        <v>2967</v>
      </c>
      <c r="W2730" t="s">
        <v>2358</v>
      </c>
      <c r="X2730" t="s">
        <v>2359</v>
      </c>
      <c r="Y2730" t="s">
        <v>3114</v>
      </c>
      <c r="Z2730" t="s">
        <v>3532</v>
      </c>
      <c r="AA2730">
        <v>797775</v>
      </c>
      <c r="AB2730" s="203">
        <v>37030.875</v>
      </c>
      <c r="AC2730" s="203">
        <v>37032.875</v>
      </c>
    </row>
    <row r="2731" spans="1:29" x14ac:dyDescent="0.25">
      <c r="A2731" s="44" t="str">
        <f t="shared" si="211"/>
        <v>US Power Physical</v>
      </c>
      <c r="B2731" s="44" t="str">
        <f t="shared" si="212"/>
        <v>US</v>
      </c>
      <c r="C2731" s="44" t="str">
        <f t="shared" si="213"/>
        <v>Power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62</v>
      </c>
      <c r="F2731" s="218">
        <f t="shared" si="215"/>
        <v>3100</v>
      </c>
      <c r="G2731" s="207">
        <v>1266256</v>
      </c>
      <c r="H2731" s="203">
        <v>37029.384988425925</v>
      </c>
      <c r="I2731" t="s">
        <v>2630</v>
      </c>
      <c r="M2731" t="s">
        <v>3301</v>
      </c>
      <c r="N2731" t="s">
        <v>2631</v>
      </c>
      <c r="O2731" t="s">
        <v>82</v>
      </c>
      <c r="Q2731" s="204">
        <v>50</v>
      </c>
      <c r="S2731" t="s">
        <v>2475</v>
      </c>
      <c r="T2731" t="s">
        <v>3899</v>
      </c>
      <c r="U2731" s="206">
        <v>84</v>
      </c>
      <c r="V2731" t="s">
        <v>1698</v>
      </c>
      <c r="W2731" t="s">
        <v>2689</v>
      </c>
      <c r="X2731" t="s">
        <v>2664</v>
      </c>
      <c r="Y2731" t="s">
        <v>4166</v>
      </c>
      <c r="Z2731" t="s">
        <v>3527</v>
      </c>
      <c r="AA2731">
        <v>615296.1</v>
      </c>
      <c r="AB2731" s="203">
        <v>37073.71597222222</v>
      </c>
      <c r="AC2731" s="203">
        <v>37134.71597222222</v>
      </c>
    </row>
    <row r="2732" spans="1:29" x14ac:dyDescent="0.25">
      <c r="A2732" s="44" t="str">
        <f t="shared" si="211"/>
        <v xml:space="preserve"> Natural Gas Physical</v>
      </c>
      <c r="B2732" s="44" t="str">
        <f t="shared" si="212"/>
        <v/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4</v>
      </c>
      <c r="F2732" s="218">
        <f t="shared" si="215"/>
        <v>40000</v>
      </c>
      <c r="G2732" s="207">
        <v>1266257</v>
      </c>
      <c r="H2732" s="203">
        <v>37029.385000000002</v>
      </c>
      <c r="I2732" t="s">
        <v>2949</v>
      </c>
      <c r="M2732" t="s">
        <v>2476</v>
      </c>
      <c r="N2732" t="s">
        <v>2391</v>
      </c>
      <c r="O2732" t="s">
        <v>2080</v>
      </c>
      <c r="P2732" s="204">
        <v>10000</v>
      </c>
      <c r="S2732" t="s">
        <v>4050</v>
      </c>
      <c r="T2732" t="s">
        <v>2392</v>
      </c>
      <c r="U2732" s="206">
        <v>5.4</v>
      </c>
      <c r="V2732" t="s">
        <v>3768</v>
      </c>
      <c r="W2732" t="s">
        <v>2394</v>
      </c>
      <c r="X2732" t="s">
        <v>2395</v>
      </c>
      <c r="Y2732" t="s">
        <v>3114</v>
      </c>
      <c r="Z2732" t="s">
        <v>3533</v>
      </c>
      <c r="AA2732">
        <v>797776</v>
      </c>
      <c r="AB2732" s="203">
        <v>37029.875</v>
      </c>
      <c r="AC2732" s="203">
        <v>37032.875</v>
      </c>
    </row>
    <row r="2733" spans="1:29" x14ac:dyDescent="0.25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3</v>
      </c>
      <c r="F2733" s="218">
        <f t="shared" si="215"/>
        <v>966</v>
      </c>
      <c r="G2733" s="207">
        <v>1266258</v>
      </c>
      <c r="H2733" s="203">
        <v>37029.385023148148</v>
      </c>
      <c r="I2733" t="s">
        <v>3169</v>
      </c>
      <c r="M2733" t="s">
        <v>2476</v>
      </c>
      <c r="N2733" t="s">
        <v>3110</v>
      </c>
      <c r="O2733" t="s">
        <v>1848</v>
      </c>
      <c r="Q2733" s="204">
        <v>322</v>
      </c>
      <c r="S2733" t="s">
        <v>2477</v>
      </c>
      <c r="T2733" t="s">
        <v>3899</v>
      </c>
      <c r="U2733" s="206">
        <v>4.3449999999999998</v>
      </c>
      <c r="V2733" t="s">
        <v>2890</v>
      </c>
      <c r="W2733" t="s">
        <v>3174</v>
      </c>
      <c r="X2733" t="s">
        <v>3175</v>
      </c>
      <c r="Y2733" t="s">
        <v>3114</v>
      </c>
      <c r="Z2733" t="s">
        <v>3532</v>
      </c>
      <c r="AA2733">
        <v>797777</v>
      </c>
      <c r="AB2733" s="203">
        <v>37030.875</v>
      </c>
      <c r="AC2733" s="203">
        <v>37032.875</v>
      </c>
    </row>
    <row r="2734" spans="1:29" x14ac:dyDescent="0.25">
      <c r="A2734" s="44" t="str">
        <f t="shared" si="211"/>
        <v>US Crude Financial</v>
      </c>
      <c r="B2734" s="44" t="str">
        <f t="shared" si="212"/>
        <v>US</v>
      </c>
      <c r="C2734" s="44" t="str">
        <f t="shared" si="213"/>
        <v>Crude</v>
      </c>
      <c r="D2734" s="44" t="str">
        <f t="shared" si="214"/>
        <v>Financial</v>
      </c>
      <c r="E2734" s="44">
        <f>IF(VLOOKUP(S2734,'DD-Lookup'!$J$6:$L$50,3,FALSE)="Monthly",(YEAR(AC2734)-YEAR(AB2734))*12+MONTH(AC2734)-MONTH(AB2734)+1,(AC2734-AB2734+1))</f>
        <v>1</v>
      </c>
      <c r="F2734" s="218">
        <f t="shared" si="215"/>
        <v>50000</v>
      </c>
      <c r="G2734" s="207">
        <v>1266259</v>
      </c>
      <c r="H2734" s="203">
        <v>37029.385034722225</v>
      </c>
      <c r="I2734" t="s">
        <v>2346</v>
      </c>
      <c r="M2734" t="s">
        <v>3626</v>
      </c>
      <c r="N2734" t="s">
        <v>4150</v>
      </c>
      <c r="O2734" t="s">
        <v>2550</v>
      </c>
      <c r="Q2734" s="204">
        <v>50000</v>
      </c>
      <c r="S2734" t="s">
        <v>2483</v>
      </c>
      <c r="T2734" t="s">
        <v>3899</v>
      </c>
      <c r="U2734" s="206">
        <v>29.8</v>
      </c>
      <c r="V2734" t="s">
        <v>2991</v>
      </c>
      <c r="W2734" t="s">
        <v>4153</v>
      </c>
      <c r="X2734" t="s">
        <v>4154</v>
      </c>
      <c r="Y2734" t="s">
        <v>3964</v>
      </c>
      <c r="Z2734" t="s">
        <v>3532</v>
      </c>
      <c r="AA2734" t="s">
        <v>83</v>
      </c>
      <c r="AB2734" s="203">
        <v>37073</v>
      </c>
      <c r="AC2734" s="203">
        <v>37103</v>
      </c>
    </row>
    <row r="2735" spans="1:29" x14ac:dyDescent="0.25">
      <c r="A2735" s="44" t="str">
        <f t="shared" si="211"/>
        <v>US Crude Financial</v>
      </c>
      <c r="B2735" s="44" t="str">
        <f t="shared" si="212"/>
        <v>US</v>
      </c>
      <c r="C2735" s="44" t="str">
        <f t="shared" si="213"/>
        <v>Crude</v>
      </c>
      <c r="D2735" s="44" t="str">
        <f t="shared" si="214"/>
        <v>Financial</v>
      </c>
      <c r="E2735" s="44">
        <f>IF(VLOOKUP(S2735,'DD-Lookup'!$J$6:$L$50,3,FALSE)="Monthly",(YEAR(AC2735)-YEAR(AB2735))*12+MONTH(AC2735)-MONTH(AB2735)+1,(AC2735-AB2735+1))</f>
        <v>1</v>
      </c>
      <c r="F2735" s="218">
        <f t="shared" si="215"/>
        <v>50000</v>
      </c>
      <c r="G2735" s="207">
        <v>1266260</v>
      </c>
      <c r="H2735" s="203">
        <v>37029.385081018518</v>
      </c>
      <c r="I2735" t="s">
        <v>4149</v>
      </c>
      <c r="M2735" t="s">
        <v>3626</v>
      </c>
      <c r="N2735" t="s">
        <v>4150</v>
      </c>
      <c r="O2735" t="s">
        <v>4151</v>
      </c>
      <c r="Q2735" s="204">
        <v>50000</v>
      </c>
      <c r="S2735" t="s">
        <v>2483</v>
      </c>
      <c r="T2735" t="s">
        <v>3899</v>
      </c>
      <c r="U2735" s="206">
        <v>29.42</v>
      </c>
      <c r="V2735" t="s">
        <v>2372</v>
      </c>
      <c r="W2735" t="s">
        <v>4153</v>
      </c>
      <c r="X2735" t="s">
        <v>4154</v>
      </c>
      <c r="Y2735" t="s">
        <v>3964</v>
      </c>
      <c r="Z2735" t="s">
        <v>3532</v>
      </c>
      <c r="AA2735" t="s">
        <v>84</v>
      </c>
      <c r="AB2735" s="203">
        <v>37043</v>
      </c>
      <c r="AC2735" s="203">
        <v>37072</v>
      </c>
    </row>
    <row r="2736" spans="1:29" x14ac:dyDescent="0.25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3</v>
      </c>
      <c r="F2736" s="218">
        <f t="shared" si="215"/>
        <v>30000</v>
      </c>
      <c r="G2736" s="207">
        <v>1266261</v>
      </c>
      <c r="H2736" s="203">
        <v>37029.385162037041</v>
      </c>
      <c r="I2736" t="s">
        <v>3109</v>
      </c>
      <c r="M2736" t="s">
        <v>2476</v>
      </c>
      <c r="N2736" t="s">
        <v>3110</v>
      </c>
      <c r="O2736" t="s">
        <v>1839</v>
      </c>
      <c r="Q2736" s="204">
        <v>10000</v>
      </c>
      <c r="S2736" t="s">
        <v>2477</v>
      </c>
      <c r="T2736" t="s">
        <v>3899</v>
      </c>
      <c r="U2736" s="206">
        <v>11.2</v>
      </c>
      <c r="V2736" t="s">
        <v>3692</v>
      </c>
      <c r="W2736" t="s">
        <v>2431</v>
      </c>
      <c r="X2736" t="s">
        <v>2375</v>
      </c>
      <c r="Y2736" t="s">
        <v>3114</v>
      </c>
      <c r="Z2736" t="s">
        <v>3532</v>
      </c>
      <c r="AA2736">
        <v>797778</v>
      </c>
      <c r="AB2736" s="203">
        <v>37030.875</v>
      </c>
      <c r="AC2736" s="203">
        <v>37032.875</v>
      </c>
    </row>
    <row r="2737" spans="1:29" x14ac:dyDescent="0.25">
      <c r="A2737" s="44" t="str">
        <f t="shared" si="211"/>
        <v>US Natural Gas Financial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Financial</v>
      </c>
      <c r="E2737" s="44">
        <f>IF(VLOOKUP(S2737,'DD-Lookup'!$J$6:$L$50,3,FALSE)="Monthly",(YEAR(AC2737)-YEAR(AB2737))*12+MONTH(AC2737)-MONTH(AB2737)+1,(AC2737-AB2737+1))</f>
        <v>30</v>
      </c>
      <c r="F2737" s="218">
        <f t="shared" si="215"/>
        <v>75000</v>
      </c>
      <c r="G2737" s="207">
        <v>1266262</v>
      </c>
      <c r="H2737" s="203">
        <v>37029.38517361111</v>
      </c>
      <c r="I2737" t="s">
        <v>3240</v>
      </c>
      <c r="M2737" t="s">
        <v>2476</v>
      </c>
      <c r="N2737" t="s">
        <v>2711</v>
      </c>
      <c r="O2737" t="s">
        <v>2712</v>
      </c>
      <c r="P2737" s="204">
        <v>2500</v>
      </c>
      <c r="S2737" t="s">
        <v>2477</v>
      </c>
      <c r="T2737" t="s">
        <v>3899</v>
      </c>
      <c r="U2737" s="206">
        <v>4.1950000000000003</v>
      </c>
      <c r="V2737" t="s">
        <v>2508</v>
      </c>
      <c r="W2737" t="s">
        <v>3390</v>
      </c>
      <c r="X2737" t="s">
        <v>2713</v>
      </c>
      <c r="Y2737" t="s">
        <v>3964</v>
      </c>
      <c r="Z2737" t="s">
        <v>3532</v>
      </c>
      <c r="AA2737" t="s">
        <v>85</v>
      </c>
      <c r="AB2737" s="203">
        <v>37043.875</v>
      </c>
      <c r="AC2737" s="203">
        <v>37072.875</v>
      </c>
    </row>
    <row r="2738" spans="1:29" x14ac:dyDescent="0.25">
      <c r="A2738" s="44" t="str">
        <f t="shared" si="211"/>
        <v>US Natural Gas Financial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Financial</v>
      </c>
      <c r="E2738" s="44">
        <f>IF(VLOOKUP(S2738,'DD-Lookup'!$J$6:$L$50,3,FALSE)="Monthly",(YEAR(AC2738)-YEAR(AB2738))*12+MONTH(AC2738)-MONTH(AB2738)+1,(AC2738-AB2738+1))</f>
        <v>151</v>
      </c>
      <c r="F2738" s="218">
        <f t="shared" si="215"/>
        <v>755000</v>
      </c>
      <c r="G2738" s="207">
        <v>1266263</v>
      </c>
      <c r="H2738" s="203">
        <v>37029.385185185187</v>
      </c>
      <c r="I2738" t="s">
        <v>2346</v>
      </c>
      <c r="M2738" t="s">
        <v>2476</v>
      </c>
      <c r="N2738" t="s">
        <v>2711</v>
      </c>
      <c r="O2738" t="s">
        <v>3148</v>
      </c>
      <c r="Q2738" s="204">
        <v>5000</v>
      </c>
      <c r="S2738" t="s">
        <v>2477</v>
      </c>
      <c r="T2738" t="s">
        <v>3899</v>
      </c>
      <c r="U2738" s="206">
        <v>4.7</v>
      </c>
      <c r="V2738" t="s">
        <v>2347</v>
      </c>
      <c r="W2738" t="s">
        <v>3390</v>
      </c>
      <c r="X2738" t="s">
        <v>2713</v>
      </c>
      <c r="Y2738" t="s">
        <v>3964</v>
      </c>
      <c r="Z2738" t="s">
        <v>3532</v>
      </c>
      <c r="AA2738" t="s">
        <v>86</v>
      </c>
      <c r="AB2738" s="203">
        <v>37196</v>
      </c>
      <c r="AC2738" s="203">
        <v>37346</v>
      </c>
    </row>
    <row r="2739" spans="1:29" x14ac:dyDescent="0.25">
      <c r="A2739" s="44" t="str">
        <f t="shared" si="211"/>
        <v>US Crude Financial</v>
      </c>
      <c r="B2739" s="44" t="str">
        <f t="shared" si="212"/>
        <v>US</v>
      </c>
      <c r="C2739" s="44" t="str">
        <f t="shared" si="213"/>
        <v>Crude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1</v>
      </c>
      <c r="F2739" s="218">
        <f t="shared" si="215"/>
        <v>50000</v>
      </c>
      <c r="G2739" s="207">
        <v>1266264</v>
      </c>
      <c r="H2739" s="203">
        <v>37029.385196759256</v>
      </c>
      <c r="I2739" t="s">
        <v>2699</v>
      </c>
      <c r="M2739" t="s">
        <v>3626</v>
      </c>
      <c r="N2739" t="s">
        <v>4150</v>
      </c>
      <c r="O2739" t="s">
        <v>2340</v>
      </c>
      <c r="Q2739" s="204">
        <v>50000</v>
      </c>
      <c r="S2739" t="s">
        <v>2483</v>
      </c>
      <c r="T2739" t="s">
        <v>3899</v>
      </c>
      <c r="U2739" s="206">
        <v>29.46</v>
      </c>
      <c r="V2739" t="s">
        <v>2988</v>
      </c>
      <c r="W2739" t="s">
        <v>4153</v>
      </c>
      <c r="X2739" t="s">
        <v>2341</v>
      </c>
      <c r="Y2739" t="s">
        <v>3964</v>
      </c>
      <c r="Z2739" t="s">
        <v>3532</v>
      </c>
      <c r="AA2739" t="s">
        <v>87</v>
      </c>
      <c r="AB2739" s="203">
        <v>37043</v>
      </c>
      <c r="AC2739" s="203">
        <v>37072</v>
      </c>
    </row>
    <row r="2740" spans="1:29" x14ac:dyDescent="0.25">
      <c r="A2740" s="44" t="str">
        <f t="shared" si="211"/>
        <v>US Natural Gas Financial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Financial</v>
      </c>
      <c r="E2740" s="44">
        <f>IF(VLOOKUP(S2740,'DD-Lookup'!$J$6:$L$50,3,FALSE)="Monthly",(YEAR(AC2740)-YEAR(AB2740))*12+MONTH(AC2740)-MONTH(AB2740)+1,(AC2740-AB2740+1))</f>
        <v>13</v>
      </c>
      <c r="F2740" s="218">
        <f t="shared" si="215"/>
        <v>65000</v>
      </c>
      <c r="G2740" s="207">
        <v>1266266</v>
      </c>
      <c r="H2740" s="203">
        <v>37029.385208333333</v>
      </c>
      <c r="I2740" t="s">
        <v>2699</v>
      </c>
      <c r="M2740" t="s">
        <v>2476</v>
      </c>
      <c r="N2740" t="s">
        <v>2711</v>
      </c>
      <c r="O2740" t="s">
        <v>2237</v>
      </c>
      <c r="Q2740" s="204">
        <v>5000</v>
      </c>
      <c r="S2740" t="s">
        <v>2477</v>
      </c>
      <c r="T2740" t="s">
        <v>3899</v>
      </c>
      <c r="U2740" s="206">
        <v>11.3</v>
      </c>
      <c r="V2740" t="s">
        <v>74</v>
      </c>
      <c r="W2740" t="s">
        <v>2374</v>
      </c>
      <c r="X2740" t="s">
        <v>3790</v>
      </c>
      <c r="Y2740" t="s">
        <v>3964</v>
      </c>
      <c r="Z2740" t="s">
        <v>3532</v>
      </c>
      <c r="AA2740" t="s">
        <v>88</v>
      </c>
      <c r="AB2740" s="203">
        <v>37030.875</v>
      </c>
      <c r="AC2740" s="203">
        <v>37042.875</v>
      </c>
    </row>
    <row r="2741" spans="1:29" x14ac:dyDescent="0.25">
      <c r="A2741" s="44" t="str">
        <f t="shared" si="211"/>
        <v>US Crude Financial</v>
      </c>
      <c r="B2741" s="44" t="str">
        <f t="shared" si="212"/>
        <v>US</v>
      </c>
      <c r="C2741" s="44" t="str">
        <f t="shared" si="213"/>
        <v>Crude</v>
      </c>
      <c r="D2741" s="44" t="str">
        <f t="shared" si="214"/>
        <v>Financial</v>
      </c>
      <c r="E2741" s="44">
        <f>IF(VLOOKUP(S2741,'DD-Lookup'!$J$6:$L$50,3,FALSE)="Monthly",(YEAR(AC2741)-YEAR(AB2741))*12+MONTH(AC2741)-MONTH(AB2741)+1,(AC2741-AB2741+1))</f>
        <v>1</v>
      </c>
      <c r="F2741" s="218">
        <f t="shared" si="215"/>
        <v>50000</v>
      </c>
      <c r="G2741" s="207">
        <v>1266265</v>
      </c>
      <c r="H2741" s="203">
        <v>37029.385208333333</v>
      </c>
      <c r="I2741" t="s">
        <v>4149</v>
      </c>
      <c r="M2741" t="s">
        <v>3626</v>
      </c>
      <c r="N2741" t="s">
        <v>4150</v>
      </c>
      <c r="O2741" t="s">
        <v>2550</v>
      </c>
      <c r="Q2741" s="204">
        <v>50000</v>
      </c>
      <c r="S2741" t="s">
        <v>2483</v>
      </c>
      <c r="T2741" t="s">
        <v>3899</v>
      </c>
      <c r="U2741" s="206">
        <v>29.84</v>
      </c>
      <c r="V2741" t="s">
        <v>89</v>
      </c>
      <c r="W2741" t="s">
        <v>4153</v>
      </c>
      <c r="X2741" t="s">
        <v>4154</v>
      </c>
      <c r="Y2741" t="s">
        <v>3964</v>
      </c>
      <c r="Z2741" t="s">
        <v>3532</v>
      </c>
      <c r="AA2741" t="s">
        <v>90</v>
      </c>
      <c r="AB2741" s="203">
        <v>37073</v>
      </c>
      <c r="AC2741" s="203">
        <v>37103</v>
      </c>
    </row>
    <row r="2742" spans="1:29" x14ac:dyDescent="0.25">
      <c r="A2742" s="44" t="str">
        <f t="shared" si="211"/>
        <v>US Crude Financial</v>
      </c>
      <c r="B2742" s="44" t="str">
        <f t="shared" si="212"/>
        <v>US</v>
      </c>
      <c r="C2742" s="44" t="str">
        <f t="shared" si="213"/>
        <v>Crude</v>
      </c>
      <c r="D2742" s="44" t="str">
        <f t="shared" si="214"/>
        <v>Financial</v>
      </c>
      <c r="E2742" s="44">
        <f>IF(VLOOKUP(S2742,'DD-Lookup'!$J$6:$L$50,3,FALSE)="Monthly",(YEAR(AC2742)-YEAR(AB2742))*12+MONTH(AC2742)-MONTH(AB2742)+1,(AC2742-AB2742+1))</f>
        <v>1</v>
      </c>
      <c r="F2742" s="218">
        <f t="shared" si="215"/>
        <v>50000</v>
      </c>
      <c r="G2742" s="207">
        <v>1266267</v>
      </c>
      <c r="H2742" s="203">
        <v>37029.385266203702</v>
      </c>
      <c r="I2742" t="s">
        <v>4149</v>
      </c>
      <c r="M2742" t="s">
        <v>3626</v>
      </c>
      <c r="N2742" t="s">
        <v>4150</v>
      </c>
      <c r="O2742" t="s">
        <v>4151</v>
      </c>
      <c r="P2742" s="204">
        <v>50000</v>
      </c>
      <c r="S2742" t="s">
        <v>2483</v>
      </c>
      <c r="T2742" t="s">
        <v>3899</v>
      </c>
      <c r="U2742" s="206">
        <v>29.44</v>
      </c>
      <c r="V2742" t="s">
        <v>2372</v>
      </c>
      <c r="W2742" t="s">
        <v>4153</v>
      </c>
      <c r="X2742" t="s">
        <v>4154</v>
      </c>
      <c r="Y2742" t="s">
        <v>3964</v>
      </c>
      <c r="Z2742" t="s">
        <v>3532</v>
      </c>
      <c r="AA2742" t="s">
        <v>91</v>
      </c>
      <c r="AB2742" s="203">
        <v>37043</v>
      </c>
      <c r="AC2742" s="203">
        <v>37072</v>
      </c>
    </row>
    <row r="2743" spans="1:29" x14ac:dyDescent="0.25">
      <c r="A2743" s="44" t="str">
        <f t="shared" si="211"/>
        <v xml:space="preserve"> Crude Financial</v>
      </c>
      <c r="B2743" s="44" t="str">
        <f t="shared" si="212"/>
        <v/>
      </c>
      <c r="C2743" s="44" t="str">
        <f t="shared" si="213"/>
        <v>Crude</v>
      </c>
      <c r="D2743" s="44" t="str">
        <f t="shared" si="214"/>
        <v>Financial</v>
      </c>
      <c r="E2743" s="44">
        <f>IF(VLOOKUP(S2743,'DD-Lookup'!$J$6:$L$50,3,FALSE)="Monthly",(YEAR(AC2743)-YEAR(AB2743))*12+MONTH(AC2743)-MONTH(AB2743)+1,(AC2743-AB2743+1))</f>
        <v>31</v>
      </c>
      <c r="F2743" s="218">
        <f t="shared" si="215"/>
        <v>775000</v>
      </c>
      <c r="G2743" s="207">
        <v>1266268</v>
      </c>
      <c r="H2743" s="203">
        <v>37029.385289351849</v>
      </c>
      <c r="I2743" t="s">
        <v>4149</v>
      </c>
      <c r="M2743" t="s">
        <v>3626</v>
      </c>
      <c r="N2743" t="s">
        <v>2751</v>
      </c>
      <c r="O2743" t="s">
        <v>2752</v>
      </c>
      <c r="Q2743" s="204">
        <v>25000</v>
      </c>
      <c r="S2743" t="s">
        <v>2753</v>
      </c>
      <c r="T2743" t="s">
        <v>3899</v>
      </c>
      <c r="U2743" s="206">
        <v>28.91</v>
      </c>
      <c r="V2743" t="s">
        <v>2999</v>
      </c>
      <c r="W2743" t="s">
        <v>4117</v>
      </c>
      <c r="X2743" t="s">
        <v>4118</v>
      </c>
      <c r="Y2743" t="s">
        <v>3964</v>
      </c>
      <c r="Z2743" t="s">
        <v>1184</v>
      </c>
      <c r="AA2743" t="s">
        <v>92</v>
      </c>
      <c r="AB2743" s="203">
        <v>37073</v>
      </c>
      <c r="AC2743" s="203">
        <v>37103</v>
      </c>
    </row>
    <row r="2744" spans="1:29" x14ac:dyDescent="0.25">
      <c r="A2744" s="44" t="str">
        <f t="shared" si="211"/>
        <v xml:space="preserve"> Metals Financial</v>
      </c>
      <c r="B2744" s="44" t="str">
        <f t="shared" si="212"/>
        <v/>
      </c>
      <c r="C2744" s="44" t="str">
        <f t="shared" si="213"/>
        <v>Metals</v>
      </c>
      <c r="D2744" s="44" t="str">
        <f t="shared" si="214"/>
        <v>Financial</v>
      </c>
      <c r="E2744" s="44">
        <f>IF(VLOOKUP(S2744,'DD-Lookup'!$J$6:$L$50,3,FALSE)="Monthly",(YEAR(AC2744)-YEAR(AB2744))*12+MONTH(AC2744)-MONTH(AB2744)+1,(AC2744-AB2744+1))</f>
        <v>1</v>
      </c>
      <c r="F2744" s="218">
        <f t="shared" si="215"/>
        <v>20</v>
      </c>
      <c r="G2744" s="207">
        <v>1266269</v>
      </c>
      <c r="H2744" s="203">
        <v>37029.385300925926</v>
      </c>
      <c r="I2744" t="s">
        <v>4022</v>
      </c>
      <c r="M2744" t="s">
        <v>2482</v>
      </c>
      <c r="N2744" t="s">
        <v>3978</v>
      </c>
      <c r="O2744" t="s">
        <v>3979</v>
      </c>
      <c r="P2744" s="204">
        <v>20</v>
      </c>
      <c r="S2744" t="s">
        <v>3898</v>
      </c>
      <c r="T2744" t="s">
        <v>3899</v>
      </c>
      <c r="U2744" s="206">
        <v>485</v>
      </c>
      <c r="V2744" t="s">
        <v>4155</v>
      </c>
      <c r="W2744" t="s">
        <v>3962</v>
      </c>
      <c r="X2744" t="s">
        <v>3902</v>
      </c>
      <c r="Y2744" t="s">
        <v>3903</v>
      </c>
      <c r="Z2744" t="s">
        <v>3904</v>
      </c>
      <c r="AA2744">
        <v>2138585</v>
      </c>
    </row>
    <row r="2745" spans="1:29" x14ac:dyDescent="0.25">
      <c r="A2745" s="44" t="str">
        <f t="shared" si="211"/>
        <v>US Natural Gas Financial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Financial</v>
      </c>
      <c r="E2745" s="44">
        <f>IF(VLOOKUP(S2745,'DD-Lookup'!$J$6:$L$50,3,FALSE)="Monthly",(YEAR(AC2745)-YEAR(AB2745))*12+MONTH(AC2745)-MONTH(AB2745)+1,(AC2745-AB2745+1))</f>
        <v>153</v>
      </c>
      <c r="F2745" s="218">
        <f t="shared" si="215"/>
        <v>765000</v>
      </c>
      <c r="G2745" s="207">
        <v>1266271</v>
      </c>
      <c r="H2745" s="203">
        <v>37029.385451388887</v>
      </c>
      <c r="I2745" t="s">
        <v>3240</v>
      </c>
      <c r="M2745" t="s">
        <v>2476</v>
      </c>
      <c r="N2745" t="s">
        <v>2711</v>
      </c>
      <c r="O2745" t="s">
        <v>2310</v>
      </c>
      <c r="Q2745" s="204">
        <v>5000</v>
      </c>
      <c r="S2745" t="s">
        <v>2477</v>
      </c>
      <c r="T2745" t="s">
        <v>3899</v>
      </c>
      <c r="U2745" s="206">
        <v>4.335</v>
      </c>
      <c r="V2745" t="s">
        <v>3679</v>
      </c>
      <c r="W2745" t="s">
        <v>3390</v>
      </c>
      <c r="X2745" t="s">
        <v>2713</v>
      </c>
      <c r="Y2745" t="s">
        <v>3964</v>
      </c>
      <c r="Z2745" t="s">
        <v>3532</v>
      </c>
      <c r="AA2745" t="s">
        <v>93</v>
      </c>
      <c r="AB2745" s="203">
        <v>37043</v>
      </c>
      <c r="AC2745" s="203">
        <v>37195</v>
      </c>
    </row>
    <row r="2746" spans="1:29" x14ac:dyDescent="0.25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3</v>
      </c>
      <c r="F2746" s="218">
        <f t="shared" si="215"/>
        <v>15000</v>
      </c>
      <c r="G2746" s="207">
        <v>1266272</v>
      </c>
      <c r="H2746" s="203">
        <v>37029.385497685187</v>
      </c>
      <c r="I2746" t="s">
        <v>3681</v>
      </c>
      <c r="M2746" t="s">
        <v>2476</v>
      </c>
      <c r="N2746" t="s">
        <v>3110</v>
      </c>
      <c r="O2746" t="s">
        <v>2624</v>
      </c>
      <c r="P2746" s="204">
        <v>5000</v>
      </c>
      <c r="S2746" t="s">
        <v>2477</v>
      </c>
      <c r="T2746" t="s">
        <v>3899</v>
      </c>
      <c r="U2746" s="206">
        <v>4.08</v>
      </c>
      <c r="V2746" t="s">
        <v>3682</v>
      </c>
      <c r="W2746" t="s">
        <v>4133</v>
      </c>
      <c r="X2746" t="s">
        <v>2378</v>
      </c>
      <c r="Y2746" t="s">
        <v>3114</v>
      </c>
      <c r="Z2746" t="s">
        <v>3532</v>
      </c>
      <c r="AA2746">
        <v>797779</v>
      </c>
      <c r="AB2746" s="203">
        <v>37030.875</v>
      </c>
      <c r="AC2746" s="203">
        <v>37032.875</v>
      </c>
    </row>
    <row r="2747" spans="1:29" x14ac:dyDescent="0.25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3</v>
      </c>
      <c r="F2747" s="218">
        <f t="shared" si="215"/>
        <v>15000</v>
      </c>
      <c r="G2747" s="207">
        <v>1266273</v>
      </c>
      <c r="H2747" s="203">
        <v>37029.385509259257</v>
      </c>
      <c r="I2747" t="s">
        <v>2669</v>
      </c>
      <c r="M2747" t="s">
        <v>2476</v>
      </c>
      <c r="N2747" t="s">
        <v>2445</v>
      </c>
      <c r="O2747" t="s">
        <v>1902</v>
      </c>
      <c r="P2747" s="204">
        <v>5000</v>
      </c>
      <c r="S2747" t="s">
        <v>2477</v>
      </c>
      <c r="T2747" t="s">
        <v>3899</v>
      </c>
      <c r="U2747" s="206">
        <v>4.125</v>
      </c>
      <c r="V2747" t="s">
        <v>2532</v>
      </c>
      <c r="W2747" t="s">
        <v>2827</v>
      </c>
      <c r="X2747" t="s">
        <v>2447</v>
      </c>
      <c r="Y2747" t="s">
        <v>3114</v>
      </c>
      <c r="Z2747" t="s">
        <v>2448</v>
      </c>
      <c r="AA2747">
        <v>797780</v>
      </c>
      <c r="AB2747" s="203">
        <v>37030.875</v>
      </c>
      <c r="AC2747" s="203">
        <v>37032.875</v>
      </c>
    </row>
    <row r="2748" spans="1:29" x14ac:dyDescent="0.25">
      <c r="A2748" s="44" t="str">
        <f t="shared" si="211"/>
        <v>US Natural Gas Financial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Financial</v>
      </c>
      <c r="E2748" s="44">
        <f>IF(VLOOKUP(S2748,'DD-Lookup'!$J$6:$L$50,3,FALSE)="Monthly",(YEAR(AC2748)-YEAR(AB2748))*12+MONTH(AC2748)-MONTH(AB2748)+1,(AC2748-AB2748+1))</f>
        <v>30</v>
      </c>
      <c r="F2748" s="218">
        <f t="shared" si="215"/>
        <v>600000</v>
      </c>
      <c r="G2748" s="207">
        <v>1266274</v>
      </c>
      <c r="H2748" s="203">
        <v>37029.385555555556</v>
      </c>
      <c r="I2748" t="s">
        <v>2754</v>
      </c>
      <c r="M2748" t="s">
        <v>2476</v>
      </c>
      <c r="N2748" t="s">
        <v>2711</v>
      </c>
      <c r="O2748" t="s">
        <v>2712</v>
      </c>
      <c r="Q2748" s="204">
        <v>20000</v>
      </c>
      <c r="S2748" t="s">
        <v>2477</v>
      </c>
      <c r="T2748" t="s">
        <v>3899</v>
      </c>
      <c r="U2748" s="206">
        <v>4.2050000000000001</v>
      </c>
      <c r="V2748" t="s">
        <v>3182</v>
      </c>
      <c r="W2748" t="s">
        <v>3390</v>
      </c>
      <c r="X2748" t="s">
        <v>2713</v>
      </c>
      <c r="Y2748" t="s">
        <v>3964</v>
      </c>
      <c r="Z2748" t="s">
        <v>3532</v>
      </c>
      <c r="AA2748" t="s">
        <v>94</v>
      </c>
      <c r="AB2748" s="203">
        <v>37043.875</v>
      </c>
      <c r="AC2748" s="203">
        <v>37072.875</v>
      </c>
    </row>
    <row r="2749" spans="1:29" x14ac:dyDescent="0.25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92</v>
      </c>
      <c r="F2749" s="218">
        <f t="shared" si="215"/>
        <v>460000</v>
      </c>
      <c r="G2749" s="207">
        <v>1266275</v>
      </c>
      <c r="H2749" s="203">
        <v>37029.38559027778</v>
      </c>
      <c r="I2749" t="s">
        <v>3133</v>
      </c>
      <c r="M2749" t="s">
        <v>2476</v>
      </c>
      <c r="N2749" t="s">
        <v>3125</v>
      </c>
      <c r="O2749" t="s">
        <v>95</v>
      </c>
      <c r="Q2749" s="204">
        <v>5000</v>
      </c>
      <c r="S2749" t="s">
        <v>2477</v>
      </c>
      <c r="T2749" t="s">
        <v>3899</v>
      </c>
      <c r="U2749" s="206">
        <v>3.85</v>
      </c>
      <c r="V2749" t="s">
        <v>2546</v>
      </c>
      <c r="W2749" t="s">
        <v>2374</v>
      </c>
      <c r="X2749" t="s">
        <v>3790</v>
      </c>
      <c r="Y2749" t="s">
        <v>3964</v>
      </c>
      <c r="Z2749" t="s">
        <v>3532</v>
      </c>
      <c r="AA2749" t="s">
        <v>96</v>
      </c>
      <c r="AB2749" s="203">
        <v>37073.875</v>
      </c>
      <c r="AC2749" s="203">
        <v>37164.875</v>
      </c>
    </row>
    <row r="2750" spans="1:29" x14ac:dyDescent="0.25">
      <c r="A2750" s="44" t="str">
        <f t="shared" si="211"/>
        <v>US Crude Financial</v>
      </c>
      <c r="B2750" s="44" t="str">
        <f t="shared" si="212"/>
        <v>US</v>
      </c>
      <c r="C2750" s="44" t="str">
        <f t="shared" si="213"/>
        <v>Crude</v>
      </c>
      <c r="D2750" s="44" t="str">
        <f t="shared" si="214"/>
        <v>Financial</v>
      </c>
      <c r="E2750" s="44">
        <f>IF(VLOOKUP(S2750,'DD-Lookup'!$J$6:$L$50,3,FALSE)="Monthly",(YEAR(AC2750)-YEAR(AB2750))*12+MONTH(AC2750)-MONTH(AB2750)+1,(AC2750-AB2750+1))</f>
        <v>1</v>
      </c>
      <c r="F2750" s="218">
        <f t="shared" si="215"/>
        <v>50000</v>
      </c>
      <c r="G2750" s="207">
        <v>1266276</v>
      </c>
      <c r="H2750" s="203">
        <v>37029.385601851849</v>
      </c>
      <c r="I2750" t="s">
        <v>2710</v>
      </c>
      <c r="M2750" t="s">
        <v>3626</v>
      </c>
      <c r="N2750" t="s">
        <v>4150</v>
      </c>
      <c r="O2750" t="s">
        <v>2550</v>
      </c>
      <c r="P2750" s="204">
        <v>50000</v>
      </c>
      <c r="S2750" t="s">
        <v>2483</v>
      </c>
      <c r="T2750" t="s">
        <v>3899</v>
      </c>
      <c r="U2750" s="206">
        <v>29.82</v>
      </c>
      <c r="V2750" t="s">
        <v>3743</v>
      </c>
      <c r="W2750" t="s">
        <v>4153</v>
      </c>
      <c r="X2750" t="s">
        <v>4154</v>
      </c>
      <c r="Y2750" t="s">
        <v>3964</v>
      </c>
      <c r="Z2750" t="s">
        <v>3532</v>
      </c>
      <c r="AA2750" t="s">
        <v>97</v>
      </c>
      <c r="AB2750" s="203">
        <v>37073</v>
      </c>
      <c r="AC2750" s="203">
        <v>37103</v>
      </c>
    </row>
    <row r="2751" spans="1:29" x14ac:dyDescent="0.25">
      <c r="A2751" s="44" t="str">
        <f t="shared" si="211"/>
        <v xml:space="preserve"> Natural Gas Physical</v>
      </c>
      <c r="B2751" s="44" t="str">
        <f t="shared" si="212"/>
        <v/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4</v>
      </c>
      <c r="F2751" s="218">
        <f t="shared" si="215"/>
        <v>40000</v>
      </c>
      <c r="G2751" s="207">
        <v>1266278</v>
      </c>
      <c r="H2751" s="203">
        <v>37029.385613425926</v>
      </c>
      <c r="I2751" t="s">
        <v>3166</v>
      </c>
      <c r="M2751" t="s">
        <v>2476</v>
      </c>
      <c r="N2751" t="s">
        <v>2391</v>
      </c>
      <c r="O2751" t="s">
        <v>2080</v>
      </c>
      <c r="Q2751" s="204">
        <v>10000</v>
      </c>
      <c r="S2751" t="s">
        <v>4050</v>
      </c>
      <c r="T2751" t="s">
        <v>2392</v>
      </c>
      <c r="U2751" s="206">
        <v>5.415</v>
      </c>
      <c r="V2751" t="s">
        <v>2393</v>
      </c>
      <c r="W2751" t="s">
        <v>2394</v>
      </c>
      <c r="X2751" t="s">
        <v>2395</v>
      </c>
      <c r="Y2751" t="s">
        <v>3114</v>
      </c>
      <c r="Z2751" t="s">
        <v>3533</v>
      </c>
      <c r="AA2751">
        <v>797781</v>
      </c>
      <c r="AB2751" s="203">
        <v>37029.875</v>
      </c>
      <c r="AC2751" s="203">
        <v>37032.875</v>
      </c>
    </row>
    <row r="2752" spans="1:29" x14ac:dyDescent="0.25">
      <c r="A2752" s="44" t="str">
        <f t="shared" si="211"/>
        <v>US Natural Gas Financial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Financial</v>
      </c>
      <c r="E2752" s="44">
        <f>IF(VLOOKUP(S2752,'DD-Lookup'!$J$6:$L$50,3,FALSE)="Monthly",(YEAR(AC2752)-YEAR(AB2752))*12+MONTH(AC2752)-MONTH(AB2752)+1,(AC2752-AB2752+1))</f>
        <v>31</v>
      </c>
      <c r="F2752" s="218">
        <f t="shared" si="215"/>
        <v>155000</v>
      </c>
      <c r="G2752" s="207">
        <v>1266277</v>
      </c>
      <c r="H2752" s="203">
        <v>37029.385613425926</v>
      </c>
      <c r="I2752" t="s">
        <v>3869</v>
      </c>
      <c r="M2752" t="s">
        <v>2476</v>
      </c>
      <c r="N2752" t="s">
        <v>3125</v>
      </c>
      <c r="O2752" t="s">
        <v>2855</v>
      </c>
      <c r="Q2752" s="204">
        <v>5000</v>
      </c>
      <c r="S2752" t="s">
        <v>2477</v>
      </c>
      <c r="T2752" t="s">
        <v>3899</v>
      </c>
      <c r="U2752" s="206">
        <v>5.15</v>
      </c>
      <c r="V2752" t="s">
        <v>2880</v>
      </c>
      <c r="W2752" t="s">
        <v>2843</v>
      </c>
      <c r="X2752" t="s">
        <v>2844</v>
      </c>
      <c r="Y2752" t="s">
        <v>3964</v>
      </c>
      <c r="Z2752" t="s">
        <v>3532</v>
      </c>
      <c r="AA2752" t="s">
        <v>98</v>
      </c>
      <c r="AB2752" s="203">
        <v>37165</v>
      </c>
      <c r="AC2752" s="203">
        <v>37195</v>
      </c>
    </row>
    <row r="2753" spans="1:29" x14ac:dyDescent="0.25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3</v>
      </c>
      <c r="F2753" s="218">
        <f t="shared" si="215"/>
        <v>15000</v>
      </c>
      <c r="G2753" s="207">
        <v>1266279</v>
      </c>
      <c r="H2753" s="203">
        <v>37029.385636574072</v>
      </c>
      <c r="I2753" t="s">
        <v>3136</v>
      </c>
      <c r="M2753" t="s">
        <v>2476</v>
      </c>
      <c r="N2753" t="s">
        <v>3110</v>
      </c>
      <c r="O2753" t="s">
        <v>1805</v>
      </c>
      <c r="P2753" s="204">
        <v>5000</v>
      </c>
      <c r="S2753" t="s">
        <v>2477</v>
      </c>
      <c r="T2753" t="s">
        <v>3899</v>
      </c>
      <c r="U2753" s="206">
        <v>3.85</v>
      </c>
      <c r="V2753" t="s">
        <v>2875</v>
      </c>
      <c r="W2753" t="s">
        <v>2386</v>
      </c>
      <c r="X2753" t="s">
        <v>2375</v>
      </c>
      <c r="Y2753" t="s">
        <v>3114</v>
      </c>
      <c r="Z2753" t="s">
        <v>3532</v>
      </c>
      <c r="AA2753">
        <v>797782</v>
      </c>
      <c r="AB2753" s="203">
        <v>37030.875</v>
      </c>
      <c r="AC2753" s="203">
        <v>37032.875</v>
      </c>
    </row>
    <row r="2754" spans="1:29" x14ac:dyDescent="0.25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3</v>
      </c>
      <c r="F2754" s="218">
        <f t="shared" si="215"/>
        <v>15000</v>
      </c>
      <c r="G2754" s="207">
        <v>1266280</v>
      </c>
      <c r="H2754" s="203">
        <v>37029.385648148149</v>
      </c>
      <c r="I2754" t="s">
        <v>3240</v>
      </c>
      <c r="M2754" t="s">
        <v>2476</v>
      </c>
      <c r="N2754" t="s">
        <v>3110</v>
      </c>
      <c r="O2754" t="s">
        <v>1755</v>
      </c>
      <c r="Q2754" s="204">
        <v>5000</v>
      </c>
      <c r="S2754" t="s">
        <v>2477</v>
      </c>
      <c r="T2754" t="s">
        <v>3899</v>
      </c>
      <c r="U2754" s="206">
        <v>4.5</v>
      </c>
      <c r="V2754" t="s">
        <v>2318</v>
      </c>
      <c r="W2754" t="s">
        <v>2358</v>
      </c>
      <c r="X2754" t="s">
        <v>2359</v>
      </c>
      <c r="Y2754" t="s">
        <v>3114</v>
      </c>
      <c r="Z2754" t="s">
        <v>3532</v>
      </c>
      <c r="AA2754">
        <v>797783</v>
      </c>
      <c r="AB2754" s="203">
        <v>37030.875</v>
      </c>
      <c r="AC2754" s="203">
        <v>37032.875</v>
      </c>
    </row>
    <row r="2755" spans="1:29" x14ac:dyDescent="0.25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3</v>
      </c>
      <c r="F2755" s="218">
        <f t="shared" si="215"/>
        <v>15000</v>
      </c>
      <c r="G2755" s="207">
        <v>1266281</v>
      </c>
      <c r="H2755" s="203">
        <v>37029.385659722226</v>
      </c>
      <c r="I2755" t="s">
        <v>2824</v>
      </c>
      <c r="M2755" t="s">
        <v>2476</v>
      </c>
      <c r="N2755" t="s">
        <v>3110</v>
      </c>
      <c r="O2755" t="s">
        <v>2606</v>
      </c>
      <c r="Q2755" s="204">
        <v>5000</v>
      </c>
      <c r="S2755" t="s">
        <v>2477</v>
      </c>
      <c r="T2755" t="s">
        <v>3899</v>
      </c>
      <c r="U2755" s="206">
        <v>4.165</v>
      </c>
      <c r="V2755" t="s">
        <v>2825</v>
      </c>
      <c r="W2755" t="s">
        <v>2319</v>
      </c>
      <c r="X2755" t="s">
        <v>2320</v>
      </c>
      <c r="Y2755" t="s">
        <v>3114</v>
      </c>
      <c r="Z2755" t="s">
        <v>3532</v>
      </c>
      <c r="AA2755">
        <v>797784</v>
      </c>
      <c r="AB2755" s="203">
        <v>37030.875</v>
      </c>
      <c r="AC2755" s="203">
        <v>37032.875</v>
      </c>
    </row>
    <row r="2756" spans="1:29" x14ac:dyDescent="0.25">
      <c r="A2756" s="44" t="str">
        <f t="shared" si="211"/>
        <v>US Natural Gas Financial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Financial</v>
      </c>
      <c r="E2756" s="44">
        <f>IF(VLOOKUP(S2756,'DD-Lookup'!$J$6:$L$50,3,FALSE)="Monthly",(YEAR(AC2756)-YEAR(AB2756))*12+MONTH(AC2756)-MONTH(AB2756)+1,(AC2756-AB2756+1))</f>
        <v>30</v>
      </c>
      <c r="F2756" s="218">
        <f t="shared" si="215"/>
        <v>450000</v>
      </c>
      <c r="G2756" s="207">
        <v>1266282</v>
      </c>
      <c r="H2756" s="203">
        <v>37029.385694444441</v>
      </c>
      <c r="I2756" t="s">
        <v>3109</v>
      </c>
      <c r="M2756" t="s">
        <v>2476</v>
      </c>
      <c r="N2756" t="s">
        <v>2711</v>
      </c>
      <c r="O2756" t="s">
        <v>2712</v>
      </c>
      <c r="P2756" s="204">
        <v>15000</v>
      </c>
      <c r="S2756" t="s">
        <v>2477</v>
      </c>
      <c r="T2756" t="s">
        <v>3899</v>
      </c>
      <c r="U2756" s="206">
        <v>4.2</v>
      </c>
      <c r="V2756" t="s">
        <v>33</v>
      </c>
      <c r="W2756" t="s">
        <v>3390</v>
      </c>
      <c r="X2756" t="s">
        <v>2713</v>
      </c>
      <c r="Y2756" t="s">
        <v>3964</v>
      </c>
      <c r="Z2756" t="s">
        <v>3532</v>
      </c>
      <c r="AA2756" t="s">
        <v>99</v>
      </c>
      <c r="AB2756" s="203">
        <v>37043.875</v>
      </c>
      <c r="AC2756" s="203">
        <v>37072.875</v>
      </c>
    </row>
    <row r="2757" spans="1:29" x14ac:dyDescent="0.25">
      <c r="A2757" s="44" t="str">
        <f t="shared" si="211"/>
        <v>US Natural Gas Financial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Financial</v>
      </c>
      <c r="E2757" s="44">
        <f>IF(VLOOKUP(S2757,'DD-Lookup'!$J$6:$L$50,3,FALSE)="Monthly",(YEAR(AC2757)-YEAR(AB2757))*12+MONTH(AC2757)-MONTH(AB2757)+1,(AC2757-AB2757+1))</f>
        <v>61</v>
      </c>
      <c r="F2757" s="218">
        <f t="shared" si="215"/>
        <v>305000</v>
      </c>
      <c r="G2757" s="207">
        <v>1266283</v>
      </c>
      <c r="H2757" s="203">
        <v>37029.385729166665</v>
      </c>
      <c r="I2757" t="s">
        <v>3165</v>
      </c>
      <c r="M2757" t="s">
        <v>2476</v>
      </c>
      <c r="N2757" t="s">
        <v>3125</v>
      </c>
      <c r="O2757" t="s">
        <v>2900</v>
      </c>
      <c r="Q2757" s="204">
        <v>5000</v>
      </c>
      <c r="S2757" t="s">
        <v>2477</v>
      </c>
      <c r="T2757" t="s">
        <v>3899</v>
      </c>
      <c r="U2757" s="206">
        <v>5.0999999999999996</v>
      </c>
      <c r="V2757" t="s">
        <v>2817</v>
      </c>
      <c r="W2757" t="s">
        <v>2843</v>
      </c>
      <c r="X2757" t="s">
        <v>2844</v>
      </c>
      <c r="Y2757" t="s">
        <v>3964</v>
      </c>
      <c r="Z2757" t="s">
        <v>3532</v>
      </c>
      <c r="AA2757" t="s">
        <v>100</v>
      </c>
      <c r="AB2757" s="203">
        <v>37196</v>
      </c>
      <c r="AC2757" s="203">
        <v>37256</v>
      </c>
    </row>
    <row r="2758" spans="1:29" x14ac:dyDescent="0.25">
      <c r="A2758" s="44" t="str">
        <f t="shared" si="211"/>
        <v>US Natural Gas Financial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Financial</v>
      </c>
      <c r="E2758" s="44">
        <f>IF(VLOOKUP(S2758,'DD-Lookup'!$J$6:$L$50,3,FALSE)="Monthly",(YEAR(AC2758)-YEAR(AB2758))*12+MONTH(AC2758)-MONTH(AB2758)+1,(AC2758-AB2758+1))</f>
        <v>30</v>
      </c>
      <c r="F2758" s="218">
        <f t="shared" si="215"/>
        <v>75000</v>
      </c>
      <c r="G2758" s="207">
        <v>1266284</v>
      </c>
      <c r="H2758" s="203">
        <v>37029.385740740741</v>
      </c>
      <c r="I2758" t="s">
        <v>3863</v>
      </c>
      <c r="M2758" t="s">
        <v>2476</v>
      </c>
      <c r="N2758" t="s">
        <v>2711</v>
      </c>
      <c r="O2758" t="s">
        <v>2712</v>
      </c>
      <c r="P2758" s="204">
        <v>2500</v>
      </c>
      <c r="S2758" t="s">
        <v>2477</v>
      </c>
      <c r="T2758" t="s">
        <v>3899</v>
      </c>
      <c r="U2758" s="206">
        <v>4.2</v>
      </c>
      <c r="V2758" t="s">
        <v>2613</v>
      </c>
      <c r="W2758" t="s">
        <v>3390</v>
      </c>
      <c r="X2758" t="s">
        <v>2713</v>
      </c>
      <c r="Y2758" t="s">
        <v>3964</v>
      </c>
      <c r="Z2758" t="s">
        <v>3532</v>
      </c>
      <c r="AA2758" t="s">
        <v>101</v>
      </c>
      <c r="AB2758" s="203">
        <v>37043.875</v>
      </c>
      <c r="AC2758" s="203">
        <v>37072.875</v>
      </c>
    </row>
    <row r="2759" spans="1:29" x14ac:dyDescent="0.25">
      <c r="A2759" s="44" t="str">
        <f t="shared" si="211"/>
        <v>US Natural Gas Financial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Financial</v>
      </c>
      <c r="E2759" s="44">
        <f>IF(VLOOKUP(S2759,'DD-Lookup'!$J$6:$L$50,3,FALSE)="Monthly",(YEAR(AC2759)-YEAR(AB2759))*12+MONTH(AC2759)-MONTH(AB2759)+1,(AC2759-AB2759+1))</f>
        <v>13</v>
      </c>
      <c r="F2759" s="218">
        <f t="shared" si="215"/>
        <v>65000</v>
      </c>
      <c r="G2759" s="207">
        <v>1266285</v>
      </c>
      <c r="H2759" s="203">
        <v>37029.385752314818</v>
      </c>
      <c r="I2759" t="s">
        <v>2330</v>
      </c>
      <c r="M2759" t="s">
        <v>2476</v>
      </c>
      <c r="N2759" t="s">
        <v>2711</v>
      </c>
      <c r="O2759" t="s">
        <v>2237</v>
      </c>
      <c r="P2759" s="204">
        <v>5000</v>
      </c>
      <c r="S2759" t="s">
        <v>2477</v>
      </c>
      <c r="T2759" t="s">
        <v>3899</v>
      </c>
      <c r="U2759" s="206">
        <v>11.1</v>
      </c>
      <c r="V2759" t="s">
        <v>2373</v>
      </c>
      <c r="W2759" t="s">
        <v>2374</v>
      </c>
      <c r="X2759" t="s">
        <v>3790</v>
      </c>
      <c r="Y2759" t="s">
        <v>3964</v>
      </c>
      <c r="Z2759" t="s">
        <v>3532</v>
      </c>
      <c r="AA2759" t="s">
        <v>102</v>
      </c>
      <c r="AB2759" s="203">
        <v>37030.875</v>
      </c>
      <c r="AC2759" s="203">
        <v>37042.875</v>
      </c>
    </row>
    <row r="2760" spans="1:29" x14ac:dyDescent="0.25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3</v>
      </c>
      <c r="F2760" s="218">
        <f t="shared" si="215"/>
        <v>15000</v>
      </c>
      <c r="G2760" s="207">
        <v>1266288</v>
      </c>
      <c r="H2760" s="203">
        <v>37029.385775462964</v>
      </c>
      <c r="I2760" t="s">
        <v>3240</v>
      </c>
      <c r="M2760" t="s">
        <v>2476</v>
      </c>
      <c r="N2760" t="s">
        <v>3110</v>
      </c>
      <c r="O2760" t="s">
        <v>1755</v>
      </c>
      <c r="Q2760" s="204">
        <v>5000</v>
      </c>
      <c r="S2760" t="s">
        <v>2477</v>
      </c>
      <c r="T2760" t="s">
        <v>3899</v>
      </c>
      <c r="U2760" s="206">
        <v>4.5049999999999999</v>
      </c>
      <c r="V2760" t="s">
        <v>2318</v>
      </c>
      <c r="W2760" t="s">
        <v>2358</v>
      </c>
      <c r="X2760" t="s">
        <v>2359</v>
      </c>
      <c r="Y2760" t="s">
        <v>3114</v>
      </c>
      <c r="Z2760" t="s">
        <v>3532</v>
      </c>
      <c r="AA2760">
        <v>797785</v>
      </c>
      <c r="AB2760" s="203">
        <v>37030.875</v>
      </c>
      <c r="AC2760" s="203">
        <v>37032.875</v>
      </c>
    </row>
    <row r="2761" spans="1:29" x14ac:dyDescent="0.25">
      <c r="A2761" s="44" t="str">
        <f t="shared" si="211"/>
        <v xml:space="preserve"> Natural Gas Physical</v>
      </c>
      <c r="B2761" s="44" t="str">
        <f t="shared" si="212"/>
        <v/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3</v>
      </c>
      <c r="F2761" s="218">
        <f t="shared" si="215"/>
        <v>30000</v>
      </c>
      <c r="G2761" s="207">
        <v>1266289</v>
      </c>
      <c r="H2761" s="203">
        <v>37029.385787037034</v>
      </c>
      <c r="I2761" t="s">
        <v>2783</v>
      </c>
      <c r="M2761" t="s">
        <v>2476</v>
      </c>
      <c r="N2761" t="s">
        <v>3150</v>
      </c>
      <c r="O2761" t="s">
        <v>1728</v>
      </c>
      <c r="Q2761" s="204">
        <v>10000</v>
      </c>
      <c r="S2761" t="s">
        <v>2477</v>
      </c>
      <c r="T2761" t="s">
        <v>3899</v>
      </c>
      <c r="U2761" s="206">
        <v>4.3550000000000004</v>
      </c>
      <c r="V2761" t="s">
        <v>2784</v>
      </c>
      <c r="W2761" t="s">
        <v>3152</v>
      </c>
      <c r="X2761" t="s">
        <v>3153</v>
      </c>
      <c r="Y2761" t="s">
        <v>3114</v>
      </c>
      <c r="Z2761" t="s">
        <v>3532</v>
      </c>
      <c r="AA2761">
        <v>797786</v>
      </c>
      <c r="AB2761" s="203">
        <v>37030.875</v>
      </c>
      <c r="AC2761" s="203">
        <v>37032.875</v>
      </c>
    </row>
    <row r="2762" spans="1:29" x14ac:dyDescent="0.25">
      <c r="A2762" s="44" t="str">
        <f t="shared" si="211"/>
        <v>US Natural Gas Financial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Financial</v>
      </c>
      <c r="E2762" s="44">
        <f>IF(VLOOKUP(S2762,'DD-Lookup'!$J$6:$L$50,3,FALSE)="Monthly",(YEAR(AC2762)-YEAR(AB2762))*12+MONTH(AC2762)-MONTH(AB2762)+1,(AC2762-AB2762+1))</f>
        <v>30</v>
      </c>
      <c r="F2762" s="218">
        <f t="shared" si="215"/>
        <v>150000</v>
      </c>
      <c r="G2762" s="207">
        <v>1266290</v>
      </c>
      <c r="H2762" s="203">
        <v>37029.385798611111</v>
      </c>
      <c r="I2762" t="s">
        <v>3118</v>
      </c>
      <c r="M2762" t="s">
        <v>2476</v>
      </c>
      <c r="N2762" t="s">
        <v>2711</v>
      </c>
      <c r="O2762" t="s">
        <v>2364</v>
      </c>
      <c r="Q2762" s="204">
        <v>5000</v>
      </c>
      <c r="S2762" t="s">
        <v>2477</v>
      </c>
      <c r="T2762" t="s">
        <v>3899</v>
      </c>
      <c r="U2762" s="206">
        <v>4.2</v>
      </c>
      <c r="V2762" t="s">
        <v>103</v>
      </c>
      <c r="W2762" t="s">
        <v>3390</v>
      </c>
      <c r="X2762" t="s">
        <v>2713</v>
      </c>
      <c r="Y2762" t="s">
        <v>3964</v>
      </c>
      <c r="Z2762" t="s">
        <v>3532</v>
      </c>
      <c r="AA2762" t="s">
        <v>104</v>
      </c>
      <c r="AB2762" s="203">
        <v>37043.915972222225</v>
      </c>
      <c r="AC2762" s="203">
        <v>37072.915972222225</v>
      </c>
    </row>
    <row r="2763" spans="1:29" x14ac:dyDescent="0.25">
      <c r="A2763" s="44" t="str">
        <f t="shared" ref="A2763:A2826" si="216">B2763&amp;" "&amp;C2763&amp;" "&amp;D2763</f>
        <v>US Oil Products Financial</v>
      </c>
      <c r="B2763" s="44" t="str">
        <f t="shared" ref="B2763:B2826" si="217">IF((LEFT(N2763,2)="US"),"US","")</f>
        <v>US</v>
      </c>
      <c r="C2763" s="44" t="str">
        <f t="shared" ref="C2763:C2826" si="218">M2763</f>
        <v>Oil Products</v>
      </c>
      <c r="D2763" s="44" t="str">
        <f t="shared" ref="D2763:D2826" si="219">IF(ISNUMBER(FIND("Phy",N2763))=TRUE,"Physical","Financial")</f>
        <v>Financial</v>
      </c>
      <c r="E2763" s="44">
        <f>IF(VLOOKUP(S2763,'DD-Lookup'!$J$6:$L$50,3,FALSE)="Monthly",(YEAR(AC2763)-YEAR(AB2763))*12+MONTH(AC2763)-MONTH(AB2763)+1,(AC2763-AB2763+1))</f>
        <v>3</v>
      </c>
      <c r="F2763" s="218">
        <f t="shared" ref="F2763:F2826" si="220">E2763*SUM(P2763:Q2763)</f>
        <v>75000</v>
      </c>
      <c r="G2763" s="207">
        <v>1266291</v>
      </c>
      <c r="H2763" s="203">
        <v>37029.385798611111</v>
      </c>
      <c r="I2763" t="s">
        <v>1168</v>
      </c>
      <c r="M2763" t="s">
        <v>2480</v>
      </c>
      <c r="N2763" t="s">
        <v>1225</v>
      </c>
      <c r="O2763" t="s">
        <v>105</v>
      </c>
      <c r="Q2763" s="204">
        <v>25000</v>
      </c>
      <c r="S2763" t="s">
        <v>2483</v>
      </c>
      <c r="T2763" t="s">
        <v>3899</v>
      </c>
      <c r="U2763" s="206">
        <v>4.59</v>
      </c>
      <c r="V2763" t="s">
        <v>1169</v>
      </c>
      <c r="W2763" t="s">
        <v>1226</v>
      </c>
      <c r="X2763" t="s">
        <v>1227</v>
      </c>
      <c r="Y2763" t="s">
        <v>3964</v>
      </c>
      <c r="Z2763" t="s">
        <v>3532</v>
      </c>
      <c r="AA2763" t="s">
        <v>106</v>
      </c>
      <c r="AB2763" s="203">
        <v>37165</v>
      </c>
      <c r="AC2763" s="203">
        <v>37256</v>
      </c>
    </row>
    <row r="2764" spans="1:29" x14ac:dyDescent="0.25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3</v>
      </c>
      <c r="F2764" s="218">
        <f t="shared" si="220"/>
        <v>7500</v>
      </c>
      <c r="G2764" s="207">
        <v>1266292</v>
      </c>
      <c r="H2764" s="203">
        <v>37029.385844907411</v>
      </c>
      <c r="I2764" t="s">
        <v>3136</v>
      </c>
      <c r="M2764" t="s">
        <v>2476</v>
      </c>
      <c r="N2764" t="s">
        <v>3110</v>
      </c>
      <c r="O2764" t="s">
        <v>1178</v>
      </c>
      <c r="Q2764" s="204">
        <v>2500</v>
      </c>
      <c r="S2764" t="s">
        <v>2477</v>
      </c>
      <c r="T2764" t="s">
        <v>3899</v>
      </c>
      <c r="U2764" s="206">
        <v>4.03</v>
      </c>
      <c r="V2764" t="s">
        <v>3735</v>
      </c>
      <c r="W2764" t="s">
        <v>4133</v>
      </c>
      <c r="X2764" t="s">
        <v>2378</v>
      </c>
      <c r="Y2764" t="s">
        <v>3114</v>
      </c>
      <c r="Z2764" t="s">
        <v>3532</v>
      </c>
      <c r="AA2764">
        <v>797787</v>
      </c>
      <c r="AB2764" s="203">
        <v>37030.875</v>
      </c>
      <c r="AC2764" s="203">
        <v>37032.875</v>
      </c>
    </row>
    <row r="2765" spans="1:29" x14ac:dyDescent="0.25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3</v>
      </c>
      <c r="F2765" s="218">
        <f t="shared" si="220"/>
        <v>15000</v>
      </c>
      <c r="G2765" s="207">
        <v>1266293</v>
      </c>
      <c r="H2765" s="203">
        <v>37029.38585648148</v>
      </c>
      <c r="I2765" t="s">
        <v>2723</v>
      </c>
      <c r="M2765" t="s">
        <v>2476</v>
      </c>
      <c r="N2765" t="s">
        <v>3110</v>
      </c>
      <c r="O2765" t="s">
        <v>1768</v>
      </c>
      <c r="P2765" s="204">
        <v>5000</v>
      </c>
      <c r="S2765" t="s">
        <v>2477</v>
      </c>
      <c r="T2765" t="s">
        <v>3899</v>
      </c>
      <c r="U2765" s="206">
        <v>3.98</v>
      </c>
      <c r="V2765" t="s">
        <v>2459</v>
      </c>
      <c r="W2765" t="s">
        <v>3174</v>
      </c>
      <c r="X2765" t="s">
        <v>3138</v>
      </c>
      <c r="Y2765" t="s">
        <v>3114</v>
      </c>
      <c r="Z2765" t="s">
        <v>3532</v>
      </c>
      <c r="AA2765">
        <v>797788</v>
      </c>
      <c r="AB2765" s="203">
        <v>37030.875</v>
      </c>
      <c r="AC2765" s="203">
        <v>37032.875</v>
      </c>
    </row>
    <row r="2766" spans="1:29" x14ac:dyDescent="0.25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365</v>
      </c>
      <c r="F2766" s="218">
        <f t="shared" si="220"/>
        <v>182500</v>
      </c>
      <c r="G2766" s="207">
        <v>1266297</v>
      </c>
      <c r="H2766" s="203">
        <v>37029.385868055557</v>
      </c>
      <c r="I2766" t="s">
        <v>2717</v>
      </c>
      <c r="M2766" t="s">
        <v>2476</v>
      </c>
      <c r="N2766" t="s">
        <v>2711</v>
      </c>
      <c r="O2766" t="s">
        <v>3178</v>
      </c>
      <c r="Q2766" s="204">
        <v>500</v>
      </c>
      <c r="S2766" t="s">
        <v>2477</v>
      </c>
      <c r="T2766" t="s">
        <v>3899</v>
      </c>
      <c r="U2766" s="206">
        <v>4.3949999999999996</v>
      </c>
      <c r="V2766" t="s">
        <v>2718</v>
      </c>
      <c r="W2766" t="s">
        <v>3390</v>
      </c>
      <c r="X2766" t="s">
        <v>2713</v>
      </c>
      <c r="Y2766" t="s">
        <v>3964</v>
      </c>
      <c r="Z2766" t="s">
        <v>3532</v>
      </c>
      <c r="AA2766" t="s">
        <v>107</v>
      </c>
      <c r="AB2766" s="203">
        <v>37257.875</v>
      </c>
      <c r="AC2766" s="203">
        <v>37621.875</v>
      </c>
    </row>
    <row r="2767" spans="1:29" x14ac:dyDescent="0.25">
      <c r="A2767" s="44" t="str">
        <f t="shared" si="216"/>
        <v>US Natural Gas Financial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Financial</v>
      </c>
      <c r="E2767" s="44">
        <f>IF(VLOOKUP(S2767,'DD-Lookup'!$J$6:$L$50,3,FALSE)="Monthly",(YEAR(AC2767)-YEAR(AB2767))*12+MONTH(AC2767)-MONTH(AB2767)+1,(AC2767-AB2767+1))</f>
        <v>31</v>
      </c>
      <c r="F2767" s="218">
        <f t="shared" si="220"/>
        <v>155000</v>
      </c>
      <c r="G2767" s="207">
        <v>1266296</v>
      </c>
      <c r="H2767" s="203">
        <v>37029.385868055557</v>
      </c>
      <c r="I2767" t="s">
        <v>3725</v>
      </c>
      <c r="M2767" t="s">
        <v>2476</v>
      </c>
      <c r="N2767" t="s">
        <v>3125</v>
      </c>
      <c r="O2767" t="s">
        <v>2846</v>
      </c>
      <c r="Q2767" s="204">
        <v>5000</v>
      </c>
      <c r="S2767" t="s">
        <v>2477</v>
      </c>
      <c r="T2767" t="s">
        <v>3899</v>
      </c>
      <c r="U2767" s="206">
        <v>7.5</v>
      </c>
      <c r="V2767" t="s">
        <v>2740</v>
      </c>
      <c r="W2767" t="s">
        <v>2843</v>
      </c>
      <c r="X2767" t="s">
        <v>2844</v>
      </c>
      <c r="Y2767" t="s">
        <v>3964</v>
      </c>
      <c r="Z2767" t="s">
        <v>3532</v>
      </c>
      <c r="AA2767" t="s">
        <v>108</v>
      </c>
      <c r="AB2767" s="203">
        <v>37104.875</v>
      </c>
      <c r="AC2767" s="203">
        <v>37134.875</v>
      </c>
    </row>
    <row r="2768" spans="1:29" x14ac:dyDescent="0.25">
      <c r="A2768" s="44" t="str">
        <f t="shared" si="216"/>
        <v>US Crude Financial</v>
      </c>
      <c r="B2768" s="44" t="str">
        <f t="shared" si="217"/>
        <v>US</v>
      </c>
      <c r="C2768" s="44" t="str">
        <f t="shared" si="218"/>
        <v>Crude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</v>
      </c>
      <c r="F2768" s="218">
        <f t="shared" si="220"/>
        <v>50000</v>
      </c>
      <c r="G2768" s="207">
        <v>1266295</v>
      </c>
      <c r="H2768" s="203">
        <v>37029.385868055557</v>
      </c>
      <c r="I2768" t="s">
        <v>4149</v>
      </c>
      <c r="M2768" t="s">
        <v>3626</v>
      </c>
      <c r="N2768" t="s">
        <v>4150</v>
      </c>
      <c r="O2768" t="s">
        <v>2550</v>
      </c>
      <c r="Q2768" s="204">
        <v>50000</v>
      </c>
      <c r="S2768" t="s">
        <v>2483</v>
      </c>
      <c r="T2768" t="s">
        <v>3899</v>
      </c>
      <c r="U2768" s="206">
        <v>29.84</v>
      </c>
      <c r="V2768" t="s">
        <v>2999</v>
      </c>
      <c r="W2768" t="s">
        <v>4153</v>
      </c>
      <c r="X2768" t="s">
        <v>4154</v>
      </c>
      <c r="Y2768" t="s">
        <v>3964</v>
      </c>
      <c r="Z2768" t="s">
        <v>3532</v>
      </c>
      <c r="AA2768" t="s">
        <v>109</v>
      </c>
      <c r="AB2768" s="203">
        <v>37073</v>
      </c>
      <c r="AC2768" s="203">
        <v>37103</v>
      </c>
    </row>
    <row r="2769" spans="1:29" x14ac:dyDescent="0.25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3</v>
      </c>
      <c r="F2769" s="218">
        <f t="shared" si="220"/>
        <v>15000</v>
      </c>
      <c r="G2769" s="207">
        <v>1266298</v>
      </c>
      <c r="H2769" s="203">
        <v>37029.385879629626</v>
      </c>
      <c r="I2769" t="s">
        <v>2429</v>
      </c>
      <c r="M2769" t="s">
        <v>2476</v>
      </c>
      <c r="N2769" t="s">
        <v>3110</v>
      </c>
      <c r="O2769" t="s">
        <v>1769</v>
      </c>
      <c r="Q2769" s="204">
        <v>5000</v>
      </c>
      <c r="S2769" t="s">
        <v>2477</v>
      </c>
      <c r="T2769" t="s">
        <v>3899</v>
      </c>
      <c r="U2769" s="206">
        <v>4.0350000000000001</v>
      </c>
      <c r="V2769" t="s">
        <v>2517</v>
      </c>
      <c r="W2769" t="s">
        <v>3174</v>
      </c>
      <c r="X2769" t="s">
        <v>3138</v>
      </c>
      <c r="Y2769" t="s">
        <v>3114</v>
      </c>
      <c r="Z2769" t="s">
        <v>3532</v>
      </c>
      <c r="AA2769">
        <v>797789</v>
      </c>
      <c r="AB2769" s="203">
        <v>37030.875</v>
      </c>
      <c r="AC2769" s="203">
        <v>37032.875</v>
      </c>
    </row>
    <row r="2770" spans="1:29" x14ac:dyDescent="0.25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151</v>
      </c>
      <c r="F2770" s="218">
        <f t="shared" si="220"/>
        <v>75500</v>
      </c>
      <c r="G2770" s="207">
        <v>1266299</v>
      </c>
      <c r="H2770" s="203">
        <v>37029.385891203703</v>
      </c>
      <c r="I2770" t="s">
        <v>2362</v>
      </c>
      <c r="M2770" t="s">
        <v>2476</v>
      </c>
      <c r="N2770" t="s">
        <v>39</v>
      </c>
      <c r="O2770" t="s">
        <v>110</v>
      </c>
      <c r="Q2770" s="204">
        <v>500</v>
      </c>
      <c r="S2770" t="s">
        <v>2477</v>
      </c>
      <c r="T2770" t="s">
        <v>3899</v>
      </c>
      <c r="U2770" s="206">
        <v>-5.0000000000000001E-3</v>
      </c>
      <c r="V2770" t="s">
        <v>2912</v>
      </c>
      <c r="W2770" t="s">
        <v>111</v>
      </c>
      <c r="X2770" t="s">
        <v>3175</v>
      </c>
      <c r="Y2770" t="s">
        <v>3114</v>
      </c>
      <c r="Z2770" t="s">
        <v>3532</v>
      </c>
      <c r="AA2770" t="s">
        <v>112</v>
      </c>
      <c r="AB2770" s="203">
        <v>37196</v>
      </c>
      <c r="AC2770" s="203">
        <v>37346</v>
      </c>
    </row>
    <row r="2771" spans="1:29" x14ac:dyDescent="0.25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3</v>
      </c>
      <c r="F2771" s="218">
        <f t="shared" si="220"/>
        <v>30000</v>
      </c>
      <c r="G2771" s="207">
        <v>1266300</v>
      </c>
      <c r="H2771" s="203">
        <v>37029.38590277778</v>
      </c>
      <c r="I2771" t="s">
        <v>3109</v>
      </c>
      <c r="M2771" t="s">
        <v>2476</v>
      </c>
      <c r="N2771" t="s">
        <v>3110</v>
      </c>
      <c r="O2771" t="s">
        <v>1839</v>
      </c>
      <c r="P2771" s="204">
        <v>10000</v>
      </c>
      <c r="S2771" t="s">
        <v>2477</v>
      </c>
      <c r="T2771" t="s">
        <v>3899</v>
      </c>
      <c r="U2771" s="206">
        <v>11.275</v>
      </c>
      <c r="V2771" t="s">
        <v>3692</v>
      </c>
      <c r="W2771" t="s">
        <v>2431</v>
      </c>
      <c r="X2771" t="s">
        <v>2375</v>
      </c>
      <c r="Y2771" t="s">
        <v>3114</v>
      </c>
      <c r="Z2771" t="s">
        <v>3532</v>
      </c>
      <c r="AA2771">
        <v>797790</v>
      </c>
      <c r="AB2771" s="203">
        <v>37030.875</v>
      </c>
      <c r="AC2771" s="203">
        <v>37032.875</v>
      </c>
    </row>
    <row r="2772" spans="1:29" x14ac:dyDescent="0.25">
      <c r="A2772" s="44" t="str">
        <f t="shared" si="216"/>
        <v xml:space="preserve"> Metals Financial</v>
      </c>
      <c r="B2772" s="44" t="str">
        <f t="shared" si="217"/>
        <v/>
      </c>
      <c r="C2772" s="44" t="str">
        <f t="shared" si="218"/>
        <v>Metals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1</v>
      </c>
      <c r="F2772" s="218">
        <f t="shared" si="220"/>
        <v>20</v>
      </c>
      <c r="G2772" s="207">
        <v>1266301</v>
      </c>
      <c r="H2772" s="203">
        <v>37029.385925925926</v>
      </c>
      <c r="I2772" t="s">
        <v>3971</v>
      </c>
      <c r="M2772" t="s">
        <v>2482</v>
      </c>
      <c r="N2772" t="s">
        <v>3951</v>
      </c>
      <c r="O2772" t="s">
        <v>3952</v>
      </c>
      <c r="P2772" s="204">
        <v>20</v>
      </c>
      <c r="S2772" t="s">
        <v>3898</v>
      </c>
      <c r="T2772" t="s">
        <v>3899</v>
      </c>
      <c r="U2772" s="206">
        <v>1535</v>
      </c>
      <c r="V2772" t="s">
        <v>4023</v>
      </c>
      <c r="W2772" t="s">
        <v>3922</v>
      </c>
      <c r="X2772" t="s">
        <v>3902</v>
      </c>
      <c r="Y2772" t="s">
        <v>3903</v>
      </c>
      <c r="Z2772" t="s">
        <v>3904</v>
      </c>
      <c r="AA2772">
        <v>2138589</v>
      </c>
    </row>
    <row r="2773" spans="1:29" x14ac:dyDescent="0.25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3</v>
      </c>
      <c r="F2773" s="218">
        <f t="shared" si="220"/>
        <v>30000</v>
      </c>
      <c r="G2773" s="207">
        <v>1266302</v>
      </c>
      <c r="H2773" s="203">
        <v>37029.385949074072</v>
      </c>
      <c r="I2773" t="s">
        <v>3639</v>
      </c>
      <c r="M2773" t="s">
        <v>2476</v>
      </c>
      <c r="N2773" t="s">
        <v>3110</v>
      </c>
      <c r="O2773" t="s">
        <v>1845</v>
      </c>
      <c r="P2773" s="204">
        <v>10000</v>
      </c>
      <c r="S2773" t="s">
        <v>2477</v>
      </c>
      <c r="T2773" t="s">
        <v>3899</v>
      </c>
      <c r="U2773" s="206">
        <v>10.75</v>
      </c>
      <c r="V2773" t="s">
        <v>2841</v>
      </c>
      <c r="W2773" t="s">
        <v>2431</v>
      </c>
      <c r="X2773" t="s">
        <v>2375</v>
      </c>
      <c r="Y2773" t="s">
        <v>3114</v>
      </c>
      <c r="Z2773" t="s">
        <v>3532</v>
      </c>
      <c r="AA2773">
        <v>797791</v>
      </c>
      <c r="AB2773" s="203">
        <v>37030.875</v>
      </c>
      <c r="AC2773" s="203">
        <v>37032.875</v>
      </c>
    </row>
    <row r="2774" spans="1:29" x14ac:dyDescent="0.25">
      <c r="A2774" s="44" t="str">
        <f t="shared" si="216"/>
        <v xml:space="preserve"> Power Financial</v>
      </c>
      <c r="B2774" s="44" t="str">
        <f t="shared" si="217"/>
        <v/>
      </c>
      <c r="C2774" s="44" t="str">
        <f t="shared" si="218"/>
        <v>Power</v>
      </c>
      <c r="D2774" s="44" t="str">
        <f t="shared" si="219"/>
        <v>Financial</v>
      </c>
      <c r="E2774" s="44">
        <f>IF(VLOOKUP(S2774,'DD-Lookup'!$J$6:$L$50,3,FALSE)="Monthly",(YEAR(AC2774)-YEAR(AB2774))*12+MONTH(AC2774)-MONTH(AB2774)+1,(AC2774-AB2774+1))</f>
        <v>1</v>
      </c>
      <c r="F2774" s="218">
        <f t="shared" si="220"/>
        <v>15</v>
      </c>
      <c r="G2774" s="207">
        <v>1266304</v>
      </c>
      <c r="H2774" s="203">
        <v>37029.385972222219</v>
      </c>
      <c r="I2774" t="s">
        <v>113</v>
      </c>
      <c r="M2774" t="s">
        <v>3301</v>
      </c>
      <c r="N2774" t="s">
        <v>2992</v>
      </c>
      <c r="O2774" t="s">
        <v>2027</v>
      </c>
      <c r="P2774" s="204">
        <v>15</v>
      </c>
      <c r="S2774" t="s">
        <v>2478</v>
      </c>
      <c r="T2774" t="s">
        <v>2392</v>
      </c>
      <c r="U2774" s="206">
        <v>75.5</v>
      </c>
      <c r="V2774" t="s">
        <v>114</v>
      </c>
      <c r="W2774" t="s">
        <v>2993</v>
      </c>
      <c r="X2774" t="s">
        <v>2994</v>
      </c>
      <c r="Y2774" t="s">
        <v>4166</v>
      </c>
      <c r="Z2774" t="s">
        <v>3533</v>
      </c>
      <c r="AA2774">
        <v>615297.1</v>
      </c>
      <c r="AB2774" s="203">
        <v>37032.875</v>
      </c>
      <c r="AC2774" s="203">
        <v>37032.875</v>
      </c>
    </row>
    <row r="2775" spans="1:29" x14ac:dyDescent="0.25">
      <c r="A2775" s="44" t="str">
        <f t="shared" si="216"/>
        <v xml:space="preserve"> Natural Gas Physical</v>
      </c>
      <c r="B2775" s="44" t="str">
        <f t="shared" si="217"/>
        <v/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30</v>
      </c>
      <c r="F2775" s="218">
        <f t="shared" si="220"/>
        <v>150000</v>
      </c>
      <c r="G2775" s="207">
        <v>1266305</v>
      </c>
      <c r="H2775" s="203">
        <v>37029.385983796295</v>
      </c>
      <c r="I2775" t="s">
        <v>115</v>
      </c>
      <c r="M2775" t="s">
        <v>2476</v>
      </c>
      <c r="N2775" t="s">
        <v>2391</v>
      </c>
      <c r="O2775" t="s">
        <v>3715</v>
      </c>
      <c r="Q2775" s="204">
        <v>5000</v>
      </c>
      <c r="S2775" t="s">
        <v>4050</v>
      </c>
      <c r="T2775" t="s">
        <v>2392</v>
      </c>
      <c r="U2775" s="206">
        <v>5.63</v>
      </c>
      <c r="V2775" t="s">
        <v>116</v>
      </c>
      <c r="W2775" t="s">
        <v>2979</v>
      </c>
      <c r="X2775" t="s">
        <v>2395</v>
      </c>
      <c r="Y2775" t="s">
        <v>3114</v>
      </c>
      <c r="Z2775" t="s">
        <v>3533</v>
      </c>
      <c r="AA2775">
        <v>797792</v>
      </c>
      <c r="AB2775" s="203">
        <v>37043.875</v>
      </c>
      <c r="AC2775" s="203">
        <v>37072.875</v>
      </c>
    </row>
    <row r="2776" spans="1:29" x14ac:dyDescent="0.25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3</v>
      </c>
      <c r="F2776" s="218">
        <f t="shared" si="220"/>
        <v>15000</v>
      </c>
      <c r="G2776" s="207">
        <v>1266306</v>
      </c>
      <c r="H2776" s="203">
        <v>37029.386006944442</v>
      </c>
      <c r="I2776" t="s">
        <v>3240</v>
      </c>
      <c r="M2776" t="s">
        <v>2476</v>
      </c>
      <c r="N2776" t="s">
        <v>3110</v>
      </c>
      <c r="O2776" t="s">
        <v>2609</v>
      </c>
      <c r="P2776" s="204">
        <v>5000</v>
      </c>
      <c r="S2776" t="s">
        <v>2477</v>
      </c>
      <c r="T2776" t="s">
        <v>3899</v>
      </c>
      <c r="U2776" s="206">
        <v>4.0650000000000004</v>
      </c>
      <c r="V2776" t="s">
        <v>2318</v>
      </c>
      <c r="W2776" t="s">
        <v>2326</v>
      </c>
      <c r="X2776" t="s">
        <v>2378</v>
      </c>
      <c r="Y2776" t="s">
        <v>3114</v>
      </c>
      <c r="Z2776" t="s">
        <v>3532</v>
      </c>
      <c r="AA2776">
        <v>797793</v>
      </c>
      <c r="AB2776" s="203">
        <v>37030.875</v>
      </c>
      <c r="AC2776" s="203">
        <v>37032.875</v>
      </c>
    </row>
    <row r="2777" spans="1:29" x14ac:dyDescent="0.25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3</v>
      </c>
      <c r="F2777" s="218">
        <f t="shared" si="220"/>
        <v>75000</v>
      </c>
      <c r="G2777" s="207">
        <v>1266308</v>
      </c>
      <c r="H2777" s="203">
        <v>37029.386030092595</v>
      </c>
      <c r="I2777" t="s">
        <v>3871</v>
      </c>
      <c r="M2777" t="s">
        <v>2476</v>
      </c>
      <c r="N2777" t="s">
        <v>3110</v>
      </c>
      <c r="O2777" t="s">
        <v>2606</v>
      </c>
      <c r="Q2777" s="204">
        <v>25000</v>
      </c>
      <c r="S2777" t="s">
        <v>2477</v>
      </c>
      <c r="T2777" t="s">
        <v>3899</v>
      </c>
      <c r="U2777" s="206">
        <v>4.1749999999999998</v>
      </c>
      <c r="V2777" t="s">
        <v>2343</v>
      </c>
      <c r="W2777" t="s">
        <v>2319</v>
      </c>
      <c r="X2777" t="s">
        <v>2320</v>
      </c>
      <c r="Y2777" t="s">
        <v>3114</v>
      </c>
      <c r="Z2777" t="s">
        <v>3532</v>
      </c>
      <c r="AA2777">
        <v>797794</v>
      </c>
      <c r="AB2777" s="203">
        <v>37030.875</v>
      </c>
      <c r="AC2777" s="203">
        <v>37032.875</v>
      </c>
    </row>
    <row r="2778" spans="1:29" x14ac:dyDescent="0.25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3</v>
      </c>
      <c r="F2778" s="218">
        <f t="shared" si="220"/>
        <v>15000</v>
      </c>
      <c r="G2778" s="207">
        <v>1266310</v>
      </c>
      <c r="H2778" s="203">
        <v>37029.386053240742</v>
      </c>
      <c r="I2778" t="s">
        <v>2913</v>
      </c>
      <c r="M2778" t="s">
        <v>2476</v>
      </c>
      <c r="N2778" t="s">
        <v>3110</v>
      </c>
      <c r="O2778" t="s">
        <v>2624</v>
      </c>
      <c r="Q2778" s="204">
        <v>5000</v>
      </c>
      <c r="S2778" t="s">
        <v>2477</v>
      </c>
      <c r="T2778" t="s">
        <v>3899</v>
      </c>
      <c r="U2778" s="206">
        <v>4.0999999999999996</v>
      </c>
      <c r="V2778" t="s">
        <v>2507</v>
      </c>
      <c r="W2778" t="s">
        <v>4133</v>
      </c>
      <c r="X2778" t="s">
        <v>2378</v>
      </c>
      <c r="Y2778" t="s">
        <v>3114</v>
      </c>
      <c r="Z2778" t="s">
        <v>3532</v>
      </c>
      <c r="AA2778">
        <v>797795</v>
      </c>
      <c r="AB2778" s="203">
        <v>37030.875</v>
      </c>
      <c r="AC2778" s="203">
        <v>37032.875</v>
      </c>
    </row>
    <row r="2779" spans="1:29" x14ac:dyDescent="0.25">
      <c r="A2779" s="44" t="str">
        <f t="shared" si="216"/>
        <v>US Natural Gas Financial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Financial</v>
      </c>
      <c r="E2779" s="44">
        <f>IF(VLOOKUP(S2779,'DD-Lookup'!$J$6:$L$50,3,FALSE)="Monthly",(YEAR(AC2779)-YEAR(AB2779))*12+MONTH(AC2779)-MONTH(AB2779)+1,(AC2779-AB2779+1))</f>
        <v>30</v>
      </c>
      <c r="F2779" s="218">
        <f t="shared" si="220"/>
        <v>150000</v>
      </c>
      <c r="G2779" s="207">
        <v>1266312</v>
      </c>
      <c r="H2779" s="203">
        <v>37029.386099537034</v>
      </c>
      <c r="I2779" t="s">
        <v>3118</v>
      </c>
      <c r="M2779" t="s">
        <v>2476</v>
      </c>
      <c r="N2779" t="s">
        <v>3125</v>
      </c>
      <c r="O2779" t="s">
        <v>2848</v>
      </c>
      <c r="Q2779" s="204">
        <v>5000</v>
      </c>
      <c r="S2779" t="s">
        <v>2477</v>
      </c>
      <c r="T2779" t="s">
        <v>3899</v>
      </c>
      <c r="U2779" s="206">
        <v>6.45</v>
      </c>
      <c r="V2779" t="s">
        <v>2861</v>
      </c>
      <c r="W2779" t="s">
        <v>2843</v>
      </c>
      <c r="X2779" t="s">
        <v>2844</v>
      </c>
      <c r="Y2779" t="s">
        <v>3964</v>
      </c>
      <c r="Z2779" t="s">
        <v>3532</v>
      </c>
      <c r="AA2779" t="s">
        <v>117</v>
      </c>
      <c r="AB2779" s="203">
        <v>37135.875</v>
      </c>
      <c r="AC2779" s="203">
        <v>37164.875</v>
      </c>
    </row>
    <row r="2780" spans="1:29" x14ac:dyDescent="0.25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3</v>
      </c>
      <c r="F2780" s="218">
        <f t="shared" si="220"/>
        <v>15000</v>
      </c>
      <c r="G2780" s="207">
        <v>1266313</v>
      </c>
      <c r="H2780" s="203">
        <v>37029.38616898148</v>
      </c>
      <c r="I2780" t="s">
        <v>2420</v>
      </c>
      <c r="M2780" t="s">
        <v>2476</v>
      </c>
      <c r="N2780" t="s">
        <v>3110</v>
      </c>
      <c r="O2780" t="s">
        <v>1861</v>
      </c>
      <c r="Q2780" s="204">
        <v>5000</v>
      </c>
      <c r="S2780" t="s">
        <v>2477</v>
      </c>
      <c r="T2780" t="s">
        <v>3899</v>
      </c>
      <c r="U2780" s="206">
        <v>4.18</v>
      </c>
      <c r="V2780" t="s">
        <v>2501</v>
      </c>
      <c r="W2780" t="s">
        <v>3112</v>
      </c>
      <c r="X2780" t="s">
        <v>3113</v>
      </c>
      <c r="Y2780" t="s">
        <v>3114</v>
      </c>
      <c r="Z2780" t="s">
        <v>3532</v>
      </c>
      <c r="AA2780">
        <v>797796</v>
      </c>
      <c r="AB2780" s="203">
        <v>37030.875</v>
      </c>
      <c r="AC2780" s="203">
        <v>37032.875</v>
      </c>
    </row>
    <row r="2781" spans="1:29" x14ac:dyDescent="0.25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3</v>
      </c>
      <c r="F2781" s="218">
        <f t="shared" si="220"/>
        <v>60000</v>
      </c>
      <c r="G2781" s="207">
        <v>1266314</v>
      </c>
      <c r="H2781" s="203">
        <v>37029.38616898148</v>
      </c>
      <c r="I2781" t="s">
        <v>3639</v>
      </c>
      <c r="M2781" t="s">
        <v>2476</v>
      </c>
      <c r="N2781" t="s">
        <v>3110</v>
      </c>
      <c r="O2781" t="s">
        <v>2628</v>
      </c>
      <c r="Q2781" s="204">
        <v>20000</v>
      </c>
      <c r="S2781" t="s">
        <v>2477</v>
      </c>
      <c r="T2781" t="s">
        <v>3899</v>
      </c>
      <c r="U2781" s="206">
        <v>4.3600000000000003</v>
      </c>
      <c r="V2781" t="s">
        <v>2357</v>
      </c>
      <c r="W2781" t="s">
        <v>2337</v>
      </c>
      <c r="X2781" t="s">
        <v>2338</v>
      </c>
      <c r="Y2781" t="s">
        <v>3114</v>
      </c>
      <c r="Z2781" t="s">
        <v>3532</v>
      </c>
      <c r="AA2781">
        <v>797797</v>
      </c>
      <c r="AB2781" s="203">
        <v>37030.875</v>
      </c>
      <c r="AC2781" s="203">
        <v>37032.875</v>
      </c>
    </row>
    <row r="2782" spans="1:29" x14ac:dyDescent="0.25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3</v>
      </c>
      <c r="F2782" s="218">
        <f t="shared" si="220"/>
        <v>22500</v>
      </c>
      <c r="G2782" s="207">
        <v>1266315</v>
      </c>
      <c r="H2782" s="203">
        <v>37029.386342592596</v>
      </c>
      <c r="I2782" t="s">
        <v>3240</v>
      </c>
      <c r="M2782" t="s">
        <v>2476</v>
      </c>
      <c r="N2782" t="s">
        <v>3110</v>
      </c>
      <c r="O2782" t="s">
        <v>1822</v>
      </c>
      <c r="P2782" s="204">
        <v>7500</v>
      </c>
      <c r="S2782" t="s">
        <v>2477</v>
      </c>
      <c r="T2782" t="s">
        <v>3899</v>
      </c>
      <c r="U2782" s="206">
        <v>4.05</v>
      </c>
      <c r="V2782" t="s">
        <v>3727</v>
      </c>
      <c r="W2782" t="s">
        <v>3174</v>
      </c>
      <c r="X2782" t="s">
        <v>3138</v>
      </c>
      <c r="Y2782" t="s">
        <v>3114</v>
      </c>
      <c r="Z2782" t="s">
        <v>3532</v>
      </c>
      <c r="AA2782">
        <v>797800</v>
      </c>
      <c r="AB2782" s="203">
        <v>37030.875</v>
      </c>
      <c r="AC2782" s="203">
        <v>37032.875</v>
      </c>
    </row>
    <row r="2783" spans="1:29" x14ac:dyDescent="0.25">
      <c r="A2783" s="44" t="str">
        <f t="shared" si="216"/>
        <v>US Natural Gas Financial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Financial</v>
      </c>
      <c r="E2783" s="44">
        <f>IF(VLOOKUP(S2783,'DD-Lookup'!$J$6:$L$50,3,FALSE)="Monthly",(YEAR(AC2783)-YEAR(AB2783))*12+MONTH(AC2783)-MONTH(AB2783)+1,(AC2783-AB2783+1))</f>
        <v>30</v>
      </c>
      <c r="F2783" s="218">
        <f t="shared" si="220"/>
        <v>375000</v>
      </c>
      <c r="G2783" s="207">
        <v>1266316</v>
      </c>
      <c r="H2783" s="203">
        <v>37029.386354166665</v>
      </c>
      <c r="I2783" t="s">
        <v>3863</v>
      </c>
      <c r="M2783" t="s">
        <v>2476</v>
      </c>
      <c r="N2783" t="s">
        <v>2711</v>
      </c>
      <c r="O2783" t="s">
        <v>2712</v>
      </c>
      <c r="P2783" s="204">
        <v>12500</v>
      </c>
      <c r="S2783" t="s">
        <v>2477</v>
      </c>
      <c r="T2783" t="s">
        <v>3899</v>
      </c>
      <c r="U2783" s="206">
        <v>4.2</v>
      </c>
      <c r="V2783" t="s">
        <v>2613</v>
      </c>
      <c r="W2783" t="s">
        <v>3390</v>
      </c>
      <c r="X2783" t="s">
        <v>2713</v>
      </c>
      <c r="Y2783" t="s">
        <v>3964</v>
      </c>
      <c r="Z2783" t="s">
        <v>3532</v>
      </c>
      <c r="AA2783" t="s">
        <v>118</v>
      </c>
      <c r="AB2783" s="203">
        <v>37043.875</v>
      </c>
      <c r="AC2783" s="203">
        <v>37072.875</v>
      </c>
    </row>
    <row r="2784" spans="1:29" x14ac:dyDescent="0.25">
      <c r="A2784" s="44" t="str">
        <f t="shared" si="216"/>
        <v xml:space="preserve"> Metals Financial</v>
      </c>
      <c r="B2784" s="44" t="str">
        <f t="shared" si="217"/>
        <v/>
      </c>
      <c r="C2784" s="44" t="str">
        <f t="shared" si="218"/>
        <v>Metals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1</v>
      </c>
      <c r="F2784" s="218">
        <f t="shared" si="220"/>
        <v>20</v>
      </c>
      <c r="G2784" s="207">
        <v>1266317</v>
      </c>
      <c r="H2784" s="203">
        <v>37029.386388888888</v>
      </c>
      <c r="I2784" t="s">
        <v>1211</v>
      </c>
      <c r="M2784" t="s">
        <v>2482</v>
      </c>
      <c r="N2784" t="s">
        <v>3951</v>
      </c>
      <c r="O2784" t="s">
        <v>3952</v>
      </c>
      <c r="Q2784" s="204">
        <v>20</v>
      </c>
      <c r="S2784" t="s">
        <v>3898</v>
      </c>
      <c r="T2784" t="s">
        <v>3899</v>
      </c>
      <c r="U2784" s="206">
        <v>1536</v>
      </c>
      <c r="V2784" t="s">
        <v>1212</v>
      </c>
      <c r="W2784" t="s">
        <v>3922</v>
      </c>
      <c r="X2784" t="s">
        <v>3902</v>
      </c>
      <c r="Y2784" t="s">
        <v>3903</v>
      </c>
      <c r="Z2784" t="s">
        <v>3904</v>
      </c>
      <c r="AA2784">
        <v>2138598</v>
      </c>
    </row>
    <row r="2785" spans="1:29" x14ac:dyDescent="0.25">
      <c r="A2785" s="44" t="str">
        <f t="shared" si="216"/>
        <v>US Natural Gas Financial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Financial</v>
      </c>
      <c r="E2785" s="44">
        <f>IF(VLOOKUP(S2785,'DD-Lookup'!$J$6:$L$50,3,FALSE)="Monthly",(YEAR(AC2785)-YEAR(AB2785))*12+MONTH(AC2785)-MONTH(AB2785)+1,(AC2785-AB2785+1))</f>
        <v>13</v>
      </c>
      <c r="F2785" s="218">
        <f t="shared" si="220"/>
        <v>65000</v>
      </c>
      <c r="G2785" s="207">
        <v>1266318</v>
      </c>
      <c r="H2785" s="203">
        <v>37029.386400462965</v>
      </c>
      <c r="I2785" t="s">
        <v>2365</v>
      </c>
      <c r="M2785" t="s">
        <v>2476</v>
      </c>
      <c r="N2785" t="s">
        <v>2711</v>
      </c>
      <c r="O2785" t="s">
        <v>2588</v>
      </c>
      <c r="P2785" s="204">
        <v>5000</v>
      </c>
      <c r="S2785" t="s">
        <v>2477</v>
      </c>
      <c r="T2785" t="s">
        <v>3899</v>
      </c>
      <c r="U2785" s="206">
        <v>4.1749999999999998</v>
      </c>
      <c r="V2785" t="s">
        <v>2922</v>
      </c>
      <c r="W2785" t="s">
        <v>3181</v>
      </c>
      <c r="X2785" t="s">
        <v>2306</v>
      </c>
      <c r="Y2785" t="s">
        <v>3964</v>
      </c>
      <c r="Z2785" t="s">
        <v>3532</v>
      </c>
      <c r="AA2785" t="s">
        <v>119</v>
      </c>
      <c r="AB2785" s="203">
        <v>37030.875</v>
      </c>
      <c r="AC2785" s="203">
        <v>37042.875</v>
      </c>
    </row>
    <row r="2786" spans="1:29" x14ac:dyDescent="0.25">
      <c r="A2786" s="44" t="str">
        <f t="shared" si="216"/>
        <v xml:space="preserve"> Natural Gas Physical</v>
      </c>
      <c r="B2786" s="44" t="str">
        <f t="shared" si="217"/>
        <v/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3</v>
      </c>
      <c r="F2786" s="218">
        <f t="shared" si="220"/>
        <v>30000</v>
      </c>
      <c r="G2786" s="207">
        <v>1266319</v>
      </c>
      <c r="H2786" s="203">
        <v>37029.386400462965</v>
      </c>
      <c r="I2786" t="s">
        <v>2865</v>
      </c>
      <c r="M2786" t="s">
        <v>2476</v>
      </c>
      <c r="N2786" t="s">
        <v>3150</v>
      </c>
      <c r="O2786" t="s">
        <v>1728</v>
      </c>
      <c r="Q2786" s="204">
        <v>10000</v>
      </c>
      <c r="S2786" t="s">
        <v>2477</v>
      </c>
      <c r="T2786" t="s">
        <v>3899</v>
      </c>
      <c r="U2786" s="206">
        <v>4.3600000000000003</v>
      </c>
      <c r="V2786" t="s">
        <v>2919</v>
      </c>
      <c r="W2786" t="s">
        <v>3152</v>
      </c>
      <c r="X2786" t="s">
        <v>3153</v>
      </c>
      <c r="Y2786" t="s">
        <v>3114</v>
      </c>
      <c r="Z2786" t="s">
        <v>3532</v>
      </c>
      <c r="AA2786">
        <v>797801</v>
      </c>
      <c r="AB2786" s="203">
        <v>37030.875</v>
      </c>
      <c r="AC2786" s="203">
        <v>37032.875</v>
      </c>
    </row>
    <row r="2787" spans="1:29" x14ac:dyDescent="0.25">
      <c r="A2787" s="44" t="str">
        <f t="shared" si="216"/>
        <v>US Crude Financial</v>
      </c>
      <c r="B2787" s="44" t="str">
        <f t="shared" si="217"/>
        <v>US</v>
      </c>
      <c r="C2787" s="44" t="str">
        <f t="shared" si="218"/>
        <v>Crude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1</v>
      </c>
      <c r="F2787" s="218">
        <f t="shared" si="220"/>
        <v>50000</v>
      </c>
      <c r="G2787" s="207">
        <v>1266320</v>
      </c>
      <c r="H2787" s="203">
        <v>37029.386412037034</v>
      </c>
      <c r="I2787" t="s">
        <v>2710</v>
      </c>
      <c r="M2787" t="s">
        <v>3626</v>
      </c>
      <c r="N2787" t="s">
        <v>4150</v>
      </c>
      <c r="O2787" t="s">
        <v>2550</v>
      </c>
      <c r="P2787" s="204">
        <v>50000</v>
      </c>
      <c r="S2787" t="s">
        <v>2483</v>
      </c>
      <c r="T2787" t="s">
        <v>3899</v>
      </c>
      <c r="U2787" s="206">
        <v>29.82</v>
      </c>
      <c r="V2787" t="s">
        <v>3743</v>
      </c>
      <c r="W2787" t="s">
        <v>4153</v>
      </c>
      <c r="X2787" t="s">
        <v>4154</v>
      </c>
      <c r="Y2787" t="s">
        <v>3964</v>
      </c>
      <c r="Z2787" t="s">
        <v>3532</v>
      </c>
      <c r="AA2787" t="s">
        <v>120</v>
      </c>
      <c r="AB2787" s="203">
        <v>37073</v>
      </c>
      <c r="AC2787" s="203">
        <v>37103</v>
      </c>
    </row>
    <row r="2788" spans="1:29" x14ac:dyDescent="0.25">
      <c r="A2788" s="44" t="str">
        <f t="shared" si="216"/>
        <v>US Crude Financial</v>
      </c>
      <c r="B2788" s="44" t="str">
        <f t="shared" si="217"/>
        <v>US</v>
      </c>
      <c r="C2788" s="44" t="str">
        <f t="shared" si="218"/>
        <v>Crude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1</v>
      </c>
      <c r="F2788" s="218">
        <f t="shared" si="220"/>
        <v>50000</v>
      </c>
      <c r="G2788" s="207">
        <v>1266321</v>
      </c>
      <c r="H2788" s="203">
        <v>37029.386423611111</v>
      </c>
      <c r="I2788" t="s">
        <v>2710</v>
      </c>
      <c r="M2788" t="s">
        <v>3626</v>
      </c>
      <c r="N2788" t="s">
        <v>4150</v>
      </c>
      <c r="O2788" t="s">
        <v>4151</v>
      </c>
      <c r="P2788" s="204">
        <v>50000</v>
      </c>
      <c r="S2788" t="s">
        <v>2483</v>
      </c>
      <c r="T2788" t="s">
        <v>3899</v>
      </c>
      <c r="U2788" s="206">
        <v>29.4</v>
      </c>
      <c r="V2788" t="s">
        <v>2997</v>
      </c>
      <c r="W2788" t="s">
        <v>4153</v>
      </c>
      <c r="X2788" t="s">
        <v>4154</v>
      </c>
      <c r="Y2788" t="s">
        <v>3964</v>
      </c>
      <c r="Z2788" t="s">
        <v>3532</v>
      </c>
      <c r="AA2788" t="s">
        <v>121</v>
      </c>
      <c r="AB2788" s="203">
        <v>37043</v>
      </c>
      <c r="AC2788" s="203">
        <v>37072</v>
      </c>
    </row>
    <row r="2789" spans="1:29" x14ac:dyDescent="0.25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3</v>
      </c>
      <c r="F2789" s="218">
        <f t="shared" si="220"/>
        <v>15000</v>
      </c>
      <c r="G2789" s="207">
        <v>1266322</v>
      </c>
      <c r="H2789" s="203">
        <v>37029.386458333334</v>
      </c>
      <c r="I2789" t="s">
        <v>2630</v>
      </c>
      <c r="M2789" t="s">
        <v>2476</v>
      </c>
      <c r="N2789" t="s">
        <v>3110</v>
      </c>
      <c r="O2789" t="s">
        <v>1756</v>
      </c>
      <c r="P2789" s="204">
        <v>5000</v>
      </c>
      <c r="S2789" t="s">
        <v>2477</v>
      </c>
      <c r="T2789" t="s">
        <v>3899</v>
      </c>
      <c r="U2789" s="206">
        <v>4.1100000000000003</v>
      </c>
      <c r="V2789" t="s">
        <v>2963</v>
      </c>
      <c r="W2789" t="s">
        <v>3157</v>
      </c>
      <c r="X2789" t="s">
        <v>3158</v>
      </c>
      <c r="Y2789" t="s">
        <v>3114</v>
      </c>
      <c r="Z2789" t="s">
        <v>3532</v>
      </c>
      <c r="AA2789">
        <v>797802</v>
      </c>
      <c r="AB2789" s="203">
        <v>37030.875</v>
      </c>
      <c r="AC2789" s="203">
        <v>37032.875</v>
      </c>
    </row>
    <row r="2790" spans="1:29" x14ac:dyDescent="0.25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3</v>
      </c>
      <c r="F2790" s="218">
        <f t="shared" si="220"/>
        <v>5163</v>
      </c>
      <c r="G2790" s="207">
        <v>1266324</v>
      </c>
      <c r="H2790" s="203">
        <v>37029.386481481481</v>
      </c>
      <c r="I2790" t="s">
        <v>2313</v>
      </c>
      <c r="M2790" t="s">
        <v>2476</v>
      </c>
      <c r="N2790" t="s">
        <v>3110</v>
      </c>
      <c r="O2790" t="s">
        <v>1805</v>
      </c>
      <c r="Q2790" s="204">
        <v>1721</v>
      </c>
      <c r="S2790" t="s">
        <v>2477</v>
      </c>
      <c r="T2790" t="s">
        <v>3899</v>
      </c>
      <c r="U2790" s="206">
        <v>3.875</v>
      </c>
      <c r="V2790" t="s">
        <v>2987</v>
      </c>
      <c r="W2790" t="s">
        <v>2386</v>
      </c>
      <c r="X2790" t="s">
        <v>2375</v>
      </c>
      <c r="Y2790" t="s">
        <v>3114</v>
      </c>
      <c r="Z2790" t="s">
        <v>3532</v>
      </c>
      <c r="AA2790">
        <v>797803</v>
      </c>
      <c r="AB2790" s="203">
        <v>37030.875</v>
      </c>
      <c r="AC2790" s="203">
        <v>37032.875</v>
      </c>
    </row>
    <row r="2791" spans="1:29" x14ac:dyDescent="0.25">
      <c r="A2791" s="44" t="str">
        <f t="shared" si="216"/>
        <v>US Power Physical</v>
      </c>
      <c r="B2791" s="44" t="str">
        <f t="shared" si="217"/>
        <v>US</v>
      </c>
      <c r="C2791" s="44" t="str">
        <f t="shared" si="218"/>
        <v>Power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30</v>
      </c>
      <c r="F2791" s="218">
        <f t="shared" si="220"/>
        <v>1500</v>
      </c>
      <c r="G2791" s="207">
        <v>1266325</v>
      </c>
      <c r="H2791" s="203">
        <v>37029.386493055557</v>
      </c>
      <c r="I2791" t="s">
        <v>2669</v>
      </c>
      <c r="M2791" t="s">
        <v>3301</v>
      </c>
      <c r="N2791" t="s">
        <v>2631</v>
      </c>
      <c r="O2791" t="s">
        <v>122</v>
      </c>
      <c r="Q2791" s="204">
        <v>50</v>
      </c>
      <c r="S2791" t="s">
        <v>2475</v>
      </c>
      <c r="T2791" t="s">
        <v>3899</v>
      </c>
      <c r="U2791" s="206">
        <v>35.9</v>
      </c>
      <c r="V2791" t="s">
        <v>3122</v>
      </c>
      <c r="W2791" t="s">
        <v>2660</v>
      </c>
      <c r="X2791" t="s">
        <v>2661</v>
      </c>
      <c r="Y2791" t="s">
        <v>4166</v>
      </c>
      <c r="Z2791" t="s">
        <v>3527</v>
      </c>
      <c r="AA2791">
        <v>615299.1</v>
      </c>
      <c r="AB2791" s="203">
        <v>37135.710416666669</v>
      </c>
      <c r="AC2791" s="203">
        <v>37164.710416666669</v>
      </c>
    </row>
    <row r="2792" spans="1:29" x14ac:dyDescent="0.25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3</v>
      </c>
      <c r="F2792" s="218">
        <f t="shared" si="220"/>
        <v>12000</v>
      </c>
      <c r="G2792" s="207">
        <v>1266327</v>
      </c>
      <c r="H2792" s="203">
        <v>37029.38652777778</v>
      </c>
      <c r="I2792" t="s">
        <v>2429</v>
      </c>
      <c r="M2792" t="s">
        <v>2476</v>
      </c>
      <c r="N2792" t="s">
        <v>3110</v>
      </c>
      <c r="O2792" t="s">
        <v>1755</v>
      </c>
      <c r="P2792" s="204">
        <v>4000</v>
      </c>
      <c r="S2792" t="s">
        <v>2477</v>
      </c>
      <c r="T2792" t="s">
        <v>3899</v>
      </c>
      <c r="U2792" s="206">
        <v>4.4950000000000001</v>
      </c>
      <c r="V2792" t="s">
        <v>2894</v>
      </c>
      <c r="W2792" t="s">
        <v>2358</v>
      </c>
      <c r="X2792" t="s">
        <v>2359</v>
      </c>
      <c r="Y2792" t="s">
        <v>3114</v>
      </c>
      <c r="Z2792" t="s">
        <v>3532</v>
      </c>
      <c r="AA2792">
        <v>797804</v>
      </c>
      <c r="AB2792" s="203">
        <v>37030.875</v>
      </c>
      <c r="AC2792" s="203">
        <v>37032.875</v>
      </c>
    </row>
    <row r="2793" spans="1:29" x14ac:dyDescent="0.25">
      <c r="A2793" s="44" t="str">
        <f t="shared" si="216"/>
        <v xml:space="preserve"> Crude Financial</v>
      </c>
      <c r="B2793" s="44" t="str">
        <f t="shared" si="217"/>
        <v/>
      </c>
      <c r="C2793" s="44" t="str">
        <f t="shared" si="218"/>
        <v>Crude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31</v>
      </c>
      <c r="F2793" s="218">
        <f t="shared" si="220"/>
        <v>775000</v>
      </c>
      <c r="G2793" s="207">
        <v>1266326</v>
      </c>
      <c r="H2793" s="203">
        <v>37029.38652777778</v>
      </c>
      <c r="I2793" t="s">
        <v>4149</v>
      </c>
      <c r="M2793" t="s">
        <v>3626</v>
      </c>
      <c r="N2793" t="s">
        <v>2751</v>
      </c>
      <c r="O2793" t="s">
        <v>2752</v>
      </c>
      <c r="P2793" s="204">
        <v>25000</v>
      </c>
      <c r="S2793" t="s">
        <v>2753</v>
      </c>
      <c r="T2793" t="s">
        <v>3899</v>
      </c>
      <c r="U2793" s="206">
        <v>28.93</v>
      </c>
      <c r="V2793" t="s">
        <v>2999</v>
      </c>
      <c r="W2793" t="s">
        <v>4117</v>
      </c>
      <c r="X2793" t="s">
        <v>4118</v>
      </c>
      <c r="Y2793" t="s">
        <v>3964</v>
      </c>
      <c r="Z2793" t="s">
        <v>1184</v>
      </c>
      <c r="AA2793" t="s">
        <v>123</v>
      </c>
      <c r="AB2793" s="203">
        <v>37073</v>
      </c>
      <c r="AC2793" s="203">
        <v>37103</v>
      </c>
    </row>
    <row r="2794" spans="1:29" x14ac:dyDescent="0.25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3</v>
      </c>
      <c r="F2794" s="218">
        <f t="shared" si="220"/>
        <v>15000</v>
      </c>
      <c r="G2794" s="207">
        <v>1266329</v>
      </c>
      <c r="H2794" s="203">
        <v>37029.386574074073</v>
      </c>
      <c r="I2794" t="s">
        <v>2943</v>
      </c>
      <c r="M2794" t="s">
        <v>2476</v>
      </c>
      <c r="N2794" t="s">
        <v>3110</v>
      </c>
      <c r="O2794" t="s">
        <v>1779</v>
      </c>
      <c r="P2794" s="204">
        <v>5000</v>
      </c>
      <c r="S2794" t="s">
        <v>2477</v>
      </c>
      <c r="T2794" t="s">
        <v>3899</v>
      </c>
      <c r="U2794" s="206">
        <v>4.3449999999999998</v>
      </c>
      <c r="V2794" t="s">
        <v>2944</v>
      </c>
      <c r="W2794" t="s">
        <v>3174</v>
      </c>
      <c r="X2794" t="s">
        <v>3175</v>
      </c>
      <c r="Y2794" t="s">
        <v>3114</v>
      </c>
      <c r="Z2794" t="s">
        <v>3532</v>
      </c>
      <c r="AA2794">
        <v>797806</v>
      </c>
      <c r="AB2794" s="203">
        <v>37030.875</v>
      </c>
      <c r="AC2794" s="203">
        <v>37032.875</v>
      </c>
    </row>
    <row r="2795" spans="1:29" x14ac:dyDescent="0.25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3</v>
      </c>
      <c r="F2795" s="218">
        <f t="shared" si="220"/>
        <v>30000</v>
      </c>
      <c r="G2795" s="207">
        <v>1266328</v>
      </c>
      <c r="H2795" s="203">
        <v>37029.386574074073</v>
      </c>
      <c r="I2795" t="s">
        <v>2654</v>
      </c>
      <c r="M2795" t="s">
        <v>2476</v>
      </c>
      <c r="N2795" t="s">
        <v>2445</v>
      </c>
      <c r="O2795" t="s">
        <v>2133</v>
      </c>
      <c r="Q2795" s="204">
        <v>10000</v>
      </c>
      <c r="S2795" t="s">
        <v>2477</v>
      </c>
      <c r="T2795" t="s">
        <v>3899</v>
      </c>
      <c r="U2795" s="206">
        <v>4.04</v>
      </c>
      <c r="V2795" t="s">
        <v>2520</v>
      </c>
      <c r="W2795" t="s">
        <v>2827</v>
      </c>
      <c r="X2795" t="s">
        <v>2447</v>
      </c>
      <c r="Y2795" t="s">
        <v>3114</v>
      </c>
      <c r="Z2795" t="s">
        <v>2448</v>
      </c>
      <c r="AA2795">
        <v>797807</v>
      </c>
      <c r="AB2795" s="203">
        <v>37030.875</v>
      </c>
      <c r="AC2795" s="203">
        <v>37032.875</v>
      </c>
    </row>
    <row r="2796" spans="1:29" x14ac:dyDescent="0.25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3</v>
      </c>
      <c r="F2796" s="218">
        <f t="shared" si="220"/>
        <v>6510</v>
      </c>
      <c r="G2796" s="207">
        <v>1266330</v>
      </c>
      <c r="H2796" s="203">
        <v>37029.386597222219</v>
      </c>
      <c r="I2796" t="s">
        <v>3115</v>
      </c>
      <c r="M2796" t="s">
        <v>2476</v>
      </c>
      <c r="N2796" t="s">
        <v>3110</v>
      </c>
      <c r="O2796" t="s">
        <v>1769</v>
      </c>
      <c r="Q2796" s="204">
        <v>2170</v>
      </c>
      <c r="S2796" t="s">
        <v>2477</v>
      </c>
      <c r="T2796" t="s">
        <v>3899</v>
      </c>
      <c r="U2796" s="206">
        <v>4.05</v>
      </c>
      <c r="V2796" t="s">
        <v>3116</v>
      </c>
      <c r="W2796" t="s">
        <v>3174</v>
      </c>
      <c r="X2796" t="s">
        <v>3138</v>
      </c>
      <c r="Y2796" t="s">
        <v>3114</v>
      </c>
      <c r="Z2796" t="s">
        <v>3532</v>
      </c>
      <c r="AA2796">
        <v>797805</v>
      </c>
      <c r="AB2796" s="203">
        <v>37030.875</v>
      </c>
      <c r="AC2796" s="203">
        <v>37032.875</v>
      </c>
    </row>
    <row r="2797" spans="1:29" x14ac:dyDescent="0.25">
      <c r="A2797" s="44" t="str">
        <f t="shared" si="216"/>
        <v xml:space="preserve"> Natural Gas Physical</v>
      </c>
      <c r="B2797" s="44" t="str">
        <f t="shared" si="217"/>
        <v/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4</v>
      </c>
      <c r="F2797" s="218">
        <f t="shared" si="220"/>
        <v>40000</v>
      </c>
      <c r="G2797" s="207">
        <v>1266331</v>
      </c>
      <c r="H2797" s="203">
        <v>37029.386608796296</v>
      </c>
      <c r="I2797" t="s">
        <v>2574</v>
      </c>
      <c r="M2797" t="s">
        <v>2476</v>
      </c>
      <c r="N2797" t="s">
        <v>2391</v>
      </c>
      <c r="O2797" t="s">
        <v>2080</v>
      </c>
      <c r="P2797" s="204">
        <v>10000</v>
      </c>
      <c r="S2797" t="s">
        <v>4050</v>
      </c>
      <c r="T2797" t="s">
        <v>2392</v>
      </c>
      <c r="U2797" s="206">
        <v>5.41</v>
      </c>
      <c r="V2797" t="s">
        <v>2575</v>
      </c>
      <c r="W2797" t="s">
        <v>2394</v>
      </c>
      <c r="X2797" t="s">
        <v>2395</v>
      </c>
      <c r="Y2797" t="s">
        <v>3114</v>
      </c>
      <c r="Z2797" t="s">
        <v>3533</v>
      </c>
      <c r="AA2797">
        <v>797808</v>
      </c>
      <c r="AB2797" s="203">
        <v>37029.875</v>
      </c>
      <c r="AC2797" s="203">
        <v>37032.875</v>
      </c>
    </row>
    <row r="2798" spans="1:29" x14ac:dyDescent="0.25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3</v>
      </c>
      <c r="F2798" s="218">
        <f t="shared" si="220"/>
        <v>8400</v>
      </c>
      <c r="G2798" s="207">
        <v>1266332</v>
      </c>
      <c r="H2798" s="203">
        <v>37029.386608796296</v>
      </c>
      <c r="I2798" t="s">
        <v>2717</v>
      </c>
      <c r="M2798" t="s">
        <v>2476</v>
      </c>
      <c r="N2798" t="s">
        <v>3110</v>
      </c>
      <c r="O2798" t="s">
        <v>1769</v>
      </c>
      <c r="Q2798" s="204">
        <v>2800</v>
      </c>
      <c r="S2798" t="s">
        <v>2477</v>
      </c>
      <c r="T2798" t="s">
        <v>3899</v>
      </c>
      <c r="U2798" s="206">
        <v>4.05</v>
      </c>
      <c r="V2798" t="s">
        <v>3723</v>
      </c>
      <c r="W2798" t="s">
        <v>3174</v>
      </c>
      <c r="X2798" t="s">
        <v>3138</v>
      </c>
      <c r="Y2798" t="s">
        <v>3114</v>
      </c>
      <c r="Z2798" t="s">
        <v>3532</v>
      </c>
      <c r="AA2798">
        <v>797809</v>
      </c>
      <c r="AB2798" s="203">
        <v>37030.875</v>
      </c>
      <c r="AC2798" s="203">
        <v>37032.875</v>
      </c>
    </row>
    <row r="2799" spans="1:29" x14ac:dyDescent="0.25">
      <c r="A2799" s="44" t="str">
        <f t="shared" si="216"/>
        <v>US Natural Gas Financial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Financial</v>
      </c>
      <c r="E2799" s="44">
        <f>IF(VLOOKUP(S2799,'DD-Lookup'!$J$6:$L$50,3,FALSE)="Monthly",(YEAR(AC2799)-YEAR(AB2799))*12+MONTH(AC2799)-MONTH(AB2799)+1,(AC2799-AB2799+1))</f>
        <v>31</v>
      </c>
      <c r="F2799" s="218">
        <f t="shared" si="220"/>
        <v>155000</v>
      </c>
      <c r="G2799" s="207">
        <v>1266333</v>
      </c>
      <c r="H2799" s="203">
        <v>37029.386631944442</v>
      </c>
      <c r="I2799" t="s">
        <v>3109</v>
      </c>
      <c r="M2799" t="s">
        <v>2476</v>
      </c>
      <c r="N2799" t="s">
        <v>3125</v>
      </c>
      <c r="O2799" t="s">
        <v>2842</v>
      </c>
      <c r="P2799" s="204">
        <v>5000</v>
      </c>
      <c r="S2799" t="s">
        <v>2477</v>
      </c>
      <c r="T2799" t="s">
        <v>3899</v>
      </c>
      <c r="U2799" s="206">
        <v>7.35</v>
      </c>
      <c r="V2799" t="s">
        <v>2847</v>
      </c>
      <c r="W2799" t="s">
        <v>2843</v>
      </c>
      <c r="X2799" t="s">
        <v>2844</v>
      </c>
      <c r="Y2799" t="s">
        <v>3964</v>
      </c>
      <c r="Z2799" t="s">
        <v>3532</v>
      </c>
      <c r="AA2799" t="s">
        <v>124</v>
      </c>
      <c r="AB2799" s="203">
        <v>37073.875</v>
      </c>
      <c r="AC2799" s="203">
        <v>37103.875</v>
      </c>
    </row>
    <row r="2800" spans="1:29" x14ac:dyDescent="0.25">
      <c r="A2800" s="44" t="str">
        <f t="shared" si="216"/>
        <v xml:space="preserve"> Natural Gas Physical</v>
      </c>
      <c r="B2800" s="44" t="str">
        <f t="shared" si="217"/>
        <v/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4</v>
      </c>
      <c r="F2800" s="218">
        <f t="shared" si="220"/>
        <v>20000</v>
      </c>
      <c r="G2800" s="207">
        <v>1266335</v>
      </c>
      <c r="H2800" s="203">
        <v>37029.386643518519</v>
      </c>
      <c r="I2800" t="s">
        <v>3166</v>
      </c>
      <c r="M2800" t="s">
        <v>2476</v>
      </c>
      <c r="N2800" t="s">
        <v>2391</v>
      </c>
      <c r="O2800" t="s">
        <v>2076</v>
      </c>
      <c r="P2800" s="204">
        <v>5000</v>
      </c>
      <c r="S2800" t="s">
        <v>2477</v>
      </c>
      <c r="T2800" t="s">
        <v>3899</v>
      </c>
      <c r="U2800" s="206">
        <v>3.86</v>
      </c>
      <c r="V2800" t="s">
        <v>125</v>
      </c>
      <c r="W2800" t="s">
        <v>2956</v>
      </c>
      <c r="X2800" t="s">
        <v>2957</v>
      </c>
      <c r="Y2800" t="s">
        <v>3114</v>
      </c>
      <c r="Z2800" t="s">
        <v>3533</v>
      </c>
      <c r="AA2800">
        <v>797811</v>
      </c>
      <c r="AB2800" s="203">
        <v>37030.875</v>
      </c>
      <c r="AC2800" s="203">
        <v>37033.875</v>
      </c>
    </row>
    <row r="2801" spans="1:29" x14ac:dyDescent="0.25">
      <c r="A2801" s="44" t="str">
        <f t="shared" si="216"/>
        <v>US Natural Gas Financial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Financial</v>
      </c>
      <c r="E2801" s="44">
        <f>IF(VLOOKUP(S2801,'DD-Lookup'!$J$6:$L$50,3,FALSE)="Monthly",(YEAR(AC2801)-YEAR(AB2801))*12+MONTH(AC2801)-MONTH(AB2801)+1,(AC2801-AB2801+1))</f>
        <v>30</v>
      </c>
      <c r="F2801" s="218">
        <f t="shared" si="220"/>
        <v>150000</v>
      </c>
      <c r="G2801" s="207">
        <v>1266337</v>
      </c>
      <c r="H2801" s="203">
        <v>37029.386643518519</v>
      </c>
      <c r="I2801" t="s">
        <v>3109</v>
      </c>
      <c r="M2801" t="s">
        <v>2476</v>
      </c>
      <c r="N2801" t="s">
        <v>3125</v>
      </c>
      <c r="O2801" t="s">
        <v>2848</v>
      </c>
      <c r="P2801" s="204">
        <v>5000</v>
      </c>
      <c r="S2801" t="s">
        <v>2477</v>
      </c>
      <c r="T2801" t="s">
        <v>3899</v>
      </c>
      <c r="U2801" s="206">
        <v>6.3</v>
      </c>
      <c r="V2801" t="s">
        <v>3692</v>
      </c>
      <c r="W2801" t="s">
        <v>2843</v>
      </c>
      <c r="X2801" t="s">
        <v>2844</v>
      </c>
      <c r="Y2801" t="s">
        <v>3964</v>
      </c>
      <c r="Z2801" t="s">
        <v>3532</v>
      </c>
      <c r="AA2801" t="s">
        <v>126</v>
      </c>
      <c r="AB2801" s="203">
        <v>37135.875</v>
      </c>
      <c r="AC2801" s="203">
        <v>37164.875</v>
      </c>
    </row>
    <row r="2802" spans="1:29" x14ac:dyDescent="0.25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3</v>
      </c>
      <c r="F2802" s="218">
        <f t="shared" si="220"/>
        <v>75000</v>
      </c>
      <c r="G2802" s="207">
        <v>1266334</v>
      </c>
      <c r="H2802" s="203">
        <v>37029.386643518519</v>
      </c>
      <c r="I2802" t="s">
        <v>3871</v>
      </c>
      <c r="M2802" t="s">
        <v>2476</v>
      </c>
      <c r="N2802" t="s">
        <v>3110</v>
      </c>
      <c r="O2802" t="s">
        <v>2606</v>
      </c>
      <c r="P2802" s="204">
        <v>25000</v>
      </c>
      <c r="S2802" t="s">
        <v>2477</v>
      </c>
      <c r="T2802" t="s">
        <v>3899</v>
      </c>
      <c r="U2802" s="206">
        <v>4.1749999999999998</v>
      </c>
      <c r="V2802" t="s">
        <v>2343</v>
      </c>
      <c r="W2802" t="s">
        <v>2319</v>
      </c>
      <c r="X2802" t="s">
        <v>2320</v>
      </c>
      <c r="Y2802" t="s">
        <v>3114</v>
      </c>
      <c r="Z2802" t="s">
        <v>3532</v>
      </c>
      <c r="AA2802">
        <v>797813</v>
      </c>
      <c r="AB2802" s="203">
        <v>37030.875</v>
      </c>
      <c r="AC2802" s="203">
        <v>37032.875</v>
      </c>
    </row>
    <row r="2803" spans="1:29" x14ac:dyDescent="0.25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3</v>
      </c>
      <c r="F2803" s="218">
        <f t="shared" si="220"/>
        <v>7500</v>
      </c>
      <c r="G2803" s="207">
        <v>1266336</v>
      </c>
      <c r="H2803" s="203">
        <v>37029.386643518519</v>
      </c>
      <c r="I2803" t="s">
        <v>2824</v>
      </c>
      <c r="M2803" t="s">
        <v>2476</v>
      </c>
      <c r="N2803" t="s">
        <v>3110</v>
      </c>
      <c r="O2803" t="s">
        <v>1822</v>
      </c>
      <c r="P2803" s="204">
        <v>2500</v>
      </c>
      <c r="S2803" t="s">
        <v>2477</v>
      </c>
      <c r="T2803" t="s">
        <v>3899</v>
      </c>
      <c r="U2803" s="206">
        <v>4.05</v>
      </c>
      <c r="V2803" t="s">
        <v>3745</v>
      </c>
      <c r="W2803" t="s">
        <v>3174</v>
      </c>
      <c r="X2803" t="s">
        <v>3138</v>
      </c>
      <c r="Y2803" t="s">
        <v>3114</v>
      </c>
      <c r="Z2803" t="s">
        <v>3532</v>
      </c>
      <c r="AA2803">
        <v>797812</v>
      </c>
      <c r="AB2803" s="203">
        <v>37030.875</v>
      </c>
      <c r="AC2803" s="203">
        <v>37032.875</v>
      </c>
    </row>
    <row r="2804" spans="1:29" x14ac:dyDescent="0.25">
      <c r="A2804" s="44" t="str">
        <f t="shared" si="216"/>
        <v>US Natural Gas Financial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Financial</v>
      </c>
      <c r="E2804" s="44">
        <f>IF(VLOOKUP(S2804,'DD-Lookup'!$J$6:$L$50,3,FALSE)="Monthly",(YEAR(AC2804)-YEAR(AB2804))*12+MONTH(AC2804)-MONTH(AB2804)+1,(AC2804-AB2804+1))</f>
        <v>31</v>
      </c>
      <c r="F2804" s="218">
        <f t="shared" si="220"/>
        <v>155000</v>
      </c>
      <c r="G2804" s="207">
        <v>1266338</v>
      </c>
      <c r="H2804" s="203">
        <v>37029.386655092596</v>
      </c>
      <c r="I2804" t="s">
        <v>3109</v>
      </c>
      <c r="M2804" t="s">
        <v>2476</v>
      </c>
      <c r="N2804" t="s">
        <v>3125</v>
      </c>
      <c r="O2804" t="s">
        <v>2846</v>
      </c>
      <c r="P2804" s="204">
        <v>5000</v>
      </c>
      <c r="S2804" t="s">
        <v>2477</v>
      </c>
      <c r="T2804" t="s">
        <v>3899</v>
      </c>
      <c r="U2804" s="206">
        <v>7.35</v>
      </c>
      <c r="V2804" t="s">
        <v>2847</v>
      </c>
      <c r="W2804" t="s">
        <v>2843</v>
      </c>
      <c r="X2804" t="s">
        <v>2844</v>
      </c>
      <c r="Y2804" t="s">
        <v>3964</v>
      </c>
      <c r="Z2804" t="s">
        <v>3532</v>
      </c>
      <c r="AA2804" t="s">
        <v>127</v>
      </c>
      <c r="AB2804" s="203">
        <v>37104.875</v>
      </c>
      <c r="AC2804" s="203">
        <v>37134.875</v>
      </c>
    </row>
    <row r="2805" spans="1:29" x14ac:dyDescent="0.25">
      <c r="A2805" s="44" t="str">
        <f t="shared" si="216"/>
        <v>US Natural Gas Financial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31</v>
      </c>
      <c r="F2805" s="218">
        <f t="shared" si="220"/>
        <v>155000</v>
      </c>
      <c r="G2805" s="207">
        <v>1266339</v>
      </c>
      <c r="H2805" s="203">
        <v>37029.386689814812</v>
      </c>
      <c r="I2805" t="s">
        <v>3133</v>
      </c>
      <c r="M2805" t="s">
        <v>2476</v>
      </c>
      <c r="N2805" t="s">
        <v>3125</v>
      </c>
      <c r="O2805" t="s">
        <v>2855</v>
      </c>
      <c r="P2805" s="204">
        <v>5000</v>
      </c>
      <c r="S2805" t="s">
        <v>2477</v>
      </c>
      <c r="T2805" t="s">
        <v>3899</v>
      </c>
      <c r="U2805" s="206">
        <v>5.35</v>
      </c>
      <c r="V2805" t="s">
        <v>2908</v>
      </c>
      <c r="W2805" t="s">
        <v>2843</v>
      </c>
      <c r="X2805" t="s">
        <v>2844</v>
      </c>
      <c r="Y2805" t="s">
        <v>3964</v>
      </c>
      <c r="Z2805" t="s">
        <v>3532</v>
      </c>
      <c r="AA2805" t="s">
        <v>128</v>
      </c>
      <c r="AB2805" s="203">
        <v>37165</v>
      </c>
      <c r="AC2805" s="203">
        <v>37195</v>
      </c>
    </row>
    <row r="2806" spans="1:29" x14ac:dyDescent="0.25">
      <c r="A2806" s="44" t="str">
        <f t="shared" si="216"/>
        <v>US Natural Gas Financial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30</v>
      </c>
      <c r="F2806" s="218">
        <f t="shared" si="220"/>
        <v>150000</v>
      </c>
      <c r="G2806" s="207">
        <v>1266340</v>
      </c>
      <c r="H2806" s="203">
        <v>37029.386724537035</v>
      </c>
      <c r="I2806" t="s">
        <v>2704</v>
      </c>
      <c r="M2806" t="s">
        <v>2476</v>
      </c>
      <c r="N2806" t="s">
        <v>3125</v>
      </c>
      <c r="O2806" t="s">
        <v>2860</v>
      </c>
      <c r="P2806" s="204">
        <v>5000</v>
      </c>
      <c r="S2806" t="s">
        <v>2477</v>
      </c>
      <c r="T2806" t="s">
        <v>3899</v>
      </c>
      <c r="U2806" s="206">
        <v>7.45</v>
      </c>
      <c r="V2806" t="s">
        <v>2050</v>
      </c>
      <c r="W2806" t="s">
        <v>2843</v>
      </c>
      <c r="X2806" t="s">
        <v>2844</v>
      </c>
      <c r="Y2806" t="s">
        <v>3964</v>
      </c>
      <c r="Z2806" t="s">
        <v>3532</v>
      </c>
      <c r="AA2806" t="s">
        <v>129</v>
      </c>
      <c r="AB2806" s="203">
        <v>37043.875</v>
      </c>
      <c r="AC2806" s="203">
        <v>37072.875</v>
      </c>
    </row>
    <row r="2807" spans="1:29" x14ac:dyDescent="0.25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3</v>
      </c>
      <c r="F2807" s="218">
        <f t="shared" si="220"/>
        <v>3930</v>
      </c>
      <c r="G2807" s="207">
        <v>1266341</v>
      </c>
      <c r="H2807" s="203">
        <v>37029.386747685188</v>
      </c>
      <c r="I2807" t="s">
        <v>3730</v>
      </c>
      <c r="M2807" t="s">
        <v>2476</v>
      </c>
      <c r="N2807" t="s">
        <v>3110</v>
      </c>
      <c r="O2807" t="s">
        <v>1913</v>
      </c>
      <c r="Q2807" s="204">
        <v>1310</v>
      </c>
      <c r="S2807" t="s">
        <v>2477</v>
      </c>
      <c r="T2807" t="s">
        <v>3899</v>
      </c>
      <c r="U2807" s="206">
        <v>4.4550000000000001</v>
      </c>
      <c r="V2807" t="s">
        <v>3731</v>
      </c>
      <c r="W2807" t="s">
        <v>2358</v>
      </c>
      <c r="X2807" t="s">
        <v>2359</v>
      </c>
      <c r="Y2807" t="s">
        <v>3114</v>
      </c>
      <c r="Z2807" t="s">
        <v>3532</v>
      </c>
      <c r="AA2807">
        <v>797814</v>
      </c>
      <c r="AB2807" s="203">
        <v>37030.875</v>
      </c>
      <c r="AC2807" s="203">
        <v>37032.875</v>
      </c>
    </row>
    <row r="2808" spans="1:29" x14ac:dyDescent="0.25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3</v>
      </c>
      <c r="F2808" s="218">
        <f t="shared" si="220"/>
        <v>15000</v>
      </c>
      <c r="G2808" s="207">
        <v>1266344</v>
      </c>
      <c r="H2808" s="203">
        <v>37029.386863425927</v>
      </c>
      <c r="I2808" t="s">
        <v>3240</v>
      </c>
      <c r="M2808" t="s">
        <v>2476</v>
      </c>
      <c r="N2808" t="s">
        <v>3110</v>
      </c>
      <c r="O2808" t="s">
        <v>1755</v>
      </c>
      <c r="Q2808" s="204">
        <v>5000</v>
      </c>
      <c r="S2808" t="s">
        <v>2477</v>
      </c>
      <c r="T2808" t="s">
        <v>3899</v>
      </c>
      <c r="U2808" s="206">
        <v>4.5</v>
      </c>
      <c r="V2808" t="s">
        <v>2318</v>
      </c>
      <c r="W2808" t="s">
        <v>2358</v>
      </c>
      <c r="X2808" t="s">
        <v>2359</v>
      </c>
      <c r="Y2808" t="s">
        <v>3114</v>
      </c>
      <c r="Z2808" t="s">
        <v>3532</v>
      </c>
      <c r="AA2808">
        <v>797816</v>
      </c>
      <c r="AB2808" s="203">
        <v>37030.875</v>
      </c>
      <c r="AC2808" s="203">
        <v>37032.875</v>
      </c>
    </row>
    <row r="2809" spans="1:29" x14ac:dyDescent="0.25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3</v>
      </c>
      <c r="F2809" s="218">
        <f t="shared" si="220"/>
        <v>15000</v>
      </c>
      <c r="G2809" s="207">
        <v>1266345</v>
      </c>
      <c r="H2809" s="203">
        <v>37029.38690972222</v>
      </c>
      <c r="I2809" t="s">
        <v>2367</v>
      </c>
      <c r="M2809" t="s">
        <v>2476</v>
      </c>
      <c r="N2809" t="s">
        <v>3110</v>
      </c>
      <c r="O2809" t="s">
        <v>1810</v>
      </c>
      <c r="P2809" s="204">
        <v>5000</v>
      </c>
      <c r="S2809" t="s">
        <v>2477</v>
      </c>
      <c r="T2809" t="s">
        <v>3899</v>
      </c>
      <c r="U2809" s="206">
        <v>3.8</v>
      </c>
      <c r="V2809" t="s">
        <v>2736</v>
      </c>
      <c r="W2809" t="s">
        <v>2374</v>
      </c>
      <c r="X2809" t="s">
        <v>2375</v>
      </c>
      <c r="Y2809" t="s">
        <v>3114</v>
      </c>
      <c r="Z2809" t="s">
        <v>3532</v>
      </c>
      <c r="AA2809">
        <v>797817</v>
      </c>
      <c r="AB2809" s="203">
        <v>37030.875</v>
      </c>
      <c r="AC2809" s="203">
        <v>37032.875</v>
      </c>
    </row>
    <row r="2810" spans="1:29" x14ac:dyDescent="0.25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3</v>
      </c>
      <c r="F2810" s="218">
        <f t="shared" si="220"/>
        <v>3498</v>
      </c>
      <c r="G2810" s="207">
        <v>1266346</v>
      </c>
      <c r="H2810" s="203">
        <v>37029.386921296296</v>
      </c>
      <c r="I2810" t="s">
        <v>2669</v>
      </c>
      <c r="M2810" t="s">
        <v>2476</v>
      </c>
      <c r="N2810" t="s">
        <v>3110</v>
      </c>
      <c r="O2810" t="s">
        <v>1805</v>
      </c>
      <c r="P2810" s="204">
        <v>1166</v>
      </c>
      <c r="S2810" t="s">
        <v>2477</v>
      </c>
      <c r="T2810" t="s">
        <v>3899</v>
      </c>
      <c r="U2810" s="206">
        <v>3.85</v>
      </c>
      <c r="V2810" t="s">
        <v>3710</v>
      </c>
      <c r="W2810" t="s">
        <v>2386</v>
      </c>
      <c r="X2810" t="s">
        <v>2375</v>
      </c>
      <c r="Y2810" t="s">
        <v>3114</v>
      </c>
      <c r="Z2810" t="s">
        <v>3532</v>
      </c>
      <c r="AA2810">
        <v>797818</v>
      </c>
      <c r="AB2810" s="203">
        <v>37030.875</v>
      </c>
      <c r="AC2810" s="203">
        <v>37032.875</v>
      </c>
    </row>
    <row r="2811" spans="1:29" x14ac:dyDescent="0.25">
      <c r="A2811" s="44" t="str">
        <f t="shared" si="216"/>
        <v>US Natural Gas Financial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13</v>
      </c>
      <c r="F2811" s="218">
        <f t="shared" si="220"/>
        <v>325000</v>
      </c>
      <c r="G2811" s="207">
        <v>1266347</v>
      </c>
      <c r="H2811" s="203">
        <v>37029.386932870373</v>
      </c>
      <c r="I2811" t="s">
        <v>3136</v>
      </c>
      <c r="M2811" t="s">
        <v>2476</v>
      </c>
      <c r="N2811" t="s">
        <v>2711</v>
      </c>
      <c r="O2811" t="s">
        <v>2588</v>
      </c>
      <c r="P2811" s="204">
        <v>25000</v>
      </c>
      <c r="S2811" t="s">
        <v>2477</v>
      </c>
      <c r="T2811" t="s">
        <v>3899</v>
      </c>
      <c r="U2811" s="206">
        <v>4.17</v>
      </c>
      <c r="V2811" t="s">
        <v>2363</v>
      </c>
      <c r="W2811" t="s">
        <v>3181</v>
      </c>
      <c r="X2811" t="s">
        <v>2306</v>
      </c>
      <c r="Y2811" t="s">
        <v>3964</v>
      </c>
      <c r="Z2811" t="s">
        <v>3532</v>
      </c>
      <c r="AA2811" t="s">
        <v>130</v>
      </c>
      <c r="AB2811" s="203">
        <v>37030.875</v>
      </c>
      <c r="AC2811" s="203">
        <v>37042.875</v>
      </c>
    </row>
    <row r="2812" spans="1:29" x14ac:dyDescent="0.25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3</v>
      </c>
      <c r="F2812" s="218">
        <f t="shared" si="220"/>
        <v>30000</v>
      </c>
      <c r="G2812" s="207">
        <v>1266348</v>
      </c>
      <c r="H2812" s="203">
        <v>37029.386979166666</v>
      </c>
      <c r="I2812" t="s">
        <v>2699</v>
      </c>
      <c r="M2812" t="s">
        <v>2476</v>
      </c>
      <c r="N2812" t="s">
        <v>3110</v>
      </c>
      <c r="O2812" t="s">
        <v>2606</v>
      </c>
      <c r="Q2812" s="204">
        <v>10000</v>
      </c>
      <c r="S2812" t="s">
        <v>2477</v>
      </c>
      <c r="T2812" t="s">
        <v>3899</v>
      </c>
      <c r="U2812" s="206">
        <v>4.1749999999999998</v>
      </c>
      <c r="V2812" t="s">
        <v>2982</v>
      </c>
      <c r="W2812" t="s">
        <v>2319</v>
      </c>
      <c r="X2812" t="s">
        <v>2320</v>
      </c>
      <c r="Y2812" t="s">
        <v>3114</v>
      </c>
      <c r="Z2812" t="s">
        <v>3532</v>
      </c>
      <c r="AA2812">
        <v>797820</v>
      </c>
      <c r="AB2812" s="203">
        <v>37030.875</v>
      </c>
      <c r="AC2812" s="203">
        <v>37032.875</v>
      </c>
    </row>
    <row r="2813" spans="1:29" x14ac:dyDescent="0.25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3</v>
      </c>
      <c r="F2813" s="218">
        <f t="shared" si="220"/>
        <v>75000</v>
      </c>
      <c r="G2813" s="207">
        <v>1266349</v>
      </c>
      <c r="H2813" s="203">
        <v>37029.387002314812</v>
      </c>
      <c r="I2813" t="s">
        <v>2853</v>
      </c>
      <c r="M2813" t="s">
        <v>2476</v>
      </c>
      <c r="N2813" t="s">
        <v>3110</v>
      </c>
      <c r="O2813" t="s">
        <v>2606</v>
      </c>
      <c r="P2813" s="204">
        <v>25000</v>
      </c>
      <c r="S2813" t="s">
        <v>2477</v>
      </c>
      <c r="T2813" t="s">
        <v>3899</v>
      </c>
      <c r="U2813" s="206">
        <v>4.1749999999999998</v>
      </c>
      <c r="V2813" t="s">
        <v>2500</v>
      </c>
      <c r="W2813" t="s">
        <v>2319</v>
      </c>
      <c r="X2813" t="s">
        <v>2320</v>
      </c>
      <c r="Y2813" t="s">
        <v>3114</v>
      </c>
      <c r="Z2813" t="s">
        <v>3532</v>
      </c>
      <c r="AA2813">
        <v>797821</v>
      </c>
      <c r="AB2813" s="203">
        <v>37030.875</v>
      </c>
      <c r="AC2813" s="203">
        <v>37032.875</v>
      </c>
    </row>
    <row r="2814" spans="1:29" x14ac:dyDescent="0.25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3</v>
      </c>
      <c r="F2814" s="218">
        <f t="shared" si="220"/>
        <v>15000</v>
      </c>
      <c r="G2814" s="207">
        <v>1266351</v>
      </c>
      <c r="H2814" s="203">
        <v>37029.387083333335</v>
      </c>
      <c r="I2814" t="s">
        <v>2316</v>
      </c>
      <c r="M2814" t="s">
        <v>2476</v>
      </c>
      <c r="N2814" t="s">
        <v>3110</v>
      </c>
      <c r="O2814" t="s">
        <v>2609</v>
      </c>
      <c r="Q2814" s="204">
        <v>5000</v>
      </c>
      <c r="S2814" t="s">
        <v>2477</v>
      </c>
      <c r="T2814" t="s">
        <v>3899</v>
      </c>
      <c r="U2814" s="206">
        <v>4.09</v>
      </c>
      <c r="V2814" t="s">
        <v>3795</v>
      </c>
      <c r="W2814" t="s">
        <v>2326</v>
      </c>
      <c r="X2814" t="s">
        <v>2378</v>
      </c>
      <c r="Y2814" t="s">
        <v>3114</v>
      </c>
      <c r="Z2814" t="s">
        <v>3532</v>
      </c>
      <c r="AA2814">
        <v>797822</v>
      </c>
      <c r="AB2814" s="203">
        <v>37030.875</v>
      </c>
      <c r="AC2814" s="203">
        <v>37032.875</v>
      </c>
    </row>
    <row r="2815" spans="1:29" x14ac:dyDescent="0.25">
      <c r="A2815" s="44" t="str">
        <f t="shared" si="216"/>
        <v>US Natural Gas Financial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Financial</v>
      </c>
      <c r="E2815" s="44">
        <f>IF(VLOOKUP(S2815,'DD-Lookup'!$J$6:$L$50,3,FALSE)="Monthly",(YEAR(AC2815)-YEAR(AB2815))*12+MONTH(AC2815)-MONTH(AB2815)+1,(AC2815-AB2815+1))</f>
        <v>365</v>
      </c>
      <c r="F2815" s="218">
        <f t="shared" si="220"/>
        <v>1825000</v>
      </c>
      <c r="G2815" s="207">
        <v>1266352</v>
      </c>
      <c r="H2815" s="203">
        <v>37029.387106481481</v>
      </c>
      <c r="I2815" t="s">
        <v>2654</v>
      </c>
      <c r="M2815" t="s">
        <v>2476</v>
      </c>
      <c r="N2815" t="s">
        <v>2711</v>
      </c>
      <c r="O2815" t="s">
        <v>3178</v>
      </c>
      <c r="P2815" s="204">
        <v>5000</v>
      </c>
      <c r="S2815" t="s">
        <v>2477</v>
      </c>
      <c r="T2815" t="s">
        <v>3899</v>
      </c>
      <c r="U2815" s="206">
        <v>4.3899999999999997</v>
      </c>
      <c r="V2815" t="s">
        <v>2349</v>
      </c>
      <c r="W2815" t="s">
        <v>3390</v>
      </c>
      <c r="X2815" t="s">
        <v>2713</v>
      </c>
      <c r="Y2815" t="s">
        <v>3964</v>
      </c>
      <c r="Z2815" t="s">
        <v>3532</v>
      </c>
      <c r="AA2815" t="s">
        <v>131</v>
      </c>
      <c r="AB2815" s="203">
        <v>37257.875</v>
      </c>
      <c r="AC2815" s="203">
        <v>37621.875</v>
      </c>
    </row>
    <row r="2816" spans="1:29" x14ac:dyDescent="0.25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3</v>
      </c>
      <c r="F2816" s="218">
        <f t="shared" si="220"/>
        <v>15000</v>
      </c>
      <c r="G2816" s="207">
        <v>1266353</v>
      </c>
      <c r="H2816" s="203">
        <v>37029.387106481481</v>
      </c>
      <c r="I2816" t="s">
        <v>3240</v>
      </c>
      <c r="M2816" t="s">
        <v>2476</v>
      </c>
      <c r="N2816" t="s">
        <v>3110</v>
      </c>
      <c r="O2816" t="s">
        <v>2609</v>
      </c>
      <c r="P2816" s="204">
        <v>5000</v>
      </c>
      <c r="S2816" t="s">
        <v>2477</v>
      </c>
      <c r="T2816" t="s">
        <v>3899</v>
      </c>
      <c r="U2816" s="206">
        <v>4.0599999999999996</v>
      </c>
      <c r="V2816" t="s">
        <v>2318</v>
      </c>
      <c r="W2816" t="s">
        <v>2326</v>
      </c>
      <c r="X2816" t="s">
        <v>2378</v>
      </c>
      <c r="Y2816" t="s">
        <v>3114</v>
      </c>
      <c r="Z2816" t="s">
        <v>3532</v>
      </c>
      <c r="AA2816">
        <v>797823</v>
      </c>
      <c r="AB2816" s="203">
        <v>37030.875</v>
      </c>
      <c r="AC2816" s="203">
        <v>37032.875</v>
      </c>
    </row>
    <row r="2817" spans="1:29" x14ac:dyDescent="0.25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3</v>
      </c>
      <c r="F2817" s="218">
        <f t="shared" si="220"/>
        <v>15000</v>
      </c>
      <c r="G2817" s="207">
        <v>1266354</v>
      </c>
      <c r="H2817" s="203">
        <v>37029.387152777781</v>
      </c>
      <c r="I2817" t="s">
        <v>2719</v>
      </c>
      <c r="M2817" t="s">
        <v>2476</v>
      </c>
      <c r="N2817" t="s">
        <v>3110</v>
      </c>
      <c r="O2817" t="s">
        <v>2606</v>
      </c>
      <c r="P2817" s="204">
        <v>5000</v>
      </c>
      <c r="S2817" t="s">
        <v>2477</v>
      </c>
      <c r="T2817" t="s">
        <v>3899</v>
      </c>
      <c r="U2817" s="206">
        <v>4.1749999999999998</v>
      </c>
      <c r="V2817" t="s">
        <v>3765</v>
      </c>
      <c r="W2817" t="s">
        <v>2319</v>
      </c>
      <c r="X2817" t="s">
        <v>2320</v>
      </c>
      <c r="Y2817" t="s">
        <v>3114</v>
      </c>
      <c r="Z2817" t="s">
        <v>3532</v>
      </c>
      <c r="AA2817">
        <v>797824</v>
      </c>
      <c r="AB2817" s="203">
        <v>37030.875</v>
      </c>
      <c r="AC2817" s="203">
        <v>37032.875</v>
      </c>
    </row>
    <row r="2818" spans="1:29" x14ac:dyDescent="0.25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3</v>
      </c>
      <c r="F2818" s="218">
        <f t="shared" si="220"/>
        <v>6000</v>
      </c>
      <c r="G2818" s="207">
        <v>1266355</v>
      </c>
      <c r="H2818" s="203">
        <v>37029.387164351851</v>
      </c>
      <c r="I2818" t="s">
        <v>2916</v>
      </c>
      <c r="M2818" t="s">
        <v>2476</v>
      </c>
      <c r="N2818" t="s">
        <v>3110</v>
      </c>
      <c r="O2818" t="s">
        <v>1761</v>
      </c>
      <c r="P2818" s="204">
        <v>2000</v>
      </c>
      <c r="S2818" t="s">
        <v>2477</v>
      </c>
      <c r="T2818" t="s">
        <v>3899</v>
      </c>
      <c r="U2818" s="206">
        <v>4.4850000000000003</v>
      </c>
      <c r="V2818">
        <v>19691994</v>
      </c>
      <c r="W2818" t="s">
        <v>2358</v>
      </c>
      <c r="X2818" t="s">
        <v>2359</v>
      </c>
      <c r="Y2818" t="s">
        <v>3114</v>
      </c>
      <c r="Z2818" t="s">
        <v>3532</v>
      </c>
      <c r="AA2818">
        <v>797825</v>
      </c>
      <c r="AB2818" s="203">
        <v>37030.875</v>
      </c>
      <c r="AC2818" s="203">
        <v>37032.875</v>
      </c>
    </row>
    <row r="2819" spans="1:29" x14ac:dyDescent="0.25">
      <c r="A2819" s="44" t="str">
        <f t="shared" si="216"/>
        <v>US Natural Gas Financial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30</v>
      </c>
      <c r="F2819" s="218">
        <f t="shared" si="220"/>
        <v>3000</v>
      </c>
      <c r="G2819" s="207">
        <v>1266357</v>
      </c>
      <c r="H2819" s="203">
        <v>37029.387175925927</v>
      </c>
      <c r="I2819" t="s">
        <v>3133</v>
      </c>
      <c r="M2819" t="s">
        <v>2476</v>
      </c>
      <c r="N2819" t="s">
        <v>2711</v>
      </c>
      <c r="O2819" t="s">
        <v>3771</v>
      </c>
      <c r="Q2819" s="204">
        <v>100</v>
      </c>
      <c r="S2819" t="s">
        <v>2885</v>
      </c>
      <c r="T2819" t="s">
        <v>3899</v>
      </c>
      <c r="U2819" s="206">
        <v>4.2</v>
      </c>
      <c r="V2819" t="s">
        <v>3134</v>
      </c>
      <c r="W2819" t="s">
        <v>3390</v>
      </c>
      <c r="X2819" t="s">
        <v>2713</v>
      </c>
      <c r="Y2819" t="s">
        <v>3964</v>
      </c>
      <c r="Z2819" t="s">
        <v>3532</v>
      </c>
      <c r="AA2819" t="s">
        <v>132</v>
      </c>
      <c r="AB2819" s="203">
        <v>37043.875</v>
      </c>
      <c r="AC2819" s="203">
        <v>37072.875</v>
      </c>
    </row>
    <row r="2820" spans="1:29" x14ac:dyDescent="0.25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31</v>
      </c>
      <c r="F2820" s="218">
        <f t="shared" si="220"/>
        <v>3100</v>
      </c>
      <c r="G2820" s="207">
        <v>1266358</v>
      </c>
      <c r="H2820" s="203">
        <v>37029.387175925927</v>
      </c>
      <c r="I2820" t="s">
        <v>3133</v>
      </c>
      <c r="M2820" t="s">
        <v>2476</v>
      </c>
      <c r="N2820" t="s">
        <v>2711</v>
      </c>
      <c r="O2820" t="s">
        <v>3772</v>
      </c>
      <c r="P2820" s="204">
        <v>100</v>
      </c>
      <c r="S2820" t="s">
        <v>2885</v>
      </c>
      <c r="T2820" t="s">
        <v>3899</v>
      </c>
      <c r="U2820" s="206">
        <v>4.2729999999999997</v>
      </c>
      <c r="V2820" t="s">
        <v>3134</v>
      </c>
      <c r="W2820" t="s">
        <v>3390</v>
      </c>
      <c r="X2820" t="s">
        <v>2713</v>
      </c>
      <c r="Y2820" t="s">
        <v>3964</v>
      </c>
      <c r="Z2820" t="s">
        <v>3532</v>
      </c>
      <c r="AA2820" t="s">
        <v>133</v>
      </c>
      <c r="AB2820" s="203">
        <v>37073.875</v>
      </c>
      <c r="AC2820" s="203">
        <v>37103.875</v>
      </c>
    </row>
    <row r="2821" spans="1:29" x14ac:dyDescent="0.25">
      <c r="A2821" s="44" t="str">
        <f t="shared" si="216"/>
        <v>US Natural Gas Financial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13</v>
      </c>
      <c r="F2821" s="218">
        <f t="shared" si="220"/>
        <v>65000</v>
      </c>
      <c r="G2821" s="207">
        <v>1266359</v>
      </c>
      <c r="H2821" s="203">
        <v>37029.387187499997</v>
      </c>
      <c r="I2821" t="s">
        <v>2704</v>
      </c>
      <c r="M2821" t="s">
        <v>2476</v>
      </c>
      <c r="N2821" t="s">
        <v>2711</v>
      </c>
      <c r="O2821" t="s">
        <v>134</v>
      </c>
      <c r="Q2821" s="204">
        <v>5000</v>
      </c>
      <c r="S2821" t="s">
        <v>2477</v>
      </c>
      <c r="T2821" t="s">
        <v>3899</v>
      </c>
      <c r="U2821" s="206">
        <v>4.1574999999999998</v>
      </c>
      <c r="V2821" t="s">
        <v>135</v>
      </c>
      <c r="W2821" t="s">
        <v>2872</v>
      </c>
      <c r="X2821" t="s">
        <v>2873</v>
      </c>
      <c r="Y2821" t="s">
        <v>3964</v>
      </c>
      <c r="Z2821" t="s">
        <v>3532</v>
      </c>
      <c r="AA2821" t="s">
        <v>136</v>
      </c>
      <c r="AB2821" s="203">
        <v>37030.875</v>
      </c>
      <c r="AC2821" s="203">
        <v>37042.875</v>
      </c>
    </row>
    <row r="2822" spans="1:29" x14ac:dyDescent="0.25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3</v>
      </c>
      <c r="F2822" s="218">
        <f t="shared" si="220"/>
        <v>15000</v>
      </c>
      <c r="G2822" s="207">
        <v>1266360</v>
      </c>
      <c r="H2822" s="203">
        <v>37029.387280092589</v>
      </c>
      <c r="I2822" t="s">
        <v>3639</v>
      </c>
      <c r="M2822" t="s">
        <v>2476</v>
      </c>
      <c r="N2822" t="s">
        <v>3110</v>
      </c>
      <c r="O2822" t="s">
        <v>1802</v>
      </c>
      <c r="P2822" s="204">
        <v>5000</v>
      </c>
      <c r="S2822" t="s">
        <v>2477</v>
      </c>
      <c r="T2822" t="s">
        <v>3899</v>
      </c>
      <c r="U2822" s="206">
        <v>4.0599999999999996</v>
      </c>
      <c r="V2822" t="s">
        <v>2454</v>
      </c>
      <c r="W2822" t="s">
        <v>3157</v>
      </c>
      <c r="X2822" t="s">
        <v>3158</v>
      </c>
      <c r="Y2822" t="s">
        <v>3114</v>
      </c>
      <c r="Z2822" t="s">
        <v>3532</v>
      </c>
      <c r="AA2822">
        <v>797826</v>
      </c>
      <c r="AB2822" s="203">
        <v>37030.875</v>
      </c>
      <c r="AC2822" s="203">
        <v>37032.875</v>
      </c>
    </row>
    <row r="2823" spans="1:29" x14ac:dyDescent="0.25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3</v>
      </c>
      <c r="F2823" s="218">
        <f t="shared" si="220"/>
        <v>15000</v>
      </c>
      <c r="G2823" s="207">
        <v>1266361</v>
      </c>
      <c r="H2823" s="203">
        <v>37029.387314814812</v>
      </c>
      <c r="I2823" t="s">
        <v>3639</v>
      </c>
      <c r="M2823" t="s">
        <v>2476</v>
      </c>
      <c r="N2823" t="s">
        <v>3110</v>
      </c>
      <c r="O2823" t="s">
        <v>1802</v>
      </c>
      <c r="P2823" s="204">
        <v>5000</v>
      </c>
      <c r="S2823" t="s">
        <v>2477</v>
      </c>
      <c r="T2823" t="s">
        <v>3899</v>
      </c>
      <c r="U2823" s="206">
        <v>4.0549999999999997</v>
      </c>
      <c r="V2823" t="s">
        <v>2454</v>
      </c>
      <c r="W2823" t="s">
        <v>3157</v>
      </c>
      <c r="X2823" t="s">
        <v>3158</v>
      </c>
      <c r="Y2823" t="s">
        <v>3114</v>
      </c>
      <c r="Z2823" t="s">
        <v>3532</v>
      </c>
      <c r="AA2823">
        <v>797827</v>
      </c>
      <c r="AB2823" s="203">
        <v>37030.875</v>
      </c>
      <c r="AC2823" s="203">
        <v>37032.875</v>
      </c>
    </row>
    <row r="2824" spans="1:29" x14ac:dyDescent="0.25">
      <c r="A2824" s="44" t="str">
        <f t="shared" si="216"/>
        <v>US Natural Gas Financial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31</v>
      </c>
      <c r="F2824" s="218">
        <f t="shared" si="220"/>
        <v>155000</v>
      </c>
      <c r="G2824" s="207">
        <v>1266362</v>
      </c>
      <c r="H2824" s="203">
        <v>37029.387337962966</v>
      </c>
      <c r="I2824" t="s">
        <v>3240</v>
      </c>
      <c r="M2824" t="s">
        <v>2476</v>
      </c>
      <c r="N2824" t="s">
        <v>3125</v>
      </c>
      <c r="O2824" t="s">
        <v>2846</v>
      </c>
      <c r="Q2824" s="204">
        <v>5000</v>
      </c>
      <c r="S2824" t="s">
        <v>2477</v>
      </c>
      <c r="T2824" t="s">
        <v>3899</v>
      </c>
      <c r="U2824" s="206">
        <v>7.45</v>
      </c>
      <c r="V2824" t="s">
        <v>3852</v>
      </c>
      <c r="W2824" t="s">
        <v>2843</v>
      </c>
      <c r="X2824" t="s">
        <v>2844</v>
      </c>
      <c r="Y2824" t="s">
        <v>3964</v>
      </c>
      <c r="Z2824" t="s">
        <v>3532</v>
      </c>
      <c r="AA2824" t="s">
        <v>137</v>
      </c>
      <c r="AB2824" s="203">
        <v>37104.875</v>
      </c>
      <c r="AC2824" s="203">
        <v>37134.875</v>
      </c>
    </row>
    <row r="2825" spans="1:29" x14ac:dyDescent="0.25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3</v>
      </c>
      <c r="F2825" s="218">
        <f t="shared" si="220"/>
        <v>15000</v>
      </c>
      <c r="G2825" s="207">
        <v>1266363</v>
      </c>
      <c r="H2825" s="203">
        <v>37029.387349537035</v>
      </c>
      <c r="I2825" t="s">
        <v>3639</v>
      </c>
      <c r="M2825" t="s">
        <v>2476</v>
      </c>
      <c r="N2825" t="s">
        <v>3110</v>
      </c>
      <c r="O2825" t="s">
        <v>1802</v>
      </c>
      <c r="P2825" s="204">
        <v>5000</v>
      </c>
      <c r="S2825" t="s">
        <v>2477</v>
      </c>
      <c r="T2825" t="s">
        <v>3899</v>
      </c>
      <c r="U2825" s="206">
        <v>4.05</v>
      </c>
      <c r="V2825" t="s">
        <v>2454</v>
      </c>
      <c r="W2825" t="s">
        <v>3157</v>
      </c>
      <c r="X2825" t="s">
        <v>3158</v>
      </c>
      <c r="Y2825" t="s">
        <v>3114</v>
      </c>
      <c r="Z2825" t="s">
        <v>3532</v>
      </c>
      <c r="AA2825">
        <v>797828</v>
      </c>
      <c r="AB2825" s="203">
        <v>37030.875</v>
      </c>
      <c r="AC2825" s="203">
        <v>37032.875</v>
      </c>
    </row>
    <row r="2826" spans="1:29" x14ac:dyDescent="0.25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3</v>
      </c>
      <c r="F2826" s="218">
        <f t="shared" si="220"/>
        <v>10500</v>
      </c>
      <c r="G2826" s="207">
        <v>1266364</v>
      </c>
      <c r="H2826" s="203">
        <v>37029.387361111112</v>
      </c>
      <c r="I2826" t="s">
        <v>3109</v>
      </c>
      <c r="M2826" t="s">
        <v>2476</v>
      </c>
      <c r="N2826" t="s">
        <v>3110</v>
      </c>
      <c r="O2826" t="s">
        <v>1799</v>
      </c>
      <c r="P2826" s="204">
        <v>3500</v>
      </c>
      <c r="S2826" t="s">
        <v>2477</v>
      </c>
      <c r="T2826" t="s">
        <v>3899</v>
      </c>
      <c r="U2826" s="206">
        <v>3.75</v>
      </c>
      <c r="V2826" t="s">
        <v>3692</v>
      </c>
      <c r="W2826" t="s">
        <v>2374</v>
      </c>
      <c r="X2826" t="s">
        <v>2375</v>
      </c>
      <c r="Y2826" t="s">
        <v>3114</v>
      </c>
      <c r="Z2826" t="s">
        <v>3532</v>
      </c>
      <c r="AA2826">
        <v>797829</v>
      </c>
      <c r="AB2826" s="203">
        <v>37030.875</v>
      </c>
      <c r="AC2826" s="203">
        <v>37032.875</v>
      </c>
    </row>
    <row r="2827" spans="1:29" x14ac:dyDescent="0.25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3</v>
      </c>
      <c r="F2827" s="218">
        <f t="shared" ref="F2827:F2890" si="225">E2827*SUM(P2827:Q2827)</f>
        <v>15000</v>
      </c>
      <c r="G2827" s="207">
        <v>1266365</v>
      </c>
      <c r="H2827" s="203">
        <v>37029.387372685182</v>
      </c>
      <c r="I2827" t="s">
        <v>2630</v>
      </c>
      <c r="M2827" t="s">
        <v>2476</v>
      </c>
      <c r="N2827" t="s">
        <v>3110</v>
      </c>
      <c r="O2827" t="s">
        <v>1812</v>
      </c>
      <c r="Q2827" s="204">
        <v>5000</v>
      </c>
      <c r="S2827" t="s">
        <v>2477</v>
      </c>
      <c r="T2827" t="s">
        <v>3899</v>
      </c>
      <c r="U2827" s="206">
        <v>2.4500000000000002</v>
      </c>
      <c r="V2827" t="s">
        <v>3802</v>
      </c>
      <c r="W2827" t="s">
        <v>2400</v>
      </c>
      <c r="X2827" t="s">
        <v>2375</v>
      </c>
      <c r="Y2827" t="s">
        <v>3114</v>
      </c>
      <c r="Z2827" t="s">
        <v>3532</v>
      </c>
      <c r="AA2827">
        <v>797830</v>
      </c>
      <c r="AB2827" s="203">
        <v>37030.875</v>
      </c>
      <c r="AC2827" s="203">
        <v>37032.875</v>
      </c>
    </row>
    <row r="2828" spans="1:29" x14ac:dyDescent="0.25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3</v>
      </c>
      <c r="F2828" s="218">
        <f t="shared" si="225"/>
        <v>15000</v>
      </c>
      <c r="G2828" s="207">
        <v>1266366</v>
      </c>
      <c r="H2828" s="203">
        <v>37029.387384259258</v>
      </c>
      <c r="I2828" t="s">
        <v>3639</v>
      </c>
      <c r="M2828" t="s">
        <v>2476</v>
      </c>
      <c r="N2828" t="s">
        <v>3110</v>
      </c>
      <c r="O2828" t="s">
        <v>1802</v>
      </c>
      <c r="P2828" s="204">
        <v>5000</v>
      </c>
      <c r="S2828" t="s">
        <v>2477</v>
      </c>
      <c r="T2828" t="s">
        <v>3899</v>
      </c>
      <c r="U2828" s="206">
        <v>4.0449999999999999</v>
      </c>
      <c r="V2828" t="s">
        <v>2454</v>
      </c>
      <c r="W2828" t="s">
        <v>3157</v>
      </c>
      <c r="X2828" t="s">
        <v>3158</v>
      </c>
      <c r="Y2828" t="s">
        <v>3114</v>
      </c>
      <c r="Z2828" t="s">
        <v>3532</v>
      </c>
      <c r="AA2828">
        <v>797831</v>
      </c>
      <c r="AB2828" s="203">
        <v>37030.875</v>
      </c>
      <c r="AC2828" s="203">
        <v>37032.875</v>
      </c>
    </row>
    <row r="2829" spans="1:29" x14ac:dyDescent="0.25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3</v>
      </c>
      <c r="F2829" s="218">
        <f t="shared" si="225"/>
        <v>30000</v>
      </c>
      <c r="G2829" s="207">
        <v>1266367</v>
      </c>
      <c r="H2829" s="203">
        <v>37029.387395833335</v>
      </c>
      <c r="I2829" t="s">
        <v>3871</v>
      </c>
      <c r="M2829" t="s">
        <v>2476</v>
      </c>
      <c r="N2829" t="s">
        <v>2445</v>
      </c>
      <c r="O2829" t="s">
        <v>2133</v>
      </c>
      <c r="Q2829" s="204">
        <v>10000</v>
      </c>
      <c r="S2829" t="s">
        <v>2477</v>
      </c>
      <c r="T2829" t="s">
        <v>3899</v>
      </c>
      <c r="U2829" s="206">
        <v>4.05</v>
      </c>
      <c r="V2829" t="s">
        <v>2343</v>
      </c>
      <c r="W2829" t="s">
        <v>2827</v>
      </c>
      <c r="X2829" t="s">
        <v>2447</v>
      </c>
      <c r="Y2829" t="s">
        <v>3114</v>
      </c>
      <c r="Z2829" t="s">
        <v>2448</v>
      </c>
      <c r="AA2829">
        <v>797832</v>
      </c>
      <c r="AB2829" s="203">
        <v>37030.875</v>
      </c>
      <c r="AC2829" s="203">
        <v>37032.875</v>
      </c>
    </row>
    <row r="2830" spans="1:29" x14ac:dyDescent="0.25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3</v>
      </c>
      <c r="F2830" s="218">
        <f t="shared" si="225"/>
        <v>30000</v>
      </c>
      <c r="G2830" s="207">
        <v>1266368</v>
      </c>
      <c r="H2830" s="203">
        <v>37029.387407407405</v>
      </c>
      <c r="I2830" t="s">
        <v>3639</v>
      </c>
      <c r="M2830" t="s">
        <v>2476</v>
      </c>
      <c r="N2830" t="s">
        <v>3110</v>
      </c>
      <c r="O2830" t="s">
        <v>1846</v>
      </c>
      <c r="Q2830" s="204">
        <v>10000</v>
      </c>
      <c r="S2830" t="s">
        <v>2477</v>
      </c>
      <c r="T2830" t="s">
        <v>3899</v>
      </c>
      <c r="U2830" s="206">
        <v>4.1849999999999996</v>
      </c>
      <c r="V2830" t="s">
        <v>2467</v>
      </c>
      <c r="W2830" t="s">
        <v>2319</v>
      </c>
      <c r="X2830" t="s">
        <v>2320</v>
      </c>
      <c r="Y2830" t="s">
        <v>3114</v>
      </c>
      <c r="Z2830" t="s">
        <v>3532</v>
      </c>
      <c r="AA2830">
        <v>797833</v>
      </c>
      <c r="AB2830" s="203">
        <v>37030.875</v>
      </c>
      <c r="AC2830" s="203">
        <v>37032.875</v>
      </c>
    </row>
    <row r="2831" spans="1:29" x14ac:dyDescent="0.25">
      <c r="A2831" s="44" t="str">
        <f t="shared" si="221"/>
        <v>US Natural Gas Financial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Financial</v>
      </c>
      <c r="E2831" s="44">
        <f>IF(VLOOKUP(S2831,'DD-Lookup'!$J$6:$L$50,3,FALSE)="Monthly",(YEAR(AC2831)-YEAR(AB2831))*12+MONTH(AC2831)-MONTH(AB2831)+1,(AC2831-AB2831+1))</f>
        <v>30</v>
      </c>
      <c r="F2831" s="218">
        <f t="shared" si="225"/>
        <v>1500</v>
      </c>
      <c r="G2831" s="207">
        <v>1266371</v>
      </c>
      <c r="H2831" s="203">
        <v>37029.387430555558</v>
      </c>
      <c r="I2831" t="s">
        <v>3133</v>
      </c>
      <c r="M2831" t="s">
        <v>2476</v>
      </c>
      <c r="N2831" t="s">
        <v>2711</v>
      </c>
      <c r="O2831" t="s">
        <v>3771</v>
      </c>
      <c r="Q2831" s="204">
        <v>50</v>
      </c>
      <c r="S2831" t="s">
        <v>2885</v>
      </c>
      <c r="T2831" t="s">
        <v>3899</v>
      </c>
      <c r="U2831" s="206">
        <v>4.2</v>
      </c>
      <c r="V2831" t="s">
        <v>3134</v>
      </c>
      <c r="W2831" t="s">
        <v>3390</v>
      </c>
      <c r="X2831" t="s">
        <v>2713</v>
      </c>
      <c r="Y2831" t="s">
        <v>3964</v>
      </c>
      <c r="Z2831" t="s">
        <v>3532</v>
      </c>
      <c r="AA2831" t="s">
        <v>138</v>
      </c>
      <c r="AB2831" s="203">
        <v>37043.875</v>
      </c>
      <c r="AC2831" s="203">
        <v>37072.875</v>
      </c>
    </row>
    <row r="2832" spans="1:29" x14ac:dyDescent="0.25">
      <c r="A2832" s="44" t="str">
        <f t="shared" si="221"/>
        <v>US Natural Gas Financial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Financial</v>
      </c>
      <c r="E2832" s="44">
        <f>IF(VLOOKUP(S2832,'DD-Lookup'!$J$6:$L$50,3,FALSE)="Monthly",(YEAR(AC2832)-YEAR(AB2832))*12+MONTH(AC2832)-MONTH(AB2832)+1,(AC2832-AB2832+1))</f>
        <v>31</v>
      </c>
      <c r="F2832" s="218">
        <f t="shared" si="225"/>
        <v>1550</v>
      </c>
      <c r="G2832" s="207">
        <v>1266372</v>
      </c>
      <c r="H2832" s="203">
        <v>37029.387430555558</v>
      </c>
      <c r="I2832" t="s">
        <v>3133</v>
      </c>
      <c r="M2832" t="s">
        <v>2476</v>
      </c>
      <c r="N2832" t="s">
        <v>2711</v>
      </c>
      <c r="O2832" t="s">
        <v>3772</v>
      </c>
      <c r="P2832" s="204">
        <v>50</v>
      </c>
      <c r="S2832" t="s">
        <v>2885</v>
      </c>
      <c r="T2832" t="s">
        <v>3899</v>
      </c>
      <c r="U2832" s="206">
        <v>4.2720000000000002</v>
      </c>
      <c r="V2832" t="s">
        <v>3134</v>
      </c>
      <c r="W2832" t="s">
        <v>3390</v>
      </c>
      <c r="X2832" t="s">
        <v>2713</v>
      </c>
      <c r="Y2832" t="s">
        <v>3964</v>
      </c>
      <c r="Z2832" t="s">
        <v>3532</v>
      </c>
      <c r="AA2832" t="s">
        <v>139</v>
      </c>
      <c r="AB2832" s="203">
        <v>37073.875</v>
      </c>
      <c r="AC2832" s="203">
        <v>37103.875</v>
      </c>
    </row>
    <row r="2833" spans="1:29" x14ac:dyDescent="0.25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3</v>
      </c>
      <c r="F2833" s="218">
        <f t="shared" si="225"/>
        <v>15000</v>
      </c>
      <c r="G2833" s="207">
        <v>1266369</v>
      </c>
      <c r="H2833" s="203">
        <v>37029.387430555558</v>
      </c>
      <c r="I2833" t="s">
        <v>3639</v>
      </c>
      <c r="M2833" t="s">
        <v>2476</v>
      </c>
      <c r="N2833" t="s">
        <v>3110</v>
      </c>
      <c r="O2833" t="s">
        <v>1802</v>
      </c>
      <c r="P2833" s="204">
        <v>5000</v>
      </c>
      <c r="S2833" t="s">
        <v>2477</v>
      </c>
      <c r="T2833" t="s">
        <v>3899</v>
      </c>
      <c r="U2833" s="206">
        <v>4.04</v>
      </c>
      <c r="V2833" t="s">
        <v>2454</v>
      </c>
      <c r="W2833" t="s">
        <v>3157</v>
      </c>
      <c r="X2833" t="s">
        <v>3158</v>
      </c>
      <c r="Y2833" t="s">
        <v>3114</v>
      </c>
      <c r="Z2833" t="s">
        <v>3532</v>
      </c>
      <c r="AA2833">
        <v>797834</v>
      </c>
      <c r="AB2833" s="203">
        <v>37030.875</v>
      </c>
      <c r="AC2833" s="203">
        <v>37032.875</v>
      </c>
    </row>
    <row r="2834" spans="1:29" x14ac:dyDescent="0.25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3</v>
      </c>
      <c r="F2834" s="218">
        <f t="shared" si="225"/>
        <v>11607</v>
      </c>
      <c r="G2834" s="207">
        <v>1266373</v>
      </c>
      <c r="H2834" s="203">
        <v>37029.387453703705</v>
      </c>
      <c r="I2834" t="s">
        <v>3147</v>
      </c>
      <c r="M2834" t="s">
        <v>2476</v>
      </c>
      <c r="N2834" t="s">
        <v>3110</v>
      </c>
      <c r="O2834" t="s">
        <v>1177</v>
      </c>
      <c r="P2834" s="204">
        <v>3869</v>
      </c>
      <c r="S2834" t="s">
        <v>2477</v>
      </c>
      <c r="T2834" t="s">
        <v>3899</v>
      </c>
      <c r="U2834" s="206">
        <v>4.1500000000000004</v>
      </c>
      <c r="V2834" t="s">
        <v>2071</v>
      </c>
      <c r="W2834" t="s">
        <v>2319</v>
      </c>
      <c r="X2834" t="s">
        <v>2915</v>
      </c>
      <c r="Y2834" t="s">
        <v>3114</v>
      </c>
      <c r="Z2834" t="s">
        <v>3532</v>
      </c>
      <c r="AA2834">
        <v>797835</v>
      </c>
      <c r="AB2834" s="203">
        <v>37030.875</v>
      </c>
      <c r="AC2834" s="203">
        <v>37032.875</v>
      </c>
    </row>
    <row r="2835" spans="1:29" x14ac:dyDescent="0.25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3</v>
      </c>
      <c r="F2835" s="218">
        <f t="shared" si="225"/>
        <v>30000</v>
      </c>
      <c r="G2835" s="207">
        <v>1266375</v>
      </c>
      <c r="H2835" s="203">
        <v>37029.387465277781</v>
      </c>
      <c r="I2835" t="s">
        <v>2630</v>
      </c>
      <c r="M2835" t="s">
        <v>2476</v>
      </c>
      <c r="N2835" t="s">
        <v>3110</v>
      </c>
      <c r="O2835" t="s">
        <v>1799</v>
      </c>
      <c r="Q2835" s="204">
        <v>10000</v>
      </c>
      <c r="S2835" t="s">
        <v>2477</v>
      </c>
      <c r="T2835" t="s">
        <v>3899</v>
      </c>
      <c r="U2835" s="206">
        <v>3.95</v>
      </c>
      <c r="V2835" t="s">
        <v>2730</v>
      </c>
      <c r="W2835" t="s">
        <v>2374</v>
      </c>
      <c r="X2835" t="s">
        <v>2375</v>
      </c>
      <c r="Y2835" t="s">
        <v>3114</v>
      </c>
      <c r="Z2835" t="s">
        <v>3532</v>
      </c>
      <c r="AA2835">
        <v>797836</v>
      </c>
      <c r="AB2835" s="203">
        <v>37030.875</v>
      </c>
      <c r="AC2835" s="203">
        <v>37032.875</v>
      </c>
    </row>
    <row r="2836" spans="1:29" x14ac:dyDescent="0.25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3</v>
      </c>
      <c r="F2836" s="218">
        <f t="shared" si="225"/>
        <v>30000</v>
      </c>
      <c r="G2836" s="207">
        <v>1266376</v>
      </c>
      <c r="H2836" s="203">
        <v>37029.387476851851</v>
      </c>
      <c r="I2836" t="s">
        <v>2904</v>
      </c>
      <c r="M2836" t="s">
        <v>2476</v>
      </c>
      <c r="N2836" t="s">
        <v>3110</v>
      </c>
      <c r="O2836" t="s">
        <v>2623</v>
      </c>
      <c r="P2836" s="204">
        <v>10000</v>
      </c>
      <c r="S2836" t="s">
        <v>2477</v>
      </c>
      <c r="T2836" t="s">
        <v>3899</v>
      </c>
      <c r="U2836" s="206">
        <v>4.1399999999999997</v>
      </c>
      <c r="V2836" t="s">
        <v>2905</v>
      </c>
      <c r="W2836" t="s">
        <v>2326</v>
      </c>
      <c r="X2836" t="s">
        <v>2327</v>
      </c>
      <c r="Y2836" t="s">
        <v>3114</v>
      </c>
      <c r="Z2836" t="s">
        <v>3532</v>
      </c>
      <c r="AA2836">
        <v>797837</v>
      </c>
      <c r="AB2836" s="203">
        <v>37030.875</v>
      </c>
      <c r="AC2836" s="203">
        <v>37032.875</v>
      </c>
    </row>
    <row r="2837" spans="1:29" x14ac:dyDescent="0.25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3</v>
      </c>
      <c r="F2837" s="218">
        <f t="shared" si="225"/>
        <v>15000</v>
      </c>
      <c r="G2837" s="207">
        <v>1266378</v>
      </c>
      <c r="H2837" s="203">
        <v>37029.387499999997</v>
      </c>
      <c r="I2837" t="s">
        <v>2429</v>
      </c>
      <c r="M2837" t="s">
        <v>2476</v>
      </c>
      <c r="N2837" t="s">
        <v>3110</v>
      </c>
      <c r="O2837" t="s">
        <v>1812</v>
      </c>
      <c r="P2837" s="204">
        <v>5000</v>
      </c>
      <c r="S2837" t="s">
        <v>2477</v>
      </c>
      <c r="T2837" t="s">
        <v>3899</v>
      </c>
      <c r="U2837" s="206">
        <v>2.4350000000000001</v>
      </c>
      <c r="V2837" t="s">
        <v>3697</v>
      </c>
      <c r="W2837" t="s">
        <v>2400</v>
      </c>
      <c r="X2837" t="s">
        <v>2375</v>
      </c>
      <c r="Y2837" t="s">
        <v>3114</v>
      </c>
      <c r="Z2837" t="s">
        <v>3532</v>
      </c>
      <c r="AA2837">
        <v>797838</v>
      </c>
      <c r="AB2837" s="203">
        <v>37030.875</v>
      </c>
      <c r="AC2837" s="203">
        <v>37032.875</v>
      </c>
    </row>
    <row r="2838" spans="1:29" x14ac:dyDescent="0.25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3</v>
      </c>
      <c r="F2838" s="218">
        <f t="shared" si="225"/>
        <v>30000</v>
      </c>
      <c r="G2838" s="207">
        <v>1266377</v>
      </c>
      <c r="H2838" s="203">
        <v>37029.387499999997</v>
      </c>
      <c r="I2838" t="s">
        <v>3639</v>
      </c>
      <c r="M2838" t="s">
        <v>2476</v>
      </c>
      <c r="N2838" t="s">
        <v>3110</v>
      </c>
      <c r="O2838" t="s">
        <v>1846</v>
      </c>
      <c r="Q2838" s="204">
        <v>10000</v>
      </c>
      <c r="S2838" t="s">
        <v>2477</v>
      </c>
      <c r="T2838" t="s">
        <v>3899</v>
      </c>
      <c r="U2838" s="206">
        <v>4.1900000000000004</v>
      </c>
      <c r="V2838" t="s">
        <v>2467</v>
      </c>
      <c r="W2838" t="s">
        <v>2319</v>
      </c>
      <c r="X2838" t="s">
        <v>2320</v>
      </c>
      <c r="Y2838" t="s">
        <v>3114</v>
      </c>
      <c r="Z2838" t="s">
        <v>3532</v>
      </c>
      <c r="AA2838">
        <v>797839</v>
      </c>
      <c r="AB2838" s="203">
        <v>37030.875</v>
      </c>
      <c r="AC2838" s="203">
        <v>37032.875</v>
      </c>
    </row>
    <row r="2839" spans="1:29" x14ac:dyDescent="0.25">
      <c r="A2839" s="44" t="str">
        <f t="shared" si="221"/>
        <v xml:space="preserve"> Crude Financial</v>
      </c>
      <c r="B2839" s="44" t="str">
        <f t="shared" si="222"/>
        <v/>
      </c>
      <c r="C2839" s="44" t="str">
        <f t="shared" si="223"/>
        <v>Crude</v>
      </c>
      <c r="D2839" s="44" t="str">
        <f t="shared" si="224"/>
        <v>Financial</v>
      </c>
      <c r="E2839" s="44">
        <f>IF(VLOOKUP(S2839,'DD-Lookup'!$J$6:$L$50,3,FALSE)="Monthly",(YEAR(AC2839)-YEAR(AB2839))*12+MONTH(AC2839)-MONTH(AB2839)+1,(AC2839-AB2839+1))</f>
        <v>3</v>
      </c>
      <c r="F2839" s="218">
        <f t="shared" si="225"/>
        <v>45000</v>
      </c>
      <c r="G2839" s="207">
        <v>1266379</v>
      </c>
      <c r="H2839" s="203">
        <v>37029.387523148151</v>
      </c>
      <c r="I2839" t="s">
        <v>2214</v>
      </c>
      <c r="M2839" t="s">
        <v>3626</v>
      </c>
      <c r="N2839" t="s">
        <v>4115</v>
      </c>
      <c r="O2839" t="s">
        <v>4116</v>
      </c>
      <c r="P2839" s="204">
        <v>15000</v>
      </c>
      <c r="S2839" t="s">
        <v>2483</v>
      </c>
      <c r="T2839" t="s">
        <v>3899</v>
      </c>
      <c r="U2839" s="206">
        <v>27.68</v>
      </c>
      <c r="V2839" t="s">
        <v>2215</v>
      </c>
      <c r="W2839" t="s">
        <v>4117</v>
      </c>
      <c r="X2839" t="s">
        <v>4118</v>
      </c>
      <c r="Y2839" t="s">
        <v>3964</v>
      </c>
      <c r="Z2839" t="s">
        <v>1184</v>
      </c>
      <c r="AA2839" t="s">
        <v>140</v>
      </c>
      <c r="AB2839" s="203">
        <v>37073</v>
      </c>
      <c r="AC2839" s="203">
        <v>37164</v>
      </c>
    </row>
    <row r="2840" spans="1:29" x14ac:dyDescent="0.25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3</v>
      </c>
      <c r="F2840" s="218">
        <f t="shared" si="225"/>
        <v>30000</v>
      </c>
      <c r="G2840" s="207">
        <v>1266380</v>
      </c>
      <c r="H2840" s="203">
        <v>37029.387546296297</v>
      </c>
      <c r="I2840" t="s">
        <v>3639</v>
      </c>
      <c r="M2840" t="s">
        <v>2476</v>
      </c>
      <c r="N2840" t="s">
        <v>3110</v>
      </c>
      <c r="O2840" t="s">
        <v>1846</v>
      </c>
      <c r="Q2840" s="204">
        <v>10000</v>
      </c>
      <c r="S2840" t="s">
        <v>2477</v>
      </c>
      <c r="T2840" t="s">
        <v>3899</v>
      </c>
      <c r="U2840" s="206">
        <v>4.1950000000000003</v>
      </c>
      <c r="V2840" t="s">
        <v>2467</v>
      </c>
      <c r="W2840" t="s">
        <v>2319</v>
      </c>
      <c r="X2840" t="s">
        <v>2320</v>
      </c>
      <c r="Y2840" t="s">
        <v>3114</v>
      </c>
      <c r="Z2840" t="s">
        <v>3532</v>
      </c>
      <c r="AA2840">
        <v>797840</v>
      </c>
      <c r="AB2840" s="203">
        <v>37030.875</v>
      </c>
      <c r="AC2840" s="203">
        <v>37032.875</v>
      </c>
    </row>
    <row r="2841" spans="1:29" x14ac:dyDescent="0.25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3</v>
      </c>
      <c r="F2841" s="218">
        <f t="shared" si="225"/>
        <v>13500</v>
      </c>
      <c r="G2841" s="207">
        <v>1266381</v>
      </c>
      <c r="H2841" s="203">
        <v>37029.38758101852</v>
      </c>
      <c r="I2841" t="s">
        <v>2565</v>
      </c>
      <c r="M2841" t="s">
        <v>2476</v>
      </c>
      <c r="N2841" t="s">
        <v>3110</v>
      </c>
      <c r="O2841" t="s">
        <v>1177</v>
      </c>
      <c r="P2841" s="204">
        <v>4500</v>
      </c>
      <c r="S2841" t="s">
        <v>2477</v>
      </c>
      <c r="T2841" t="s">
        <v>3899</v>
      </c>
      <c r="U2841" s="206">
        <v>4.1500000000000004</v>
      </c>
      <c r="V2841" t="s">
        <v>141</v>
      </c>
      <c r="W2841" t="s">
        <v>2319</v>
      </c>
      <c r="X2841" t="s">
        <v>2915</v>
      </c>
      <c r="Y2841" t="s">
        <v>3114</v>
      </c>
      <c r="Z2841" t="s">
        <v>3532</v>
      </c>
      <c r="AA2841">
        <v>797841</v>
      </c>
      <c r="AB2841" s="203">
        <v>37030.875</v>
      </c>
      <c r="AC2841" s="203">
        <v>37032.875</v>
      </c>
    </row>
    <row r="2842" spans="1:29" x14ac:dyDescent="0.25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3</v>
      </c>
      <c r="F2842" s="218">
        <f t="shared" si="225"/>
        <v>30000</v>
      </c>
      <c r="G2842" s="207">
        <v>1266382</v>
      </c>
      <c r="H2842" s="203">
        <v>37029.387592592589</v>
      </c>
      <c r="I2842" t="s">
        <v>3639</v>
      </c>
      <c r="M2842" t="s">
        <v>2476</v>
      </c>
      <c r="N2842" t="s">
        <v>3110</v>
      </c>
      <c r="O2842" t="s">
        <v>1846</v>
      </c>
      <c r="Q2842" s="204">
        <v>10000</v>
      </c>
      <c r="S2842" t="s">
        <v>2477</v>
      </c>
      <c r="T2842" t="s">
        <v>3899</v>
      </c>
      <c r="U2842" s="206">
        <v>4.2</v>
      </c>
      <c r="V2842" t="s">
        <v>2467</v>
      </c>
      <c r="W2842" t="s">
        <v>2319</v>
      </c>
      <c r="X2842" t="s">
        <v>2320</v>
      </c>
      <c r="Y2842" t="s">
        <v>3114</v>
      </c>
      <c r="Z2842" t="s">
        <v>3532</v>
      </c>
      <c r="AA2842">
        <v>797842</v>
      </c>
      <c r="AB2842" s="203">
        <v>37030.875</v>
      </c>
      <c r="AC2842" s="203">
        <v>37032.875</v>
      </c>
    </row>
    <row r="2843" spans="1:29" x14ac:dyDescent="0.25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3</v>
      </c>
      <c r="F2843" s="218">
        <f t="shared" si="225"/>
        <v>5358</v>
      </c>
      <c r="G2843" s="207">
        <v>1266383</v>
      </c>
      <c r="H2843" s="203">
        <v>37029.387604166666</v>
      </c>
      <c r="I2843" t="s">
        <v>2669</v>
      </c>
      <c r="M2843" t="s">
        <v>2476</v>
      </c>
      <c r="N2843" t="s">
        <v>3110</v>
      </c>
      <c r="O2843" t="s">
        <v>1755</v>
      </c>
      <c r="P2843" s="204">
        <v>1786</v>
      </c>
      <c r="S2843" t="s">
        <v>2477</v>
      </c>
      <c r="T2843" t="s">
        <v>3899</v>
      </c>
      <c r="U2843" s="206">
        <v>4.4950000000000001</v>
      </c>
      <c r="V2843" t="s">
        <v>2744</v>
      </c>
      <c r="W2843" t="s">
        <v>2358</v>
      </c>
      <c r="X2843" t="s">
        <v>2359</v>
      </c>
      <c r="Y2843" t="s">
        <v>3114</v>
      </c>
      <c r="Z2843" t="s">
        <v>3532</v>
      </c>
      <c r="AA2843">
        <v>797843</v>
      </c>
      <c r="AB2843" s="203">
        <v>37030.875</v>
      </c>
      <c r="AC2843" s="203">
        <v>37032.875</v>
      </c>
    </row>
    <row r="2844" spans="1:29" x14ac:dyDescent="0.25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3</v>
      </c>
      <c r="F2844" s="218">
        <f t="shared" si="225"/>
        <v>30000</v>
      </c>
      <c r="G2844" s="207">
        <v>1266384</v>
      </c>
      <c r="H2844" s="203">
        <v>37029.387615740743</v>
      </c>
      <c r="I2844" t="s">
        <v>2853</v>
      </c>
      <c r="M2844" t="s">
        <v>2476</v>
      </c>
      <c r="N2844" t="s">
        <v>3110</v>
      </c>
      <c r="O2844" t="s">
        <v>2606</v>
      </c>
      <c r="P2844" s="204">
        <v>10000</v>
      </c>
      <c r="S2844" t="s">
        <v>2477</v>
      </c>
      <c r="T2844" t="s">
        <v>3899</v>
      </c>
      <c r="U2844" s="206">
        <v>4.1749999999999998</v>
      </c>
      <c r="V2844" t="s">
        <v>2854</v>
      </c>
      <c r="W2844" t="s">
        <v>2319</v>
      </c>
      <c r="X2844" t="s">
        <v>2320</v>
      </c>
      <c r="Y2844" t="s">
        <v>3114</v>
      </c>
      <c r="Z2844" t="s">
        <v>3532</v>
      </c>
      <c r="AA2844">
        <v>797844</v>
      </c>
      <c r="AB2844" s="203">
        <v>37030.875</v>
      </c>
      <c r="AC2844" s="203">
        <v>37032.875</v>
      </c>
    </row>
    <row r="2845" spans="1:29" x14ac:dyDescent="0.25">
      <c r="A2845" s="44" t="str">
        <f t="shared" si="221"/>
        <v xml:space="preserve"> Metals Financial</v>
      </c>
      <c r="B2845" s="44" t="str">
        <f t="shared" si="222"/>
        <v/>
      </c>
      <c r="C2845" s="44" t="str">
        <f t="shared" si="223"/>
        <v>Metals</v>
      </c>
      <c r="D2845" s="44" t="str">
        <f t="shared" si="224"/>
        <v>Financial</v>
      </c>
      <c r="E2845" s="44">
        <f>IF(VLOOKUP(S2845,'DD-Lookup'!$J$6:$L$50,3,FALSE)="Monthly",(YEAR(AC2845)-YEAR(AB2845))*12+MONTH(AC2845)-MONTH(AB2845)+1,(AC2845-AB2845+1))</f>
        <v>1</v>
      </c>
      <c r="F2845" s="218">
        <f t="shared" si="225"/>
        <v>8</v>
      </c>
      <c r="G2845" s="207">
        <v>1266386</v>
      </c>
      <c r="H2845" s="203">
        <v>37029.387638888889</v>
      </c>
      <c r="I2845" t="s">
        <v>4104</v>
      </c>
      <c r="M2845" t="s">
        <v>2482</v>
      </c>
      <c r="N2845" t="s">
        <v>3896</v>
      </c>
      <c r="O2845" t="s">
        <v>3897</v>
      </c>
      <c r="P2845" s="204">
        <v>8</v>
      </c>
      <c r="S2845" t="s">
        <v>3898</v>
      </c>
      <c r="T2845" t="s">
        <v>3899</v>
      </c>
      <c r="U2845" s="206">
        <v>1702</v>
      </c>
      <c r="V2845" t="s">
        <v>4105</v>
      </c>
      <c r="W2845" t="s">
        <v>3922</v>
      </c>
      <c r="X2845" t="s">
        <v>3902</v>
      </c>
      <c r="Y2845" t="s">
        <v>3903</v>
      </c>
      <c r="Z2845" t="s">
        <v>3904</v>
      </c>
      <c r="AA2845">
        <v>2138634</v>
      </c>
    </row>
    <row r="2846" spans="1:29" x14ac:dyDescent="0.25">
      <c r="A2846" s="44" t="str">
        <f t="shared" si="221"/>
        <v>US Natural Gas Financial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Financial</v>
      </c>
      <c r="E2846" s="44">
        <f>IF(VLOOKUP(S2846,'DD-Lookup'!$J$6:$L$50,3,FALSE)="Monthly",(YEAR(AC2846)-YEAR(AB2846))*12+MONTH(AC2846)-MONTH(AB2846)+1,(AC2846-AB2846+1))</f>
        <v>30</v>
      </c>
      <c r="F2846" s="218">
        <f t="shared" si="225"/>
        <v>600000</v>
      </c>
      <c r="G2846" s="207">
        <v>1266385</v>
      </c>
      <c r="H2846" s="203">
        <v>37029.387638888889</v>
      </c>
      <c r="I2846" t="s">
        <v>2654</v>
      </c>
      <c r="M2846" t="s">
        <v>2476</v>
      </c>
      <c r="N2846" t="s">
        <v>2711</v>
      </c>
      <c r="O2846" t="s">
        <v>2712</v>
      </c>
      <c r="P2846" s="204">
        <v>20000</v>
      </c>
      <c r="S2846" t="s">
        <v>2477</v>
      </c>
      <c r="T2846" t="s">
        <v>3899</v>
      </c>
      <c r="U2846" s="206">
        <v>4.1950000000000003</v>
      </c>
      <c r="V2846" t="s">
        <v>2349</v>
      </c>
      <c r="W2846" t="s">
        <v>3390</v>
      </c>
      <c r="X2846" t="s">
        <v>2713</v>
      </c>
      <c r="Y2846" t="s">
        <v>3964</v>
      </c>
      <c r="Z2846" t="s">
        <v>3532</v>
      </c>
      <c r="AA2846" t="s">
        <v>142</v>
      </c>
      <c r="AB2846" s="203">
        <v>37043.875</v>
      </c>
      <c r="AC2846" s="203">
        <v>37072.875</v>
      </c>
    </row>
    <row r="2847" spans="1:29" x14ac:dyDescent="0.25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3</v>
      </c>
      <c r="F2847" s="218">
        <f t="shared" si="225"/>
        <v>15000</v>
      </c>
      <c r="G2847" s="207">
        <v>1266387</v>
      </c>
      <c r="H2847" s="203">
        <v>37029.387650462966</v>
      </c>
      <c r="I2847" t="s">
        <v>2387</v>
      </c>
      <c r="M2847" t="s">
        <v>2476</v>
      </c>
      <c r="N2847" t="s">
        <v>3110</v>
      </c>
      <c r="O2847" t="s">
        <v>1799</v>
      </c>
      <c r="Q2847" s="204">
        <v>5000</v>
      </c>
      <c r="S2847" t="s">
        <v>2477</v>
      </c>
      <c r="T2847" t="s">
        <v>3899</v>
      </c>
      <c r="U2847" s="206">
        <v>4.05</v>
      </c>
      <c r="V2847" t="s">
        <v>1858</v>
      </c>
      <c r="W2847" t="s">
        <v>2374</v>
      </c>
      <c r="X2847" t="s">
        <v>2375</v>
      </c>
      <c r="Y2847" t="s">
        <v>3114</v>
      </c>
      <c r="Z2847" t="s">
        <v>3532</v>
      </c>
      <c r="AA2847">
        <v>797845</v>
      </c>
      <c r="AB2847" s="203">
        <v>37030.875</v>
      </c>
      <c r="AC2847" s="203">
        <v>37032.875</v>
      </c>
    </row>
    <row r="2848" spans="1:29" x14ac:dyDescent="0.25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3</v>
      </c>
      <c r="F2848" s="218">
        <f t="shared" si="225"/>
        <v>9642</v>
      </c>
      <c r="G2848" s="207">
        <v>1266388</v>
      </c>
      <c r="H2848" s="203">
        <v>37029.387685185182</v>
      </c>
      <c r="I2848" t="s">
        <v>2630</v>
      </c>
      <c r="M2848" t="s">
        <v>2476</v>
      </c>
      <c r="N2848" t="s">
        <v>3110</v>
      </c>
      <c r="O2848" t="s">
        <v>1755</v>
      </c>
      <c r="P2848" s="204">
        <v>3214</v>
      </c>
      <c r="S2848" t="s">
        <v>2477</v>
      </c>
      <c r="T2848" t="s">
        <v>3899</v>
      </c>
      <c r="U2848" s="206">
        <v>4.4950000000000001</v>
      </c>
      <c r="V2848" t="s">
        <v>2444</v>
      </c>
      <c r="W2848" t="s">
        <v>2358</v>
      </c>
      <c r="X2848" t="s">
        <v>2359</v>
      </c>
      <c r="Y2848" t="s">
        <v>3114</v>
      </c>
      <c r="Z2848" t="s">
        <v>3532</v>
      </c>
      <c r="AA2848">
        <v>797846</v>
      </c>
      <c r="AB2848" s="203">
        <v>37030.875</v>
      </c>
      <c r="AC2848" s="203">
        <v>37032.875</v>
      </c>
    </row>
    <row r="2849" spans="1:29" x14ac:dyDescent="0.25">
      <c r="A2849" s="44" t="str">
        <f t="shared" si="221"/>
        <v xml:space="preserve"> Natural Gas Physical</v>
      </c>
      <c r="B2849" s="44" t="str">
        <f t="shared" si="222"/>
        <v/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3</v>
      </c>
      <c r="F2849" s="218">
        <f t="shared" si="225"/>
        <v>12300</v>
      </c>
      <c r="G2849" s="207">
        <v>1266389</v>
      </c>
      <c r="H2849" s="203">
        <v>37029.387777777774</v>
      </c>
      <c r="I2849" t="s">
        <v>2865</v>
      </c>
      <c r="M2849" t="s">
        <v>2476</v>
      </c>
      <c r="N2849" t="s">
        <v>3150</v>
      </c>
      <c r="O2849" t="s">
        <v>1728</v>
      </c>
      <c r="Q2849" s="204">
        <v>4100</v>
      </c>
      <c r="S2849" t="s">
        <v>2477</v>
      </c>
      <c r="T2849" t="s">
        <v>3899</v>
      </c>
      <c r="U2849" s="206">
        <v>4.3499999999999996</v>
      </c>
      <c r="V2849" t="s">
        <v>2919</v>
      </c>
      <c r="W2849" t="s">
        <v>3152</v>
      </c>
      <c r="X2849" t="s">
        <v>3153</v>
      </c>
      <c r="Y2849" t="s">
        <v>3114</v>
      </c>
      <c r="Z2849" t="s">
        <v>3532</v>
      </c>
      <c r="AA2849">
        <v>797847</v>
      </c>
      <c r="AB2849" s="203">
        <v>37030.875</v>
      </c>
      <c r="AC2849" s="203">
        <v>37032.875</v>
      </c>
    </row>
    <row r="2850" spans="1:29" x14ac:dyDescent="0.25">
      <c r="A2850" s="44" t="str">
        <f t="shared" si="221"/>
        <v>US Oil Products Financial</v>
      </c>
      <c r="B2850" s="44" t="str">
        <f t="shared" si="222"/>
        <v>US</v>
      </c>
      <c r="C2850" s="44" t="str">
        <f t="shared" si="223"/>
        <v>Oil Products</v>
      </c>
      <c r="D2850" s="44" t="str">
        <f t="shared" si="224"/>
        <v>Financial</v>
      </c>
      <c r="E2850" s="44">
        <f>IF(VLOOKUP(S2850,'DD-Lookup'!$J$6:$L$50,3,FALSE)="Monthly",(YEAR(AC2850)-YEAR(AB2850))*12+MONTH(AC2850)-MONTH(AB2850)+1,(AC2850-AB2850+1))</f>
        <v>1</v>
      </c>
      <c r="F2850" s="218">
        <f t="shared" si="225"/>
        <v>10000</v>
      </c>
      <c r="G2850" s="207">
        <v>1266390</v>
      </c>
      <c r="H2850" s="203">
        <v>37029.387974537036</v>
      </c>
      <c r="I2850" t="s">
        <v>4149</v>
      </c>
      <c r="M2850" t="s">
        <v>2480</v>
      </c>
      <c r="N2850" t="s">
        <v>3748</v>
      </c>
      <c r="O2850" t="s">
        <v>143</v>
      </c>
      <c r="Q2850" s="204">
        <v>10000</v>
      </c>
      <c r="S2850" t="s">
        <v>3235</v>
      </c>
      <c r="T2850" t="s">
        <v>3899</v>
      </c>
      <c r="U2850" s="206">
        <v>82.05</v>
      </c>
      <c r="V2850" t="s">
        <v>3811</v>
      </c>
      <c r="W2850" t="s">
        <v>3750</v>
      </c>
      <c r="X2850" t="s">
        <v>3751</v>
      </c>
      <c r="Y2850" t="s">
        <v>3964</v>
      </c>
      <c r="Z2850" t="s">
        <v>3532</v>
      </c>
      <c r="AA2850" t="s">
        <v>144</v>
      </c>
      <c r="AB2850" s="203">
        <v>37073.875</v>
      </c>
      <c r="AC2850" s="203">
        <v>37103.875</v>
      </c>
    </row>
    <row r="2851" spans="1:29" x14ac:dyDescent="0.25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3</v>
      </c>
      <c r="F2851" s="218">
        <f t="shared" si="225"/>
        <v>15000</v>
      </c>
      <c r="G2851" s="207">
        <v>1266392</v>
      </c>
      <c r="H2851" s="203">
        <v>37029.388032407405</v>
      </c>
      <c r="I2851" t="s">
        <v>3639</v>
      </c>
      <c r="M2851" t="s">
        <v>2476</v>
      </c>
      <c r="N2851" t="s">
        <v>3110</v>
      </c>
      <c r="O2851" t="s">
        <v>1802</v>
      </c>
      <c r="Q2851" s="204">
        <v>5000</v>
      </c>
      <c r="S2851" t="s">
        <v>2477</v>
      </c>
      <c r="T2851" t="s">
        <v>3899</v>
      </c>
      <c r="U2851" s="206">
        <v>4.04</v>
      </c>
      <c r="V2851" t="s">
        <v>2454</v>
      </c>
      <c r="W2851" t="s">
        <v>3157</v>
      </c>
      <c r="X2851" t="s">
        <v>3158</v>
      </c>
      <c r="Y2851" t="s">
        <v>3114</v>
      </c>
      <c r="Z2851" t="s">
        <v>3532</v>
      </c>
      <c r="AA2851">
        <v>797849</v>
      </c>
      <c r="AB2851" s="203">
        <v>37030.875</v>
      </c>
      <c r="AC2851" s="203">
        <v>37032.875</v>
      </c>
    </row>
    <row r="2852" spans="1:29" x14ac:dyDescent="0.25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3</v>
      </c>
      <c r="F2852" s="218">
        <f t="shared" si="225"/>
        <v>15000</v>
      </c>
      <c r="G2852" s="207">
        <v>1266393</v>
      </c>
      <c r="H2852" s="203">
        <v>37029.388067129628</v>
      </c>
      <c r="I2852" t="s">
        <v>3639</v>
      </c>
      <c r="M2852" t="s">
        <v>2476</v>
      </c>
      <c r="N2852" t="s">
        <v>3110</v>
      </c>
      <c r="O2852" t="s">
        <v>1805</v>
      </c>
      <c r="P2852" s="204">
        <v>5000</v>
      </c>
      <c r="S2852" t="s">
        <v>2477</v>
      </c>
      <c r="T2852" t="s">
        <v>3899</v>
      </c>
      <c r="U2852" s="206">
        <v>3.875</v>
      </c>
      <c r="V2852" t="s">
        <v>2449</v>
      </c>
      <c r="W2852" t="s">
        <v>2386</v>
      </c>
      <c r="X2852" t="s">
        <v>2375</v>
      </c>
      <c r="Y2852" t="s">
        <v>3114</v>
      </c>
      <c r="Z2852" t="s">
        <v>3532</v>
      </c>
      <c r="AA2852">
        <v>797850</v>
      </c>
      <c r="AB2852" s="203">
        <v>37030.875</v>
      </c>
      <c r="AC2852" s="203">
        <v>37032.875</v>
      </c>
    </row>
    <row r="2853" spans="1:29" x14ac:dyDescent="0.25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3</v>
      </c>
      <c r="F2853" s="218">
        <f t="shared" si="225"/>
        <v>6900</v>
      </c>
      <c r="G2853" s="207">
        <v>1266394</v>
      </c>
      <c r="H2853" s="203">
        <v>37029.388067129628</v>
      </c>
      <c r="I2853" t="s">
        <v>2365</v>
      </c>
      <c r="M2853" t="s">
        <v>2476</v>
      </c>
      <c r="N2853" t="s">
        <v>3110</v>
      </c>
      <c r="O2853" t="s">
        <v>1779</v>
      </c>
      <c r="P2853" s="204">
        <v>2300</v>
      </c>
      <c r="S2853" t="s">
        <v>2477</v>
      </c>
      <c r="T2853" t="s">
        <v>3899</v>
      </c>
      <c r="U2853" s="206">
        <v>4.3499999999999996</v>
      </c>
      <c r="V2853" t="s">
        <v>3703</v>
      </c>
      <c r="W2853" t="s">
        <v>3174</v>
      </c>
      <c r="X2853" t="s">
        <v>3175</v>
      </c>
      <c r="Y2853" t="s">
        <v>3114</v>
      </c>
      <c r="Z2853" t="s">
        <v>3532</v>
      </c>
      <c r="AA2853">
        <v>797851</v>
      </c>
      <c r="AB2853" s="203">
        <v>37030.875</v>
      </c>
      <c r="AC2853" s="203">
        <v>37032.875</v>
      </c>
    </row>
    <row r="2854" spans="1:29" x14ac:dyDescent="0.25">
      <c r="A2854" s="44" t="str">
        <f t="shared" si="221"/>
        <v>US Natural Gas Financial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13</v>
      </c>
      <c r="F2854" s="218">
        <f t="shared" si="225"/>
        <v>325000</v>
      </c>
      <c r="G2854" s="207">
        <v>1266395</v>
      </c>
      <c r="H2854" s="203">
        <v>37029.388113425928</v>
      </c>
      <c r="I2854" t="s">
        <v>2876</v>
      </c>
      <c r="M2854" t="s">
        <v>2476</v>
      </c>
      <c r="N2854" t="s">
        <v>2711</v>
      </c>
      <c r="O2854" t="s">
        <v>2588</v>
      </c>
      <c r="P2854" s="204">
        <v>25000</v>
      </c>
      <c r="S2854" t="s">
        <v>2477</v>
      </c>
      <c r="T2854" t="s">
        <v>3899</v>
      </c>
      <c r="U2854" s="206">
        <v>4.165</v>
      </c>
      <c r="V2854" t="s">
        <v>3754</v>
      </c>
      <c r="W2854" t="s">
        <v>3181</v>
      </c>
      <c r="X2854" t="s">
        <v>2306</v>
      </c>
      <c r="Y2854" t="s">
        <v>3964</v>
      </c>
      <c r="Z2854" t="s">
        <v>3532</v>
      </c>
      <c r="AA2854" t="s">
        <v>145</v>
      </c>
      <c r="AB2854" s="203">
        <v>37030.875</v>
      </c>
      <c r="AC2854" s="203">
        <v>37042.875</v>
      </c>
    </row>
    <row r="2855" spans="1:29" x14ac:dyDescent="0.25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30</v>
      </c>
      <c r="F2855" s="218">
        <f t="shared" si="225"/>
        <v>225000</v>
      </c>
      <c r="G2855" s="207">
        <v>1266396</v>
      </c>
      <c r="H2855" s="203">
        <v>37029.388148148151</v>
      </c>
      <c r="I2855" t="s">
        <v>4149</v>
      </c>
      <c r="M2855" t="s">
        <v>2476</v>
      </c>
      <c r="N2855" t="s">
        <v>2711</v>
      </c>
      <c r="O2855" t="s">
        <v>2712</v>
      </c>
      <c r="Q2855" s="204">
        <v>7500</v>
      </c>
      <c r="S2855" t="s">
        <v>2477</v>
      </c>
      <c r="T2855" t="s">
        <v>3899</v>
      </c>
      <c r="U2855" s="206">
        <v>4.2</v>
      </c>
      <c r="V2855" t="s">
        <v>1785</v>
      </c>
      <c r="W2855" t="s">
        <v>3390</v>
      </c>
      <c r="X2855" t="s">
        <v>2713</v>
      </c>
      <c r="Y2855" t="s">
        <v>3964</v>
      </c>
      <c r="Z2855" t="s">
        <v>3532</v>
      </c>
      <c r="AA2855" t="s">
        <v>146</v>
      </c>
      <c r="AB2855" s="203">
        <v>37043.875</v>
      </c>
      <c r="AC2855" s="203">
        <v>37072.875</v>
      </c>
    </row>
    <row r="2856" spans="1:29" x14ac:dyDescent="0.25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3</v>
      </c>
      <c r="F2856" s="218">
        <f t="shared" si="225"/>
        <v>75000</v>
      </c>
      <c r="G2856" s="207">
        <v>1266397</v>
      </c>
      <c r="H2856" s="203">
        <v>37029.388159722221</v>
      </c>
      <c r="I2856" t="s">
        <v>2464</v>
      </c>
      <c r="M2856" t="s">
        <v>2476</v>
      </c>
      <c r="N2856" t="s">
        <v>3110</v>
      </c>
      <c r="O2856" t="s">
        <v>2606</v>
      </c>
      <c r="P2856" s="204">
        <v>25000</v>
      </c>
      <c r="S2856" t="s">
        <v>2477</v>
      </c>
      <c r="T2856" t="s">
        <v>3899</v>
      </c>
      <c r="U2856" s="206">
        <v>4.1749999999999998</v>
      </c>
      <c r="V2856" t="s">
        <v>4134</v>
      </c>
      <c r="W2856" t="s">
        <v>2319</v>
      </c>
      <c r="X2856" t="s">
        <v>2320</v>
      </c>
      <c r="Y2856" t="s">
        <v>3114</v>
      </c>
      <c r="Z2856" t="s">
        <v>3532</v>
      </c>
      <c r="AA2856">
        <v>797852</v>
      </c>
      <c r="AB2856" s="203">
        <v>37030.875</v>
      </c>
      <c r="AC2856" s="203">
        <v>37032.875</v>
      </c>
    </row>
    <row r="2857" spans="1:29" x14ac:dyDescent="0.25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3</v>
      </c>
      <c r="F2857" s="218">
        <f t="shared" si="225"/>
        <v>15000</v>
      </c>
      <c r="G2857" s="207">
        <v>1266398</v>
      </c>
      <c r="H2857" s="203">
        <v>37029.388182870367</v>
      </c>
      <c r="I2857" t="s">
        <v>2983</v>
      </c>
      <c r="M2857" t="s">
        <v>2476</v>
      </c>
      <c r="N2857" t="s">
        <v>3110</v>
      </c>
      <c r="O2857" t="s">
        <v>1848</v>
      </c>
      <c r="P2857" s="204">
        <v>5000</v>
      </c>
      <c r="S2857" t="s">
        <v>2477</v>
      </c>
      <c r="T2857" t="s">
        <v>3899</v>
      </c>
      <c r="U2857" s="206">
        <v>4.3449999999999998</v>
      </c>
      <c r="V2857" t="s">
        <v>2984</v>
      </c>
      <c r="W2857" t="s">
        <v>3174</v>
      </c>
      <c r="X2857" t="s">
        <v>3175</v>
      </c>
      <c r="Y2857" t="s">
        <v>3114</v>
      </c>
      <c r="Z2857" t="s">
        <v>3532</v>
      </c>
      <c r="AA2857">
        <v>797853</v>
      </c>
      <c r="AB2857" s="203">
        <v>37030.875</v>
      </c>
      <c r="AC2857" s="203">
        <v>37032.875</v>
      </c>
    </row>
    <row r="2858" spans="1:29" x14ac:dyDescent="0.25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3</v>
      </c>
      <c r="F2858" s="218">
        <f t="shared" si="225"/>
        <v>75000</v>
      </c>
      <c r="G2858" s="207">
        <v>1266399</v>
      </c>
      <c r="H2858" s="203">
        <v>37029.388252314813</v>
      </c>
      <c r="I2858" t="s">
        <v>3639</v>
      </c>
      <c r="M2858" t="s">
        <v>2476</v>
      </c>
      <c r="N2858" t="s">
        <v>3110</v>
      </c>
      <c r="O2858" t="s">
        <v>2606</v>
      </c>
      <c r="P2858" s="204">
        <v>25000</v>
      </c>
      <c r="S2858" t="s">
        <v>2477</v>
      </c>
      <c r="T2858" t="s">
        <v>3899</v>
      </c>
      <c r="U2858" s="206">
        <v>4.17</v>
      </c>
      <c r="V2858" t="s">
        <v>2467</v>
      </c>
      <c r="W2858" t="s">
        <v>2319</v>
      </c>
      <c r="X2858" t="s">
        <v>2320</v>
      </c>
      <c r="Y2858" t="s">
        <v>3114</v>
      </c>
      <c r="Z2858" t="s">
        <v>3532</v>
      </c>
      <c r="AA2858">
        <v>797854</v>
      </c>
      <c r="AB2858" s="203">
        <v>37030.875</v>
      </c>
      <c r="AC2858" s="203">
        <v>37032.875</v>
      </c>
    </row>
    <row r="2859" spans="1:29" x14ac:dyDescent="0.25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3</v>
      </c>
      <c r="F2859" s="218">
        <f t="shared" si="225"/>
        <v>8100</v>
      </c>
      <c r="G2859" s="207">
        <v>1266401</v>
      </c>
      <c r="H2859" s="203">
        <v>37029.388310185182</v>
      </c>
      <c r="I2859" t="s">
        <v>2943</v>
      </c>
      <c r="M2859" t="s">
        <v>2476</v>
      </c>
      <c r="N2859" t="s">
        <v>3110</v>
      </c>
      <c r="O2859" t="s">
        <v>1779</v>
      </c>
      <c r="P2859" s="204">
        <v>2700</v>
      </c>
      <c r="S2859" t="s">
        <v>2477</v>
      </c>
      <c r="T2859" t="s">
        <v>3899</v>
      </c>
      <c r="U2859" s="206">
        <v>4.3499999999999996</v>
      </c>
      <c r="V2859" t="s">
        <v>147</v>
      </c>
      <c r="W2859" t="s">
        <v>3174</v>
      </c>
      <c r="X2859" t="s">
        <v>3175</v>
      </c>
      <c r="Y2859" t="s">
        <v>3114</v>
      </c>
      <c r="Z2859" t="s">
        <v>3532</v>
      </c>
      <c r="AA2859">
        <v>797855</v>
      </c>
      <c r="AB2859" s="203">
        <v>37030.875</v>
      </c>
      <c r="AC2859" s="203">
        <v>37032.875</v>
      </c>
    </row>
    <row r="2860" spans="1:29" x14ac:dyDescent="0.25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3</v>
      </c>
      <c r="F2860" s="218">
        <f t="shared" si="225"/>
        <v>30000</v>
      </c>
      <c r="G2860" s="207">
        <v>1266402</v>
      </c>
      <c r="H2860" s="203">
        <v>37029.388333333336</v>
      </c>
      <c r="I2860" t="s">
        <v>2654</v>
      </c>
      <c r="M2860" t="s">
        <v>2476</v>
      </c>
      <c r="N2860" t="s">
        <v>3110</v>
      </c>
      <c r="O2860" t="s">
        <v>1839</v>
      </c>
      <c r="P2860" s="204">
        <v>10000</v>
      </c>
      <c r="S2860" t="s">
        <v>2477</v>
      </c>
      <c r="T2860" t="s">
        <v>3899</v>
      </c>
      <c r="U2860" s="206">
        <v>11.35</v>
      </c>
      <c r="V2860" t="s">
        <v>1800</v>
      </c>
      <c r="W2860" t="s">
        <v>2431</v>
      </c>
      <c r="X2860" t="s">
        <v>2375</v>
      </c>
      <c r="Y2860" t="s">
        <v>3114</v>
      </c>
      <c r="Z2860" t="s">
        <v>3532</v>
      </c>
      <c r="AA2860">
        <v>797856</v>
      </c>
      <c r="AB2860" s="203">
        <v>37030.875</v>
      </c>
      <c r="AC2860" s="203">
        <v>37032.875</v>
      </c>
    </row>
    <row r="2861" spans="1:29" x14ac:dyDescent="0.25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3</v>
      </c>
      <c r="F2861" s="218">
        <f t="shared" si="225"/>
        <v>10188</v>
      </c>
      <c r="G2861" s="207">
        <v>1266405</v>
      </c>
      <c r="H2861" s="203">
        <v>37029.388368055559</v>
      </c>
      <c r="I2861" t="s">
        <v>2367</v>
      </c>
      <c r="M2861" t="s">
        <v>2476</v>
      </c>
      <c r="N2861" t="s">
        <v>3110</v>
      </c>
      <c r="O2861" t="s">
        <v>1770</v>
      </c>
      <c r="P2861" s="204">
        <v>3396</v>
      </c>
      <c r="S2861" t="s">
        <v>2477</v>
      </c>
      <c r="T2861" t="s">
        <v>3899</v>
      </c>
      <c r="U2861" s="206">
        <v>4.04</v>
      </c>
      <c r="V2861" t="s">
        <v>2745</v>
      </c>
      <c r="W2861" t="s">
        <v>3174</v>
      </c>
      <c r="X2861" t="s">
        <v>3138</v>
      </c>
      <c r="Y2861" t="s">
        <v>3114</v>
      </c>
      <c r="Z2861" t="s">
        <v>3532</v>
      </c>
      <c r="AA2861">
        <v>797857</v>
      </c>
      <c r="AB2861" s="203">
        <v>37030.875</v>
      </c>
      <c r="AC2861" s="203">
        <v>37032.875</v>
      </c>
    </row>
    <row r="2862" spans="1:29" x14ac:dyDescent="0.25">
      <c r="A2862" s="44" t="str">
        <f t="shared" si="221"/>
        <v xml:space="preserve"> Metals Financial</v>
      </c>
      <c r="B2862" s="44" t="str">
        <f t="shared" si="222"/>
        <v/>
      </c>
      <c r="C2862" s="44" t="str">
        <f t="shared" si="223"/>
        <v>Metals</v>
      </c>
      <c r="D2862" s="44" t="str">
        <f t="shared" si="224"/>
        <v>Financial</v>
      </c>
      <c r="E2862" s="44">
        <f>IF(VLOOKUP(S2862,'DD-Lookup'!$J$6:$L$50,3,FALSE)="Monthly",(YEAR(AC2862)-YEAR(AB2862))*12+MONTH(AC2862)-MONTH(AB2862)+1,(AC2862-AB2862+1))</f>
        <v>1</v>
      </c>
      <c r="F2862" s="218">
        <f t="shared" si="225"/>
        <v>8</v>
      </c>
      <c r="G2862" s="207">
        <v>1266408</v>
      </c>
      <c r="H2862" s="203">
        <v>37029.388460648152</v>
      </c>
      <c r="I2862" t="s">
        <v>4104</v>
      </c>
      <c r="M2862" t="s">
        <v>2482</v>
      </c>
      <c r="N2862" t="s">
        <v>3896</v>
      </c>
      <c r="O2862" t="s">
        <v>3897</v>
      </c>
      <c r="P2862" s="204">
        <v>8</v>
      </c>
      <c r="S2862" t="s">
        <v>3898</v>
      </c>
      <c r="T2862" t="s">
        <v>3899</v>
      </c>
      <c r="U2862" s="206">
        <v>1702</v>
      </c>
      <c r="V2862" t="s">
        <v>4105</v>
      </c>
      <c r="W2862" t="s">
        <v>3922</v>
      </c>
      <c r="X2862" t="s">
        <v>3902</v>
      </c>
      <c r="Y2862" t="s">
        <v>3903</v>
      </c>
      <c r="Z2862" t="s">
        <v>3904</v>
      </c>
      <c r="AA2862">
        <v>2138649</v>
      </c>
    </row>
    <row r="2863" spans="1:29" x14ac:dyDescent="0.25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3</v>
      </c>
      <c r="F2863" s="218">
        <f t="shared" si="225"/>
        <v>7500</v>
      </c>
      <c r="G2863" s="207">
        <v>1266409</v>
      </c>
      <c r="H2863" s="203">
        <v>37029.388460648152</v>
      </c>
      <c r="I2863" t="s">
        <v>2420</v>
      </c>
      <c r="M2863" t="s">
        <v>2476</v>
      </c>
      <c r="N2863" t="s">
        <v>3110</v>
      </c>
      <c r="O2863" t="s">
        <v>2610</v>
      </c>
      <c r="Q2863" s="204">
        <v>2500</v>
      </c>
      <c r="S2863" t="s">
        <v>2477</v>
      </c>
      <c r="T2863" t="s">
        <v>3899</v>
      </c>
      <c r="U2863" s="206">
        <v>4.4050000000000002</v>
      </c>
      <c r="V2863" t="s">
        <v>2421</v>
      </c>
      <c r="W2863" t="s">
        <v>2351</v>
      </c>
      <c r="X2863" t="s">
        <v>2352</v>
      </c>
      <c r="Y2863" t="s">
        <v>3114</v>
      </c>
      <c r="Z2863" t="s">
        <v>3532</v>
      </c>
      <c r="AA2863">
        <v>797861</v>
      </c>
      <c r="AB2863" s="203">
        <v>37030.875</v>
      </c>
      <c r="AC2863" s="203">
        <v>37032.875</v>
      </c>
    </row>
    <row r="2864" spans="1:29" x14ac:dyDescent="0.25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3</v>
      </c>
      <c r="F2864" s="218">
        <f t="shared" si="225"/>
        <v>15000</v>
      </c>
      <c r="G2864" s="207">
        <v>1266407</v>
      </c>
      <c r="H2864" s="203">
        <v>37029.388460648152</v>
      </c>
      <c r="I2864" t="s">
        <v>2943</v>
      </c>
      <c r="M2864" t="s">
        <v>2476</v>
      </c>
      <c r="N2864" t="s">
        <v>3110</v>
      </c>
      <c r="O2864" t="s">
        <v>1779</v>
      </c>
      <c r="P2864" s="204">
        <v>5000</v>
      </c>
      <c r="S2864" t="s">
        <v>2477</v>
      </c>
      <c r="T2864" t="s">
        <v>3899</v>
      </c>
      <c r="U2864" s="206">
        <v>4.3449999999999998</v>
      </c>
      <c r="V2864" t="s">
        <v>147</v>
      </c>
      <c r="W2864" t="s">
        <v>3174</v>
      </c>
      <c r="X2864" t="s">
        <v>3175</v>
      </c>
      <c r="Y2864" t="s">
        <v>3114</v>
      </c>
      <c r="Z2864" t="s">
        <v>3532</v>
      </c>
      <c r="AA2864">
        <v>797860</v>
      </c>
      <c r="AB2864" s="203">
        <v>37030.875</v>
      </c>
      <c r="AC2864" s="203">
        <v>37032.875</v>
      </c>
    </row>
    <row r="2865" spans="1:29" x14ac:dyDescent="0.25">
      <c r="A2865" s="44" t="str">
        <f t="shared" si="221"/>
        <v xml:space="preserve"> Natural Gas Physical</v>
      </c>
      <c r="B2865" s="44" t="str">
        <f t="shared" si="222"/>
        <v/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4</v>
      </c>
      <c r="F2865" s="218">
        <f t="shared" si="225"/>
        <v>40000</v>
      </c>
      <c r="G2865" s="207">
        <v>1266410</v>
      </c>
      <c r="H2865" s="203">
        <v>37029.388460648152</v>
      </c>
      <c r="I2865" t="s">
        <v>2307</v>
      </c>
      <c r="M2865" t="s">
        <v>2476</v>
      </c>
      <c r="N2865" t="s">
        <v>2391</v>
      </c>
      <c r="O2865" t="s">
        <v>2080</v>
      </c>
      <c r="P2865" s="204">
        <v>10000</v>
      </c>
      <c r="S2865" t="s">
        <v>4050</v>
      </c>
      <c r="T2865" t="s">
        <v>2392</v>
      </c>
      <c r="U2865" s="206">
        <v>5.41</v>
      </c>
      <c r="V2865" t="s">
        <v>3848</v>
      </c>
      <c r="W2865" t="s">
        <v>2394</v>
      </c>
      <c r="X2865" t="s">
        <v>2395</v>
      </c>
      <c r="Y2865" t="s">
        <v>3114</v>
      </c>
      <c r="Z2865" t="s">
        <v>3533</v>
      </c>
      <c r="AA2865">
        <v>797862</v>
      </c>
      <c r="AB2865" s="203">
        <v>37029.875</v>
      </c>
      <c r="AC2865" s="203">
        <v>37032.875</v>
      </c>
    </row>
    <row r="2866" spans="1:29" x14ac:dyDescent="0.25">
      <c r="A2866" s="44" t="str">
        <f t="shared" si="221"/>
        <v>US Power Physical</v>
      </c>
      <c r="B2866" s="44" t="str">
        <f t="shared" si="222"/>
        <v>US</v>
      </c>
      <c r="C2866" s="44" t="str">
        <f t="shared" si="223"/>
        <v>Power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30</v>
      </c>
      <c r="F2866" s="218">
        <f t="shared" si="225"/>
        <v>1500</v>
      </c>
      <c r="G2866" s="207">
        <v>1266411</v>
      </c>
      <c r="H2866" s="203">
        <v>37029.388483796298</v>
      </c>
      <c r="I2866" t="s">
        <v>4174</v>
      </c>
      <c r="M2866" t="s">
        <v>3301</v>
      </c>
      <c r="N2866" t="s">
        <v>2631</v>
      </c>
      <c r="O2866" t="s">
        <v>2344</v>
      </c>
      <c r="P2866" s="204">
        <v>50</v>
      </c>
      <c r="S2866" t="s">
        <v>2475</v>
      </c>
      <c r="T2866" t="s">
        <v>3899</v>
      </c>
      <c r="U2866" s="206">
        <v>67.25</v>
      </c>
      <c r="V2866" t="s">
        <v>2334</v>
      </c>
      <c r="W2866" t="s">
        <v>2644</v>
      </c>
      <c r="X2866" t="s">
        <v>2709</v>
      </c>
      <c r="Y2866" t="s">
        <v>4166</v>
      </c>
      <c r="Z2866" t="s">
        <v>3527</v>
      </c>
      <c r="AA2866">
        <v>615301.1</v>
      </c>
      <c r="AB2866" s="203">
        <v>37043.594444444447</v>
      </c>
      <c r="AC2866" s="203">
        <v>37072.594444444447</v>
      </c>
    </row>
    <row r="2867" spans="1:29" x14ac:dyDescent="0.25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3</v>
      </c>
      <c r="F2867" s="218">
        <f t="shared" si="225"/>
        <v>4812</v>
      </c>
      <c r="G2867" s="207">
        <v>1266412</v>
      </c>
      <c r="H2867" s="203">
        <v>37029.388483796298</v>
      </c>
      <c r="I2867" t="s">
        <v>3147</v>
      </c>
      <c r="M2867" t="s">
        <v>2476</v>
      </c>
      <c r="N2867" t="s">
        <v>3110</v>
      </c>
      <c r="O2867" t="s">
        <v>1770</v>
      </c>
      <c r="P2867" s="204">
        <v>1604</v>
      </c>
      <c r="S2867" t="s">
        <v>2477</v>
      </c>
      <c r="T2867" t="s">
        <v>3899</v>
      </c>
      <c r="U2867" s="206">
        <v>4.04</v>
      </c>
      <c r="V2867" t="s">
        <v>3753</v>
      </c>
      <c r="W2867" t="s">
        <v>3174</v>
      </c>
      <c r="X2867" t="s">
        <v>3138</v>
      </c>
      <c r="Y2867" t="s">
        <v>3114</v>
      </c>
      <c r="Z2867" t="s">
        <v>3532</v>
      </c>
      <c r="AA2867">
        <v>797863</v>
      </c>
      <c r="AB2867" s="203">
        <v>37030.875</v>
      </c>
      <c r="AC2867" s="203">
        <v>37032.875</v>
      </c>
    </row>
    <row r="2868" spans="1:29" x14ac:dyDescent="0.25">
      <c r="A2868" s="44" t="str">
        <f t="shared" si="221"/>
        <v xml:space="preserve"> Oil Products Financial</v>
      </c>
      <c r="B2868" s="44" t="str">
        <f t="shared" si="222"/>
        <v/>
      </c>
      <c r="C2868" s="44" t="str">
        <f t="shared" si="223"/>
        <v>Oil Products</v>
      </c>
      <c r="D2868" s="44" t="str">
        <f t="shared" si="224"/>
        <v>Financial</v>
      </c>
      <c r="E2868" s="44">
        <f>IF(VLOOKUP(S2868,'DD-Lookup'!$J$6:$L$50,3,FALSE)="Monthly",(YEAR(AC2868)-YEAR(AB2868))*12+MONTH(AC2868)-MONTH(AB2868)+1,(AC2868-AB2868+1))</f>
        <v>30</v>
      </c>
      <c r="F2868" s="218">
        <f t="shared" si="225"/>
        <v>150000</v>
      </c>
      <c r="G2868" s="207">
        <v>1266414</v>
      </c>
      <c r="H2868" s="203">
        <v>37029.388553240744</v>
      </c>
      <c r="I2868" t="s">
        <v>4168</v>
      </c>
      <c r="M2868" t="s">
        <v>2480</v>
      </c>
      <c r="N2868" t="s">
        <v>4169</v>
      </c>
      <c r="O2868" t="s">
        <v>4170</v>
      </c>
      <c r="P2868" s="204">
        <v>5000</v>
      </c>
      <c r="S2868" t="s">
        <v>2484</v>
      </c>
      <c r="T2868" t="s">
        <v>3899</v>
      </c>
      <c r="U2868" s="206">
        <v>242.5</v>
      </c>
      <c r="V2868" t="s">
        <v>4171</v>
      </c>
      <c r="W2868" t="s">
        <v>4172</v>
      </c>
      <c r="X2868" t="s">
        <v>4173</v>
      </c>
      <c r="Y2868" t="s">
        <v>3964</v>
      </c>
      <c r="Z2868" t="s">
        <v>1184</v>
      </c>
      <c r="AA2868" t="s">
        <v>148</v>
      </c>
      <c r="AB2868" s="203">
        <v>37043</v>
      </c>
      <c r="AC2868" s="203">
        <v>37072</v>
      </c>
    </row>
    <row r="2869" spans="1:29" x14ac:dyDescent="0.25">
      <c r="A2869" s="44" t="str">
        <f t="shared" si="221"/>
        <v>US Power Physical</v>
      </c>
      <c r="B2869" s="44" t="str">
        <f t="shared" si="222"/>
        <v>US</v>
      </c>
      <c r="C2869" s="44" t="str">
        <f t="shared" si="223"/>
        <v>Power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4</v>
      </c>
      <c r="F2869" s="218">
        <f t="shared" si="225"/>
        <v>200</v>
      </c>
      <c r="G2869" s="207">
        <v>1266413</v>
      </c>
      <c r="H2869" s="203">
        <v>37029.388553240744</v>
      </c>
      <c r="I2869" t="s">
        <v>2666</v>
      </c>
      <c r="M2869" t="s">
        <v>3301</v>
      </c>
      <c r="N2869" t="s">
        <v>2631</v>
      </c>
      <c r="O2869" t="s">
        <v>67</v>
      </c>
      <c r="P2869" s="204">
        <v>50</v>
      </c>
      <c r="S2869" t="s">
        <v>2475</v>
      </c>
      <c r="T2869" t="s">
        <v>3899</v>
      </c>
      <c r="U2869" s="206">
        <v>30.5</v>
      </c>
      <c r="V2869" t="s">
        <v>2322</v>
      </c>
      <c r="W2869" t="s">
        <v>2638</v>
      </c>
      <c r="X2869" t="s">
        <v>2639</v>
      </c>
      <c r="Y2869" t="s">
        <v>4166</v>
      </c>
      <c r="Z2869" t="s">
        <v>3527</v>
      </c>
      <c r="AA2869">
        <v>615303.1</v>
      </c>
      <c r="AB2869" s="203">
        <v>37033.875</v>
      </c>
      <c r="AC2869" s="203">
        <v>37036.875</v>
      </c>
    </row>
    <row r="2870" spans="1:29" x14ac:dyDescent="0.25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</v>
      </c>
      <c r="F2870" s="218">
        <f t="shared" si="225"/>
        <v>15000</v>
      </c>
      <c r="G2870" s="207">
        <v>1266415</v>
      </c>
      <c r="H2870" s="203">
        <v>37029.38857638889</v>
      </c>
      <c r="I2870" t="s">
        <v>2863</v>
      </c>
      <c r="M2870" t="s">
        <v>2476</v>
      </c>
      <c r="N2870" t="s">
        <v>3110</v>
      </c>
      <c r="O2870" t="s">
        <v>1802</v>
      </c>
      <c r="Q2870" s="204">
        <v>5000</v>
      </c>
      <c r="S2870" t="s">
        <v>2477</v>
      </c>
      <c r="T2870" t="s">
        <v>3899</v>
      </c>
      <c r="U2870" s="206">
        <v>4.0449999999999999</v>
      </c>
      <c r="V2870" t="s">
        <v>2864</v>
      </c>
      <c r="W2870" t="s">
        <v>3157</v>
      </c>
      <c r="X2870" t="s">
        <v>3158</v>
      </c>
      <c r="Y2870" t="s">
        <v>3114</v>
      </c>
      <c r="Z2870" t="s">
        <v>3532</v>
      </c>
      <c r="AA2870">
        <v>797864</v>
      </c>
      <c r="AB2870" s="203">
        <v>37030.875</v>
      </c>
      <c r="AC2870" s="203">
        <v>37032.875</v>
      </c>
    </row>
    <row r="2871" spans="1:29" x14ac:dyDescent="0.25">
      <c r="A2871" s="44" t="str">
        <f t="shared" si="221"/>
        <v>US Oil Products Financial</v>
      </c>
      <c r="B2871" s="44" t="str">
        <f t="shared" si="222"/>
        <v>US</v>
      </c>
      <c r="C2871" s="44" t="str">
        <f t="shared" si="223"/>
        <v>Oil Products</v>
      </c>
      <c r="D2871" s="44" t="str">
        <f t="shared" si="224"/>
        <v>Financial</v>
      </c>
      <c r="E2871" s="44">
        <f>IF(VLOOKUP(S2871,'DD-Lookup'!$J$6:$L$50,3,FALSE)="Monthly",(YEAR(AC2871)-YEAR(AB2871))*12+MONTH(AC2871)-MONTH(AB2871)+1,(AC2871-AB2871+1))</f>
        <v>1</v>
      </c>
      <c r="F2871" s="218">
        <f t="shared" si="225"/>
        <v>10000</v>
      </c>
      <c r="G2871" s="207">
        <v>1266416</v>
      </c>
      <c r="H2871" s="203">
        <v>37029.38858796296</v>
      </c>
      <c r="I2871" t="s">
        <v>4149</v>
      </c>
      <c r="M2871" t="s">
        <v>2480</v>
      </c>
      <c r="N2871" t="s">
        <v>3748</v>
      </c>
      <c r="O2871" t="s">
        <v>2619</v>
      </c>
      <c r="Q2871" s="204">
        <v>10000</v>
      </c>
      <c r="S2871" t="s">
        <v>3235</v>
      </c>
      <c r="T2871" t="s">
        <v>3899</v>
      </c>
      <c r="U2871" s="206">
        <v>86.05</v>
      </c>
      <c r="V2871" t="s">
        <v>3811</v>
      </c>
      <c r="W2871" t="s">
        <v>3750</v>
      </c>
      <c r="X2871" t="s">
        <v>3751</v>
      </c>
      <c r="Y2871" t="s">
        <v>3964</v>
      </c>
      <c r="Z2871" t="s">
        <v>3532</v>
      </c>
      <c r="AA2871" t="s">
        <v>149</v>
      </c>
      <c r="AB2871" s="203">
        <v>37043.875</v>
      </c>
      <c r="AC2871" s="203">
        <v>37072.875</v>
      </c>
    </row>
    <row r="2872" spans="1:29" x14ac:dyDescent="0.25">
      <c r="A2872" s="44" t="str">
        <f t="shared" si="221"/>
        <v xml:space="preserve"> Natural Gas Physical</v>
      </c>
      <c r="B2872" s="44" t="str">
        <f t="shared" si="222"/>
        <v/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30</v>
      </c>
      <c r="F2872" s="218">
        <f t="shared" si="225"/>
        <v>150000</v>
      </c>
      <c r="G2872" s="207">
        <v>1266417</v>
      </c>
      <c r="H2872" s="203">
        <v>37029.388599537036</v>
      </c>
      <c r="I2872" t="s">
        <v>4174</v>
      </c>
      <c r="M2872" t="s">
        <v>2476</v>
      </c>
      <c r="N2872" t="s">
        <v>2391</v>
      </c>
      <c r="O2872" t="s">
        <v>3715</v>
      </c>
      <c r="P2872" s="204">
        <v>5000</v>
      </c>
      <c r="S2872" t="s">
        <v>4050</v>
      </c>
      <c r="T2872" t="s">
        <v>2392</v>
      </c>
      <c r="U2872" s="206">
        <v>5.6</v>
      </c>
      <c r="V2872" t="s">
        <v>2970</v>
      </c>
      <c r="W2872" t="s">
        <v>2979</v>
      </c>
      <c r="X2872" t="s">
        <v>2395</v>
      </c>
      <c r="Y2872" t="s">
        <v>3114</v>
      </c>
      <c r="Z2872" t="s">
        <v>3533</v>
      </c>
      <c r="AA2872">
        <v>797865</v>
      </c>
      <c r="AB2872" s="203">
        <v>37043.875</v>
      </c>
      <c r="AC2872" s="203">
        <v>37072.875</v>
      </c>
    </row>
    <row r="2873" spans="1:29" x14ac:dyDescent="0.25">
      <c r="A2873" s="44" t="str">
        <f t="shared" si="221"/>
        <v>US Natural Gas Financial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Financial</v>
      </c>
      <c r="E2873" s="44">
        <f>IF(VLOOKUP(S2873,'DD-Lookup'!$J$6:$L$50,3,FALSE)="Monthly",(YEAR(AC2873)-YEAR(AB2873))*12+MONTH(AC2873)-MONTH(AB2873)+1,(AC2873-AB2873+1))</f>
        <v>30</v>
      </c>
      <c r="F2873" s="218">
        <f t="shared" si="225"/>
        <v>150000</v>
      </c>
      <c r="G2873" s="207">
        <v>1266419</v>
      </c>
      <c r="H2873" s="203">
        <v>37029.388622685183</v>
      </c>
      <c r="I2873" t="s">
        <v>3769</v>
      </c>
      <c r="M2873" t="s">
        <v>2476</v>
      </c>
      <c r="N2873" t="s">
        <v>3125</v>
      </c>
      <c r="O2873" t="s">
        <v>3712</v>
      </c>
      <c r="Q2873" s="204">
        <v>5000</v>
      </c>
      <c r="S2873" t="s">
        <v>2477</v>
      </c>
      <c r="T2873" t="s">
        <v>3899</v>
      </c>
      <c r="U2873" s="206">
        <v>8.5000000000000006E-2</v>
      </c>
      <c r="V2873" t="s">
        <v>3866</v>
      </c>
      <c r="W2873" t="s">
        <v>2384</v>
      </c>
      <c r="X2873" t="s">
        <v>2385</v>
      </c>
      <c r="Y2873" t="s">
        <v>3964</v>
      </c>
      <c r="Z2873" t="s">
        <v>3532</v>
      </c>
      <c r="AA2873" t="s">
        <v>150</v>
      </c>
      <c r="AB2873" s="203">
        <v>37043.875</v>
      </c>
      <c r="AC2873" s="203">
        <v>37072.875</v>
      </c>
    </row>
    <row r="2874" spans="1:29" x14ac:dyDescent="0.25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3</v>
      </c>
      <c r="F2874" s="218">
        <f t="shared" si="225"/>
        <v>75000</v>
      </c>
      <c r="G2874" s="207">
        <v>1266420</v>
      </c>
      <c r="H2874" s="203">
        <v>37029.388645833336</v>
      </c>
      <c r="I2874" t="s">
        <v>3639</v>
      </c>
      <c r="M2874" t="s">
        <v>2476</v>
      </c>
      <c r="N2874" t="s">
        <v>3110</v>
      </c>
      <c r="O2874" t="s">
        <v>2606</v>
      </c>
      <c r="P2874" s="204">
        <v>25000</v>
      </c>
      <c r="S2874" t="s">
        <v>2477</v>
      </c>
      <c r="T2874" t="s">
        <v>3899</v>
      </c>
      <c r="U2874" s="206">
        <v>4.165</v>
      </c>
      <c r="V2874" t="s">
        <v>2467</v>
      </c>
      <c r="W2874" t="s">
        <v>2319</v>
      </c>
      <c r="X2874" t="s">
        <v>2320</v>
      </c>
      <c r="Y2874" t="s">
        <v>3114</v>
      </c>
      <c r="Z2874" t="s">
        <v>3532</v>
      </c>
      <c r="AA2874">
        <v>797866</v>
      </c>
      <c r="AB2874" s="203">
        <v>37030.875</v>
      </c>
      <c r="AC2874" s="203">
        <v>37032.875</v>
      </c>
    </row>
    <row r="2875" spans="1:29" x14ac:dyDescent="0.25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3</v>
      </c>
      <c r="F2875" s="218">
        <f t="shared" si="225"/>
        <v>30000</v>
      </c>
      <c r="G2875" s="207">
        <v>1266421</v>
      </c>
      <c r="H2875" s="203">
        <v>37029.388703703706</v>
      </c>
      <c r="I2875" t="s">
        <v>3115</v>
      </c>
      <c r="M2875" t="s">
        <v>2476</v>
      </c>
      <c r="N2875" t="s">
        <v>3110</v>
      </c>
      <c r="O2875" t="s">
        <v>1762</v>
      </c>
      <c r="P2875" s="204">
        <v>10000</v>
      </c>
      <c r="S2875" t="s">
        <v>2477</v>
      </c>
      <c r="T2875" t="s">
        <v>3899</v>
      </c>
      <c r="U2875" s="206">
        <v>4.125</v>
      </c>
      <c r="V2875" t="s">
        <v>3156</v>
      </c>
      <c r="W2875" t="s">
        <v>3157</v>
      </c>
      <c r="X2875" t="s">
        <v>3158</v>
      </c>
      <c r="Y2875" t="s">
        <v>3114</v>
      </c>
      <c r="Z2875" t="s">
        <v>3532</v>
      </c>
      <c r="AA2875">
        <v>797867</v>
      </c>
      <c r="AB2875" s="203">
        <v>37030.875</v>
      </c>
      <c r="AC2875" s="203">
        <v>37032.875</v>
      </c>
    </row>
    <row r="2876" spans="1:29" x14ac:dyDescent="0.25">
      <c r="A2876" s="44" t="str">
        <f t="shared" si="221"/>
        <v xml:space="preserve"> Natural Gas Physical</v>
      </c>
      <c r="B2876" s="44" t="str">
        <f t="shared" si="222"/>
        <v/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4</v>
      </c>
      <c r="F2876" s="218">
        <f t="shared" si="225"/>
        <v>40000</v>
      </c>
      <c r="G2876" s="207">
        <v>1266422</v>
      </c>
      <c r="H2876" s="203">
        <v>37029.388738425929</v>
      </c>
      <c r="I2876" t="s">
        <v>2710</v>
      </c>
      <c r="M2876" t="s">
        <v>2476</v>
      </c>
      <c r="N2876" t="s">
        <v>2391</v>
      </c>
      <c r="O2876" t="s">
        <v>2080</v>
      </c>
      <c r="Q2876" s="204">
        <v>10000</v>
      </c>
      <c r="S2876" t="s">
        <v>4050</v>
      </c>
      <c r="T2876" t="s">
        <v>2392</v>
      </c>
      <c r="U2876" s="206">
        <v>5.42</v>
      </c>
      <c r="V2876" t="s">
        <v>3793</v>
      </c>
      <c r="W2876" t="s">
        <v>2394</v>
      </c>
      <c r="X2876" t="s">
        <v>2395</v>
      </c>
      <c r="Y2876" t="s">
        <v>3114</v>
      </c>
      <c r="Z2876" t="s">
        <v>3533</v>
      </c>
      <c r="AA2876">
        <v>797868</v>
      </c>
      <c r="AB2876" s="203">
        <v>37029.875</v>
      </c>
      <c r="AC2876" s="203">
        <v>37032.875</v>
      </c>
    </row>
    <row r="2877" spans="1:29" x14ac:dyDescent="0.25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3</v>
      </c>
      <c r="F2877" s="218">
        <f t="shared" si="225"/>
        <v>7986</v>
      </c>
      <c r="G2877" s="207">
        <v>1266423</v>
      </c>
      <c r="H2877" s="203">
        <v>37029.388749999998</v>
      </c>
      <c r="I2877" t="s">
        <v>3871</v>
      </c>
      <c r="M2877" t="s">
        <v>2476</v>
      </c>
      <c r="N2877" t="s">
        <v>3110</v>
      </c>
      <c r="O2877" t="s">
        <v>1756</v>
      </c>
      <c r="P2877" s="204">
        <v>2662</v>
      </c>
      <c r="S2877" t="s">
        <v>2477</v>
      </c>
      <c r="T2877" t="s">
        <v>3899</v>
      </c>
      <c r="U2877" s="206">
        <v>4.1150000000000002</v>
      </c>
      <c r="V2877" t="s">
        <v>2845</v>
      </c>
      <c r="W2877" t="s">
        <v>3157</v>
      </c>
      <c r="X2877" t="s">
        <v>3158</v>
      </c>
      <c r="Y2877" t="s">
        <v>3114</v>
      </c>
      <c r="Z2877" t="s">
        <v>3532</v>
      </c>
      <c r="AA2877">
        <v>797869</v>
      </c>
      <c r="AB2877" s="203">
        <v>37030.875</v>
      </c>
      <c r="AC2877" s="203">
        <v>37032.875</v>
      </c>
    </row>
    <row r="2878" spans="1:29" x14ac:dyDescent="0.25">
      <c r="A2878" s="44" t="str">
        <f t="shared" si="221"/>
        <v>US Natural Gas Financial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Financial</v>
      </c>
      <c r="E2878" s="44">
        <f>IF(VLOOKUP(S2878,'DD-Lookup'!$J$6:$L$50,3,FALSE)="Monthly",(YEAR(AC2878)-YEAR(AB2878))*12+MONTH(AC2878)-MONTH(AB2878)+1,(AC2878-AB2878+1))</f>
        <v>13</v>
      </c>
      <c r="F2878" s="218">
        <f t="shared" si="225"/>
        <v>130000</v>
      </c>
      <c r="G2878" s="207">
        <v>1266424</v>
      </c>
      <c r="H2878" s="203">
        <v>37029.388761574075</v>
      </c>
      <c r="I2878" t="s">
        <v>151</v>
      </c>
      <c r="M2878" t="s">
        <v>2476</v>
      </c>
      <c r="N2878" t="s">
        <v>2711</v>
      </c>
      <c r="O2878" t="s">
        <v>2588</v>
      </c>
      <c r="P2878" s="204">
        <v>10000</v>
      </c>
      <c r="S2878" t="s">
        <v>2477</v>
      </c>
      <c r="T2878" t="s">
        <v>3899</v>
      </c>
      <c r="U2878" s="206">
        <v>4.16</v>
      </c>
      <c r="V2878" t="s">
        <v>152</v>
      </c>
      <c r="W2878" t="s">
        <v>3181</v>
      </c>
      <c r="X2878" t="s">
        <v>2306</v>
      </c>
      <c r="Y2878" t="s">
        <v>3964</v>
      </c>
      <c r="Z2878" t="s">
        <v>3532</v>
      </c>
      <c r="AA2878" t="s">
        <v>153</v>
      </c>
      <c r="AB2878" s="203">
        <v>37030.875</v>
      </c>
      <c r="AC2878" s="203">
        <v>37042.875</v>
      </c>
    </row>
    <row r="2879" spans="1:29" x14ac:dyDescent="0.25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3</v>
      </c>
      <c r="F2879" s="218">
        <f t="shared" si="225"/>
        <v>15000</v>
      </c>
      <c r="G2879" s="207">
        <v>1266426</v>
      </c>
      <c r="H2879" s="203">
        <v>37029.388796296298</v>
      </c>
      <c r="I2879" t="s">
        <v>2630</v>
      </c>
      <c r="M2879" t="s">
        <v>2476</v>
      </c>
      <c r="N2879" t="s">
        <v>3110</v>
      </c>
      <c r="O2879" t="s">
        <v>1822</v>
      </c>
      <c r="P2879" s="204">
        <v>5000</v>
      </c>
      <c r="S2879" t="s">
        <v>2477</v>
      </c>
      <c r="T2879" t="s">
        <v>3899</v>
      </c>
      <c r="U2879" s="206">
        <v>4.0449999999999999</v>
      </c>
      <c r="V2879" t="s">
        <v>2968</v>
      </c>
      <c r="W2879" t="s">
        <v>3174</v>
      </c>
      <c r="X2879" t="s">
        <v>3138</v>
      </c>
      <c r="Y2879" t="s">
        <v>3114</v>
      </c>
      <c r="Z2879" t="s">
        <v>3532</v>
      </c>
      <c r="AA2879">
        <v>797871</v>
      </c>
      <c r="AB2879" s="203">
        <v>37030.875</v>
      </c>
      <c r="AC2879" s="203">
        <v>37032.875</v>
      </c>
    </row>
    <row r="2880" spans="1:29" x14ac:dyDescent="0.25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3</v>
      </c>
      <c r="F2880" s="218">
        <f t="shared" si="225"/>
        <v>15000</v>
      </c>
      <c r="G2880" s="207">
        <v>1266425</v>
      </c>
      <c r="H2880" s="203">
        <v>37029.388796296298</v>
      </c>
      <c r="I2880" t="s">
        <v>2313</v>
      </c>
      <c r="M2880" t="s">
        <v>2476</v>
      </c>
      <c r="N2880" t="s">
        <v>3110</v>
      </c>
      <c r="O2880" t="s">
        <v>1762</v>
      </c>
      <c r="P2880" s="204">
        <v>5000</v>
      </c>
      <c r="S2880" t="s">
        <v>2477</v>
      </c>
      <c r="T2880" t="s">
        <v>3899</v>
      </c>
      <c r="U2880" s="206">
        <v>4.12</v>
      </c>
      <c r="V2880" t="s">
        <v>2348</v>
      </c>
      <c r="W2880" t="s">
        <v>3157</v>
      </c>
      <c r="X2880" t="s">
        <v>3158</v>
      </c>
      <c r="Y2880" t="s">
        <v>3114</v>
      </c>
      <c r="Z2880" t="s">
        <v>3532</v>
      </c>
      <c r="AA2880">
        <v>797870</v>
      </c>
      <c r="AB2880" s="203">
        <v>37030.875</v>
      </c>
      <c r="AC2880" s="203">
        <v>37032.875</v>
      </c>
    </row>
    <row r="2881" spans="1:29" x14ac:dyDescent="0.25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3</v>
      </c>
      <c r="F2881" s="218">
        <f t="shared" si="225"/>
        <v>15000</v>
      </c>
      <c r="G2881" s="207">
        <v>1266427</v>
      </c>
      <c r="H2881" s="203">
        <v>37029.388831018521</v>
      </c>
      <c r="I2881" t="s">
        <v>2835</v>
      </c>
      <c r="M2881" t="s">
        <v>2476</v>
      </c>
      <c r="N2881" t="s">
        <v>3110</v>
      </c>
      <c r="O2881" t="s">
        <v>1822</v>
      </c>
      <c r="Q2881" s="204">
        <v>5000</v>
      </c>
      <c r="S2881" t="s">
        <v>2477</v>
      </c>
      <c r="T2881" t="s">
        <v>3899</v>
      </c>
      <c r="U2881" s="206">
        <v>4.05</v>
      </c>
      <c r="V2881" t="s">
        <v>2749</v>
      </c>
      <c r="W2881" t="s">
        <v>3174</v>
      </c>
      <c r="X2881" t="s">
        <v>3138</v>
      </c>
      <c r="Y2881" t="s">
        <v>3114</v>
      </c>
      <c r="Z2881" t="s">
        <v>3532</v>
      </c>
      <c r="AA2881">
        <v>797872</v>
      </c>
      <c r="AB2881" s="203">
        <v>37030.875</v>
      </c>
      <c r="AC2881" s="203">
        <v>37032.875</v>
      </c>
    </row>
    <row r="2882" spans="1:29" x14ac:dyDescent="0.25">
      <c r="A2882" s="44" t="str">
        <f t="shared" si="221"/>
        <v xml:space="preserve"> Natural Gas Physical</v>
      </c>
      <c r="B2882" s="44" t="str">
        <f t="shared" si="222"/>
        <v/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4</v>
      </c>
      <c r="F2882" s="218">
        <f t="shared" si="225"/>
        <v>40000</v>
      </c>
      <c r="G2882" s="207">
        <v>1266428</v>
      </c>
      <c r="H2882" s="203">
        <v>37029.388842592591</v>
      </c>
      <c r="I2882" t="s">
        <v>2949</v>
      </c>
      <c r="M2882" t="s">
        <v>2476</v>
      </c>
      <c r="N2882" t="s">
        <v>2391</v>
      </c>
      <c r="O2882" t="s">
        <v>2080</v>
      </c>
      <c r="P2882" s="204">
        <v>10000</v>
      </c>
      <c r="S2882" t="s">
        <v>4050</v>
      </c>
      <c r="T2882" t="s">
        <v>2392</v>
      </c>
      <c r="U2882" s="206">
        <v>5.41</v>
      </c>
      <c r="V2882" t="s">
        <v>3768</v>
      </c>
      <c r="W2882" t="s">
        <v>2394</v>
      </c>
      <c r="X2882" t="s">
        <v>2395</v>
      </c>
      <c r="Y2882" t="s">
        <v>3114</v>
      </c>
      <c r="Z2882" t="s">
        <v>3533</v>
      </c>
      <c r="AA2882">
        <v>797873</v>
      </c>
      <c r="AB2882" s="203">
        <v>37029.875</v>
      </c>
      <c r="AC2882" s="203">
        <v>37032.875</v>
      </c>
    </row>
    <row r="2883" spans="1:29" x14ac:dyDescent="0.25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3</v>
      </c>
      <c r="F2883" s="218">
        <f t="shared" si="225"/>
        <v>15000</v>
      </c>
      <c r="G2883" s="207">
        <v>1266429</v>
      </c>
      <c r="H2883" s="203">
        <v>37029.388842592591</v>
      </c>
      <c r="I2883" t="s">
        <v>2669</v>
      </c>
      <c r="M2883" t="s">
        <v>2476</v>
      </c>
      <c r="N2883" t="s">
        <v>3110</v>
      </c>
      <c r="O2883" t="s">
        <v>1756</v>
      </c>
      <c r="P2883" s="204">
        <v>5000</v>
      </c>
      <c r="S2883" t="s">
        <v>2477</v>
      </c>
      <c r="T2883" t="s">
        <v>3899</v>
      </c>
      <c r="U2883" s="206">
        <v>4.1150000000000002</v>
      </c>
      <c r="V2883" t="s">
        <v>3111</v>
      </c>
      <c r="W2883" t="s">
        <v>3157</v>
      </c>
      <c r="X2883" t="s">
        <v>3158</v>
      </c>
      <c r="Y2883" t="s">
        <v>3114</v>
      </c>
      <c r="Z2883" t="s">
        <v>3532</v>
      </c>
      <c r="AA2883">
        <v>797875</v>
      </c>
      <c r="AB2883" s="203">
        <v>37030.875</v>
      </c>
      <c r="AC2883" s="203">
        <v>37032.875</v>
      </c>
    </row>
    <row r="2884" spans="1:29" x14ac:dyDescent="0.25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3</v>
      </c>
      <c r="F2884" s="218">
        <f t="shared" si="225"/>
        <v>357</v>
      </c>
      <c r="G2884" s="207">
        <v>1266430</v>
      </c>
      <c r="H2884" s="203">
        <v>37029.388854166667</v>
      </c>
      <c r="I2884" t="s">
        <v>2704</v>
      </c>
      <c r="M2884" t="s">
        <v>2476</v>
      </c>
      <c r="N2884" t="s">
        <v>3110</v>
      </c>
      <c r="O2884" t="s">
        <v>1755</v>
      </c>
      <c r="P2884" s="204">
        <v>119</v>
      </c>
      <c r="S2884" t="s">
        <v>2477</v>
      </c>
      <c r="T2884" t="s">
        <v>3899</v>
      </c>
      <c r="U2884" s="206">
        <v>4.49</v>
      </c>
      <c r="V2884" t="s">
        <v>2369</v>
      </c>
      <c r="W2884" t="s">
        <v>2358</v>
      </c>
      <c r="X2884" t="s">
        <v>2359</v>
      </c>
      <c r="Y2884" t="s">
        <v>3114</v>
      </c>
      <c r="Z2884" t="s">
        <v>3532</v>
      </c>
      <c r="AA2884">
        <v>797874</v>
      </c>
      <c r="AB2884" s="203">
        <v>37030.875</v>
      </c>
      <c r="AC2884" s="203">
        <v>37032.875</v>
      </c>
    </row>
    <row r="2885" spans="1:29" x14ac:dyDescent="0.25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3</v>
      </c>
      <c r="F2885" s="218">
        <f t="shared" si="225"/>
        <v>15768</v>
      </c>
      <c r="G2885" s="207">
        <v>1266431</v>
      </c>
      <c r="H2885" s="203">
        <v>37029.388865740744</v>
      </c>
      <c r="I2885" t="s">
        <v>3136</v>
      </c>
      <c r="M2885" t="s">
        <v>2476</v>
      </c>
      <c r="N2885" t="s">
        <v>3110</v>
      </c>
      <c r="O2885" t="s">
        <v>1779</v>
      </c>
      <c r="Q2885" s="204">
        <v>5256</v>
      </c>
      <c r="S2885" t="s">
        <v>2477</v>
      </c>
      <c r="T2885" t="s">
        <v>3899</v>
      </c>
      <c r="U2885" s="206">
        <v>4.3550000000000004</v>
      </c>
      <c r="V2885" t="s">
        <v>3140</v>
      </c>
      <c r="W2885" t="s">
        <v>3174</v>
      </c>
      <c r="X2885" t="s">
        <v>3175</v>
      </c>
      <c r="Y2885" t="s">
        <v>3114</v>
      </c>
      <c r="Z2885" t="s">
        <v>3532</v>
      </c>
      <c r="AA2885">
        <v>797877</v>
      </c>
      <c r="AB2885" s="203">
        <v>37030.875</v>
      </c>
      <c r="AC2885" s="203">
        <v>37032.875</v>
      </c>
    </row>
    <row r="2886" spans="1:29" x14ac:dyDescent="0.25">
      <c r="A2886" s="44" t="str">
        <f t="shared" si="221"/>
        <v xml:space="preserve"> Natural Gas Physical</v>
      </c>
      <c r="B2886" s="44" t="str">
        <f t="shared" si="222"/>
        <v/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3</v>
      </c>
      <c r="F2886" s="218">
        <f t="shared" si="225"/>
        <v>30000</v>
      </c>
      <c r="G2886" s="207">
        <v>1266432</v>
      </c>
      <c r="H2886" s="203">
        <v>37029.388888888891</v>
      </c>
      <c r="I2886" t="s">
        <v>2324</v>
      </c>
      <c r="M2886" t="s">
        <v>2476</v>
      </c>
      <c r="N2886" t="s">
        <v>3150</v>
      </c>
      <c r="O2886" t="s">
        <v>1728</v>
      </c>
      <c r="P2886" s="204">
        <v>10000</v>
      </c>
      <c r="S2886" t="s">
        <v>2477</v>
      </c>
      <c r="T2886" t="s">
        <v>3899</v>
      </c>
      <c r="U2886" s="206">
        <v>4.3650000000000002</v>
      </c>
      <c r="V2886" t="s">
        <v>2564</v>
      </c>
      <c r="W2886" t="s">
        <v>3152</v>
      </c>
      <c r="X2886" t="s">
        <v>3153</v>
      </c>
      <c r="Y2886" t="s">
        <v>3114</v>
      </c>
      <c r="Z2886" t="s">
        <v>3532</v>
      </c>
      <c r="AA2886">
        <v>797878</v>
      </c>
      <c r="AB2886" s="203">
        <v>37030.875</v>
      </c>
      <c r="AC2886" s="203">
        <v>37032.875</v>
      </c>
    </row>
    <row r="2887" spans="1:29" x14ac:dyDescent="0.25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3</v>
      </c>
      <c r="F2887" s="218">
        <f t="shared" si="225"/>
        <v>14034</v>
      </c>
      <c r="G2887" s="207">
        <v>1266434</v>
      </c>
      <c r="H2887" s="203">
        <v>37029.388912037037</v>
      </c>
      <c r="I2887" t="s">
        <v>3136</v>
      </c>
      <c r="M2887" t="s">
        <v>2476</v>
      </c>
      <c r="N2887" t="s">
        <v>3110</v>
      </c>
      <c r="O2887" t="s">
        <v>1848</v>
      </c>
      <c r="Q2887" s="204">
        <v>4678</v>
      </c>
      <c r="S2887" t="s">
        <v>2477</v>
      </c>
      <c r="T2887" t="s">
        <v>3899</v>
      </c>
      <c r="U2887" s="206">
        <v>4.3550000000000004</v>
      </c>
      <c r="V2887" t="s">
        <v>3140</v>
      </c>
      <c r="W2887" t="s">
        <v>3174</v>
      </c>
      <c r="X2887" t="s">
        <v>3175</v>
      </c>
      <c r="Y2887" t="s">
        <v>3114</v>
      </c>
      <c r="Z2887" t="s">
        <v>3532</v>
      </c>
      <c r="AA2887">
        <v>797879</v>
      </c>
      <c r="AB2887" s="203">
        <v>37030.875</v>
      </c>
      <c r="AC2887" s="203">
        <v>37032.875</v>
      </c>
    </row>
    <row r="2888" spans="1:29" x14ac:dyDescent="0.25">
      <c r="A2888" s="44" t="str">
        <f t="shared" si="221"/>
        <v>US Crude Financial</v>
      </c>
      <c r="B2888" s="44" t="str">
        <f t="shared" si="222"/>
        <v>US</v>
      </c>
      <c r="C2888" s="44" t="str">
        <f t="shared" si="223"/>
        <v>Crude</v>
      </c>
      <c r="D2888" s="44" t="str">
        <f t="shared" si="224"/>
        <v>Financial</v>
      </c>
      <c r="E2888" s="44">
        <f>IF(VLOOKUP(S2888,'DD-Lookup'!$J$6:$L$50,3,FALSE)="Monthly",(YEAR(AC2888)-YEAR(AB2888))*12+MONTH(AC2888)-MONTH(AB2888)+1,(AC2888-AB2888+1))</f>
        <v>1</v>
      </c>
      <c r="F2888" s="218">
        <f t="shared" si="225"/>
        <v>25000</v>
      </c>
      <c r="G2888" s="207">
        <v>1266433</v>
      </c>
      <c r="H2888" s="203">
        <v>37029.388912037037</v>
      </c>
      <c r="I2888" t="s">
        <v>2699</v>
      </c>
      <c r="M2888" t="s">
        <v>3626</v>
      </c>
      <c r="N2888" t="s">
        <v>4150</v>
      </c>
      <c r="O2888" t="s">
        <v>2340</v>
      </c>
      <c r="P2888" s="204">
        <v>25000</v>
      </c>
      <c r="S2888" t="s">
        <v>2483</v>
      </c>
      <c r="T2888" t="s">
        <v>3899</v>
      </c>
      <c r="U2888" s="206">
        <v>29.36</v>
      </c>
      <c r="V2888" t="s">
        <v>2988</v>
      </c>
      <c r="W2888" t="s">
        <v>4153</v>
      </c>
      <c r="X2888" t="s">
        <v>2341</v>
      </c>
      <c r="Y2888" t="s">
        <v>3964</v>
      </c>
      <c r="Z2888" t="s">
        <v>3532</v>
      </c>
      <c r="AA2888" t="s">
        <v>154</v>
      </c>
      <c r="AB2888" s="203">
        <v>37043</v>
      </c>
      <c r="AC2888" s="203">
        <v>37072</v>
      </c>
    </row>
    <row r="2889" spans="1:29" x14ac:dyDescent="0.25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3</v>
      </c>
      <c r="F2889" s="218">
        <f t="shared" si="225"/>
        <v>10500</v>
      </c>
      <c r="G2889" s="207">
        <v>1266435</v>
      </c>
      <c r="H2889" s="203">
        <v>37029.388923611114</v>
      </c>
      <c r="I2889" t="s">
        <v>2704</v>
      </c>
      <c r="M2889" t="s">
        <v>2476</v>
      </c>
      <c r="N2889" t="s">
        <v>3110</v>
      </c>
      <c r="O2889" t="s">
        <v>1769</v>
      </c>
      <c r="P2889" s="204">
        <v>3500</v>
      </c>
      <c r="S2889" t="s">
        <v>2477</v>
      </c>
      <c r="T2889" t="s">
        <v>3899</v>
      </c>
      <c r="U2889" s="206">
        <v>4.04</v>
      </c>
      <c r="V2889" t="s">
        <v>155</v>
      </c>
      <c r="W2889" t="s">
        <v>3174</v>
      </c>
      <c r="X2889" t="s">
        <v>3138</v>
      </c>
      <c r="Y2889" t="s">
        <v>3114</v>
      </c>
      <c r="Z2889" t="s">
        <v>3532</v>
      </c>
      <c r="AA2889">
        <v>797880</v>
      </c>
      <c r="AB2889" s="203">
        <v>37030.875</v>
      </c>
      <c r="AC2889" s="203">
        <v>37032.875</v>
      </c>
    </row>
    <row r="2890" spans="1:29" x14ac:dyDescent="0.25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3</v>
      </c>
      <c r="F2890" s="218">
        <f t="shared" si="225"/>
        <v>7014</v>
      </c>
      <c r="G2890" s="207">
        <v>1266437</v>
      </c>
      <c r="H2890" s="203">
        <v>37029.389004629629</v>
      </c>
      <c r="I2890" t="s">
        <v>2654</v>
      </c>
      <c r="M2890" t="s">
        <v>2476</v>
      </c>
      <c r="N2890" t="s">
        <v>3110</v>
      </c>
      <c r="O2890" t="s">
        <v>1756</v>
      </c>
      <c r="P2890" s="204">
        <v>2338</v>
      </c>
      <c r="S2890" t="s">
        <v>2477</v>
      </c>
      <c r="T2890" t="s">
        <v>3899</v>
      </c>
      <c r="U2890" s="206">
        <v>4.1150000000000002</v>
      </c>
      <c r="V2890" t="s">
        <v>156</v>
      </c>
      <c r="W2890" t="s">
        <v>3157</v>
      </c>
      <c r="X2890" t="s">
        <v>3158</v>
      </c>
      <c r="Y2890" t="s">
        <v>3114</v>
      </c>
      <c r="Z2890" t="s">
        <v>3532</v>
      </c>
      <c r="AA2890">
        <v>797881</v>
      </c>
      <c r="AB2890" s="203">
        <v>37030.875</v>
      </c>
      <c r="AC2890" s="203">
        <v>37032.875</v>
      </c>
    </row>
    <row r="2891" spans="1:29" x14ac:dyDescent="0.25">
      <c r="A2891" s="44" t="str">
        <f t="shared" ref="A2891:A2954" si="226">B2891&amp;" "&amp;C2891&amp;" "&amp;D2891</f>
        <v>US Natural Gas Financial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Financial</v>
      </c>
      <c r="E2891" s="44">
        <f>IF(VLOOKUP(S2891,'DD-Lookup'!$J$6:$L$50,3,FALSE)="Monthly",(YEAR(AC2891)-YEAR(AB2891))*12+MONTH(AC2891)-MONTH(AB2891)+1,(AC2891-AB2891+1))</f>
        <v>31</v>
      </c>
      <c r="F2891" s="218">
        <f t="shared" ref="F2891:F2954" si="230">E2891*SUM(P2891:Q2891)</f>
        <v>155000</v>
      </c>
      <c r="G2891" s="207">
        <v>1266439</v>
      </c>
      <c r="H2891" s="203">
        <v>37029.389016203706</v>
      </c>
      <c r="I2891" t="s">
        <v>3165</v>
      </c>
      <c r="M2891" t="s">
        <v>2476</v>
      </c>
      <c r="N2891" t="s">
        <v>3125</v>
      </c>
      <c r="O2891" t="s">
        <v>2846</v>
      </c>
      <c r="P2891" s="204">
        <v>5000</v>
      </c>
      <c r="S2891" t="s">
        <v>2477</v>
      </c>
      <c r="T2891" t="s">
        <v>3899</v>
      </c>
      <c r="U2891" s="206">
        <v>7.25</v>
      </c>
      <c r="V2891" t="s">
        <v>2817</v>
      </c>
      <c r="W2891" t="s">
        <v>2843</v>
      </c>
      <c r="X2891" t="s">
        <v>2844</v>
      </c>
      <c r="Y2891" t="s">
        <v>3964</v>
      </c>
      <c r="Z2891" t="s">
        <v>3532</v>
      </c>
      <c r="AA2891" t="s">
        <v>157</v>
      </c>
      <c r="AB2891" s="203">
        <v>37104.875</v>
      </c>
      <c r="AC2891" s="203">
        <v>37134.875</v>
      </c>
    </row>
    <row r="2892" spans="1:29" x14ac:dyDescent="0.25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3</v>
      </c>
      <c r="F2892" s="218">
        <f t="shared" si="230"/>
        <v>30000</v>
      </c>
      <c r="G2892" s="207">
        <v>1266438</v>
      </c>
      <c r="H2892" s="203">
        <v>37029.389016203706</v>
      </c>
      <c r="I2892" t="s">
        <v>2654</v>
      </c>
      <c r="M2892" t="s">
        <v>2476</v>
      </c>
      <c r="N2892" t="s">
        <v>3110</v>
      </c>
      <c r="O2892" t="s">
        <v>1839</v>
      </c>
      <c r="P2892" s="204">
        <v>10000</v>
      </c>
      <c r="S2892" t="s">
        <v>2477</v>
      </c>
      <c r="T2892" t="s">
        <v>3899</v>
      </c>
      <c r="U2892" s="206">
        <v>11.35</v>
      </c>
      <c r="V2892" t="s">
        <v>1800</v>
      </c>
      <c r="W2892" t="s">
        <v>2431</v>
      </c>
      <c r="X2892" t="s">
        <v>2375</v>
      </c>
      <c r="Y2892" t="s">
        <v>3114</v>
      </c>
      <c r="Z2892" t="s">
        <v>3532</v>
      </c>
      <c r="AA2892">
        <v>797882</v>
      </c>
      <c r="AB2892" s="203">
        <v>37030.875</v>
      </c>
      <c r="AC2892" s="203">
        <v>37032.875</v>
      </c>
    </row>
    <row r="2893" spans="1:29" x14ac:dyDescent="0.25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</v>
      </c>
      <c r="F2893" s="218">
        <f t="shared" si="230"/>
        <v>15000</v>
      </c>
      <c r="G2893" s="207">
        <v>1266440</v>
      </c>
      <c r="H2893" s="203">
        <v>37029.389016203706</v>
      </c>
      <c r="I2893" t="s">
        <v>2316</v>
      </c>
      <c r="M2893" t="s">
        <v>2476</v>
      </c>
      <c r="N2893" t="s">
        <v>3110</v>
      </c>
      <c r="O2893" t="s">
        <v>1770</v>
      </c>
      <c r="P2893" s="204">
        <v>5000</v>
      </c>
      <c r="S2893" t="s">
        <v>2477</v>
      </c>
      <c r="T2893" t="s">
        <v>3899</v>
      </c>
      <c r="U2893" s="206">
        <v>4.0350000000000001</v>
      </c>
      <c r="V2893" t="s">
        <v>2548</v>
      </c>
      <c r="W2893" t="s">
        <v>3174</v>
      </c>
      <c r="X2893" t="s">
        <v>3138</v>
      </c>
      <c r="Y2893" t="s">
        <v>3114</v>
      </c>
      <c r="Z2893" t="s">
        <v>3532</v>
      </c>
      <c r="AA2893">
        <v>797883</v>
      </c>
      <c r="AB2893" s="203">
        <v>37030.875</v>
      </c>
      <c r="AC2893" s="203">
        <v>37032.875</v>
      </c>
    </row>
    <row r="2894" spans="1:29" x14ac:dyDescent="0.25">
      <c r="A2894" s="44" t="str">
        <f t="shared" si="226"/>
        <v>US Natural Gas Financial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151</v>
      </c>
      <c r="F2894" s="218">
        <f t="shared" si="230"/>
        <v>377500</v>
      </c>
      <c r="G2894" s="207">
        <v>1266441</v>
      </c>
      <c r="H2894" s="203">
        <v>37029.389027777775</v>
      </c>
      <c r="I2894" t="s">
        <v>2710</v>
      </c>
      <c r="M2894" t="s">
        <v>2476</v>
      </c>
      <c r="N2894" t="s">
        <v>2711</v>
      </c>
      <c r="O2894" t="s">
        <v>3148</v>
      </c>
      <c r="P2894" s="204">
        <v>2500</v>
      </c>
      <c r="S2894" t="s">
        <v>2477</v>
      </c>
      <c r="T2894" t="s">
        <v>3899</v>
      </c>
      <c r="U2894" s="206">
        <v>4.6900000000000004</v>
      </c>
      <c r="V2894" t="s">
        <v>2978</v>
      </c>
      <c r="W2894" t="s">
        <v>3390</v>
      </c>
      <c r="X2894" t="s">
        <v>2713</v>
      </c>
      <c r="Y2894" t="s">
        <v>3964</v>
      </c>
      <c r="Z2894" t="s">
        <v>3532</v>
      </c>
      <c r="AA2894" t="s">
        <v>158</v>
      </c>
      <c r="AB2894" s="203">
        <v>37196</v>
      </c>
      <c r="AC2894" s="203">
        <v>37346</v>
      </c>
    </row>
    <row r="2895" spans="1:29" x14ac:dyDescent="0.25">
      <c r="A2895" s="44" t="str">
        <f t="shared" si="226"/>
        <v>US Oil Products Financial</v>
      </c>
      <c r="B2895" s="44" t="str">
        <f t="shared" si="227"/>
        <v>US</v>
      </c>
      <c r="C2895" s="44" t="str">
        <f t="shared" si="228"/>
        <v>Oil Products</v>
      </c>
      <c r="D2895" s="44" t="str">
        <f t="shared" si="229"/>
        <v>Financial</v>
      </c>
      <c r="E2895" s="44">
        <f>IF(VLOOKUP(S2895,'DD-Lookup'!$J$6:$L$50,3,FALSE)="Monthly",(YEAR(AC2895)-YEAR(AB2895))*12+MONTH(AC2895)-MONTH(AB2895)+1,(AC2895-AB2895+1))</f>
        <v>1</v>
      </c>
      <c r="F2895" s="218">
        <f t="shared" si="230"/>
        <v>10000</v>
      </c>
      <c r="G2895" s="207">
        <v>1266442</v>
      </c>
      <c r="H2895" s="203">
        <v>37029.389074074075</v>
      </c>
      <c r="I2895" t="s">
        <v>4149</v>
      </c>
      <c r="M2895" t="s">
        <v>2480</v>
      </c>
      <c r="N2895" t="s">
        <v>3748</v>
      </c>
      <c r="O2895" t="s">
        <v>143</v>
      </c>
      <c r="Q2895" s="204">
        <v>10000</v>
      </c>
      <c r="S2895" t="s">
        <v>3235</v>
      </c>
      <c r="T2895" t="s">
        <v>3899</v>
      </c>
      <c r="U2895" s="206">
        <v>82</v>
      </c>
      <c r="V2895" t="s">
        <v>3811</v>
      </c>
      <c r="W2895" t="s">
        <v>3750</v>
      </c>
      <c r="X2895" t="s">
        <v>3751</v>
      </c>
      <c r="Y2895" t="s">
        <v>3964</v>
      </c>
      <c r="Z2895" t="s">
        <v>3532</v>
      </c>
      <c r="AA2895" t="s">
        <v>159</v>
      </c>
      <c r="AB2895" s="203">
        <v>37073.875</v>
      </c>
      <c r="AC2895" s="203">
        <v>37103.875</v>
      </c>
    </row>
    <row r="2896" spans="1:29" x14ac:dyDescent="0.25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3</v>
      </c>
      <c r="F2896" s="218">
        <f t="shared" si="230"/>
        <v>5994</v>
      </c>
      <c r="G2896" s="207">
        <v>1266443</v>
      </c>
      <c r="H2896" s="203">
        <v>37029.389108796298</v>
      </c>
      <c r="I2896" t="s">
        <v>2367</v>
      </c>
      <c r="M2896" t="s">
        <v>2476</v>
      </c>
      <c r="N2896" t="s">
        <v>3110</v>
      </c>
      <c r="O2896" t="s">
        <v>1769</v>
      </c>
      <c r="P2896" s="204">
        <v>1998</v>
      </c>
      <c r="S2896" t="s">
        <v>2477</v>
      </c>
      <c r="T2896" t="s">
        <v>3899</v>
      </c>
      <c r="U2896" s="206">
        <v>4.04</v>
      </c>
      <c r="V2896" t="s">
        <v>2745</v>
      </c>
      <c r="W2896" t="s">
        <v>3174</v>
      </c>
      <c r="X2896" t="s">
        <v>3138</v>
      </c>
      <c r="Y2896" t="s">
        <v>3114</v>
      </c>
      <c r="Z2896" t="s">
        <v>3532</v>
      </c>
      <c r="AA2896">
        <v>797884</v>
      </c>
      <c r="AB2896" s="203">
        <v>37030.875</v>
      </c>
      <c r="AC2896" s="203">
        <v>37032.875</v>
      </c>
    </row>
    <row r="2897" spans="1:29" x14ac:dyDescent="0.25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3</v>
      </c>
      <c r="F2897" s="218">
        <f t="shared" si="230"/>
        <v>10800</v>
      </c>
      <c r="G2897" s="207">
        <v>1266444</v>
      </c>
      <c r="H2897" s="203">
        <v>37029.389131944445</v>
      </c>
      <c r="I2897" t="s">
        <v>2362</v>
      </c>
      <c r="M2897" t="s">
        <v>2476</v>
      </c>
      <c r="N2897" t="s">
        <v>3110</v>
      </c>
      <c r="O2897" t="s">
        <v>1779</v>
      </c>
      <c r="Q2897" s="204">
        <v>3600</v>
      </c>
      <c r="S2897" t="s">
        <v>2477</v>
      </c>
      <c r="T2897" t="s">
        <v>3899</v>
      </c>
      <c r="U2897" s="206">
        <v>4.3600000000000003</v>
      </c>
      <c r="V2897" t="s">
        <v>2912</v>
      </c>
      <c r="W2897" t="s">
        <v>3174</v>
      </c>
      <c r="X2897" t="s">
        <v>3175</v>
      </c>
      <c r="Y2897" t="s">
        <v>3114</v>
      </c>
      <c r="Z2897" t="s">
        <v>3532</v>
      </c>
      <c r="AA2897">
        <v>797885</v>
      </c>
      <c r="AB2897" s="203">
        <v>37030.875</v>
      </c>
      <c r="AC2897" s="203">
        <v>37032.875</v>
      </c>
    </row>
    <row r="2898" spans="1:29" x14ac:dyDescent="0.25">
      <c r="A2898" s="44" t="str">
        <f t="shared" si="226"/>
        <v>US Crude Financial</v>
      </c>
      <c r="B2898" s="44" t="str">
        <f t="shared" si="227"/>
        <v>US</v>
      </c>
      <c r="C2898" s="44" t="str">
        <f t="shared" si="228"/>
        <v>Crude</v>
      </c>
      <c r="D2898" s="44" t="str">
        <f t="shared" si="229"/>
        <v>Financial</v>
      </c>
      <c r="E2898" s="44">
        <f>IF(VLOOKUP(S2898,'DD-Lookup'!$J$6:$L$50,3,FALSE)="Monthly",(YEAR(AC2898)-YEAR(AB2898))*12+MONTH(AC2898)-MONTH(AB2898)+1,(AC2898-AB2898+1))</f>
        <v>1</v>
      </c>
      <c r="F2898" s="218">
        <f t="shared" si="230"/>
        <v>50000</v>
      </c>
      <c r="G2898" s="207">
        <v>1266445</v>
      </c>
      <c r="H2898" s="203">
        <v>37029.389155092591</v>
      </c>
      <c r="I2898" t="s">
        <v>4149</v>
      </c>
      <c r="M2898" t="s">
        <v>3626</v>
      </c>
      <c r="N2898" t="s">
        <v>4150</v>
      </c>
      <c r="O2898" t="s">
        <v>2550</v>
      </c>
      <c r="P2898" s="204">
        <v>50000</v>
      </c>
      <c r="S2898" t="s">
        <v>2483</v>
      </c>
      <c r="T2898" t="s">
        <v>3899</v>
      </c>
      <c r="U2898" s="206">
        <v>29.78</v>
      </c>
      <c r="V2898" t="s">
        <v>2999</v>
      </c>
      <c r="W2898" t="s">
        <v>4153</v>
      </c>
      <c r="X2898" t="s">
        <v>4154</v>
      </c>
      <c r="Y2898" t="s">
        <v>3964</v>
      </c>
      <c r="Z2898" t="s">
        <v>3532</v>
      </c>
      <c r="AA2898" t="s">
        <v>160</v>
      </c>
      <c r="AB2898" s="203">
        <v>37073</v>
      </c>
      <c r="AC2898" s="203">
        <v>37103</v>
      </c>
    </row>
    <row r="2899" spans="1:29" x14ac:dyDescent="0.25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3</v>
      </c>
      <c r="F2899" s="218">
        <f t="shared" si="230"/>
        <v>15000</v>
      </c>
      <c r="G2899" s="207">
        <v>1266446</v>
      </c>
      <c r="H2899" s="203">
        <v>37029.389189814814</v>
      </c>
      <c r="I2899" t="s">
        <v>3136</v>
      </c>
      <c r="M2899" t="s">
        <v>2476</v>
      </c>
      <c r="N2899" t="s">
        <v>3110</v>
      </c>
      <c r="O2899" t="s">
        <v>1822</v>
      </c>
      <c r="P2899" s="204">
        <v>5000</v>
      </c>
      <c r="S2899" t="s">
        <v>2477</v>
      </c>
      <c r="T2899" t="s">
        <v>3899</v>
      </c>
      <c r="U2899" s="206">
        <v>4.0449999999999999</v>
      </c>
      <c r="V2899" t="s">
        <v>3820</v>
      </c>
      <c r="W2899" t="s">
        <v>3174</v>
      </c>
      <c r="X2899" t="s">
        <v>3138</v>
      </c>
      <c r="Y2899" t="s">
        <v>3114</v>
      </c>
      <c r="Z2899" t="s">
        <v>3532</v>
      </c>
      <c r="AA2899">
        <v>797886</v>
      </c>
      <c r="AB2899" s="203">
        <v>37030.875</v>
      </c>
      <c r="AC2899" s="203">
        <v>37032.875</v>
      </c>
    </row>
    <row r="2900" spans="1:29" x14ac:dyDescent="0.25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3</v>
      </c>
      <c r="F2900" s="218">
        <f t="shared" si="230"/>
        <v>15000</v>
      </c>
      <c r="G2900" s="207">
        <v>1266447</v>
      </c>
      <c r="H2900" s="203">
        <v>37029.389236111114</v>
      </c>
      <c r="I2900" t="s">
        <v>3136</v>
      </c>
      <c r="M2900" t="s">
        <v>2476</v>
      </c>
      <c r="N2900" t="s">
        <v>3110</v>
      </c>
      <c r="O2900" t="s">
        <v>1822</v>
      </c>
      <c r="P2900" s="204">
        <v>5000</v>
      </c>
      <c r="S2900" t="s">
        <v>2477</v>
      </c>
      <c r="T2900" t="s">
        <v>3899</v>
      </c>
      <c r="U2900" s="206">
        <v>4.04</v>
      </c>
      <c r="V2900" t="s">
        <v>3820</v>
      </c>
      <c r="W2900" t="s">
        <v>3174</v>
      </c>
      <c r="X2900" t="s">
        <v>3138</v>
      </c>
      <c r="Y2900" t="s">
        <v>3114</v>
      </c>
      <c r="Z2900" t="s">
        <v>3532</v>
      </c>
      <c r="AA2900">
        <v>797887</v>
      </c>
      <c r="AB2900" s="203">
        <v>37030.875</v>
      </c>
      <c r="AC2900" s="203">
        <v>37032.875</v>
      </c>
    </row>
    <row r="2901" spans="1:29" x14ac:dyDescent="0.25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3</v>
      </c>
      <c r="F2901" s="218">
        <f t="shared" si="230"/>
        <v>24000</v>
      </c>
      <c r="G2901" s="207">
        <v>1266448</v>
      </c>
      <c r="H2901" s="203">
        <v>37029.389236111114</v>
      </c>
      <c r="I2901" t="s">
        <v>2719</v>
      </c>
      <c r="M2901" t="s">
        <v>2476</v>
      </c>
      <c r="N2901" t="s">
        <v>3110</v>
      </c>
      <c r="O2901" t="s">
        <v>2606</v>
      </c>
      <c r="P2901" s="204">
        <v>8000</v>
      </c>
      <c r="S2901" t="s">
        <v>2477</v>
      </c>
      <c r="T2901" t="s">
        <v>3899</v>
      </c>
      <c r="U2901" s="206">
        <v>4.16</v>
      </c>
      <c r="V2901" t="s">
        <v>3765</v>
      </c>
      <c r="W2901" t="s">
        <v>2319</v>
      </c>
      <c r="X2901" t="s">
        <v>2320</v>
      </c>
      <c r="Y2901" t="s">
        <v>3114</v>
      </c>
      <c r="Z2901" t="s">
        <v>3532</v>
      </c>
      <c r="AA2901">
        <v>797888</v>
      </c>
      <c r="AB2901" s="203">
        <v>37030.875</v>
      </c>
      <c r="AC2901" s="203">
        <v>37032.875</v>
      </c>
    </row>
    <row r="2902" spans="1:29" x14ac:dyDescent="0.25">
      <c r="A2902" s="44" t="str">
        <f t="shared" si="226"/>
        <v>US Natural Gas Financial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30</v>
      </c>
      <c r="F2902" s="218">
        <f t="shared" si="230"/>
        <v>300000</v>
      </c>
      <c r="G2902" s="207">
        <v>1266449</v>
      </c>
      <c r="H2902" s="203">
        <v>37029.389328703706</v>
      </c>
      <c r="I2902" t="s">
        <v>2710</v>
      </c>
      <c r="M2902" t="s">
        <v>2476</v>
      </c>
      <c r="N2902" t="s">
        <v>2711</v>
      </c>
      <c r="O2902" t="s">
        <v>2712</v>
      </c>
      <c r="P2902" s="204">
        <v>10000</v>
      </c>
      <c r="S2902" t="s">
        <v>2477</v>
      </c>
      <c r="T2902" t="s">
        <v>3899</v>
      </c>
      <c r="U2902" s="206">
        <v>4.1849999999999996</v>
      </c>
      <c r="V2902" t="s">
        <v>2951</v>
      </c>
      <c r="W2902" t="s">
        <v>3390</v>
      </c>
      <c r="X2902" t="s">
        <v>2713</v>
      </c>
      <c r="Y2902" t="s">
        <v>3964</v>
      </c>
      <c r="Z2902" t="s">
        <v>3532</v>
      </c>
      <c r="AA2902" t="s">
        <v>161</v>
      </c>
      <c r="AB2902" s="203">
        <v>37043.875</v>
      </c>
      <c r="AC2902" s="203">
        <v>37072.875</v>
      </c>
    </row>
    <row r="2903" spans="1:29" x14ac:dyDescent="0.25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3</v>
      </c>
      <c r="F2903" s="218">
        <f t="shared" si="230"/>
        <v>1113</v>
      </c>
      <c r="G2903" s="207">
        <v>1266450</v>
      </c>
      <c r="H2903" s="203">
        <v>37029.389328703706</v>
      </c>
      <c r="I2903" t="s">
        <v>2669</v>
      </c>
      <c r="M2903" t="s">
        <v>2476</v>
      </c>
      <c r="N2903" t="s">
        <v>3110</v>
      </c>
      <c r="O2903" t="s">
        <v>2622</v>
      </c>
      <c r="Q2903" s="204">
        <v>371</v>
      </c>
      <c r="S2903" t="s">
        <v>2477</v>
      </c>
      <c r="T2903" t="s">
        <v>3899</v>
      </c>
      <c r="U2903" s="206">
        <v>4.13</v>
      </c>
      <c r="V2903" t="s">
        <v>3106</v>
      </c>
      <c r="W2903" t="s">
        <v>2326</v>
      </c>
      <c r="X2903" t="s">
        <v>2327</v>
      </c>
      <c r="Y2903" t="s">
        <v>3114</v>
      </c>
      <c r="Z2903" t="s">
        <v>3532</v>
      </c>
      <c r="AA2903">
        <v>797889</v>
      </c>
      <c r="AB2903" s="203">
        <v>37030.875</v>
      </c>
      <c r="AC2903" s="203">
        <v>37032.875</v>
      </c>
    </row>
    <row r="2904" spans="1:29" x14ac:dyDescent="0.25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3</v>
      </c>
      <c r="F2904" s="218">
        <f t="shared" si="230"/>
        <v>8280</v>
      </c>
      <c r="G2904" s="207">
        <v>1266451</v>
      </c>
      <c r="H2904" s="203">
        <v>37029.389363425929</v>
      </c>
      <c r="I2904" t="s">
        <v>2721</v>
      </c>
      <c r="M2904" t="s">
        <v>2476</v>
      </c>
      <c r="N2904" t="s">
        <v>3110</v>
      </c>
      <c r="O2904" t="s">
        <v>1812</v>
      </c>
      <c r="P2904" s="204">
        <v>2760</v>
      </c>
      <c r="S2904" t="s">
        <v>2477</v>
      </c>
      <c r="T2904" t="s">
        <v>3899</v>
      </c>
      <c r="U2904" s="206">
        <v>2.4700000000000002</v>
      </c>
      <c r="V2904" t="s">
        <v>2828</v>
      </c>
      <c r="W2904" t="s">
        <v>2400</v>
      </c>
      <c r="X2904" t="s">
        <v>2375</v>
      </c>
      <c r="Y2904" t="s">
        <v>3114</v>
      </c>
      <c r="Z2904" t="s">
        <v>3532</v>
      </c>
      <c r="AA2904">
        <v>797890</v>
      </c>
      <c r="AB2904" s="203">
        <v>37030.875</v>
      </c>
      <c r="AC2904" s="203">
        <v>37032.875</v>
      </c>
    </row>
    <row r="2905" spans="1:29" x14ac:dyDescent="0.25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3</v>
      </c>
      <c r="F2905" s="218">
        <f t="shared" si="230"/>
        <v>15000</v>
      </c>
      <c r="G2905" s="207">
        <v>1266452</v>
      </c>
      <c r="H2905" s="203">
        <v>37029.389374999999</v>
      </c>
      <c r="I2905" t="s">
        <v>2313</v>
      </c>
      <c r="M2905" t="s">
        <v>2476</v>
      </c>
      <c r="N2905" t="s">
        <v>3110</v>
      </c>
      <c r="O2905" t="s">
        <v>1769</v>
      </c>
      <c r="P2905" s="204">
        <v>5000</v>
      </c>
      <c r="S2905" t="s">
        <v>2477</v>
      </c>
      <c r="T2905" t="s">
        <v>3899</v>
      </c>
      <c r="U2905" s="206">
        <v>4.0350000000000001</v>
      </c>
      <c r="V2905" t="s">
        <v>2336</v>
      </c>
      <c r="W2905" t="s">
        <v>3174</v>
      </c>
      <c r="X2905" t="s">
        <v>3138</v>
      </c>
      <c r="Y2905" t="s">
        <v>3114</v>
      </c>
      <c r="Z2905" t="s">
        <v>3532</v>
      </c>
      <c r="AA2905">
        <v>797891</v>
      </c>
      <c r="AB2905" s="203">
        <v>37030.875</v>
      </c>
      <c r="AC2905" s="203">
        <v>37032.875</v>
      </c>
    </row>
    <row r="2906" spans="1:29" x14ac:dyDescent="0.25">
      <c r="A2906" s="44" t="str">
        <f t="shared" si="226"/>
        <v>US Natural Gas Financial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Financial</v>
      </c>
      <c r="E2906" s="44">
        <f>IF(VLOOKUP(S2906,'DD-Lookup'!$J$6:$L$50,3,FALSE)="Monthly",(YEAR(AC2906)-YEAR(AB2906))*12+MONTH(AC2906)-MONTH(AB2906)+1,(AC2906-AB2906+1))</f>
        <v>13</v>
      </c>
      <c r="F2906" s="218">
        <f t="shared" si="230"/>
        <v>325000</v>
      </c>
      <c r="G2906" s="207">
        <v>1266454</v>
      </c>
      <c r="H2906" s="203">
        <v>37029.389409722222</v>
      </c>
      <c r="I2906" t="s">
        <v>3118</v>
      </c>
      <c r="M2906" t="s">
        <v>2476</v>
      </c>
      <c r="N2906" t="s">
        <v>2711</v>
      </c>
      <c r="O2906" t="s">
        <v>2588</v>
      </c>
      <c r="P2906" s="204">
        <v>25000</v>
      </c>
      <c r="S2906" t="s">
        <v>2477</v>
      </c>
      <c r="T2906" t="s">
        <v>3899</v>
      </c>
      <c r="U2906" s="206">
        <v>4.1550000000000002</v>
      </c>
      <c r="V2906" t="s">
        <v>2822</v>
      </c>
      <c r="W2906" t="s">
        <v>3181</v>
      </c>
      <c r="X2906" t="s">
        <v>2306</v>
      </c>
      <c r="Y2906" t="s">
        <v>3964</v>
      </c>
      <c r="Z2906" t="s">
        <v>3532</v>
      </c>
      <c r="AA2906" t="s">
        <v>162</v>
      </c>
      <c r="AB2906" s="203">
        <v>37030.875</v>
      </c>
      <c r="AC2906" s="203">
        <v>37042.875</v>
      </c>
    </row>
    <row r="2907" spans="1:29" x14ac:dyDescent="0.25">
      <c r="A2907" s="44" t="str">
        <f t="shared" si="226"/>
        <v>US Crude Financial</v>
      </c>
      <c r="B2907" s="44" t="str">
        <f t="shared" si="227"/>
        <v>US</v>
      </c>
      <c r="C2907" s="44" t="str">
        <f t="shared" si="228"/>
        <v>Crude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1</v>
      </c>
      <c r="F2907" s="218">
        <f t="shared" si="230"/>
        <v>25000</v>
      </c>
      <c r="G2907" s="207">
        <v>1266456</v>
      </c>
      <c r="H2907" s="203">
        <v>37029.389421296299</v>
      </c>
      <c r="I2907" t="s">
        <v>2346</v>
      </c>
      <c r="M2907" t="s">
        <v>3626</v>
      </c>
      <c r="N2907" t="s">
        <v>4150</v>
      </c>
      <c r="O2907" t="s">
        <v>4151</v>
      </c>
      <c r="Q2907" s="204">
        <v>25000</v>
      </c>
      <c r="S2907" t="s">
        <v>2483</v>
      </c>
      <c r="T2907" t="s">
        <v>3899</v>
      </c>
      <c r="U2907" s="206">
        <v>29.38</v>
      </c>
      <c r="V2907" t="s">
        <v>2991</v>
      </c>
      <c r="W2907" t="s">
        <v>4153</v>
      </c>
      <c r="X2907" t="s">
        <v>4154</v>
      </c>
      <c r="Y2907" t="s">
        <v>3964</v>
      </c>
      <c r="Z2907" t="s">
        <v>3532</v>
      </c>
      <c r="AA2907" t="s">
        <v>163</v>
      </c>
      <c r="AB2907" s="203">
        <v>37043</v>
      </c>
      <c r="AC2907" s="203">
        <v>37072</v>
      </c>
    </row>
    <row r="2908" spans="1:29" x14ac:dyDescent="0.25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3</v>
      </c>
      <c r="F2908" s="218">
        <f t="shared" si="230"/>
        <v>9798</v>
      </c>
      <c r="G2908" s="207">
        <v>1266457</v>
      </c>
      <c r="H2908" s="203">
        <v>37029.389432870368</v>
      </c>
      <c r="I2908" t="s">
        <v>3147</v>
      </c>
      <c r="M2908" t="s">
        <v>2476</v>
      </c>
      <c r="N2908" t="s">
        <v>3110</v>
      </c>
      <c r="O2908" t="s">
        <v>1770</v>
      </c>
      <c r="P2908" s="204">
        <v>3266</v>
      </c>
      <c r="S2908" t="s">
        <v>2477</v>
      </c>
      <c r="T2908" t="s">
        <v>3899</v>
      </c>
      <c r="U2908" s="206">
        <v>4.03</v>
      </c>
      <c r="V2908" t="s">
        <v>3753</v>
      </c>
      <c r="W2908" t="s">
        <v>3174</v>
      </c>
      <c r="X2908" t="s">
        <v>3138</v>
      </c>
      <c r="Y2908" t="s">
        <v>3114</v>
      </c>
      <c r="Z2908" t="s">
        <v>3532</v>
      </c>
      <c r="AA2908">
        <v>797893</v>
      </c>
      <c r="AB2908" s="203">
        <v>37030.875</v>
      </c>
      <c r="AC2908" s="203">
        <v>37032.875</v>
      </c>
    </row>
    <row r="2909" spans="1:29" x14ac:dyDescent="0.25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3</v>
      </c>
      <c r="F2909" s="218">
        <f t="shared" si="230"/>
        <v>7500</v>
      </c>
      <c r="G2909" s="207">
        <v>1266458</v>
      </c>
      <c r="H2909" s="203">
        <v>37029.389444444445</v>
      </c>
      <c r="I2909" t="s">
        <v>3136</v>
      </c>
      <c r="M2909" t="s">
        <v>2476</v>
      </c>
      <c r="N2909" t="s">
        <v>3110</v>
      </c>
      <c r="O2909" t="s">
        <v>1178</v>
      </c>
      <c r="Q2909" s="204">
        <v>2500</v>
      </c>
      <c r="S2909" t="s">
        <v>2477</v>
      </c>
      <c r="T2909" t="s">
        <v>3899</v>
      </c>
      <c r="U2909" s="206">
        <v>4.03</v>
      </c>
      <c r="V2909" t="s">
        <v>3735</v>
      </c>
      <c r="W2909" t="s">
        <v>4133</v>
      </c>
      <c r="X2909" t="s">
        <v>2378</v>
      </c>
      <c r="Y2909" t="s">
        <v>3114</v>
      </c>
      <c r="Z2909" t="s">
        <v>3532</v>
      </c>
      <c r="AA2909">
        <v>797892</v>
      </c>
      <c r="AB2909" s="203">
        <v>37030.875</v>
      </c>
      <c r="AC2909" s="203">
        <v>37032.875</v>
      </c>
    </row>
    <row r="2910" spans="1:29" x14ac:dyDescent="0.25">
      <c r="A2910" s="44" t="str">
        <f t="shared" si="226"/>
        <v>US Natural Gas Financial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Financial</v>
      </c>
      <c r="E2910" s="44">
        <f>IF(VLOOKUP(S2910,'DD-Lookup'!$J$6:$L$50,3,FALSE)="Monthly",(YEAR(AC2910)-YEAR(AB2910))*12+MONTH(AC2910)-MONTH(AB2910)+1,(AC2910-AB2910+1))</f>
        <v>365</v>
      </c>
      <c r="F2910" s="218">
        <f t="shared" si="230"/>
        <v>1825000</v>
      </c>
      <c r="G2910" s="207">
        <v>1266460</v>
      </c>
      <c r="H2910" s="203">
        <v>37029.389456018522</v>
      </c>
      <c r="I2910" t="s">
        <v>2654</v>
      </c>
      <c r="M2910" t="s">
        <v>2476</v>
      </c>
      <c r="N2910" t="s">
        <v>2711</v>
      </c>
      <c r="O2910" t="s">
        <v>3178</v>
      </c>
      <c r="P2910" s="204">
        <v>5000</v>
      </c>
      <c r="S2910" t="s">
        <v>2477</v>
      </c>
      <c r="T2910" t="s">
        <v>3899</v>
      </c>
      <c r="U2910" s="206">
        <v>4.38</v>
      </c>
      <c r="V2910" t="s">
        <v>2349</v>
      </c>
      <c r="W2910" t="s">
        <v>3390</v>
      </c>
      <c r="X2910" t="s">
        <v>2713</v>
      </c>
      <c r="Y2910" t="s">
        <v>3964</v>
      </c>
      <c r="Z2910" t="s">
        <v>3532</v>
      </c>
      <c r="AA2910" t="s">
        <v>164</v>
      </c>
      <c r="AB2910" s="203">
        <v>37257.875</v>
      </c>
      <c r="AC2910" s="203">
        <v>37621.875</v>
      </c>
    </row>
    <row r="2911" spans="1:29" x14ac:dyDescent="0.25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3</v>
      </c>
      <c r="F2911" s="218">
        <f t="shared" si="230"/>
        <v>7500</v>
      </c>
      <c r="G2911" s="207">
        <v>1266459</v>
      </c>
      <c r="H2911" s="203">
        <v>37029.389456018522</v>
      </c>
      <c r="I2911" t="s">
        <v>2824</v>
      </c>
      <c r="M2911" t="s">
        <v>2476</v>
      </c>
      <c r="N2911" t="s">
        <v>3110</v>
      </c>
      <c r="O2911" t="s">
        <v>1822</v>
      </c>
      <c r="P2911" s="204">
        <v>2500</v>
      </c>
      <c r="S2911" t="s">
        <v>2477</v>
      </c>
      <c r="T2911" t="s">
        <v>3899</v>
      </c>
      <c r="U2911" s="206">
        <v>4.0350000000000001</v>
      </c>
      <c r="V2911" t="s">
        <v>3745</v>
      </c>
      <c r="W2911" t="s">
        <v>3174</v>
      </c>
      <c r="X2911" t="s">
        <v>3138</v>
      </c>
      <c r="Y2911" t="s">
        <v>3114</v>
      </c>
      <c r="Z2911" t="s">
        <v>3532</v>
      </c>
      <c r="AA2911">
        <v>797894</v>
      </c>
      <c r="AB2911" s="203">
        <v>37030.875</v>
      </c>
      <c r="AC2911" s="203">
        <v>37032.875</v>
      </c>
    </row>
    <row r="2912" spans="1:29" x14ac:dyDescent="0.25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3</v>
      </c>
      <c r="F2912" s="218">
        <f t="shared" si="230"/>
        <v>10500</v>
      </c>
      <c r="G2912" s="207">
        <v>1266461</v>
      </c>
      <c r="H2912" s="203">
        <v>37029.389490740738</v>
      </c>
      <c r="I2912" t="s">
        <v>3143</v>
      </c>
      <c r="M2912" t="s">
        <v>2476</v>
      </c>
      <c r="N2912" t="s">
        <v>3110</v>
      </c>
      <c r="O2912" t="s">
        <v>1753</v>
      </c>
      <c r="Q2912" s="204">
        <v>3500</v>
      </c>
      <c r="S2912" t="s">
        <v>2477</v>
      </c>
      <c r="T2912" t="s">
        <v>3899</v>
      </c>
      <c r="U2912" s="206">
        <v>4.21</v>
      </c>
      <c r="V2912" t="s">
        <v>1798</v>
      </c>
      <c r="W2912" t="s">
        <v>3112</v>
      </c>
      <c r="X2912" t="s">
        <v>3113</v>
      </c>
      <c r="Y2912" t="s">
        <v>3114</v>
      </c>
      <c r="Z2912" t="s">
        <v>3532</v>
      </c>
      <c r="AA2912">
        <v>797896</v>
      </c>
      <c r="AB2912" s="203">
        <v>37030.875</v>
      </c>
      <c r="AC2912" s="203">
        <v>37032.875</v>
      </c>
    </row>
    <row r="2913" spans="1:29" x14ac:dyDescent="0.25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3</v>
      </c>
      <c r="F2913" s="218">
        <f t="shared" si="230"/>
        <v>15000</v>
      </c>
      <c r="G2913" s="207">
        <v>1266462</v>
      </c>
      <c r="H2913" s="203">
        <v>37029.389490740738</v>
      </c>
      <c r="I2913" t="s">
        <v>3136</v>
      </c>
      <c r="M2913" t="s">
        <v>2476</v>
      </c>
      <c r="N2913" t="s">
        <v>3110</v>
      </c>
      <c r="O2913" t="s">
        <v>1761</v>
      </c>
      <c r="Q2913" s="204">
        <v>5000</v>
      </c>
      <c r="S2913" t="s">
        <v>2477</v>
      </c>
      <c r="T2913" t="s">
        <v>3899</v>
      </c>
      <c r="U2913" s="206">
        <v>4.4850000000000003</v>
      </c>
      <c r="V2913" t="s">
        <v>2549</v>
      </c>
      <c r="W2913" t="s">
        <v>2358</v>
      </c>
      <c r="X2913" t="s">
        <v>2359</v>
      </c>
      <c r="Y2913" t="s">
        <v>3114</v>
      </c>
      <c r="Z2913" t="s">
        <v>3532</v>
      </c>
      <c r="AA2913">
        <v>797895</v>
      </c>
      <c r="AB2913" s="203">
        <v>37030.875</v>
      </c>
      <c r="AC2913" s="203">
        <v>37032.875</v>
      </c>
    </row>
    <row r="2914" spans="1:29" x14ac:dyDescent="0.25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13</v>
      </c>
      <c r="F2914" s="218">
        <f t="shared" si="230"/>
        <v>325000</v>
      </c>
      <c r="G2914" s="207">
        <v>1266463</v>
      </c>
      <c r="H2914" s="203">
        <v>37029.389560185184</v>
      </c>
      <c r="I2914" t="s">
        <v>3118</v>
      </c>
      <c r="M2914" t="s">
        <v>2476</v>
      </c>
      <c r="N2914" t="s">
        <v>2711</v>
      </c>
      <c r="O2914" t="s">
        <v>2588</v>
      </c>
      <c r="P2914" s="204">
        <v>25000</v>
      </c>
      <c r="S2914" t="s">
        <v>2477</v>
      </c>
      <c r="T2914" t="s">
        <v>3899</v>
      </c>
      <c r="U2914" s="206">
        <v>4.1500000000000004</v>
      </c>
      <c r="V2914" t="s">
        <v>2822</v>
      </c>
      <c r="W2914" t="s">
        <v>3181</v>
      </c>
      <c r="X2914" t="s">
        <v>2306</v>
      </c>
      <c r="Y2914" t="s">
        <v>3964</v>
      </c>
      <c r="Z2914" t="s">
        <v>3532</v>
      </c>
      <c r="AA2914" t="s">
        <v>165</v>
      </c>
      <c r="AB2914" s="203">
        <v>37030.875</v>
      </c>
      <c r="AC2914" s="203">
        <v>37042.875</v>
      </c>
    </row>
    <row r="2915" spans="1:29" x14ac:dyDescent="0.25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3</v>
      </c>
      <c r="F2915" s="218">
        <f t="shared" si="230"/>
        <v>15000</v>
      </c>
      <c r="G2915" s="207">
        <v>1266464</v>
      </c>
      <c r="H2915" s="203">
        <v>37029.389594907407</v>
      </c>
      <c r="I2915" t="s">
        <v>2723</v>
      </c>
      <c r="M2915" t="s">
        <v>2476</v>
      </c>
      <c r="N2915" t="s">
        <v>3110</v>
      </c>
      <c r="O2915" t="s">
        <v>1768</v>
      </c>
      <c r="P2915" s="204">
        <v>5000</v>
      </c>
      <c r="S2915" t="s">
        <v>2477</v>
      </c>
      <c r="T2915" t="s">
        <v>3899</v>
      </c>
      <c r="U2915" s="206">
        <v>3.9849999999999999</v>
      </c>
      <c r="V2915" t="s">
        <v>2459</v>
      </c>
      <c r="W2915" t="s">
        <v>3174</v>
      </c>
      <c r="X2915" t="s">
        <v>3138</v>
      </c>
      <c r="Y2915" t="s">
        <v>3114</v>
      </c>
      <c r="Z2915" t="s">
        <v>3532</v>
      </c>
      <c r="AA2915">
        <v>797897</v>
      </c>
      <c r="AB2915" s="203">
        <v>37030.875</v>
      </c>
      <c r="AC2915" s="203">
        <v>37032.875</v>
      </c>
    </row>
    <row r="2916" spans="1:29" x14ac:dyDescent="0.25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3</v>
      </c>
      <c r="F2916" s="218">
        <f t="shared" si="230"/>
        <v>15000</v>
      </c>
      <c r="G2916" s="207">
        <v>1266465</v>
      </c>
      <c r="H2916" s="203">
        <v>37029.389641203707</v>
      </c>
      <c r="I2916" t="s">
        <v>166</v>
      </c>
      <c r="M2916" t="s">
        <v>2476</v>
      </c>
      <c r="N2916" t="s">
        <v>3110</v>
      </c>
      <c r="O2916" t="s">
        <v>1805</v>
      </c>
      <c r="P2916" s="204">
        <v>5000</v>
      </c>
      <c r="S2916" t="s">
        <v>2477</v>
      </c>
      <c r="T2916" t="s">
        <v>3899</v>
      </c>
      <c r="U2916" s="206">
        <v>3.875</v>
      </c>
      <c r="V2916" t="s">
        <v>167</v>
      </c>
      <c r="W2916" t="s">
        <v>2386</v>
      </c>
      <c r="X2916" t="s">
        <v>2375</v>
      </c>
      <c r="Y2916" t="s">
        <v>3114</v>
      </c>
      <c r="Z2916" t="s">
        <v>3532</v>
      </c>
      <c r="AA2916">
        <v>797898</v>
      </c>
      <c r="AB2916" s="203">
        <v>37030.875</v>
      </c>
      <c r="AC2916" s="203">
        <v>37032.875</v>
      </c>
    </row>
    <row r="2917" spans="1:29" x14ac:dyDescent="0.25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3</v>
      </c>
      <c r="F2917" s="218">
        <f t="shared" si="230"/>
        <v>15000</v>
      </c>
      <c r="G2917" s="207">
        <v>1266466</v>
      </c>
      <c r="H2917" s="203">
        <v>37029.389664351853</v>
      </c>
      <c r="I2917" t="s">
        <v>2863</v>
      </c>
      <c r="M2917" t="s">
        <v>2476</v>
      </c>
      <c r="N2917" t="s">
        <v>3110</v>
      </c>
      <c r="O2917" t="s">
        <v>2612</v>
      </c>
      <c r="Q2917" s="204">
        <v>5000</v>
      </c>
      <c r="S2917" t="s">
        <v>2477</v>
      </c>
      <c r="T2917" t="s">
        <v>3899</v>
      </c>
      <c r="U2917" s="206">
        <v>4.085</v>
      </c>
      <c r="V2917" t="s">
        <v>2980</v>
      </c>
      <c r="W2917" t="s">
        <v>2326</v>
      </c>
      <c r="X2917" t="s">
        <v>2378</v>
      </c>
      <c r="Y2917" t="s">
        <v>3114</v>
      </c>
      <c r="Z2917" t="s">
        <v>3532</v>
      </c>
      <c r="AA2917">
        <v>797899</v>
      </c>
      <c r="AB2917" s="203">
        <v>37030.875</v>
      </c>
      <c r="AC2917" s="203">
        <v>37032.875</v>
      </c>
    </row>
    <row r="2918" spans="1:29" x14ac:dyDescent="0.25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3</v>
      </c>
      <c r="F2918" s="218">
        <f t="shared" si="230"/>
        <v>15000</v>
      </c>
      <c r="G2918" s="207">
        <v>1266467</v>
      </c>
      <c r="H2918" s="203">
        <v>37029.389710648145</v>
      </c>
      <c r="I2918" t="s">
        <v>2313</v>
      </c>
      <c r="M2918" t="s">
        <v>2476</v>
      </c>
      <c r="N2918" t="s">
        <v>3110</v>
      </c>
      <c r="O2918" t="s">
        <v>1769</v>
      </c>
      <c r="P2918" s="204">
        <v>5000</v>
      </c>
      <c r="S2918" t="s">
        <v>2477</v>
      </c>
      <c r="T2918" t="s">
        <v>3899</v>
      </c>
      <c r="U2918" s="206">
        <v>4.03</v>
      </c>
      <c r="V2918" t="s">
        <v>2336</v>
      </c>
      <c r="W2918" t="s">
        <v>3174</v>
      </c>
      <c r="X2918" t="s">
        <v>3138</v>
      </c>
      <c r="Y2918" t="s">
        <v>3114</v>
      </c>
      <c r="Z2918" t="s">
        <v>3532</v>
      </c>
      <c r="AA2918">
        <v>797900</v>
      </c>
      <c r="AB2918" s="203">
        <v>37030.875</v>
      </c>
      <c r="AC2918" s="203">
        <v>37032.875</v>
      </c>
    </row>
    <row r="2919" spans="1:29" x14ac:dyDescent="0.25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3</v>
      </c>
      <c r="F2919" s="218">
        <f t="shared" si="230"/>
        <v>26307</v>
      </c>
      <c r="G2919" s="207">
        <v>1266468</v>
      </c>
      <c r="H2919" s="203">
        <v>37029.389791666668</v>
      </c>
      <c r="I2919" t="s">
        <v>2367</v>
      </c>
      <c r="M2919" t="s">
        <v>2476</v>
      </c>
      <c r="N2919" t="s">
        <v>3110</v>
      </c>
      <c r="O2919" t="s">
        <v>2622</v>
      </c>
      <c r="Q2919" s="204">
        <v>8769</v>
      </c>
      <c r="S2919" t="s">
        <v>2477</v>
      </c>
      <c r="T2919" t="s">
        <v>3899</v>
      </c>
      <c r="U2919" s="206">
        <v>4.125</v>
      </c>
      <c r="V2919" t="s">
        <v>2883</v>
      </c>
      <c r="W2919" t="s">
        <v>2326</v>
      </c>
      <c r="X2919" t="s">
        <v>2327</v>
      </c>
      <c r="Y2919" t="s">
        <v>3114</v>
      </c>
      <c r="Z2919" t="s">
        <v>3532</v>
      </c>
      <c r="AA2919">
        <v>797901</v>
      </c>
      <c r="AB2919" s="203">
        <v>37030.875</v>
      </c>
      <c r="AC2919" s="203">
        <v>37032.875</v>
      </c>
    </row>
    <row r="2920" spans="1:29" x14ac:dyDescent="0.25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3</v>
      </c>
      <c r="F2920" s="218">
        <f t="shared" si="230"/>
        <v>8985</v>
      </c>
      <c r="G2920" s="207">
        <v>1266469</v>
      </c>
      <c r="H2920" s="203">
        <v>37029.389803240738</v>
      </c>
      <c r="I2920" t="s">
        <v>2723</v>
      </c>
      <c r="M2920" t="s">
        <v>2476</v>
      </c>
      <c r="N2920" t="s">
        <v>3110</v>
      </c>
      <c r="O2920" t="s">
        <v>1768</v>
      </c>
      <c r="P2920" s="204">
        <v>2995</v>
      </c>
      <c r="S2920" t="s">
        <v>2477</v>
      </c>
      <c r="T2920" t="s">
        <v>3899</v>
      </c>
      <c r="U2920" s="206">
        <v>3.98</v>
      </c>
      <c r="V2920" t="s">
        <v>2459</v>
      </c>
      <c r="W2920" t="s">
        <v>3174</v>
      </c>
      <c r="X2920" t="s">
        <v>3138</v>
      </c>
      <c r="Y2920" t="s">
        <v>3114</v>
      </c>
      <c r="Z2920" t="s">
        <v>3532</v>
      </c>
      <c r="AA2920">
        <v>797902</v>
      </c>
      <c r="AB2920" s="203">
        <v>37030.875</v>
      </c>
      <c r="AC2920" s="203">
        <v>37032.875</v>
      </c>
    </row>
    <row r="2921" spans="1:29" x14ac:dyDescent="0.25">
      <c r="A2921" s="44" t="str">
        <f t="shared" si="226"/>
        <v>US Power Physical</v>
      </c>
      <c r="B2921" s="44" t="str">
        <f t="shared" si="227"/>
        <v>US</v>
      </c>
      <c r="C2921" s="44" t="str">
        <f t="shared" si="228"/>
        <v>Power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4</v>
      </c>
      <c r="F2921" s="218">
        <f t="shared" si="230"/>
        <v>200</v>
      </c>
      <c r="G2921" s="207">
        <v>1266470</v>
      </c>
      <c r="H2921" s="203">
        <v>37029.389849537038</v>
      </c>
      <c r="I2921" t="s">
        <v>2662</v>
      </c>
      <c r="M2921" t="s">
        <v>3301</v>
      </c>
      <c r="N2921" t="s">
        <v>2631</v>
      </c>
      <c r="O2921" t="s">
        <v>1629</v>
      </c>
      <c r="P2921" s="204">
        <v>50</v>
      </c>
      <c r="S2921" t="s">
        <v>2475</v>
      </c>
      <c r="T2921" t="s">
        <v>3899</v>
      </c>
      <c r="U2921" s="206">
        <v>52.5</v>
      </c>
      <c r="V2921" t="s">
        <v>2685</v>
      </c>
      <c r="W2921" t="s">
        <v>2642</v>
      </c>
      <c r="X2921" t="s">
        <v>2643</v>
      </c>
      <c r="Y2921" t="s">
        <v>4166</v>
      </c>
      <c r="Z2921" t="s">
        <v>3527</v>
      </c>
      <c r="AA2921">
        <v>615304.1</v>
      </c>
      <c r="AB2921" s="203">
        <v>37033.875</v>
      </c>
      <c r="AC2921" s="203">
        <v>37036.875</v>
      </c>
    </row>
    <row r="2922" spans="1:29" x14ac:dyDescent="0.25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3</v>
      </c>
      <c r="F2922" s="218">
        <f t="shared" si="230"/>
        <v>15000</v>
      </c>
      <c r="G2922" s="207">
        <v>1266471</v>
      </c>
      <c r="H2922" s="203">
        <v>37029.389884259261</v>
      </c>
      <c r="I2922" t="s">
        <v>2943</v>
      </c>
      <c r="M2922" t="s">
        <v>2476</v>
      </c>
      <c r="N2922" t="s">
        <v>3110</v>
      </c>
      <c r="O2922" t="s">
        <v>1779</v>
      </c>
      <c r="P2922" s="204">
        <v>5000</v>
      </c>
      <c r="S2922" t="s">
        <v>2477</v>
      </c>
      <c r="T2922" t="s">
        <v>3899</v>
      </c>
      <c r="U2922" s="206">
        <v>4.3499999999999996</v>
      </c>
      <c r="V2922" t="s">
        <v>147</v>
      </c>
      <c r="W2922" t="s">
        <v>3174</v>
      </c>
      <c r="X2922" t="s">
        <v>3175</v>
      </c>
      <c r="Y2922" t="s">
        <v>3114</v>
      </c>
      <c r="Z2922" t="s">
        <v>3532</v>
      </c>
      <c r="AA2922">
        <v>797903</v>
      </c>
      <c r="AB2922" s="203">
        <v>37030.875</v>
      </c>
      <c r="AC2922" s="203">
        <v>37032.875</v>
      </c>
    </row>
    <row r="2923" spans="1:29" x14ac:dyDescent="0.25">
      <c r="A2923" s="44" t="str">
        <f t="shared" si="226"/>
        <v xml:space="preserve"> Crude Financial</v>
      </c>
      <c r="B2923" s="44" t="str">
        <f t="shared" si="227"/>
        <v/>
      </c>
      <c r="C2923" s="44" t="str">
        <f t="shared" si="228"/>
        <v>Crude</v>
      </c>
      <c r="D2923" s="44" t="str">
        <f t="shared" si="229"/>
        <v>Financial</v>
      </c>
      <c r="E2923" s="44">
        <f>IF(VLOOKUP(S2923,'DD-Lookup'!$J$6:$L$50,3,FALSE)="Monthly",(YEAR(AC2923)-YEAR(AB2923))*12+MONTH(AC2923)-MONTH(AB2923)+1,(AC2923-AB2923+1))</f>
        <v>3</v>
      </c>
      <c r="F2923" s="218">
        <f t="shared" si="230"/>
        <v>45000</v>
      </c>
      <c r="G2923" s="207">
        <v>1266473</v>
      </c>
      <c r="H2923" s="203">
        <v>37029.389953703707</v>
      </c>
      <c r="I2923" t="s">
        <v>3076</v>
      </c>
      <c r="M2923" t="s">
        <v>3626</v>
      </c>
      <c r="N2923" t="s">
        <v>4115</v>
      </c>
      <c r="O2923" t="s">
        <v>4116</v>
      </c>
      <c r="P2923" s="204">
        <v>15000</v>
      </c>
      <c r="S2923" t="s">
        <v>2483</v>
      </c>
      <c r="T2923" t="s">
        <v>3899</v>
      </c>
      <c r="U2923" s="206">
        <v>27.63</v>
      </c>
      <c r="V2923" t="s">
        <v>3077</v>
      </c>
      <c r="W2923" t="s">
        <v>4117</v>
      </c>
      <c r="X2923" t="s">
        <v>4118</v>
      </c>
      <c r="Y2923" t="s">
        <v>3964</v>
      </c>
      <c r="Z2923" t="s">
        <v>1184</v>
      </c>
      <c r="AA2923" t="s">
        <v>168</v>
      </c>
      <c r="AB2923" s="203">
        <v>37073</v>
      </c>
      <c r="AC2923" s="203">
        <v>37164</v>
      </c>
    </row>
    <row r="2924" spans="1:29" x14ac:dyDescent="0.25">
      <c r="A2924" s="44" t="str">
        <f t="shared" si="226"/>
        <v>US Crude Financial</v>
      </c>
      <c r="B2924" s="44" t="str">
        <f t="shared" si="227"/>
        <v>US</v>
      </c>
      <c r="C2924" s="44" t="str">
        <f t="shared" si="228"/>
        <v>Crude</v>
      </c>
      <c r="D2924" s="44" t="str">
        <f t="shared" si="229"/>
        <v>Financial</v>
      </c>
      <c r="E2924" s="44">
        <f>IF(VLOOKUP(S2924,'DD-Lookup'!$J$6:$L$50,3,FALSE)="Monthly",(YEAR(AC2924)-YEAR(AB2924))*12+MONTH(AC2924)-MONTH(AB2924)+1,(AC2924-AB2924+1))</f>
        <v>1</v>
      </c>
      <c r="F2924" s="218">
        <f t="shared" si="230"/>
        <v>50000</v>
      </c>
      <c r="G2924" s="207">
        <v>1266472</v>
      </c>
      <c r="H2924" s="203">
        <v>37029.389953703707</v>
      </c>
      <c r="I2924" t="s">
        <v>2699</v>
      </c>
      <c r="M2924" t="s">
        <v>3626</v>
      </c>
      <c r="N2924" t="s">
        <v>4150</v>
      </c>
      <c r="O2924" t="s">
        <v>2340</v>
      </c>
      <c r="P2924" s="204">
        <v>50000</v>
      </c>
      <c r="S2924" t="s">
        <v>2483</v>
      </c>
      <c r="T2924" t="s">
        <v>3899</v>
      </c>
      <c r="U2924" s="206">
        <v>29.36</v>
      </c>
      <c r="V2924" t="s">
        <v>2988</v>
      </c>
      <c r="W2924" t="s">
        <v>4153</v>
      </c>
      <c r="X2924" t="s">
        <v>2341</v>
      </c>
      <c r="Y2924" t="s">
        <v>3964</v>
      </c>
      <c r="Z2924" t="s">
        <v>3532</v>
      </c>
      <c r="AA2924" t="s">
        <v>169</v>
      </c>
      <c r="AB2924" s="203">
        <v>37043</v>
      </c>
      <c r="AC2924" s="203">
        <v>37072</v>
      </c>
    </row>
    <row r="2925" spans="1:29" x14ac:dyDescent="0.25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3</v>
      </c>
      <c r="F2925" s="218">
        <f t="shared" si="230"/>
        <v>15000</v>
      </c>
      <c r="G2925" s="207">
        <v>1266474</v>
      </c>
      <c r="H2925" s="203">
        <v>37029.390011574076</v>
      </c>
      <c r="I2925" t="s">
        <v>3142</v>
      </c>
      <c r="M2925" t="s">
        <v>2476</v>
      </c>
      <c r="N2925" t="s">
        <v>3110</v>
      </c>
      <c r="O2925" t="s">
        <v>1762</v>
      </c>
      <c r="P2925" s="204">
        <v>5000</v>
      </c>
      <c r="S2925" t="s">
        <v>2477</v>
      </c>
      <c r="T2925" t="s">
        <v>3899</v>
      </c>
      <c r="U2925" s="206">
        <v>4.1150000000000002</v>
      </c>
      <c r="V2925" t="s">
        <v>4135</v>
      </c>
      <c r="W2925" t="s">
        <v>3157</v>
      </c>
      <c r="X2925" t="s">
        <v>3158</v>
      </c>
      <c r="Y2925" t="s">
        <v>3114</v>
      </c>
      <c r="Z2925" t="s">
        <v>3532</v>
      </c>
      <c r="AA2925">
        <v>797904</v>
      </c>
      <c r="AB2925" s="203">
        <v>37030.875</v>
      </c>
      <c r="AC2925" s="203">
        <v>37032.875</v>
      </c>
    </row>
    <row r="2926" spans="1:29" x14ac:dyDescent="0.25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3</v>
      </c>
      <c r="F2926" s="218">
        <f t="shared" si="230"/>
        <v>11835</v>
      </c>
      <c r="G2926" s="207">
        <v>1266475</v>
      </c>
      <c r="H2926" s="203">
        <v>37029.390034722222</v>
      </c>
      <c r="I2926" t="s">
        <v>2367</v>
      </c>
      <c r="M2926" t="s">
        <v>2476</v>
      </c>
      <c r="N2926" t="s">
        <v>3110</v>
      </c>
      <c r="O2926" t="s">
        <v>2612</v>
      </c>
      <c r="P2926" s="204">
        <v>3945</v>
      </c>
      <c r="S2926" t="s">
        <v>2477</v>
      </c>
      <c r="T2926" t="s">
        <v>3899</v>
      </c>
      <c r="U2926" s="206">
        <v>4.0750000000000002</v>
      </c>
      <c r="V2926" t="s">
        <v>2883</v>
      </c>
      <c r="W2926" t="s">
        <v>2326</v>
      </c>
      <c r="X2926" t="s">
        <v>2378</v>
      </c>
      <c r="Y2926" t="s">
        <v>3114</v>
      </c>
      <c r="Z2926" t="s">
        <v>3532</v>
      </c>
      <c r="AA2926">
        <v>797905</v>
      </c>
      <c r="AB2926" s="203">
        <v>37030.875</v>
      </c>
      <c r="AC2926" s="203">
        <v>37032.875</v>
      </c>
    </row>
    <row r="2927" spans="1:29" x14ac:dyDescent="0.25">
      <c r="A2927" s="44" t="str">
        <f t="shared" si="226"/>
        <v>US Natural Gas Financial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Financial</v>
      </c>
      <c r="E2927" s="44">
        <f>IF(VLOOKUP(S2927,'DD-Lookup'!$J$6:$L$50,3,FALSE)="Monthly",(YEAR(AC2927)-YEAR(AB2927))*12+MONTH(AC2927)-MONTH(AB2927)+1,(AC2927-AB2927+1))</f>
        <v>13</v>
      </c>
      <c r="F2927" s="218">
        <f t="shared" si="230"/>
        <v>65000</v>
      </c>
      <c r="G2927" s="207">
        <v>1266477</v>
      </c>
      <c r="H2927" s="203">
        <v>37029.390081018515</v>
      </c>
      <c r="I2927" t="s">
        <v>3118</v>
      </c>
      <c r="M2927" t="s">
        <v>2476</v>
      </c>
      <c r="N2927" t="s">
        <v>2711</v>
      </c>
      <c r="O2927" t="s">
        <v>170</v>
      </c>
      <c r="P2927" s="204">
        <v>5000</v>
      </c>
      <c r="S2927" t="s">
        <v>2477</v>
      </c>
      <c r="T2927" t="s">
        <v>3899</v>
      </c>
      <c r="U2927" s="206">
        <v>4.21</v>
      </c>
      <c r="V2927" t="s">
        <v>2425</v>
      </c>
      <c r="W2927" t="s">
        <v>2384</v>
      </c>
      <c r="X2927" t="s">
        <v>2385</v>
      </c>
      <c r="Y2927" t="s">
        <v>3964</v>
      </c>
      <c r="Z2927" t="s">
        <v>3532</v>
      </c>
      <c r="AA2927" t="s">
        <v>171</v>
      </c>
      <c r="AB2927" s="203">
        <v>37030.875</v>
      </c>
      <c r="AC2927" s="203">
        <v>37042.875</v>
      </c>
    </row>
    <row r="2928" spans="1:29" x14ac:dyDescent="0.25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3</v>
      </c>
      <c r="F2928" s="218">
        <f t="shared" si="230"/>
        <v>4500</v>
      </c>
      <c r="G2928" s="207">
        <v>1266479</v>
      </c>
      <c r="H2928" s="203">
        <v>37029.390115740738</v>
      </c>
      <c r="I2928" t="s">
        <v>3871</v>
      </c>
      <c r="M2928" t="s">
        <v>2476</v>
      </c>
      <c r="N2928" t="s">
        <v>3110</v>
      </c>
      <c r="O2928" t="s">
        <v>1770</v>
      </c>
      <c r="P2928" s="204">
        <v>1500</v>
      </c>
      <c r="S2928" t="s">
        <v>2477</v>
      </c>
      <c r="T2928" t="s">
        <v>3899</v>
      </c>
      <c r="U2928" s="206">
        <v>4.03</v>
      </c>
      <c r="V2928" t="s">
        <v>2845</v>
      </c>
      <c r="W2928" t="s">
        <v>3174</v>
      </c>
      <c r="X2928" t="s">
        <v>3138</v>
      </c>
      <c r="Y2928" t="s">
        <v>3114</v>
      </c>
      <c r="Z2928" t="s">
        <v>3532</v>
      </c>
      <c r="AA2928">
        <v>797906</v>
      </c>
      <c r="AB2928" s="203">
        <v>37030.875</v>
      </c>
      <c r="AC2928" s="203">
        <v>37032.875</v>
      </c>
    </row>
    <row r="2929" spans="1:29" x14ac:dyDescent="0.25">
      <c r="A2929" s="44" t="str">
        <f t="shared" si="226"/>
        <v xml:space="preserve"> Crude Financial</v>
      </c>
      <c r="B2929" s="44" t="str">
        <f t="shared" si="227"/>
        <v/>
      </c>
      <c r="C2929" s="44" t="str">
        <f t="shared" si="228"/>
        <v>Crude</v>
      </c>
      <c r="D2929" s="44" t="str">
        <f t="shared" si="229"/>
        <v>Financial</v>
      </c>
      <c r="E2929" s="44">
        <f>IF(VLOOKUP(S2929,'DD-Lookup'!$J$6:$L$50,3,FALSE)="Monthly",(YEAR(AC2929)-YEAR(AB2929))*12+MONTH(AC2929)-MONTH(AB2929)+1,(AC2929-AB2929+1))</f>
        <v>31</v>
      </c>
      <c r="F2929" s="218">
        <f t="shared" si="230"/>
        <v>775000</v>
      </c>
      <c r="G2929" s="207">
        <v>1266480</v>
      </c>
      <c r="H2929" s="203">
        <v>37029.390127314815</v>
      </c>
      <c r="I2929" t="s">
        <v>4149</v>
      </c>
      <c r="M2929" t="s">
        <v>3626</v>
      </c>
      <c r="N2929" t="s">
        <v>2751</v>
      </c>
      <c r="O2929" t="s">
        <v>2752</v>
      </c>
      <c r="Q2929" s="204">
        <v>25000</v>
      </c>
      <c r="S2929" t="s">
        <v>2753</v>
      </c>
      <c r="T2929" t="s">
        <v>3899</v>
      </c>
      <c r="U2929" s="206">
        <v>28.96</v>
      </c>
      <c r="V2929" t="s">
        <v>3164</v>
      </c>
      <c r="W2929" t="s">
        <v>4117</v>
      </c>
      <c r="X2929" t="s">
        <v>4118</v>
      </c>
      <c r="Y2929" t="s">
        <v>3964</v>
      </c>
      <c r="Z2929" t="s">
        <v>1184</v>
      </c>
      <c r="AA2929" t="s">
        <v>172</v>
      </c>
      <c r="AB2929" s="203">
        <v>37073</v>
      </c>
      <c r="AC2929" s="203">
        <v>37103</v>
      </c>
    </row>
    <row r="2930" spans="1:29" x14ac:dyDescent="0.25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13</v>
      </c>
      <c r="F2930" s="218">
        <f t="shared" si="230"/>
        <v>260000</v>
      </c>
      <c r="G2930" s="207">
        <v>1266481</v>
      </c>
      <c r="H2930" s="203">
        <v>37029.390196759261</v>
      </c>
      <c r="I2930" t="s">
        <v>3118</v>
      </c>
      <c r="M2930" t="s">
        <v>2476</v>
      </c>
      <c r="N2930" t="s">
        <v>2711</v>
      </c>
      <c r="O2930" t="s">
        <v>2588</v>
      </c>
      <c r="P2930" s="204">
        <v>20000</v>
      </c>
      <c r="S2930" t="s">
        <v>2477</v>
      </c>
      <c r="T2930" t="s">
        <v>3899</v>
      </c>
      <c r="U2930" s="206">
        <v>4.1449999999999996</v>
      </c>
      <c r="V2930" t="s">
        <v>2822</v>
      </c>
      <c r="W2930" t="s">
        <v>3181</v>
      </c>
      <c r="X2930" t="s">
        <v>2306</v>
      </c>
      <c r="Y2930" t="s">
        <v>3964</v>
      </c>
      <c r="Z2930" t="s">
        <v>3532</v>
      </c>
      <c r="AA2930" t="s">
        <v>173</v>
      </c>
      <c r="AB2930" s="203">
        <v>37030.875</v>
      </c>
      <c r="AC2930" s="203">
        <v>37042.875</v>
      </c>
    </row>
    <row r="2931" spans="1:29" x14ac:dyDescent="0.25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3</v>
      </c>
      <c r="F2931" s="218">
        <f t="shared" si="230"/>
        <v>15000</v>
      </c>
      <c r="G2931" s="207">
        <v>1266482</v>
      </c>
      <c r="H2931" s="203">
        <v>37029.390208333331</v>
      </c>
      <c r="I2931" t="s">
        <v>2835</v>
      </c>
      <c r="M2931" t="s">
        <v>2476</v>
      </c>
      <c r="N2931" t="s">
        <v>3110</v>
      </c>
      <c r="O2931" t="s">
        <v>1848</v>
      </c>
      <c r="P2931" s="204">
        <v>5000</v>
      </c>
      <c r="S2931" t="s">
        <v>2477</v>
      </c>
      <c r="T2931" t="s">
        <v>3899</v>
      </c>
      <c r="U2931" s="206">
        <v>4.3550000000000004</v>
      </c>
      <c r="V2931" t="s">
        <v>2836</v>
      </c>
      <c r="W2931" t="s">
        <v>3174</v>
      </c>
      <c r="X2931" t="s">
        <v>3175</v>
      </c>
      <c r="Y2931" t="s">
        <v>3114</v>
      </c>
      <c r="Z2931" t="s">
        <v>3532</v>
      </c>
      <c r="AA2931">
        <v>797907</v>
      </c>
      <c r="AB2931" s="203">
        <v>37030.875</v>
      </c>
      <c r="AC2931" s="203">
        <v>37032.875</v>
      </c>
    </row>
    <row r="2932" spans="1:29" x14ac:dyDescent="0.25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3</v>
      </c>
      <c r="F2932" s="218">
        <f t="shared" si="230"/>
        <v>75000</v>
      </c>
      <c r="G2932" s="207">
        <v>1266483</v>
      </c>
      <c r="H2932" s="203">
        <v>37029.390208333331</v>
      </c>
      <c r="I2932" t="s">
        <v>2853</v>
      </c>
      <c r="M2932" t="s">
        <v>2476</v>
      </c>
      <c r="N2932" t="s">
        <v>3110</v>
      </c>
      <c r="O2932" t="s">
        <v>2606</v>
      </c>
      <c r="P2932" s="204">
        <v>25000</v>
      </c>
      <c r="S2932" t="s">
        <v>2477</v>
      </c>
      <c r="T2932" t="s">
        <v>3899</v>
      </c>
      <c r="U2932" s="206">
        <v>4.1550000000000002</v>
      </c>
      <c r="V2932" t="s">
        <v>2854</v>
      </c>
      <c r="W2932" t="s">
        <v>2319</v>
      </c>
      <c r="X2932" t="s">
        <v>2320</v>
      </c>
      <c r="Y2932" t="s">
        <v>3114</v>
      </c>
      <c r="Z2932" t="s">
        <v>3532</v>
      </c>
      <c r="AA2932">
        <v>797908</v>
      </c>
      <c r="AB2932" s="203">
        <v>37030.875</v>
      </c>
      <c r="AC2932" s="203">
        <v>37032.875</v>
      </c>
    </row>
    <row r="2933" spans="1:29" x14ac:dyDescent="0.25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3</v>
      </c>
      <c r="F2933" s="218">
        <f t="shared" si="230"/>
        <v>6015</v>
      </c>
      <c r="G2933" s="207">
        <v>1266484</v>
      </c>
      <c r="H2933" s="203">
        <v>37029.390243055554</v>
      </c>
      <c r="I2933" t="s">
        <v>2669</v>
      </c>
      <c r="M2933" t="s">
        <v>2476</v>
      </c>
      <c r="N2933" t="s">
        <v>3110</v>
      </c>
      <c r="O2933" t="s">
        <v>1768</v>
      </c>
      <c r="P2933" s="204">
        <v>2005</v>
      </c>
      <c r="S2933" t="s">
        <v>2477</v>
      </c>
      <c r="T2933" t="s">
        <v>3899</v>
      </c>
      <c r="U2933" s="206">
        <v>3.98</v>
      </c>
      <c r="V2933" t="s">
        <v>2339</v>
      </c>
      <c r="W2933" t="s">
        <v>3174</v>
      </c>
      <c r="X2933" t="s">
        <v>3138</v>
      </c>
      <c r="Y2933" t="s">
        <v>3114</v>
      </c>
      <c r="Z2933" t="s">
        <v>3532</v>
      </c>
      <c r="AA2933">
        <v>797909</v>
      </c>
      <c r="AB2933" s="203">
        <v>37030.875</v>
      </c>
      <c r="AC2933" s="203">
        <v>37032.875</v>
      </c>
    </row>
    <row r="2934" spans="1:29" x14ac:dyDescent="0.25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3</v>
      </c>
      <c r="F2934" s="218">
        <f t="shared" si="230"/>
        <v>15000</v>
      </c>
      <c r="G2934" s="207">
        <v>1266485</v>
      </c>
      <c r="H2934" s="203">
        <v>37029.390335648146</v>
      </c>
      <c r="I2934" t="s">
        <v>2313</v>
      </c>
      <c r="M2934" t="s">
        <v>2476</v>
      </c>
      <c r="N2934" t="s">
        <v>3110</v>
      </c>
      <c r="O2934" t="s">
        <v>1805</v>
      </c>
      <c r="P2934" s="204">
        <v>5000</v>
      </c>
      <c r="S2934" t="s">
        <v>2477</v>
      </c>
      <c r="T2934" t="s">
        <v>3899</v>
      </c>
      <c r="U2934" s="206">
        <v>3.85</v>
      </c>
      <c r="V2934" t="s">
        <v>2987</v>
      </c>
      <c r="W2934" t="s">
        <v>2386</v>
      </c>
      <c r="X2934" t="s">
        <v>2375</v>
      </c>
      <c r="Y2934" t="s">
        <v>3114</v>
      </c>
      <c r="Z2934" t="s">
        <v>3532</v>
      </c>
      <c r="AA2934">
        <v>797910</v>
      </c>
      <c r="AB2934" s="203">
        <v>37030.875</v>
      </c>
      <c r="AC2934" s="203">
        <v>37032.875</v>
      </c>
    </row>
    <row r="2935" spans="1:29" x14ac:dyDescent="0.25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3</v>
      </c>
      <c r="F2935" s="218">
        <f t="shared" si="230"/>
        <v>30000</v>
      </c>
      <c r="G2935" s="207">
        <v>1266486</v>
      </c>
      <c r="H2935" s="203">
        <v>37029.3903587963</v>
      </c>
      <c r="I2935" t="s">
        <v>2630</v>
      </c>
      <c r="M2935" t="s">
        <v>2476</v>
      </c>
      <c r="N2935" t="s">
        <v>3110</v>
      </c>
      <c r="O2935" t="s">
        <v>1799</v>
      </c>
      <c r="Q2935" s="204">
        <v>10000</v>
      </c>
      <c r="S2935" t="s">
        <v>2477</v>
      </c>
      <c r="T2935" t="s">
        <v>3899</v>
      </c>
      <c r="U2935" s="206">
        <v>3.95</v>
      </c>
      <c r="V2935" t="s">
        <v>2730</v>
      </c>
      <c r="W2935" t="s">
        <v>2374</v>
      </c>
      <c r="X2935" t="s">
        <v>2375</v>
      </c>
      <c r="Y2935" t="s">
        <v>3114</v>
      </c>
      <c r="Z2935" t="s">
        <v>3532</v>
      </c>
      <c r="AA2935">
        <v>797911</v>
      </c>
      <c r="AB2935" s="203">
        <v>37030.875</v>
      </c>
      <c r="AC2935" s="203">
        <v>37032.875</v>
      </c>
    </row>
    <row r="2936" spans="1:29" x14ac:dyDescent="0.25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3</v>
      </c>
      <c r="F2936" s="218">
        <f t="shared" si="230"/>
        <v>30000</v>
      </c>
      <c r="G2936" s="207">
        <v>1266488</v>
      </c>
      <c r="H2936" s="203">
        <v>37029.390416666669</v>
      </c>
      <c r="I2936" t="s">
        <v>2429</v>
      </c>
      <c r="M2936" t="s">
        <v>2476</v>
      </c>
      <c r="N2936" t="s">
        <v>3110</v>
      </c>
      <c r="O2936" t="s">
        <v>2628</v>
      </c>
      <c r="P2936" s="204">
        <v>10000</v>
      </c>
      <c r="S2936" t="s">
        <v>2477</v>
      </c>
      <c r="T2936" t="s">
        <v>3899</v>
      </c>
      <c r="U2936" s="206">
        <v>4.3550000000000004</v>
      </c>
      <c r="V2936" t="s">
        <v>2894</v>
      </c>
      <c r="W2936" t="s">
        <v>2337</v>
      </c>
      <c r="X2936" t="s">
        <v>2338</v>
      </c>
      <c r="Y2936" t="s">
        <v>3114</v>
      </c>
      <c r="Z2936" t="s">
        <v>3532</v>
      </c>
      <c r="AA2936">
        <v>797912</v>
      </c>
      <c r="AB2936" s="203">
        <v>37030.875</v>
      </c>
      <c r="AC2936" s="203">
        <v>37032.875</v>
      </c>
    </row>
    <row r="2937" spans="1:29" x14ac:dyDescent="0.25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3</v>
      </c>
      <c r="F2937" s="218">
        <f t="shared" si="230"/>
        <v>7500</v>
      </c>
      <c r="G2937" s="207">
        <v>1266489</v>
      </c>
      <c r="H2937" s="203">
        <v>37029.390439814815</v>
      </c>
      <c r="I2937" t="s">
        <v>2630</v>
      </c>
      <c r="M2937" t="s">
        <v>2476</v>
      </c>
      <c r="N2937" t="s">
        <v>3110</v>
      </c>
      <c r="O2937" t="s">
        <v>2610</v>
      </c>
      <c r="P2937" s="204">
        <v>2500</v>
      </c>
      <c r="S2937" t="s">
        <v>2477</v>
      </c>
      <c r="T2937" t="s">
        <v>3899</v>
      </c>
      <c r="U2937" s="206">
        <v>4.3899999999999997</v>
      </c>
      <c r="V2937" t="s">
        <v>2936</v>
      </c>
      <c r="W2937" t="s">
        <v>2351</v>
      </c>
      <c r="X2937" t="s">
        <v>2352</v>
      </c>
      <c r="Y2937" t="s">
        <v>3114</v>
      </c>
      <c r="Z2937" t="s">
        <v>3532</v>
      </c>
      <c r="AA2937">
        <v>797913</v>
      </c>
      <c r="AB2937" s="203">
        <v>37030.875</v>
      </c>
      <c r="AC2937" s="203">
        <v>37032.875</v>
      </c>
    </row>
    <row r="2938" spans="1:29" x14ac:dyDescent="0.25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3</v>
      </c>
      <c r="F2938" s="218">
        <f t="shared" si="230"/>
        <v>15000</v>
      </c>
      <c r="G2938" s="207">
        <v>1266490</v>
      </c>
      <c r="H2938" s="203">
        <v>37029.390462962961</v>
      </c>
      <c r="I2938" t="s">
        <v>2723</v>
      </c>
      <c r="M2938" t="s">
        <v>2476</v>
      </c>
      <c r="N2938" t="s">
        <v>3110</v>
      </c>
      <c r="O2938" t="s">
        <v>1768</v>
      </c>
      <c r="P2938" s="204">
        <v>5000</v>
      </c>
      <c r="S2938" t="s">
        <v>2477</v>
      </c>
      <c r="T2938" t="s">
        <v>3899</v>
      </c>
      <c r="U2938" s="206">
        <v>3.9750000000000001</v>
      </c>
      <c r="V2938" t="s">
        <v>2459</v>
      </c>
      <c r="W2938" t="s">
        <v>3174</v>
      </c>
      <c r="X2938" t="s">
        <v>3138</v>
      </c>
      <c r="Y2938" t="s">
        <v>3114</v>
      </c>
      <c r="Z2938" t="s">
        <v>3532</v>
      </c>
      <c r="AA2938">
        <v>797914</v>
      </c>
      <c r="AB2938" s="203">
        <v>37030.875</v>
      </c>
      <c r="AC2938" s="203">
        <v>37032.875</v>
      </c>
    </row>
    <row r="2939" spans="1:29" x14ac:dyDescent="0.25">
      <c r="A2939" s="44" t="str">
        <f t="shared" si="226"/>
        <v>US Crude Financial</v>
      </c>
      <c r="B2939" s="44" t="str">
        <f t="shared" si="227"/>
        <v>US</v>
      </c>
      <c r="C2939" s="44" t="str">
        <f t="shared" si="228"/>
        <v>Crude</v>
      </c>
      <c r="D2939" s="44" t="str">
        <f t="shared" si="229"/>
        <v>Financial</v>
      </c>
      <c r="E2939" s="44">
        <f>IF(VLOOKUP(S2939,'DD-Lookup'!$J$6:$L$50,3,FALSE)="Monthly",(YEAR(AC2939)-YEAR(AB2939))*12+MONTH(AC2939)-MONTH(AB2939)+1,(AC2939-AB2939+1))</f>
        <v>1</v>
      </c>
      <c r="F2939" s="218">
        <f t="shared" si="230"/>
        <v>50000</v>
      </c>
      <c r="G2939" s="207">
        <v>1266491</v>
      </c>
      <c r="H2939" s="203">
        <v>37029.390474537038</v>
      </c>
      <c r="I2939" t="s">
        <v>4149</v>
      </c>
      <c r="M2939" t="s">
        <v>3626</v>
      </c>
      <c r="N2939" t="s">
        <v>4150</v>
      </c>
      <c r="O2939" t="s">
        <v>4151</v>
      </c>
      <c r="Q2939" s="204">
        <v>50000</v>
      </c>
      <c r="S2939" t="s">
        <v>2483</v>
      </c>
      <c r="T2939" t="s">
        <v>3899</v>
      </c>
      <c r="U2939" s="206">
        <v>29.38</v>
      </c>
      <c r="V2939" t="s">
        <v>2372</v>
      </c>
      <c r="W2939" t="s">
        <v>4153</v>
      </c>
      <c r="X2939" t="s">
        <v>4154</v>
      </c>
      <c r="Y2939" t="s">
        <v>3964</v>
      </c>
      <c r="Z2939" t="s">
        <v>3532</v>
      </c>
      <c r="AA2939" t="s">
        <v>174</v>
      </c>
      <c r="AB2939" s="203">
        <v>37043</v>
      </c>
      <c r="AC2939" s="203">
        <v>37072</v>
      </c>
    </row>
    <row r="2940" spans="1:29" x14ac:dyDescent="0.25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3</v>
      </c>
      <c r="F2940" s="218">
        <f t="shared" si="230"/>
        <v>15000</v>
      </c>
      <c r="G2940" s="207">
        <v>1266493</v>
      </c>
      <c r="H2940" s="203">
        <v>37029.390532407408</v>
      </c>
      <c r="I2940" t="s">
        <v>3639</v>
      </c>
      <c r="M2940" t="s">
        <v>2476</v>
      </c>
      <c r="N2940" t="s">
        <v>3110</v>
      </c>
      <c r="O2940" t="s">
        <v>1758</v>
      </c>
      <c r="Q2940" s="204">
        <v>5000</v>
      </c>
      <c r="S2940" t="s">
        <v>2477</v>
      </c>
      <c r="T2940" t="s">
        <v>3899</v>
      </c>
      <c r="U2940" s="206">
        <v>4.09</v>
      </c>
      <c r="V2940" t="s">
        <v>2377</v>
      </c>
      <c r="W2940" t="s">
        <v>2326</v>
      </c>
      <c r="X2940" t="s">
        <v>2378</v>
      </c>
      <c r="Y2940" t="s">
        <v>3114</v>
      </c>
      <c r="Z2940" t="s">
        <v>3532</v>
      </c>
      <c r="AA2940">
        <v>797915</v>
      </c>
      <c r="AB2940" s="203">
        <v>37030.875</v>
      </c>
      <c r="AC2940" s="203">
        <v>37032.875</v>
      </c>
    </row>
    <row r="2941" spans="1:29" x14ac:dyDescent="0.25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8">
        <f t="shared" si="230"/>
        <v>15000</v>
      </c>
      <c r="G2941" s="207">
        <v>1266494</v>
      </c>
      <c r="H2941" s="203">
        <v>37029.390567129631</v>
      </c>
      <c r="I2941" t="s">
        <v>3639</v>
      </c>
      <c r="M2941" t="s">
        <v>2476</v>
      </c>
      <c r="N2941" t="s">
        <v>3110</v>
      </c>
      <c r="O2941" t="s">
        <v>1758</v>
      </c>
      <c r="Q2941" s="204">
        <v>5000</v>
      </c>
      <c r="S2941" t="s">
        <v>2477</v>
      </c>
      <c r="T2941" t="s">
        <v>3899</v>
      </c>
      <c r="U2941" s="206">
        <v>4.0999999999999996</v>
      </c>
      <c r="V2941" t="s">
        <v>2377</v>
      </c>
      <c r="W2941" t="s">
        <v>2326</v>
      </c>
      <c r="X2941" t="s">
        <v>2378</v>
      </c>
      <c r="Y2941" t="s">
        <v>3114</v>
      </c>
      <c r="Z2941" t="s">
        <v>3532</v>
      </c>
      <c r="AA2941">
        <v>797916</v>
      </c>
      <c r="AB2941" s="203">
        <v>37030.875</v>
      </c>
      <c r="AC2941" s="203">
        <v>37032.875</v>
      </c>
    </row>
    <row r="2942" spans="1:29" x14ac:dyDescent="0.25">
      <c r="A2942" s="44" t="str">
        <f t="shared" si="226"/>
        <v>US Natural Gas Physical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3</v>
      </c>
      <c r="F2942" s="218">
        <f t="shared" si="230"/>
        <v>15000</v>
      </c>
      <c r="G2942" s="207">
        <v>1266495</v>
      </c>
      <c r="H2942" s="203">
        <v>37029.390625</v>
      </c>
      <c r="I2942" t="s">
        <v>3639</v>
      </c>
      <c r="M2942" t="s">
        <v>2476</v>
      </c>
      <c r="N2942" t="s">
        <v>3110</v>
      </c>
      <c r="O2942" t="s">
        <v>1758</v>
      </c>
      <c r="Q2942" s="204">
        <v>5000</v>
      </c>
      <c r="S2942" t="s">
        <v>2477</v>
      </c>
      <c r="T2942" t="s">
        <v>3899</v>
      </c>
      <c r="U2942" s="206">
        <v>4.1100000000000003</v>
      </c>
      <c r="V2942" t="s">
        <v>2377</v>
      </c>
      <c r="W2942" t="s">
        <v>2326</v>
      </c>
      <c r="X2942" t="s">
        <v>2378</v>
      </c>
      <c r="Y2942" t="s">
        <v>3114</v>
      </c>
      <c r="Z2942" t="s">
        <v>3532</v>
      </c>
      <c r="AA2942">
        <v>797917</v>
      </c>
      <c r="AB2942" s="203">
        <v>37030.875</v>
      </c>
      <c r="AC2942" s="203">
        <v>37032.875</v>
      </c>
    </row>
    <row r="2943" spans="1:29" x14ac:dyDescent="0.25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3</v>
      </c>
      <c r="F2943" s="218">
        <f t="shared" si="230"/>
        <v>15000</v>
      </c>
      <c r="G2943" s="207">
        <v>1266496</v>
      </c>
      <c r="H2943" s="203">
        <v>37029.390636574077</v>
      </c>
      <c r="I2943" t="s">
        <v>3240</v>
      </c>
      <c r="M2943" t="s">
        <v>2476</v>
      </c>
      <c r="N2943" t="s">
        <v>3110</v>
      </c>
      <c r="O2943" t="s">
        <v>1832</v>
      </c>
      <c r="P2943" s="204">
        <v>5000</v>
      </c>
      <c r="S2943" t="s">
        <v>2477</v>
      </c>
      <c r="T2943" t="s">
        <v>3899</v>
      </c>
      <c r="U2943" s="206">
        <v>2.85</v>
      </c>
      <c r="V2943" t="s">
        <v>2874</v>
      </c>
      <c r="W2943" t="s">
        <v>2413</v>
      </c>
      <c r="X2943" t="s">
        <v>2375</v>
      </c>
      <c r="Y2943" t="s">
        <v>3114</v>
      </c>
      <c r="Z2943" t="s">
        <v>3532</v>
      </c>
      <c r="AA2943">
        <v>797918</v>
      </c>
      <c r="AB2943" s="203">
        <v>37030.875</v>
      </c>
      <c r="AC2943" s="203">
        <v>37032.875</v>
      </c>
    </row>
    <row r="2944" spans="1:29" x14ac:dyDescent="0.25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3</v>
      </c>
      <c r="F2944" s="218">
        <f t="shared" si="230"/>
        <v>8040</v>
      </c>
      <c r="G2944" s="207">
        <v>1266497</v>
      </c>
      <c r="H2944" s="203">
        <v>37029.390648148146</v>
      </c>
      <c r="I2944" t="s">
        <v>2367</v>
      </c>
      <c r="M2944" t="s">
        <v>2476</v>
      </c>
      <c r="N2944" t="s">
        <v>3110</v>
      </c>
      <c r="O2944" t="s">
        <v>1755</v>
      </c>
      <c r="P2944" s="204">
        <v>2680</v>
      </c>
      <c r="S2944" t="s">
        <v>2477</v>
      </c>
      <c r="T2944" t="s">
        <v>3899</v>
      </c>
      <c r="U2944" s="206">
        <v>4.49</v>
      </c>
      <c r="V2944" t="s">
        <v>2368</v>
      </c>
      <c r="W2944" t="s">
        <v>2358</v>
      </c>
      <c r="X2944" t="s">
        <v>2359</v>
      </c>
      <c r="Y2944" t="s">
        <v>3114</v>
      </c>
      <c r="Z2944" t="s">
        <v>3532</v>
      </c>
      <c r="AA2944">
        <v>797919</v>
      </c>
      <c r="AB2944" s="203">
        <v>37030.875</v>
      </c>
      <c r="AC2944" s="203">
        <v>37032.875</v>
      </c>
    </row>
    <row r="2945" spans="1:29" x14ac:dyDescent="0.25">
      <c r="A2945" s="44" t="str">
        <f t="shared" si="226"/>
        <v>US Natural Gas Financial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13</v>
      </c>
      <c r="F2945" s="218">
        <f t="shared" si="230"/>
        <v>130000</v>
      </c>
      <c r="G2945" s="207">
        <v>1266498</v>
      </c>
      <c r="H2945" s="203">
        <v>37029.3906712963</v>
      </c>
      <c r="I2945" t="s">
        <v>2365</v>
      </c>
      <c r="M2945" t="s">
        <v>2476</v>
      </c>
      <c r="N2945" t="s">
        <v>2711</v>
      </c>
      <c r="O2945" t="s">
        <v>2588</v>
      </c>
      <c r="Q2945" s="204">
        <v>10000</v>
      </c>
      <c r="S2945" t="s">
        <v>2477</v>
      </c>
      <c r="T2945" t="s">
        <v>3899</v>
      </c>
      <c r="U2945" s="206">
        <v>4.1500000000000004</v>
      </c>
      <c r="V2945" t="s">
        <v>2922</v>
      </c>
      <c r="W2945" t="s">
        <v>3181</v>
      </c>
      <c r="X2945" t="s">
        <v>2306</v>
      </c>
      <c r="Y2945" t="s">
        <v>3964</v>
      </c>
      <c r="Z2945" t="s">
        <v>3532</v>
      </c>
      <c r="AA2945" t="s">
        <v>175</v>
      </c>
      <c r="AB2945" s="203">
        <v>37030.875</v>
      </c>
      <c r="AC2945" s="203">
        <v>37042.875</v>
      </c>
    </row>
    <row r="2946" spans="1:29" x14ac:dyDescent="0.25">
      <c r="A2946" s="44" t="str">
        <f t="shared" si="226"/>
        <v>US Crude Financial</v>
      </c>
      <c r="B2946" s="44" t="str">
        <f t="shared" si="227"/>
        <v>US</v>
      </c>
      <c r="C2946" s="44" t="str">
        <f t="shared" si="228"/>
        <v>Crude</v>
      </c>
      <c r="D2946" s="44" t="str">
        <f t="shared" si="229"/>
        <v>Financial</v>
      </c>
      <c r="E2946" s="44">
        <f>IF(VLOOKUP(S2946,'DD-Lookup'!$J$6:$L$50,3,FALSE)="Monthly",(YEAR(AC2946)-YEAR(AB2946))*12+MONTH(AC2946)-MONTH(AB2946)+1,(AC2946-AB2946+1))</f>
        <v>1</v>
      </c>
      <c r="F2946" s="218">
        <f t="shared" si="230"/>
        <v>5000</v>
      </c>
      <c r="G2946" s="207">
        <v>1266499</v>
      </c>
      <c r="H2946" s="203">
        <v>37029.390729166669</v>
      </c>
      <c r="I2946" t="s">
        <v>4149</v>
      </c>
      <c r="M2946" t="s">
        <v>3626</v>
      </c>
      <c r="N2946" t="s">
        <v>4150</v>
      </c>
      <c r="O2946" t="s">
        <v>2340</v>
      </c>
      <c r="P2946" s="204">
        <v>5000</v>
      </c>
      <c r="S2946" t="s">
        <v>2483</v>
      </c>
      <c r="T2946" t="s">
        <v>3899</v>
      </c>
      <c r="U2946" s="206">
        <v>29.36</v>
      </c>
      <c r="V2946" t="s">
        <v>3218</v>
      </c>
      <c r="W2946" t="s">
        <v>4153</v>
      </c>
      <c r="X2946" t="s">
        <v>2341</v>
      </c>
      <c r="Y2946" t="s">
        <v>3964</v>
      </c>
      <c r="Z2946" t="s">
        <v>3532</v>
      </c>
      <c r="AA2946" t="s">
        <v>176</v>
      </c>
      <c r="AB2946" s="203">
        <v>37043</v>
      </c>
      <c r="AC2946" s="203">
        <v>37072</v>
      </c>
    </row>
    <row r="2947" spans="1:29" x14ac:dyDescent="0.25">
      <c r="A2947" s="44" t="str">
        <f t="shared" si="226"/>
        <v>US Natural Gas Financial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Financial</v>
      </c>
      <c r="E2947" s="44">
        <f>IF(VLOOKUP(S2947,'DD-Lookup'!$J$6:$L$50,3,FALSE)="Monthly",(YEAR(AC2947)-YEAR(AB2947))*12+MONTH(AC2947)-MONTH(AB2947)+1,(AC2947-AB2947+1))</f>
        <v>31</v>
      </c>
      <c r="F2947" s="218">
        <f t="shared" si="230"/>
        <v>155000</v>
      </c>
      <c r="G2947" s="207">
        <v>1266500</v>
      </c>
      <c r="H2947" s="203">
        <v>37029.390752314815</v>
      </c>
      <c r="I2947" t="s">
        <v>2704</v>
      </c>
      <c r="M2947" t="s">
        <v>2476</v>
      </c>
      <c r="N2947" t="s">
        <v>2711</v>
      </c>
      <c r="O2947" t="s">
        <v>3124</v>
      </c>
      <c r="Q2947" s="204">
        <v>5000</v>
      </c>
      <c r="S2947" t="s">
        <v>2477</v>
      </c>
      <c r="T2947" t="s">
        <v>3899</v>
      </c>
      <c r="U2947" s="206">
        <v>4.2575000000000003</v>
      </c>
      <c r="V2947" t="s">
        <v>3163</v>
      </c>
      <c r="W2947" t="s">
        <v>3390</v>
      </c>
      <c r="X2947" t="s">
        <v>2713</v>
      </c>
      <c r="Y2947" t="s">
        <v>3964</v>
      </c>
      <c r="Z2947" t="s">
        <v>3532</v>
      </c>
      <c r="AA2947" t="s">
        <v>177</v>
      </c>
      <c r="AB2947" s="203">
        <v>37073.875</v>
      </c>
      <c r="AC2947" s="203">
        <v>37103.875</v>
      </c>
    </row>
    <row r="2948" spans="1:29" x14ac:dyDescent="0.25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13</v>
      </c>
      <c r="F2948" s="218">
        <f t="shared" si="230"/>
        <v>130000</v>
      </c>
      <c r="G2948" s="207">
        <v>1266502</v>
      </c>
      <c r="H2948" s="203">
        <v>37029.390763888892</v>
      </c>
      <c r="I2948" t="s">
        <v>151</v>
      </c>
      <c r="M2948" t="s">
        <v>2476</v>
      </c>
      <c r="N2948" t="s">
        <v>2711</v>
      </c>
      <c r="O2948" t="s">
        <v>2588</v>
      </c>
      <c r="Q2948" s="204">
        <v>10000</v>
      </c>
      <c r="S2948" t="s">
        <v>2477</v>
      </c>
      <c r="T2948" t="s">
        <v>3899</v>
      </c>
      <c r="U2948" s="206">
        <v>4.1500000000000004</v>
      </c>
      <c r="V2948" t="s">
        <v>152</v>
      </c>
      <c r="W2948" t="s">
        <v>3181</v>
      </c>
      <c r="X2948" t="s">
        <v>2306</v>
      </c>
      <c r="Y2948" t="s">
        <v>3964</v>
      </c>
      <c r="Z2948" t="s">
        <v>3532</v>
      </c>
      <c r="AA2948" t="s">
        <v>178</v>
      </c>
      <c r="AB2948" s="203">
        <v>37030.875</v>
      </c>
      <c r="AC2948" s="203">
        <v>37042.875</v>
      </c>
    </row>
    <row r="2949" spans="1:29" x14ac:dyDescent="0.25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3</v>
      </c>
      <c r="F2949" s="218">
        <f t="shared" si="230"/>
        <v>30000</v>
      </c>
      <c r="G2949" s="207">
        <v>1266503</v>
      </c>
      <c r="H2949" s="203">
        <v>37029.390775462962</v>
      </c>
      <c r="I2949" t="s">
        <v>3136</v>
      </c>
      <c r="M2949" t="s">
        <v>2476</v>
      </c>
      <c r="N2949" t="s">
        <v>3110</v>
      </c>
      <c r="O2949" t="s">
        <v>2628</v>
      </c>
      <c r="P2949" s="204">
        <v>10000</v>
      </c>
      <c r="S2949" t="s">
        <v>2477</v>
      </c>
      <c r="T2949" t="s">
        <v>3899</v>
      </c>
      <c r="U2949" s="206">
        <v>4.3499999999999996</v>
      </c>
      <c r="V2949" t="s">
        <v>3773</v>
      </c>
      <c r="W2949" t="s">
        <v>2337</v>
      </c>
      <c r="X2949" t="s">
        <v>2338</v>
      </c>
      <c r="Y2949" t="s">
        <v>3114</v>
      </c>
      <c r="Z2949" t="s">
        <v>3532</v>
      </c>
      <c r="AA2949">
        <v>797920</v>
      </c>
      <c r="AB2949" s="203">
        <v>37030.875</v>
      </c>
      <c r="AC2949" s="203">
        <v>37032.875</v>
      </c>
    </row>
    <row r="2950" spans="1:29" x14ac:dyDescent="0.25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3</v>
      </c>
      <c r="F2950" s="218">
        <f t="shared" si="230"/>
        <v>75000</v>
      </c>
      <c r="G2950" s="207">
        <v>1266504</v>
      </c>
      <c r="H2950" s="203">
        <v>37029.390787037039</v>
      </c>
      <c r="I2950" t="s">
        <v>3639</v>
      </c>
      <c r="M2950" t="s">
        <v>2476</v>
      </c>
      <c r="N2950" t="s">
        <v>3110</v>
      </c>
      <c r="O2950" t="s">
        <v>2606</v>
      </c>
      <c r="Q2950" s="204">
        <v>25000</v>
      </c>
      <c r="S2950" t="s">
        <v>2477</v>
      </c>
      <c r="T2950" t="s">
        <v>3899</v>
      </c>
      <c r="U2950" s="206">
        <v>4.1550000000000002</v>
      </c>
      <c r="V2950" t="s">
        <v>2467</v>
      </c>
      <c r="W2950" t="s">
        <v>2319</v>
      </c>
      <c r="X2950" t="s">
        <v>2320</v>
      </c>
      <c r="Y2950" t="s">
        <v>3114</v>
      </c>
      <c r="Z2950" t="s">
        <v>3532</v>
      </c>
      <c r="AA2950">
        <v>797922</v>
      </c>
      <c r="AB2950" s="203">
        <v>37030.875</v>
      </c>
      <c r="AC2950" s="203">
        <v>37032.875</v>
      </c>
    </row>
    <row r="2951" spans="1:29" x14ac:dyDescent="0.25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3</v>
      </c>
      <c r="F2951" s="218">
        <f t="shared" si="230"/>
        <v>10800</v>
      </c>
      <c r="G2951" s="207">
        <v>1266505</v>
      </c>
      <c r="H2951" s="203">
        <v>37029.390798611108</v>
      </c>
      <c r="I2951" t="s">
        <v>3871</v>
      </c>
      <c r="M2951" t="s">
        <v>2476</v>
      </c>
      <c r="N2951" t="s">
        <v>3110</v>
      </c>
      <c r="O2951" t="s">
        <v>1768</v>
      </c>
      <c r="P2951" s="204">
        <v>3600</v>
      </c>
      <c r="S2951" t="s">
        <v>2477</v>
      </c>
      <c r="T2951" t="s">
        <v>3899</v>
      </c>
      <c r="U2951" s="206">
        <v>3.97</v>
      </c>
      <c r="V2951" t="s">
        <v>2845</v>
      </c>
      <c r="W2951" t="s">
        <v>3174</v>
      </c>
      <c r="X2951" t="s">
        <v>3138</v>
      </c>
      <c r="Y2951" t="s">
        <v>3114</v>
      </c>
      <c r="Z2951" t="s">
        <v>3532</v>
      </c>
      <c r="AA2951">
        <v>797921</v>
      </c>
      <c r="AB2951" s="203">
        <v>37030.875</v>
      </c>
      <c r="AC2951" s="203">
        <v>37032.875</v>
      </c>
    </row>
    <row r="2952" spans="1:29" x14ac:dyDescent="0.25">
      <c r="A2952" s="44" t="str">
        <f t="shared" si="226"/>
        <v>US Natural Gas Financial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Financial</v>
      </c>
      <c r="E2952" s="44">
        <f>IF(VLOOKUP(S2952,'DD-Lookup'!$J$6:$L$50,3,FALSE)="Monthly",(YEAR(AC2952)-YEAR(AB2952))*12+MONTH(AC2952)-MONTH(AB2952)+1,(AC2952-AB2952+1))</f>
        <v>31</v>
      </c>
      <c r="F2952" s="218">
        <f t="shared" si="230"/>
        <v>77500</v>
      </c>
      <c r="G2952" s="207">
        <v>1266506</v>
      </c>
      <c r="H2952" s="203">
        <v>37029.390810185185</v>
      </c>
      <c r="I2952" t="s">
        <v>2717</v>
      </c>
      <c r="M2952" t="s">
        <v>2476</v>
      </c>
      <c r="N2952" t="s">
        <v>2711</v>
      </c>
      <c r="O2952" t="s">
        <v>3124</v>
      </c>
      <c r="Q2952" s="204">
        <v>2500</v>
      </c>
      <c r="S2952" t="s">
        <v>2477</v>
      </c>
      <c r="T2952" t="s">
        <v>3899</v>
      </c>
      <c r="U2952" s="206">
        <v>4.2575000000000003</v>
      </c>
      <c r="V2952" t="s">
        <v>2718</v>
      </c>
      <c r="W2952" t="s">
        <v>3390</v>
      </c>
      <c r="X2952" t="s">
        <v>2713</v>
      </c>
      <c r="Y2952" t="s">
        <v>3964</v>
      </c>
      <c r="Z2952" t="s">
        <v>3532</v>
      </c>
      <c r="AA2952" t="s">
        <v>179</v>
      </c>
      <c r="AB2952" s="203">
        <v>37073.875</v>
      </c>
      <c r="AC2952" s="203">
        <v>37103.875</v>
      </c>
    </row>
    <row r="2953" spans="1:29" x14ac:dyDescent="0.25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3</v>
      </c>
      <c r="F2953" s="218">
        <f t="shared" si="230"/>
        <v>15000</v>
      </c>
      <c r="G2953" s="207">
        <v>1266508</v>
      </c>
      <c r="H2953" s="203">
        <v>37029.390844907408</v>
      </c>
      <c r="I2953" t="s">
        <v>2933</v>
      </c>
      <c r="M2953" t="s">
        <v>2476</v>
      </c>
      <c r="N2953" t="s">
        <v>3110</v>
      </c>
      <c r="O2953" t="s">
        <v>2628</v>
      </c>
      <c r="P2953" s="204">
        <v>5000</v>
      </c>
      <c r="S2953" t="s">
        <v>2477</v>
      </c>
      <c r="T2953" t="s">
        <v>3899</v>
      </c>
      <c r="U2953" s="206">
        <v>4.3499999999999996</v>
      </c>
      <c r="V2953" t="s">
        <v>2748</v>
      </c>
      <c r="W2953" t="s">
        <v>2337</v>
      </c>
      <c r="X2953" t="s">
        <v>2338</v>
      </c>
      <c r="Y2953" t="s">
        <v>3114</v>
      </c>
      <c r="Z2953" t="s">
        <v>3532</v>
      </c>
      <c r="AA2953">
        <v>797923</v>
      </c>
      <c r="AB2953" s="203">
        <v>37030.875</v>
      </c>
      <c r="AC2953" s="203">
        <v>37032.875</v>
      </c>
    </row>
    <row r="2954" spans="1:29" x14ac:dyDescent="0.25">
      <c r="A2954" s="44" t="str">
        <f t="shared" si="226"/>
        <v>US Natural Gas Financial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Financial</v>
      </c>
      <c r="E2954" s="44">
        <f>IF(VLOOKUP(S2954,'DD-Lookup'!$J$6:$L$50,3,FALSE)="Monthly",(YEAR(AC2954)-YEAR(AB2954))*12+MONTH(AC2954)-MONTH(AB2954)+1,(AC2954-AB2954+1))</f>
        <v>13</v>
      </c>
      <c r="F2954" s="218">
        <f t="shared" si="230"/>
        <v>65000</v>
      </c>
      <c r="G2954" s="207">
        <v>1266509</v>
      </c>
      <c r="H2954" s="203">
        <v>37029.3908912037</v>
      </c>
      <c r="I2954" t="s">
        <v>3639</v>
      </c>
      <c r="M2954" t="s">
        <v>2476</v>
      </c>
      <c r="N2954" t="s">
        <v>2711</v>
      </c>
      <c r="O2954" t="s">
        <v>2588</v>
      </c>
      <c r="Q2954" s="204">
        <v>5000</v>
      </c>
      <c r="S2954" t="s">
        <v>2477</v>
      </c>
      <c r="T2954" t="s">
        <v>3899</v>
      </c>
      <c r="U2954" s="206">
        <v>4.1500000000000004</v>
      </c>
      <c r="V2954" t="s">
        <v>3180</v>
      </c>
      <c r="W2954" t="s">
        <v>3181</v>
      </c>
      <c r="X2954" t="s">
        <v>2306</v>
      </c>
      <c r="Y2954" t="s">
        <v>3964</v>
      </c>
      <c r="Z2954" t="s">
        <v>3532</v>
      </c>
      <c r="AA2954" t="s">
        <v>180</v>
      </c>
      <c r="AB2954" s="203">
        <v>37030.875</v>
      </c>
      <c r="AC2954" s="203">
        <v>37042.875</v>
      </c>
    </row>
    <row r="2955" spans="1:29" x14ac:dyDescent="0.25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3</v>
      </c>
      <c r="F2955" s="218">
        <f t="shared" ref="F2955:F3018" si="235">E2955*SUM(P2955:Q2955)</f>
        <v>4500</v>
      </c>
      <c r="G2955" s="207">
        <v>1266510</v>
      </c>
      <c r="H2955" s="203">
        <v>37029.3908912037</v>
      </c>
      <c r="I2955" t="s">
        <v>3109</v>
      </c>
      <c r="M2955" t="s">
        <v>2476</v>
      </c>
      <c r="N2955" t="s">
        <v>3110</v>
      </c>
      <c r="O2955" t="s">
        <v>1839</v>
      </c>
      <c r="Q2955" s="204">
        <v>1500</v>
      </c>
      <c r="S2955" t="s">
        <v>2477</v>
      </c>
      <c r="T2955" t="s">
        <v>3899</v>
      </c>
      <c r="U2955" s="206">
        <v>11.425000000000001</v>
      </c>
      <c r="V2955" t="s">
        <v>3692</v>
      </c>
      <c r="W2955" t="s">
        <v>2431</v>
      </c>
      <c r="X2955" t="s">
        <v>2375</v>
      </c>
      <c r="Y2955" t="s">
        <v>3114</v>
      </c>
      <c r="Z2955" t="s">
        <v>3532</v>
      </c>
      <c r="AA2955">
        <v>797924</v>
      </c>
      <c r="AB2955" s="203">
        <v>37030.875</v>
      </c>
      <c r="AC2955" s="203">
        <v>37032.875</v>
      </c>
    </row>
    <row r="2956" spans="1:29" x14ac:dyDescent="0.25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3</v>
      </c>
      <c r="F2956" s="218">
        <f t="shared" si="235"/>
        <v>15000</v>
      </c>
      <c r="G2956" s="207">
        <v>1266511</v>
      </c>
      <c r="H2956" s="203">
        <v>37029.390902777777</v>
      </c>
      <c r="I2956" t="s">
        <v>3725</v>
      </c>
      <c r="M2956" t="s">
        <v>2476</v>
      </c>
      <c r="N2956" t="s">
        <v>3110</v>
      </c>
      <c r="O2956" t="s">
        <v>1799</v>
      </c>
      <c r="Q2956" s="204">
        <v>5000</v>
      </c>
      <c r="S2956" t="s">
        <v>2477</v>
      </c>
      <c r="T2956" t="s">
        <v>3899</v>
      </c>
      <c r="U2956" s="206">
        <v>4</v>
      </c>
      <c r="V2956" t="s">
        <v>3726</v>
      </c>
      <c r="W2956" t="s">
        <v>2374</v>
      </c>
      <c r="X2956" t="s">
        <v>2375</v>
      </c>
      <c r="Y2956" t="s">
        <v>3114</v>
      </c>
      <c r="Z2956" t="s">
        <v>3532</v>
      </c>
      <c r="AA2956">
        <v>797925</v>
      </c>
      <c r="AB2956" s="203">
        <v>37030.875</v>
      </c>
      <c r="AC2956" s="203">
        <v>37032.875</v>
      </c>
    </row>
    <row r="2957" spans="1:29" x14ac:dyDescent="0.25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3</v>
      </c>
      <c r="F2957" s="218">
        <f t="shared" si="235"/>
        <v>30000</v>
      </c>
      <c r="G2957" s="207">
        <v>1266512</v>
      </c>
      <c r="H2957" s="203">
        <v>37029.390914351854</v>
      </c>
      <c r="I2957" t="s">
        <v>3240</v>
      </c>
      <c r="M2957" t="s">
        <v>2476</v>
      </c>
      <c r="N2957" t="s">
        <v>3110</v>
      </c>
      <c r="O2957" t="s">
        <v>2623</v>
      </c>
      <c r="Q2957" s="204">
        <v>10000</v>
      </c>
      <c r="S2957" t="s">
        <v>2477</v>
      </c>
      <c r="T2957" t="s">
        <v>3899</v>
      </c>
      <c r="U2957" s="206">
        <v>4.13</v>
      </c>
      <c r="V2957" t="s">
        <v>3688</v>
      </c>
      <c r="W2957" t="s">
        <v>2326</v>
      </c>
      <c r="X2957" t="s">
        <v>2327</v>
      </c>
      <c r="Y2957" t="s">
        <v>3114</v>
      </c>
      <c r="Z2957" t="s">
        <v>3532</v>
      </c>
      <c r="AA2957">
        <v>797926</v>
      </c>
      <c r="AB2957" s="203">
        <v>37030.875</v>
      </c>
      <c r="AC2957" s="203">
        <v>37032.875</v>
      </c>
    </row>
    <row r="2958" spans="1:29" x14ac:dyDescent="0.25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3</v>
      </c>
      <c r="F2958" s="218">
        <f t="shared" si="235"/>
        <v>75000</v>
      </c>
      <c r="G2958" s="207">
        <v>1266514</v>
      </c>
      <c r="H2958" s="203">
        <v>37029.390925925924</v>
      </c>
      <c r="I2958" t="s">
        <v>2464</v>
      </c>
      <c r="M2958" t="s">
        <v>2476</v>
      </c>
      <c r="N2958" t="s">
        <v>3110</v>
      </c>
      <c r="O2958" t="s">
        <v>2606</v>
      </c>
      <c r="Q2958" s="204">
        <v>25000</v>
      </c>
      <c r="S2958" t="s">
        <v>2477</v>
      </c>
      <c r="T2958" t="s">
        <v>3899</v>
      </c>
      <c r="U2958" s="206">
        <v>4.16</v>
      </c>
      <c r="V2958" t="s">
        <v>4134</v>
      </c>
      <c r="W2958" t="s">
        <v>2319</v>
      </c>
      <c r="X2958" t="s">
        <v>2320</v>
      </c>
      <c r="Y2958" t="s">
        <v>3114</v>
      </c>
      <c r="Z2958" t="s">
        <v>3532</v>
      </c>
      <c r="AA2958">
        <v>797927</v>
      </c>
      <c r="AB2958" s="203">
        <v>37030.875</v>
      </c>
      <c r="AC2958" s="203">
        <v>37032.875</v>
      </c>
    </row>
    <row r="2959" spans="1:29" x14ac:dyDescent="0.25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3</v>
      </c>
      <c r="F2959" s="218">
        <f t="shared" si="235"/>
        <v>15000</v>
      </c>
      <c r="G2959" s="207">
        <v>1266515</v>
      </c>
      <c r="H2959" s="203">
        <v>37029.390972222223</v>
      </c>
      <c r="I2959" t="s">
        <v>3725</v>
      </c>
      <c r="M2959" t="s">
        <v>2476</v>
      </c>
      <c r="N2959" t="s">
        <v>3110</v>
      </c>
      <c r="O2959" t="s">
        <v>1799</v>
      </c>
      <c r="Q2959" s="204">
        <v>5000</v>
      </c>
      <c r="S2959" t="s">
        <v>2477</v>
      </c>
      <c r="T2959" t="s">
        <v>3899</v>
      </c>
      <c r="U2959" s="206">
        <v>4</v>
      </c>
      <c r="V2959" t="s">
        <v>3726</v>
      </c>
      <c r="W2959" t="s">
        <v>2374</v>
      </c>
      <c r="X2959" t="s">
        <v>2375</v>
      </c>
      <c r="Y2959" t="s">
        <v>3114</v>
      </c>
      <c r="Z2959" t="s">
        <v>3532</v>
      </c>
      <c r="AA2959">
        <v>797928</v>
      </c>
      <c r="AB2959" s="203">
        <v>37030.875</v>
      </c>
      <c r="AC2959" s="203">
        <v>37032.875</v>
      </c>
    </row>
    <row r="2960" spans="1:29" x14ac:dyDescent="0.25">
      <c r="A2960" s="44" t="str">
        <f t="shared" si="231"/>
        <v>US Natural Gas Financial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151</v>
      </c>
      <c r="F2960" s="218">
        <f t="shared" si="235"/>
        <v>755000</v>
      </c>
      <c r="G2960" s="207">
        <v>1266516</v>
      </c>
      <c r="H2960" s="203">
        <v>37029.391030092593</v>
      </c>
      <c r="I2960" t="s">
        <v>3639</v>
      </c>
      <c r="M2960" t="s">
        <v>2476</v>
      </c>
      <c r="N2960" t="s">
        <v>2711</v>
      </c>
      <c r="O2960" t="s">
        <v>3148</v>
      </c>
      <c r="Q2960" s="204">
        <v>5000</v>
      </c>
      <c r="S2960" t="s">
        <v>2477</v>
      </c>
      <c r="T2960" t="s">
        <v>3899</v>
      </c>
      <c r="U2960" s="206">
        <v>4.6900000000000004</v>
      </c>
      <c r="V2960" t="s">
        <v>2361</v>
      </c>
      <c r="W2960" t="s">
        <v>3390</v>
      </c>
      <c r="X2960" t="s">
        <v>2713</v>
      </c>
      <c r="Y2960" t="s">
        <v>3964</v>
      </c>
      <c r="Z2960" t="s">
        <v>3532</v>
      </c>
      <c r="AA2960" t="s">
        <v>181</v>
      </c>
      <c r="AB2960" s="203">
        <v>37196</v>
      </c>
      <c r="AC2960" s="203">
        <v>37346</v>
      </c>
    </row>
    <row r="2961" spans="1:29" x14ac:dyDescent="0.25">
      <c r="A2961" s="44" t="str">
        <f t="shared" si="231"/>
        <v xml:space="preserve"> Power Physical</v>
      </c>
      <c r="B2961" s="44" t="str">
        <f t="shared" si="232"/>
        <v/>
      </c>
      <c r="C2961" s="44" t="str">
        <f t="shared" si="233"/>
        <v>Power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365</v>
      </c>
      <c r="F2961" s="218">
        <f t="shared" si="235"/>
        <v>1825</v>
      </c>
      <c r="G2961" s="207">
        <v>1266517</v>
      </c>
      <c r="H2961" s="203">
        <v>37029.391053240739</v>
      </c>
      <c r="I2961" t="s">
        <v>3043</v>
      </c>
      <c r="M2961" t="s">
        <v>3301</v>
      </c>
      <c r="N2961" t="s">
        <v>3905</v>
      </c>
      <c r="O2961" t="s">
        <v>4114</v>
      </c>
      <c r="P2961" s="204">
        <v>5</v>
      </c>
      <c r="S2961" t="s">
        <v>2475</v>
      </c>
      <c r="T2961" t="s">
        <v>3906</v>
      </c>
      <c r="U2961" s="206">
        <v>31</v>
      </c>
      <c r="V2961" t="s">
        <v>2547</v>
      </c>
      <c r="W2961" t="s">
        <v>3969</v>
      </c>
      <c r="X2961" t="s">
        <v>3908</v>
      </c>
      <c r="Y2961" t="s">
        <v>3909</v>
      </c>
      <c r="Z2961" t="s">
        <v>3910</v>
      </c>
      <c r="AA2961">
        <v>104156.1</v>
      </c>
      <c r="AB2961" s="203">
        <v>37257</v>
      </c>
      <c r="AC2961" s="203">
        <v>37621</v>
      </c>
    </row>
    <row r="2962" spans="1:29" x14ac:dyDescent="0.25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3</v>
      </c>
      <c r="F2962" s="218">
        <f t="shared" si="235"/>
        <v>11226</v>
      </c>
      <c r="G2962" s="207">
        <v>1266518</v>
      </c>
      <c r="H2962" s="203">
        <v>37029.391064814816</v>
      </c>
      <c r="I2962" t="s">
        <v>3169</v>
      </c>
      <c r="M2962" t="s">
        <v>2476</v>
      </c>
      <c r="N2962" t="s">
        <v>3110</v>
      </c>
      <c r="O2962" t="s">
        <v>1770</v>
      </c>
      <c r="Q2962" s="204">
        <v>3742</v>
      </c>
      <c r="S2962" t="s">
        <v>2477</v>
      </c>
      <c r="T2962" t="s">
        <v>3899</v>
      </c>
      <c r="U2962" s="206">
        <v>4.04</v>
      </c>
      <c r="V2962" t="s">
        <v>2315</v>
      </c>
      <c r="W2962" t="s">
        <v>3174</v>
      </c>
      <c r="X2962" t="s">
        <v>3138</v>
      </c>
      <c r="Y2962" t="s">
        <v>3114</v>
      </c>
      <c r="Z2962" t="s">
        <v>3532</v>
      </c>
      <c r="AA2962">
        <v>797929</v>
      </c>
      <c r="AB2962" s="203">
        <v>37030.875</v>
      </c>
      <c r="AC2962" s="203">
        <v>37032.875</v>
      </c>
    </row>
    <row r="2963" spans="1:29" x14ac:dyDescent="0.25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3</v>
      </c>
      <c r="F2963" s="218">
        <f t="shared" si="235"/>
        <v>75000</v>
      </c>
      <c r="G2963" s="207">
        <v>1266519</v>
      </c>
      <c r="H2963" s="203">
        <v>37029.391122685185</v>
      </c>
      <c r="I2963" t="s">
        <v>2464</v>
      </c>
      <c r="M2963" t="s">
        <v>2476</v>
      </c>
      <c r="N2963" t="s">
        <v>3110</v>
      </c>
      <c r="O2963" t="s">
        <v>2606</v>
      </c>
      <c r="Q2963" s="204">
        <v>25000</v>
      </c>
      <c r="S2963" t="s">
        <v>2477</v>
      </c>
      <c r="T2963" t="s">
        <v>3899</v>
      </c>
      <c r="U2963" s="206">
        <v>4.165</v>
      </c>
      <c r="V2963" t="s">
        <v>4134</v>
      </c>
      <c r="W2963" t="s">
        <v>2319</v>
      </c>
      <c r="X2963" t="s">
        <v>2320</v>
      </c>
      <c r="Y2963" t="s">
        <v>3114</v>
      </c>
      <c r="Z2963" t="s">
        <v>3532</v>
      </c>
      <c r="AA2963">
        <v>797930</v>
      </c>
      <c r="AB2963" s="203">
        <v>37030.875</v>
      </c>
      <c r="AC2963" s="203">
        <v>37032.875</v>
      </c>
    </row>
    <row r="2964" spans="1:29" x14ac:dyDescent="0.25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3</v>
      </c>
      <c r="F2964" s="218">
        <f t="shared" si="235"/>
        <v>4704</v>
      </c>
      <c r="G2964" s="207">
        <v>1266520</v>
      </c>
      <c r="H2964" s="203">
        <v>37029.391134259262</v>
      </c>
      <c r="I2964" t="s">
        <v>2367</v>
      </c>
      <c r="M2964" t="s">
        <v>2476</v>
      </c>
      <c r="N2964" t="s">
        <v>3110</v>
      </c>
      <c r="O2964" t="s">
        <v>1913</v>
      </c>
      <c r="P2964" s="204">
        <v>1568</v>
      </c>
      <c r="S2964" t="s">
        <v>2477</v>
      </c>
      <c r="T2964" t="s">
        <v>3899</v>
      </c>
      <c r="U2964" s="206">
        <v>4.4450000000000003</v>
      </c>
      <c r="V2964" t="s">
        <v>2368</v>
      </c>
      <c r="W2964" t="s">
        <v>2358</v>
      </c>
      <c r="X2964" t="s">
        <v>2359</v>
      </c>
      <c r="Y2964" t="s">
        <v>3114</v>
      </c>
      <c r="Z2964" t="s">
        <v>3532</v>
      </c>
      <c r="AA2964">
        <v>797931</v>
      </c>
      <c r="AB2964" s="203">
        <v>37030.875</v>
      </c>
      <c r="AC2964" s="203">
        <v>37032.875</v>
      </c>
    </row>
    <row r="2965" spans="1:29" x14ac:dyDescent="0.25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3</v>
      </c>
      <c r="F2965" s="218">
        <f t="shared" si="235"/>
        <v>15000</v>
      </c>
      <c r="G2965" s="207">
        <v>1266521</v>
      </c>
      <c r="H2965" s="203">
        <v>37029.391157407408</v>
      </c>
      <c r="I2965" t="s">
        <v>27</v>
      </c>
      <c r="M2965" t="s">
        <v>2476</v>
      </c>
      <c r="N2965" t="s">
        <v>3110</v>
      </c>
      <c r="O2965" t="s">
        <v>1768</v>
      </c>
      <c r="Q2965" s="204">
        <v>5000</v>
      </c>
      <c r="S2965" t="s">
        <v>2477</v>
      </c>
      <c r="T2965" t="s">
        <v>3899</v>
      </c>
      <c r="U2965" s="206">
        <v>3.98</v>
      </c>
      <c r="V2965" t="s">
        <v>28</v>
      </c>
      <c r="W2965" t="s">
        <v>3174</v>
      </c>
      <c r="X2965" t="s">
        <v>3138</v>
      </c>
      <c r="Y2965" t="s">
        <v>3114</v>
      </c>
      <c r="Z2965" t="s">
        <v>3532</v>
      </c>
      <c r="AA2965">
        <v>797932</v>
      </c>
      <c r="AB2965" s="203">
        <v>37030.875</v>
      </c>
      <c r="AC2965" s="203">
        <v>37032.875</v>
      </c>
    </row>
    <row r="2966" spans="1:29" x14ac:dyDescent="0.25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3</v>
      </c>
      <c r="F2966" s="218">
        <f t="shared" si="235"/>
        <v>15000</v>
      </c>
      <c r="G2966" s="207">
        <v>1266522</v>
      </c>
      <c r="H2966" s="203">
        <v>37029.391168981485</v>
      </c>
      <c r="I2966" t="s">
        <v>2313</v>
      </c>
      <c r="M2966" t="s">
        <v>2476</v>
      </c>
      <c r="N2966" t="s">
        <v>3110</v>
      </c>
      <c r="O2966" t="s">
        <v>1769</v>
      </c>
      <c r="P2966" s="204">
        <v>5000</v>
      </c>
      <c r="S2966" t="s">
        <v>2477</v>
      </c>
      <c r="T2966" t="s">
        <v>3899</v>
      </c>
      <c r="U2966" s="206">
        <v>4.0250000000000004</v>
      </c>
      <c r="V2966" t="s">
        <v>2336</v>
      </c>
      <c r="W2966" t="s">
        <v>3174</v>
      </c>
      <c r="X2966" t="s">
        <v>3138</v>
      </c>
      <c r="Y2966" t="s">
        <v>3114</v>
      </c>
      <c r="Z2966" t="s">
        <v>3532</v>
      </c>
      <c r="AA2966">
        <v>797933</v>
      </c>
      <c r="AB2966" s="203">
        <v>37030.875</v>
      </c>
      <c r="AC2966" s="203">
        <v>37032.875</v>
      </c>
    </row>
    <row r="2967" spans="1:29" x14ac:dyDescent="0.25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3</v>
      </c>
      <c r="F2967" s="218">
        <f t="shared" si="235"/>
        <v>15000</v>
      </c>
      <c r="G2967" s="207">
        <v>1266523</v>
      </c>
      <c r="H2967" s="203">
        <v>37029.391203703701</v>
      </c>
      <c r="I2967" t="s">
        <v>2943</v>
      </c>
      <c r="M2967" t="s">
        <v>2476</v>
      </c>
      <c r="N2967" t="s">
        <v>3110</v>
      </c>
      <c r="O2967" t="s">
        <v>1779</v>
      </c>
      <c r="P2967" s="204">
        <v>5000</v>
      </c>
      <c r="S2967" t="s">
        <v>2477</v>
      </c>
      <c r="T2967" t="s">
        <v>3899</v>
      </c>
      <c r="U2967" s="206">
        <v>4.3449999999999998</v>
      </c>
      <c r="V2967" t="s">
        <v>2944</v>
      </c>
      <c r="W2967" t="s">
        <v>3174</v>
      </c>
      <c r="X2967" t="s">
        <v>3175</v>
      </c>
      <c r="Y2967" t="s">
        <v>3114</v>
      </c>
      <c r="Z2967" t="s">
        <v>3532</v>
      </c>
      <c r="AA2967">
        <v>797934</v>
      </c>
      <c r="AB2967" s="203">
        <v>37030.875</v>
      </c>
      <c r="AC2967" s="203">
        <v>37032.875</v>
      </c>
    </row>
    <row r="2968" spans="1:29" x14ac:dyDescent="0.25">
      <c r="A2968" s="44" t="str">
        <f t="shared" si="231"/>
        <v xml:space="preserve"> Metals Financial</v>
      </c>
      <c r="B2968" s="44" t="str">
        <f t="shared" si="232"/>
        <v/>
      </c>
      <c r="C2968" s="44" t="str">
        <f t="shared" si="233"/>
        <v>Metals</v>
      </c>
      <c r="D2968" s="44" t="str">
        <f t="shared" si="234"/>
        <v>Financial</v>
      </c>
      <c r="E2968" s="44">
        <f>IF(VLOOKUP(S2968,'DD-Lookup'!$J$6:$L$50,3,FALSE)="Monthly",(YEAR(AC2968)-YEAR(AB2968))*12+MONTH(AC2968)-MONTH(AB2968)+1,(AC2968-AB2968+1))</f>
        <v>1</v>
      </c>
      <c r="F2968" s="218">
        <f t="shared" si="235"/>
        <v>10</v>
      </c>
      <c r="G2968" s="207">
        <v>1266525</v>
      </c>
      <c r="H2968" s="203">
        <v>37029.391215277778</v>
      </c>
      <c r="I2968" t="s">
        <v>3822</v>
      </c>
      <c r="M2968" t="s">
        <v>2482</v>
      </c>
      <c r="N2968" t="s">
        <v>3972</v>
      </c>
      <c r="O2968" t="s">
        <v>3973</v>
      </c>
      <c r="Q2968" s="204">
        <v>10</v>
      </c>
      <c r="S2968" t="s">
        <v>3974</v>
      </c>
      <c r="T2968" t="s">
        <v>3899</v>
      </c>
      <c r="U2968" s="206">
        <v>7245</v>
      </c>
      <c r="V2968" t="s">
        <v>3823</v>
      </c>
      <c r="W2968" t="s">
        <v>3976</v>
      </c>
      <c r="X2968" t="s">
        <v>3902</v>
      </c>
      <c r="Y2968" t="s">
        <v>3903</v>
      </c>
      <c r="Z2968" t="s">
        <v>3904</v>
      </c>
      <c r="AA2968">
        <v>2138663</v>
      </c>
    </row>
    <row r="2969" spans="1:29" x14ac:dyDescent="0.25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3</v>
      </c>
      <c r="F2969" s="218">
        <f t="shared" si="235"/>
        <v>12762</v>
      </c>
      <c r="G2969" s="207">
        <v>1266526</v>
      </c>
      <c r="H2969" s="203">
        <v>37029.391238425924</v>
      </c>
      <c r="I2969" t="s">
        <v>182</v>
      </c>
      <c r="M2969" t="s">
        <v>2476</v>
      </c>
      <c r="N2969" t="s">
        <v>3110</v>
      </c>
      <c r="O2969" t="s">
        <v>2624</v>
      </c>
      <c r="Q2969" s="204">
        <v>4254</v>
      </c>
      <c r="S2969" t="s">
        <v>2477</v>
      </c>
      <c r="T2969" t="s">
        <v>3899</v>
      </c>
      <c r="U2969" s="206">
        <v>4.1100000000000003</v>
      </c>
      <c r="V2969" t="s">
        <v>183</v>
      </c>
      <c r="W2969" t="s">
        <v>4133</v>
      </c>
      <c r="X2969" t="s">
        <v>2378</v>
      </c>
      <c r="Y2969" t="s">
        <v>3114</v>
      </c>
      <c r="Z2969" t="s">
        <v>3532</v>
      </c>
      <c r="AA2969">
        <v>797936</v>
      </c>
      <c r="AB2969" s="203">
        <v>37030.875</v>
      </c>
      <c r="AC2969" s="203">
        <v>37032.875</v>
      </c>
    </row>
    <row r="2970" spans="1:29" x14ac:dyDescent="0.25">
      <c r="A2970" s="44" t="str">
        <f t="shared" si="231"/>
        <v xml:space="preserve"> Natural Gas Financial</v>
      </c>
      <c r="B2970" s="44" t="str">
        <f t="shared" si="232"/>
        <v/>
      </c>
      <c r="C2970" s="44" t="str">
        <f t="shared" si="233"/>
        <v>Natural Gas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214</v>
      </c>
      <c r="F2970" s="218">
        <f t="shared" si="235"/>
        <v>1070000</v>
      </c>
      <c r="G2970" s="207">
        <v>1266527</v>
      </c>
      <c r="H2970" s="203">
        <v>37029.391261574077</v>
      </c>
      <c r="I2970" t="s">
        <v>2654</v>
      </c>
      <c r="M2970" t="s">
        <v>2476</v>
      </c>
      <c r="N2970" t="s">
        <v>3842</v>
      </c>
      <c r="O2970" t="s">
        <v>2181</v>
      </c>
      <c r="Q2970" s="204">
        <v>5000</v>
      </c>
      <c r="S2970" t="s">
        <v>2477</v>
      </c>
      <c r="T2970" t="s">
        <v>3899</v>
      </c>
      <c r="U2970" s="206">
        <v>-0.38</v>
      </c>
      <c r="V2970" t="s">
        <v>2521</v>
      </c>
      <c r="W2970" t="s">
        <v>3844</v>
      </c>
      <c r="X2970" t="s">
        <v>3845</v>
      </c>
      <c r="Y2970" t="s">
        <v>3964</v>
      </c>
      <c r="Z2970" t="s">
        <v>3533</v>
      </c>
      <c r="AA2970" t="s">
        <v>184</v>
      </c>
      <c r="AB2970" s="203">
        <v>37347</v>
      </c>
      <c r="AC2970" s="203">
        <v>37560</v>
      </c>
    </row>
    <row r="2971" spans="1:29" x14ac:dyDescent="0.25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3</v>
      </c>
      <c r="F2971" s="218">
        <f t="shared" si="235"/>
        <v>15000</v>
      </c>
      <c r="G2971" s="207">
        <v>1266528</v>
      </c>
      <c r="H2971" s="203">
        <v>37029.391377314816</v>
      </c>
      <c r="I2971" t="s">
        <v>2704</v>
      </c>
      <c r="M2971" t="s">
        <v>2476</v>
      </c>
      <c r="N2971" t="s">
        <v>3110</v>
      </c>
      <c r="O2971" t="s">
        <v>1761</v>
      </c>
      <c r="Q2971" s="204">
        <v>5000</v>
      </c>
      <c r="S2971" t="s">
        <v>2477</v>
      </c>
      <c r="T2971" t="s">
        <v>3899</v>
      </c>
      <c r="U2971" s="206">
        <v>4.4850000000000003</v>
      </c>
      <c r="V2971" t="s">
        <v>2382</v>
      </c>
      <c r="W2971" t="s">
        <v>2358</v>
      </c>
      <c r="X2971" t="s">
        <v>2359</v>
      </c>
      <c r="Y2971" t="s">
        <v>3114</v>
      </c>
      <c r="Z2971" t="s">
        <v>3532</v>
      </c>
      <c r="AA2971">
        <v>797937</v>
      </c>
      <c r="AB2971" s="203">
        <v>37030.875</v>
      </c>
      <c r="AC2971" s="203">
        <v>37032.875</v>
      </c>
    </row>
    <row r="2972" spans="1:29" x14ac:dyDescent="0.25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3</v>
      </c>
      <c r="F2972" s="218">
        <f t="shared" si="235"/>
        <v>9000</v>
      </c>
      <c r="G2972" s="207">
        <v>1266530</v>
      </c>
      <c r="H2972" s="203">
        <v>37029.391458333332</v>
      </c>
      <c r="I2972" t="s">
        <v>2654</v>
      </c>
      <c r="M2972" t="s">
        <v>2476</v>
      </c>
      <c r="N2972" t="s">
        <v>3110</v>
      </c>
      <c r="O2972" t="s">
        <v>1846</v>
      </c>
      <c r="P2972" s="204">
        <v>3000</v>
      </c>
      <c r="S2972" t="s">
        <v>2477</v>
      </c>
      <c r="T2972" t="s">
        <v>3899</v>
      </c>
      <c r="U2972" s="206">
        <v>4.1950000000000003</v>
      </c>
      <c r="V2972" t="s">
        <v>3206</v>
      </c>
      <c r="W2972" t="s">
        <v>2319</v>
      </c>
      <c r="X2972" t="s">
        <v>2320</v>
      </c>
      <c r="Y2972" t="s">
        <v>3114</v>
      </c>
      <c r="Z2972" t="s">
        <v>3532</v>
      </c>
      <c r="AA2972">
        <v>797938</v>
      </c>
      <c r="AB2972" s="203">
        <v>37030.875</v>
      </c>
      <c r="AC2972" s="203">
        <v>37032.875</v>
      </c>
    </row>
    <row r="2973" spans="1:29" x14ac:dyDescent="0.25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3</v>
      </c>
      <c r="F2973" s="218">
        <f t="shared" si="235"/>
        <v>15000</v>
      </c>
      <c r="G2973" s="207">
        <v>1266531</v>
      </c>
      <c r="H2973" s="203">
        <v>37029.391550925924</v>
      </c>
      <c r="I2973" t="s">
        <v>2835</v>
      </c>
      <c r="M2973" t="s">
        <v>2476</v>
      </c>
      <c r="N2973" t="s">
        <v>3110</v>
      </c>
      <c r="O2973" t="s">
        <v>1848</v>
      </c>
      <c r="P2973" s="204">
        <v>5000</v>
      </c>
      <c r="S2973" t="s">
        <v>2477</v>
      </c>
      <c r="T2973" t="s">
        <v>3899</v>
      </c>
      <c r="U2973" s="206">
        <v>4.3550000000000004</v>
      </c>
      <c r="V2973" t="s">
        <v>2836</v>
      </c>
      <c r="W2973" t="s">
        <v>3174</v>
      </c>
      <c r="X2973" t="s">
        <v>3175</v>
      </c>
      <c r="Y2973" t="s">
        <v>3114</v>
      </c>
      <c r="Z2973" t="s">
        <v>3532</v>
      </c>
      <c r="AA2973">
        <v>797939</v>
      </c>
      <c r="AB2973" s="203">
        <v>37030.875</v>
      </c>
      <c r="AC2973" s="203">
        <v>37032.875</v>
      </c>
    </row>
    <row r="2974" spans="1:29" x14ac:dyDescent="0.25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3</v>
      </c>
      <c r="F2974" s="218">
        <f t="shared" si="235"/>
        <v>15000</v>
      </c>
      <c r="G2974" s="207">
        <v>1266532</v>
      </c>
      <c r="H2974" s="203">
        <v>37029.391562500001</v>
      </c>
      <c r="I2974" t="s">
        <v>3161</v>
      </c>
      <c r="M2974" t="s">
        <v>2476</v>
      </c>
      <c r="N2974" t="s">
        <v>3110</v>
      </c>
      <c r="O2974" t="s">
        <v>1755</v>
      </c>
      <c r="P2974" s="204">
        <v>5000</v>
      </c>
      <c r="S2974" t="s">
        <v>2477</v>
      </c>
      <c r="T2974" t="s">
        <v>3899</v>
      </c>
      <c r="U2974" s="206">
        <v>4.49</v>
      </c>
      <c r="V2974" t="s">
        <v>2536</v>
      </c>
      <c r="W2974" t="s">
        <v>2358</v>
      </c>
      <c r="X2974" t="s">
        <v>2359</v>
      </c>
      <c r="Y2974" t="s">
        <v>3114</v>
      </c>
      <c r="Z2974" t="s">
        <v>3532</v>
      </c>
      <c r="AA2974">
        <v>797940</v>
      </c>
      <c r="AB2974" s="203">
        <v>37030.875</v>
      </c>
      <c r="AC2974" s="203">
        <v>37032.875</v>
      </c>
    </row>
    <row r="2975" spans="1:29" x14ac:dyDescent="0.25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3</v>
      </c>
      <c r="F2975" s="218">
        <f t="shared" si="235"/>
        <v>6600</v>
      </c>
      <c r="G2975" s="207">
        <v>1266533</v>
      </c>
      <c r="H2975" s="203">
        <v>37029.391562500001</v>
      </c>
      <c r="I2975" t="s">
        <v>2401</v>
      </c>
      <c r="M2975" t="s">
        <v>2476</v>
      </c>
      <c r="N2975" t="s">
        <v>3110</v>
      </c>
      <c r="O2975" t="s">
        <v>1846</v>
      </c>
      <c r="P2975" s="204">
        <v>2200</v>
      </c>
      <c r="S2975" t="s">
        <v>2477</v>
      </c>
      <c r="T2975" t="s">
        <v>3899</v>
      </c>
      <c r="U2975" s="206">
        <v>4.1950000000000003</v>
      </c>
      <c r="V2975" t="s">
        <v>2402</v>
      </c>
      <c r="W2975" t="s">
        <v>2319</v>
      </c>
      <c r="X2975" t="s">
        <v>2320</v>
      </c>
      <c r="Y2975" t="s">
        <v>3114</v>
      </c>
      <c r="Z2975" t="s">
        <v>3532</v>
      </c>
      <c r="AA2975">
        <v>797941</v>
      </c>
      <c r="AB2975" s="203">
        <v>37030.875</v>
      </c>
      <c r="AC2975" s="203">
        <v>37032.875</v>
      </c>
    </row>
    <row r="2976" spans="1:29" x14ac:dyDescent="0.25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3</v>
      </c>
      <c r="F2976" s="218">
        <f t="shared" si="235"/>
        <v>9000</v>
      </c>
      <c r="G2976" s="207">
        <v>1266534</v>
      </c>
      <c r="H2976" s="203">
        <v>37029.391631944447</v>
      </c>
      <c r="I2976" t="s">
        <v>2630</v>
      </c>
      <c r="M2976" t="s">
        <v>2476</v>
      </c>
      <c r="N2976" t="s">
        <v>3110</v>
      </c>
      <c r="O2976" t="s">
        <v>1756</v>
      </c>
      <c r="Q2976" s="204">
        <v>3000</v>
      </c>
      <c r="S2976" t="s">
        <v>2477</v>
      </c>
      <c r="T2976" t="s">
        <v>3899</v>
      </c>
      <c r="U2976" s="206">
        <v>4.1100000000000003</v>
      </c>
      <c r="V2976" t="s">
        <v>2963</v>
      </c>
      <c r="W2976" t="s">
        <v>3157</v>
      </c>
      <c r="X2976" t="s">
        <v>3158</v>
      </c>
      <c r="Y2976" t="s">
        <v>3114</v>
      </c>
      <c r="Z2976" t="s">
        <v>3532</v>
      </c>
      <c r="AA2976">
        <v>797943</v>
      </c>
      <c r="AB2976" s="203">
        <v>37030.875</v>
      </c>
      <c r="AC2976" s="203">
        <v>37032.875</v>
      </c>
    </row>
    <row r="2977" spans="1:29" x14ac:dyDescent="0.25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3</v>
      </c>
      <c r="F2977" s="218">
        <f t="shared" si="235"/>
        <v>15000</v>
      </c>
      <c r="G2977" s="207">
        <v>1266535</v>
      </c>
      <c r="H2977" s="203">
        <v>37029.391655092593</v>
      </c>
      <c r="I2977" t="s">
        <v>2654</v>
      </c>
      <c r="M2977" t="s">
        <v>2476</v>
      </c>
      <c r="N2977" t="s">
        <v>3110</v>
      </c>
      <c r="O2977" t="s">
        <v>1761</v>
      </c>
      <c r="Q2977" s="204">
        <v>5000</v>
      </c>
      <c r="S2977" t="s">
        <v>2477</v>
      </c>
      <c r="T2977" t="s">
        <v>3899</v>
      </c>
      <c r="U2977" s="206">
        <v>4.4850000000000003</v>
      </c>
      <c r="V2977" t="s">
        <v>2356</v>
      </c>
      <c r="W2977" t="s">
        <v>2358</v>
      </c>
      <c r="X2977" t="s">
        <v>2359</v>
      </c>
      <c r="Y2977" t="s">
        <v>3114</v>
      </c>
      <c r="Z2977" t="s">
        <v>3532</v>
      </c>
      <c r="AA2977">
        <v>797944</v>
      </c>
      <c r="AB2977" s="203">
        <v>37030.875</v>
      </c>
      <c r="AC2977" s="203">
        <v>37032.875</v>
      </c>
    </row>
    <row r="2978" spans="1:29" x14ac:dyDescent="0.25">
      <c r="A2978" s="44" t="str">
        <f t="shared" si="231"/>
        <v xml:space="preserve"> Natural Gas Physical</v>
      </c>
      <c r="B2978" s="44" t="str">
        <f t="shared" si="232"/>
        <v/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4</v>
      </c>
      <c r="F2978" s="218">
        <f t="shared" si="235"/>
        <v>20000</v>
      </c>
      <c r="G2978" s="207">
        <v>1266536</v>
      </c>
      <c r="H2978" s="203">
        <v>37029.391712962963</v>
      </c>
      <c r="I2978" t="s">
        <v>3816</v>
      </c>
      <c r="M2978" t="s">
        <v>2476</v>
      </c>
      <c r="N2978" t="s">
        <v>2391</v>
      </c>
      <c r="O2978" t="s">
        <v>2080</v>
      </c>
      <c r="P2978" s="204">
        <v>5000</v>
      </c>
      <c r="S2978" t="s">
        <v>4050</v>
      </c>
      <c r="T2978" t="s">
        <v>2392</v>
      </c>
      <c r="U2978" s="206">
        <v>5.415</v>
      </c>
      <c r="V2978" t="s">
        <v>3817</v>
      </c>
      <c r="W2978" t="s">
        <v>2394</v>
      </c>
      <c r="X2978" t="s">
        <v>2395</v>
      </c>
      <c r="Y2978" t="s">
        <v>3114</v>
      </c>
      <c r="Z2978" t="s">
        <v>3533</v>
      </c>
      <c r="AA2978">
        <v>797945</v>
      </c>
      <c r="AB2978" s="203">
        <v>37029.875</v>
      </c>
      <c r="AC2978" s="203">
        <v>37032.875</v>
      </c>
    </row>
    <row r="2979" spans="1:29" x14ac:dyDescent="0.25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3</v>
      </c>
      <c r="F2979" s="218">
        <f t="shared" si="235"/>
        <v>15000</v>
      </c>
      <c r="G2979" s="207">
        <v>1266537</v>
      </c>
      <c r="H2979" s="203">
        <v>37029.391724537039</v>
      </c>
      <c r="I2979" t="s">
        <v>2863</v>
      </c>
      <c r="M2979" t="s">
        <v>2476</v>
      </c>
      <c r="N2979" t="s">
        <v>3110</v>
      </c>
      <c r="O2979" t="s">
        <v>1802</v>
      </c>
      <c r="Q2979" s="204">
        <v>5000</v>
      </c>
      <c r="S2979" t="s">
        <v>2477</v>
      </c>
      <c r="T2979" t="s">
        <v>3899</v>
      </c>
      <c r="U2979" s="206">
        <v>4.04</v>
      </c>
      <c r="V2979" t="s">
        <v>2864</v>
      </c>
      <c r="W2979" t="s">
        <v>3157</v>
      </c>
      <c r="X2979" t="s">
        <v>3158</v>
      </c>
      <c r="Y2979" t="s">
        <v>3114</v>
      </c>
      <c r="Z2979" t="s">
        <v>3532</v>
      </c>
      <c r="AA2979">
        <v>797946</v>
      </c>
      <c r="AB2979" s="203">
        <v>37030.875</v>
      </c>
      <c r="AC2979" s="203">
        <v>37032.875</v>
      </c>
    </row>
    <row r="2980" spans="1:29" x14ac:dyDescent="0.25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3</v>
      </c>
      <c r="F2980" s="218">
        <f t="shared" si="235"/>
        <v>15000</v>
      </c>
      <c r="G2980" s="207">
        <v>1266538</v>
      </c>
      <c r="H2980" s="203">
        <v>37029.391782407409</v>
      </c>
      <c r="I2980" t="s">
        <v>2835</v>
      </c>
      <c r="M2980" t="s">
        <v>2476</v>
      </c>
      <c r="N2980" t="s">
        <v>3110</v>
      </c>
      <c r="O2980" t="s">
        <v>1848</v>
      </c>
      <c r="P2980" s="204">
        <v>5000</v>
      </c>
      <c r="S2980" t="s">
        <v>2477</v>
      </c>
      <c r="T2980" t="s">
        <v>3899</v>
      </c>
      <c r="U2980" s="206">
        <v>4.3499999999999996</v>
      </c>
      <c r="V2980" t="s">
        <v>2836</v>
      </c>
      <c r="W2980" t="s">
        <v>3174</v>
      </c>
      <c r="X2980" t="s">
        <v>3175</v>
      </c>
      <c r="Y2980" t="s">
        <v>3114</v>
      </c>
      <c r="Z2980" t="s">
        <v>3532</v>
      </c>
      <c r="AA2980">
        <v>797947</v>
      </c>
      <c r="AB2980" s="203">
        <v>37030.875</v>
      </c>
      <c r="AC2980" s="203">
        <v>37032.875</v>
      </c>
    </row>
    <row r="2981" spans="1:29" x14ac:dyDescent="0.25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3</v>
      </c>
      <c r="F2981" s="218">
        <f t="shared" si="235"/>
        <v>30000</v>
      </c>
      <c r="G2981" s="207">
        <v>1266539</v>
      </c>
      <c r="H2981" s="203">
        <v>37029.391793981478</v>
      </c>
      <c r="I2981" t="s">
        <v>2316</v>
      </c>
      <c r="M2981" t="s">
        <v>2476</v>
      </c>
      <c r="N2981" t="s">
        <v>3110</v>
      </c>
      <c r="O2981" t="s">
        <v>2606</v>
      </c>
      <c r="P2981" s="204">
        <v>10000</v>
      </c>
      <c r="S2981" t="s">
        <v>2477</v>
      </c>
      <c r="T2981" t="s">
        <v>3899</v>
      </c>
      <c r="U2981" s="206">
        <v>4.165</v>
      </c>
      <c r="V2981" t="s">
        <v>3795</v>
      </c>
      <c r="W2981" t="s">
        <v>2319</v>
      </c>
      <c r="X2981" t="s">
        <v>2320</v>
      </c>
      <c r="Y2981" t="s">
        <v>3114</v>
      </c>
      <c r="Z2981" t="s">
        <v>3532</v>
      </c>
      <c r="AA2981">
        <v>797948</v>
      </c>
      <c r="AB2981" s="203">
        <v>37030.875</v>
      </c>
      <c r="AC2981" s="203">
        <v>37032.875</v>
      </c>
    </row>
    <row r="2982" spans="1:29" x14ac:dyDescent="0.25">
      <c r="A2982" s="44" t="str">
        <f t="shared" si="231"/>
        <v>US Crude Financial</v>
      </c>
      <c r="B2982" s="44" t="str">
        <f t="shared" si="232"/>
        <v>US</v>
      </c>
      <c r="C2982" s="44" t="str">
        <f t="shared" si="233"/>
        <v>Crude</v>
      </c>
      <c r="D2982" s="44" t="str">
        <f t="shared" si="234"/>
        <v>Financial</v>
      </c>
      <c r="E2982" s="44">
        <f>IF(VLOOKUP(S2982,'DD-Lookup'!$J$6:$L$50,3,FALSE)="Monthly",(YEAR(AC2982)-YEAR(AB2982))*12+MONTH(AC2982)-MONTH(AB2982)+1,(AC2982-AB2982+1))</f>
        <v>1</v>
      </c>
      <c r="F2982" s="218">
        <f t="shared" si="235"/>
        <v>40000</v>
      </c>
      <c r="G2982" s="207">
        <v>1266540</v>
      </c>
      <c r="H2982" s="203">
        <v>37029.391817129632</v>
      </c>
      <c r="I2982" t="s">
        <v>4149</v>
      </c>
      <c r="M2982" t="s">
        <v>3626</v>
      </c>
      <c r="N2982" t="s">
        <v>4150</v>
      </c>
      <c r="O2982" t="s">
        <v>4151</v>
      </c>
      <c r="P2982" s="204">
        <v>40000</v>
      </c>
      <c r="S2982" t="s">
        <v>2483</v>
      </c>
      <c r="T2982" t="s">
        <v>3899</v>
      </c>
      <c r="U2982" s="206">
        <v>29.36</v>
      </c>
      <c r="V2982" t="s">
        <v>2372</v>
      </c>
      <c r="W2982" t="s">
        <v>4153</v>
      </c>
      <c r="X2982" t="s">
        <v>4154</v>
      </c>
      <c r="Y2982" t="s">
        <v>3964</v>
      </c>
      <c r="Z2982" t="s">
        <v>3532</v>
      </c>
      <c r="AA2982" t="s">
        <v>185</v>
      </c>
      <c r="AB2982" s="203">
        <v>37043</v>
      </c>
      <c r="AC2982" s="203">
        <v>37072</v>
      </c>
    </row>
    <row r="2983" spans="1:29" x14ac:dyDescent="0.25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3</v>
      </c>
      <c r="F2983" s="218">
        <f t="shared" si="235"/>
        <v>15000</v>
      </c>
      <c r="G2983" s="207">
        <v>1266541</v>
      </c>
      <c r="H2983" s="203">
        <v>37029.391863425924</v>
      </c>
      <c r="I2983" t="s">
        <v>2313</v>
      </c>
      <c r="M2983" t="s">
        <v>2476</v>
      </c>
      <c r="N2983" t="s">
        <v>3110</v>
      </c>
      <c r="O2983" t="s">
        <v>1769</v>
      </c>
      <c r="P2983" s="204">
        <v>5000</v>
      </c>
      <c r="S2983" t="s">
        <v>2477</v>
      </c>
      <c r="T2983" t="s">
        <v>3899</v>
      </c>
      <c r="U2983" s="206">
        <v>4.0199999999999996</v>
      </c>
      <c r="V2983" t="s">
        <v>2336</v>
      </c>
      <c r="W2983" t="s">
        <v>3174</v>
      </c>
      <c r="X2983" t="s">
        <v>3138</v>
      </c>
      <c r="Y2983" t="s">
        <v>3114</v>
      </c>
      <c r="Z2983" t="s">
        <v>3532</v>
      </c>
      <c r="AA2983">
        <v>797949</v>
      </c>
      <c r="AB2983" s="203">
        <v>37030.875</v>
      </c>
      <c r="AC2983" s="203">
        <v>37032.875</v>
      </c>
    </row>
    <row r="2984" spans="1:29" x14ac:dyDescent="0.25">
      <c r="A2984" s="44" t="str">
        <f t="shared" si="231"/>
        <v>US Crude Financial</v>
      </c>
      <c r="B2984" s="44" t="str">
        <f t="shared" si="232"/>
        <v>US</v>
      </c>
      <c r="C2984" s="44" t="str">
        <f t="shared" si="233"/>
        <v>Crude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</v>
      </c>
      <c r="F2984" s="218">
        <f t="shared" si="235"/>
        <v>5000</v>
      </c>
      <c r="G2984" s="207">
        <v>1266542</v>
      </c>
      <c r="H2984" s="203">
        <v>37029.391863425924</v>
      </c>
      <c r="I2984" t="s">
        <v>4149</v>
      </c>
      <c r="M2984" t="s">
        <v>3626</v>
      </c>
      <c r="N2984" t="s">
        <v>4150</v>
      </c>
      <c r="O2984" t="s">
        <v>4151</v>
      </c>
      <c r="P2984" s="204">
        <v>5000</v>
      </c>
      <c r="S2984" t="s">
        <v>2483</v>
      </c>
      <c r="T2984" t="s">
        <v>3899</v>
      </c>
      <c r="U2984" s="206">
        <v>29.36</v>
      </c>
      <c r="V2984" t="s">
        <v>2999</v>
      </c>
      <c r="W2984" t="s">
        <v>4153</v>
      </c>
      <c r="X2984" t="s">
        <v>4154</v>
      </c>
      <c r="Y2984" t="s">
        <v>3964</v>
      </c>
      <c r="Z2984" t="s">
        <v>3532</v>
      </c>
      <c r="AA2984" t="s">
        <v>186</v>
      </c>
      <c r="AB2984" s="203">
        <v>37043</v>
      </c>
      <c r="AC2984" s="203">
        <v>37072</v>
      </c>
    </row>
    <row r="2985" spans="1:29" x14ac:dyDescent="0.25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3</v>
      </c>
      <c r="F2985" s="218">
        <f t="shared" si="235"/>
        <v>15000</v>
      </c>
      <c r="G2985" s="207">
        <v>1266544</v>
      </c>
      <c r="H2985" s="203">
        <v>37029.391886574071</v>
      </c>
      <c r="I2985" t="s">
        <v>2835</v>
      </c>
      <c r="M2985" t="s">
        <v>2476</v>
      </c>
      <c r="N2985" t="s">
        <v>3110</v>
      </c>
      <c r="O2985" t="s">
        <v>1822</v>
      </c>
      <c r="Q2985" s="204">
        <v>5000</v>
      </c>
      <c r="S2985" t="s">
        <v>2477</v>
      </c>
      <c r="T2985" t="s">
        <v>3899</v>
      </c>
      <c r="U2985" s="206">
        <v>4.0449999999999999</v>
      </c>
      <c r="V2985" t="s">
        <v>2836</v>
      </c>
      <c r="W2985" t="s">
        <v>3174</v>
      </c>
      <c r="X2985" t="s">
        <v>3138</v>
      </c>
      <c r="Y2985" t="s">
        <v>3114</v>
      </c>
      <c r="Z2985" t="s">
        <v>3532</v>
      </c>
      <c r="AA2985">
        <v>797951</v>
      </c>
      <c r="AB2985" s="203">
        <v>37030.875</v>
      </c>
      <c r="AC2985" s="203">
        <v>37032.875</v>
      </c>
    </row>
    <row r="2986" spans="1:29" x14ac:dyDescent="0.25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3</v>
      </c>
      <c r="F2986" s="218">
        <f t="shared" si="235"/>
        <v>15000</v>
      </c>
      <c r="G2986" s="207">
        <v>1266543</v>
      </c>
      <c r="H2986" s="203">
        <v>37029.391886574071</v>
      </c>
      <c r="I2986" t="s">
        <v>2934</v>
      </c>
      <c r="M2986" t="s">
        <v>2476</v>
      </c>
      <c r="N2986" t="s">
        <v>3110</v>
      </c>
      <c r="O2986" t="s">
        <v>1761</v>
      </c>
      <c r="Q2986" s="204">
        <v>5000</v>
      </c>
      <c r="S2986" t="s">
        <v>2477</v>
      </c>
      <c r="T2986" t="s">
        <v>3899</v>
      </c>
      <c r="U2986" s="206">
        <v>4.4850000000000003</v>
      </c>
      <c r="V2986" t="s">
        <v>2524</v>
      </c>
      <c r="W2986" t="s">
        <v>2358</v>
      </c>
      <c r="X2986" t="s">
        <v>2359</v>
      </c>
      <c r="Y2986" t="s">
        <v>3114</v>
      </c>
      <c r="Z2986" t="s">
        <v>3532</v>
      </c>
      <c r="AA2986">
        <v>797950</v>
      </c>
      <c r="AB2986" s="203">
        <v>37030.875</v>
      </c>
      <c r="AC2986" s="203">
        <v>37032.875</v>
      </c>
    </row>
    <row r="2987" spans="1:29" x14ac:dyDescent="0.25">
      <c r="A2987" s="44" t="str">
        <f t="shared" si="231"/>
        <v>US Crude Financial</v>
      </c>
      <c r="B2987" s="44" t="str">
        <f t="shared" si="232"/>
        <v>US</v>
      </c>
      <c r="C2987" s="44" t="str">
        <f t="shared" si="233"/>
        <v>Crude</v>
      </c>
      <c r="D2987" s="44" t="str">
        <f t="shared" si="234"/>
        <v>Financial</v>
      </c>
      <c r="E2987" s="44">
        <f>IF(VLOOKUP(S2987,'DD-Lookup'!$J$6:$L$50,3,FALSE)="Monthly",(YEAR(AC2987)-YEAR(AB2987))*12+MONTH(AC2987)-MONTH(AB2987)+1,(AC2987-AB2987+1))</f>
        <v>1</v>
      </c>
      <c r="F2987" s="218">
        <f t="shared" si="235"/>
        <v>50000</v>
      </c>
      <c r="G2987" s="207">
        <v>1266545</v>
      </c>
      <c r="H2987" s="203">
        <v>37029.391909722224</v>
      </c>
      <c r="I2987" t="s">
        <v>2710</v>
      </c>
      <c r="M2987" t="s">
        <v>3626</v>
      </c>
      <c r="N2987" t="s">
        <v>4150</v>
      </c>
      <c r="O2987" t="s">
        <v>2550</v>
      </c>
      <c r="P2987" s="204">
        <v>50000</v>
      </c>
      <c r="S2987" t="s">
        <v>2483</v>
      </c>
      <c r="T2987" t="s">
        <v>3899</v>
      </c>
      <c r="U2987" s="206">
        <v>29.74</v>
      </c>
      <c r="V2987" t="s">
        <v>3743</v>
      </c>
      <c r="W2987" t="s">
        <v>4153</v>
      </c>
      <c r="X2987" t="s">
        <v>4154</v>
      </c>
      <c r="Y2987" t="s">
        <v>3964</v>
      </c>
      <c r="Z2987" t="s">
        <v>3532</v>
      </c>
      <c r="AA2987" t="s">
        <v>187</v>
      </c>
      <c r="AB2987" s="203">
        <v>37073</v>
      </c>
      <c r="AC2987" s="203">
        <v>37103</v>
      </c>
    </row>
    <row r="2988" spans="1:29" x14ac:dyDescent="0.25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3</v>
      </c>
      <c r="F2988" s="218">
        <f t="shared" si="235"/>
        <v>15000</v>
      </c>
      <c r="G2988" s="207">
        <v>1266546</v>
      </c>
      <c r="H2988" s="203">
        <v>37029.391921296294</v>
      </c>
      <c r="I2988" t="s">
        <v>3240</v>
      </c>
      <c r="M2988" t="s">
        <v>2476</v>
      </c>
      <c r="N2988" t="s">
        <v>3110</v>
      </c>
      <c r="O2988" t="s">
        <v>1755</v>
      </c>
      <c r="Q2988" s="204">
        <v>5000</v>
      </c>
      <c r="S2988" t="s">
        <v>2477</v>
      </c>
      <c r="T2988" t="s">
        <v>3899</v>
      </c>
      <c r="U2988" s="206">
        <v>4.4950000000000001</v>
      </c>
      <c r="V2988" t="s">
        <v>2318</v>
      </c>
      <c r="W2988" t="s">
        <v>2358</v>
      </c>
      <c r="X2988" t="s">
        <v>2359</v>
      </c>
      <c r="Y2988" t="s">
        <v>3114</v>
      </c>
      <c r="Z2988" t="s">
        <v>3532</v>
      </c>
      <c r="AA2988">
        <v>797952</v>
      </c>
      <c r="AB2988" s="203">
        <v>37030.875</v>
      </c>
      <c r="AC2988" s="203">
        <v>37032.875</v>
      </c>
    </row>
    <row r="2989" spans="1:29" x14ac:dyDescent="0.25">
      <c r="A2989" s="44" t="str">
        <f t="shared" si="231"/>
        <v>US Natural Gas Financial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Financial</v>
      </c>
      <c r="E2989" s="44">
        <f>IF(VLOOKUP(S2989,'DD-Lookup'!$J$6:$L$50,3,FALSE)="Monthly",(YEAR(AC2989)-YEAR(AB2989))*12+MONTH(AC2989)-MONTH(AB2989)+1,(AC2989-AB2989+1))</f>
        <v>123</v>
      </c>
      <c r="F2989" s="218">
        <f t="shared" si="235"/>
        <v>615000</v>
      </c>
      <c r="G2989" s="207">
        <v>1266547</v>
      </c>
      <c r="H2989" s="203">
        <v>37029.391944444447</v>
      </c>
      <c r="I2989" t="s">
        <v>2723</v>
      </c>
      <c r="M2989" t="s">
        <v>2476</v>
      </c>
      <c r="N2989" t="s">
        <v>3125</v>
      </c>
      <c r="O2989" t="s">
        <v>188</v>
      </c>
      <c r="P2989" s="204">
        <v>5000</v>
      </c>
      <c r="S2989" t="s">
        <v>2477</v>
      </c>
      <c r="T2989" t="s">
        <v>3899</v>
      </c>
      <c r="U2989" s="206">
        <v>-0.13500000000000001</v>
      </c>
      <c r="V2989" t="s">
        <v>2459</v>
      </c>
      <c r="W2989" t="s">
        <v>2460</v>
      </c>
      <c r="X2989" t="s">
        <v>2461</v>
      </c>
      <c r="Y2989" t="s">
        <v>3964</v>
      </c>
      <c r="Z2989" t="s">
        <v>3532</v>
      </c>
      <c r="AA2989" t="s">
        <v>189</v>
      </c>
      <c r="AB2989" s="203">
        <v>37073</v>
      </c>
      <c r="AC2989" s="203">
        <v>37195</v>
      </c>
    </row>
    <row r="2990" spans="1:29" x14ac:dyDescent="0.25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3</v>
      </c>
      <c r="F2990" s="218">
        <f t="shared" si="235"/>
        <v>45000</v>
      </c>
      <c r="G2990" s="207">
        <v>1266548</v>
      </c>
      <c r="H2990" s="203">
        <v>37029.391944444447</v>
      </c>
      <c r="I2990" t="s">
        <v>3871</v>
      </c>
      <c r="M2990" t="s">
        <v>2476</v>
      </c>
      <c r="N2990" t="s">
        <v>3110</v>
      </c>
      <c r="O2990" t="s">
        <v>2606</v>
      </c>
      <c r="P2990" s="204">
        <v>15000</v>
      </c>
      <c r="S2990" t="s">
        <v>2477</v>
      </c>
      <c r="T2990" t="s">
        <v>3899</v>
      </c>
      <c r="U2990" s="206">
        <v>4.165</v>
      </c>
      <c r="V2990" t="s">
        <v>2343</v>
      </c>
      <c r="W2990" t="s">
        <v>2319</v>
      </c>
      <c r="X2990" t="s">
        <v>2320</v>
      </c>
      <c r="Y2990" t="s">
        <v>3114</v>
      </c>
      <c r="Z2990" t="s">
        <v>3532</v>
      </c>
      <c r="AA2990">
        <v>797953</v>
      </c>
      <c r="AB2990" s="203">
        <v>37030.875</v>
      </c>
      <c r="AC2990" s="203">
        <v>37032.875</v>
      </c>
    </row>
    <row r="2991" spans="1:29" x14ac:dyDescent="0.25">
      <c r="A2991" s="44" t="str">
        <f t="shared" si="231"/>
        <v>US Crude Financial</v>
      </c>
      <c r="B2991" s="44" t="str">
        <f t="shared" si="232"/>
        <v>US</v>
      </c>
      <c r="C2991" s="44" t="str">
        <f t="shared" si="233"/>
        <v>Crude</v>
      </c>
      <c r="D2991" s="44" t="str">
        <f t="shared" si="234"/>
        <v>Financial</v>
      </c>
      <c r="E2991" s="44">
        <f>IF(VLOOKUP(S2991,'DD-Lookup'!$J$6:$L$50,3,FALSE)="Monthly",(YEAR(AC2991)-YEAR(AB2991))*12+MONTH(AC2991)-MONTH(AB2991)+1,(AC2991-AB2991+1))</f>
        <v>1</v>
      </c>
      <c r="F2991" s="218">
        <f t="shared" si="235"/>
        <v>25000</v>
      </c>
      <c r="G2991" s="207">
        <v>1266551</v>
      </c>
      <c r="H2991" s="203">
        <v>37029.392152777778</v>
      </c>
      <c r="I2991" t="s">
        <v>4149</v>
      </c>
      <c r="M2991" t="s">
        <v>3626</v>
      </c>
      <c r="N2991" t="s">
        <v>3698</v>
      </c>
      <c r="O2991" t="s">
        <v>3829</v>
      </c>
      <c r="Q2991" s="204">
        <v>25000</v>
      </c>
      <c r="S2991" t="s">
        <v>2479</v>
      </c>
      <c r="T2991" t="s">
        <v>3899</v>
      </c>
      <c r="U2991" s="206">
        <v>-0.4</v>
      </c>
      <c r="V2991" t="s">
        <v>3218</v>
      </c>
      <c r="W2991" t="s">
        <v>3700</v>
      </c>
      <c r="X2991" t="s">
        <v>3701</v>
      </c>
      <c r="Y2991" t="s">
        <v>3964</v>
      </c>
      <c r="Z2991" t="s">
        <v>3532</v>
      </c>
      <c r="AA2991" t="s">
        <v>190</v>
      </c>
      <c r="AB2991" s="203">
        <v>37043</v>
      </c>
      <c r="AC2991" s="203">
        <v>37072</v>
      </c>
    </row>
    <row r="2992" spans="1:29" x14ac:dyDescent="0.25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3</v>
      </c>
      <c r="F2992" s="218">
        <f t="shared" si="235"/>
        <v>15000</v>
      </c>
      <c r="G2992" s="207">
        <v>1266552</v>
      </c>
      <c r="H2992" s="203">
        <v>37029.392152777778</v>
      </c>
      <c r="I2992" t="s">
        <v>2654</v>
      </c>
      <c r="M2992" t="s">
        <v>2476</v>
      </c>
      <c r="N2992" t="s">
        <v>3110</v>
      </c>
      <c r="O2992" t="s">
        <v>1755</v>
      </c>
      <c r="Q2992" s="204">
        <v>5000</v>
      </c>
      <c r="S2992" t="s">
        <v>2477</v>
      </c>
      <c r="T2992" t="s">
        <v>3899</v>
      </c>
      <c r="U2992" s="206">
        <v>4.5</v>
      </c>
      <c r="V2992" t="s">
        <v>2356</v>
      </c>
      <c r="W2992" t="s">
        <v>2358</v>
      </c>
      <c r="X2992" t="s">
        <v>2359</v>
      </c>
      <c r="Y2992" t="s">
        <v>3114</v>
      </c>
      <c r="Z2992" t="s">
        <v>3532</v>
      </c>
      <c r="AA2992">
        <v>797954</v>
      </c>
      <c r="AB2992" s="203">
        <v>37030.875</v>
      </c>
      <c r="AC2992" s="203">
        <v>37032.875</v>
      </c>
    </row>
    <row r="2993" spans="1:29" x14ac:dyDescent="0.25">
      <c r="A2993" s="44" t="str">
        <f t="shared" si="231"/>
        <v>US Crude Financial</v>
      </c>
      <c r="B2993" s="44" t="str">
        <f t="shared" si="232"/>
        <v>US</v>
      </c>
      <c r="C2993" s="44" t="str">
        <f t="shared" si="233"/>
        <v>Crude</v>
      </c>
      <c r="D2993" s="44" t="str">
        <f t="shared" si="234"/>
        <v>Financial</v>
      </c>
      <c r="E2993" s="44">
        <f>IF(VLOOKUP(S2993,'DD-Lookup'!$J$6:$L$50,3,FALSE)="Monthly",(YEAR(AC2993)-YEAR(AB2993))*12+MONTH(AC2993)-MONTH(AB2993)+1,(AC2993-AB2993+1))</f>
        <v>1</v>
      </c>
      <c r="F2993" s="218">
        <f t="shared" si="235"/>
        <v>25000</v>
      </c>
      <c r="G2993" s="207">
        <v>1266553</v>
      </c>
      <c r="H2993" s="203">
        <v>37029.392164351855</v>
      </c>
      <c r="I2993" t="s">
        <v>2710</v>
      </c>
      <c r="M2993" t="s">
        <v>3626</v>
      </c>
      <c r="N2993" t="s">
        <v>3698</v>
      </c>
      <c r="O2993" t="s">
        <v>3829</v>
      </c>
      <c r="P2993" s="204">
        <v>25000</v>
      </c>
      <c r="S2993" t="s">
        <v>2479</v>
      </c>
      <c r="T2993" t="s">
        <v>3899</v>
      </c>
      <c r="U2993" s="206">
        <v>-0.41</v>
      </c>
      <c r="V2993" t="s">
        <v>3743</v>
      </c>
      <c r="W2993" t="s">
        <v>3700</v>
      </c>
      <c r="X2993" t="s">
        <v>3701</v>
      </c>
      <c r="Y2993" t="s">
        <v>3964</v>
      </c>
      <c r="Z2993" t="s">
        <v>3532</v>
      </c>
      <c r="AA2993" t="s">
        <v>191</v>
      </c>
      <c r="AB2993" s="203">
        <v>37043</v>
      </c>
      <c r="AC2993" s="203">
        <v>37072</v>
      </c>
    </row>
    <row r="2994" spans="1:29" x14ac:dyDescent="0.25">
      <c r="A2994" s="44" t="str">
        <f t="shared" si="231"/>
        <v>US Natural Gas Financial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Financial</v>
      </c>
      <c r="E2994" s="44">
        <f>IF(VLOOKUP(S2994,'DD-Lookup'!$J$6:$L$50,3,FALSE)="Monthly",(YEAR(AC2994)-YEAR(AB2994))*12+MONTH(AC2994)-MONTH(AB2994)+1,(AC2994-AB2994+1))</f>
        <v>30</v>
      </c>
      <c r="F2994" s="218">
        <f t="shared" si="235"/>
        <v>75000</v>
      </c>
      <c r="G2994" s="207">
        <v>1266554</v>
      </c>
      <c r="H2994" s="203">
        <v>37029.392256944448</v>
      </c>
      <c r="I2994" t="s">
        <v>2704</v>
      </c>
      <c r="M2994" t="s">
        <v>2476</v>
      </c>
      <c r="N2994" t="s">
        <v>2711</v>
      </c>
      <c r="O2994" t="s">
        <v>2712</v>
      </c>
      <c r="Q2994" s="204">
        <v>2500</v>
      </c>
      <c r="S2994" t="s">
        <v>2477</v>
      </c>
      <c r="T2994" t="s">
        <v>3899</v>
      </c>
      <c r="U2994" s="206">
        <v>4.1849999999999996</v>
      </c>
      <c r="V2994" t="s">
        <v>3144</v>
      </c>
      <c r="W2994" t="s">
        <v>3390</v>
      </c>
      <c r="X2994" t="s">
        <v>2713</v>
      </c>
      <c r="Y2994" t="s">
        <v>3964</v>
      </c>
      <c r="Z2994" t="s">
        <v>3532</v>
      </c>
      <c r="AA2994" t="s">
        <v>192</v>
      </c>
      <c r="AB2994" s="203">
        <v>37043.875</v>
      </c>
      <c r="AC2994" s="203">
        <v>37072.875</v>
      </c>
    </row>
    <row r="2995" spans="1:29" x14ac:dyDescent="0.25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3</v>
      </c>
      <c r="F2995" s="218">
        <f t="shared" si="235"/>
        <v>3000</v>
      </c>
      <c r="G2995" s="207">
        <v>1266555</v>
      </c>
      <c r="H2995" s="203">
        <v>37029.392280092594</v>
      </c>
      <c r="I2995" t="s">
        <v>2669</v>
      </c>
      <c r="M2995" t="s">
        <v>2476</v>
      </c>
      <c r="N2995" t="s">
        <v>3110</v>
      </c>
      <c r="O2995" t="s">
        <v>1802</v>
      </c>
      <c r="Q2995" s="204">
        <v>1000</v>
      </c>
      <c r="S2995" t="s">
        <v>2477</v>
      </c>
      <c r="T2995" t="s">
        <v>3899</v>
      </c>
      <c r="U2995" s="206">
        <v>4.05</v>
      </c>
      <c r="V2995" t="s">
        <v>2850</v>
      </c>
      <c r="W2995" t="s">
        <v>3157</v>
      </c>
      <c r="X2995" t="s">
        <v>3158</v>
      </c>
      <c r="Y2995" t="s">
        <v>3114</v>
      </c>
      <c r="Z2995" t="s">
        <v>3532</v>
      </c>
      <c r="AA2995">
        <v>797955</v>
      </c>
      <c r="AB2995" s="203">
        <v>37030.875</v>
      </c>
      <c r="AC2995" s="203">
        <v>37032.875</v>
      </c>
    </row>
    <row r="2996" spans="1:29" x14ac:dyDescent="0.25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3</v>
      </c>
      <c r="F2996" s="218">
        <f t="shared" si="235"/>
        <v>15000</v>
      </c>
      <c r="G2996" s="207">
        <v>1266557</v>
      </c>
      <c r="H2996" s="203">
        <v>37029.39230324074</v>
      </c>
      <c r="I2996" t="s">
        <v>2429</v>
      </c>
      <c r="M2996" t="s">
        <v>2476</v>
      </c>
      <c r="N2996" t="s">
        <v>3110</v>
      </c>
      <c r="O2996" t="s">
        <v>1769</v>
      </c>
      <c r="Q2996" s="204">
        <v>5000</v>
      </c>
      <c r="S2996" t="s">
        <v>2477</v>
      </c>
      <c r="T2996" t="s">
        <v>3899</v>
      </c>
      <c r="U2996" s="206">
        <v>4.03</v>
      </c>
      <c r="V2996" t="s">
        <v>2517</v>
      </c>
      <c r="W2996" t="s">
        <v>3174</v>
      </c>
      <c r="X2996" t="s">
        <v>3138</v>
      </c>
      <c r="Y2996" t="s">
        <v>3114</v>
      </c>
      <c r="Z2996" t="s">
        <v>3532</v>
      </c>
      <c r="AA2996">
        <v>797956</v>
      </c>
      <c r="AB2996" s="203">
        <v>37030.875</v>
      </c>
      <c r="AC2996" s="203">
        <v>37032.875</v>
      </c>
    </row>
    <row r="2997" spans="1:29" x14ac:dyDescent="0.25">
      <c r="A2997" s="44" t="str">
        <f t="shared" si="231"/>
        <v>US Power Financial</v>
      </c>
      <c r="B2997" s="44" t="str">
        <f t="shared" si="232"/>
        <v>US</v>
      </c>
      <c r="C2997" s="44" t="str">
        <f t="shared" si="233"/>
        <v>Power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5</v>
      </c>
      <c r="F2997" s="218">
        <f t="shared" si="235"/>
        <v>250</v>
      </c>
      <c r="G2997" s="207">
        <v>1266556</v>
      </c>
      <c r="H2997" s="203">
        <v>37029.39230324074</v>
      </c>
      <c r="I2997" t="s">
        <v>2672</v>
      </c>
      <c r="M2997" t="s">
        <v>3301</v>
      </c>
      <c r="N2997" t="s">
        <v>4162</v>
      </c>
      <c r="O2997" t="s">
        <v>3854</v>
      </c>
      <c r="P2997" s="204">
        <v>50</v>
      </c>
      <c r="S2997" t="s">
        <v>2475</v>
      </c>
      <c r="T2997" t="s">
        <v>3899</v>
      </c>
      <c r="U2997" s="206">
        <v>41.75</v>
      </c>
      <c r="V2997" t="s">
        <v>4122</v>
      </c>
      <c r="W2997" t="s">
        <v>2673</v>
      </c>
      <c r="X2997" t="s">
        <v>2643</v>
      </c>
      <c r="Y2997" t="s">
        <v>4166</v>
      </c>
      <c r="Z2997" t="s">
        <v>3532</v>
      </c>
      <c r="AA2997">
        <v>615305.1</v>
      </c>
      <c r="AB2997" s="203">
        <v>37032.875</v>
      </c>
      <c r="AC2997" s="203">
        <v>37036.875</v>
      </c>
    </row>
    <row r="2998" spans="1:29" x14ac:dyDescent="0.25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3</v>
      </c>
      <c r="F2998" s="218">
        <f t="shared" si="235"/>
        <v>11538</v>
      </c>
      <c r="G2998" s="207">
        <v>1266558</v>
      </c>
      <c r="H2998" s="203">
        <v>37029.392326388886</v>
      </c>
      <c r="I2998" t="s">
        <v>3240</v>
      </c>
      <c r="M2998" t="s">
        <v>2476</v>
      </c>
      <c r="N2998" t="s">
        <v>3110</v>
      </c>
      <c r="O2998" t="s">
        <v>1756</v>
      </c>
      <c r="P2998" s="204">
        <v>3846</v>
      </c>
      <c r="S2998" t="s">
        <v>2477</v>
      </c>
      <c r="T2998" t="s">
        <v>3899</v>
      </c>
      <c r="U2998" s="206">
        <v>4.1050000000000004</v>
      </c>
      <c r="V2998" t="s">
        <v>3688</v>
      </c>
      <c r="W2998" t="s">
        <v>3157</v>
      </c>
      <c r="X2998" t="s">
        <v>3158</v>
      </c>
      <c r="Y2998" t="s">
        <v>3114</v>
      </c>
      <c r="Z2998" t="s">
        <v>3532</v>
      </c>
      <c r="AA2998">
        <v>797957</v>
      </c>
      <c r="AB2998" s="203">
        <v>37030.875</v>
      </c>
      <c r="AC2998" s="203">
        <v>37032.875</v>
      </c>
    </row>
    <row r="2999" spans="1:29" x14ac:dyDescent="0.25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3</v>
      </c>
      <c r="F2999" s="218">
        <f t="shared" si="235"/>
        <v>7500</v>
      </c>
      <c r="G2999" s="207">
        <v>1266560</v>
      </c>
      <c r="H2999" s="203">
        <v>37029.392465277779</v>
      </c>
      <c r="I2999" t="s">
        <v>3639</v>
      </c>
      <c r="M2999" t="s">
        <v>2476</v>
      </c>
      <c r="N2999" t="s">
        <v>3110</v>
      </c>
      <c r="O2999" t="s">
        <v>1822</v>
      </c>
      <c r="P2999" s="204">
        <v>2500</v>
      </c>
      <c r="S2999" t="s">
        <v>2477</v>
      </c>
      <c r="T2999" t="s">
        <v>3899</v>
      </c>
      <c r="U2999" s="206">
        <v>4.04</v>
      </c>
      <c r="V2999" t="s">
        <v>3672</v>
      </c>
      <c r="W2999" t="s">
        <v>3174</v>
      </c>
      <c r="X2999" t="s">
        <v>3138</v>
      </c>
      <c r="Y2999" t="s">
        <v>3114</v>
      </c>
      <c r="Z2999" t="s">
        <v>3532</v>
      </c>
      <c r="AA2999">
        <v>797958</v>
      </c>
      <c r="AB2999" s="203">
        <v>37030.875</v>
      </c>
      <c r="AC2999" s="203">
        <v>37032.875</v>
      </c>
    </row>
    <row r="3000" spans="1:29" x14ac:dyDescent="0.25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3</v>
      </c>
      <c r="F3000" s="218">
        <f t="shared" si="235"/>
        <v>30000</v>
      </c>
      <c r="G3000" s="207">
        <v>1266561</v>
      </c>
      <c r="H3000" s="203">
        <v>37029.392476851855</v>
      </c>
      <c r="I3000" t="s">
        <v>4174</v>
      </c>
      <c r="M3000" t="s">
        <v>2476</v>
      </c>
      <c r="N3000" t="s">
        <v>3110</v>
      </c>
      <c r="O3000" t="s">
        <v>1845</v>
      </c>
      <c r="Q3000" s="204">
        <v>10000</v>
      </c>
      <c r="S3000" t="s">
        <v>2477</v>
      </c>
      <c r="T3000" t="s">
        <v>3899</v>
      </c>
      <c r="U3000" s="206">
        <v>10.9</v>
      </c>
      <c r="V3000" t="s">
        <v>3722</v>
      </c>
      <c r="W3000" t="s">
        <v>2431</v>
      </c>
      <c r="X3000" t="s">
        <v>2375</v>
      </c>
      <c r="Y3000" t="s">
        <v>3114</v>
      </c>
      <c r="Z3000" t="s">
        <v>3532</v>
      </c>
      <c r="AA3000">
        <v>797959</v>
      </c>
      <c r="AB3000" s="203">
        <v>37030.875</v>
      </c>
      <c r="AC3000" s="203">
        <v>37032.875</v>
      </c>
    </row>
    <row r="3001" spans="1:29" x14ac:dyDescent="0.25">
      <c r="A3001" s="44" t="str">
        <f t="shared" si="231"/>
        <v>US Power Physical</v>
      </c>
      <c r="B3001" s="44" t="str">
        <f t="shared" si="232"/>
        <v>US</v>
      </c>
      <c r="C3001" s="44" t="str">
        <f t="shared" si="233"/>
        <v>Power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30</v>
      </c>
      <c r="F3001" s="218">
        <f t="shared" si="235"/>
        <v>1500</v>
      </c>
      <c r="G3001" s="207">
        <v>1266562</v>
      </c>
      <c r="H3001" s="203">
        <v>37029.392511574071</v>
      </c>
      <c r="I3001" t="s">
        <v>2719</v>
      </c>
      <c r="M3001" t="s">
        <v>3301</v>
      </c>
      <c r="N3001" t="s">
        <v>2631</v>
      </c>
      <c r="O3001" t="s">
        <v>2705</v>
      </c>
      <c r="Q3001" s="204">
        <v>50</v>
      </c>
      <c r="S3001" t="s">
        <v>2475</v>
      </c>
      <c r="T3001" t="s">
        <v>3899</v>
      </c>
      <c r="U3001" s="206">
        <v>59.9</v>
      </c>
      <c r="V3001" t="s">
        <v>1650</v>
      </c>
      <c r="W3001" t="s">
        <v>2638</v>
      </c>
      <c r="X3001" t="s">
        <v>2639</v>
      </c>
      <c r="Y3001" t="s">
        <v>4166</v>
      </c>
      <c r="Z3001" t="s">
        <v>3527</v>
      </c>
      <c r="AA3001">
        <v>615306.1</v>
      </c>
      <c r="AB3001" s="203">
        <v>37043.71597222222</v>
      </c>
      <c r="AC3001" s="203">
        <v>37072.71597222222</v>
      </c>
    </row>
    <row r="3002" spans="1:29" x14ac:dyDescent="0.25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3</v>
      </c>
      <c r="F3002" s="218">
        <f t="shared" si="235"/>
        <v>15000</v>
      </c>
      <c r="G3002" s="207">
        <v>1266563</v>
      </c>
      <c r="H3002" s="203">
        <v>37029.392604166664</v>
      </c>
      <c r="I3002" t="s">
        <v>2630</v>
      </c>
      <c r="M3002" t="s">
        <v>2476</v>
      </c>
      <c r="N3002" t="s">
        <v>3110</v>
      </c>
      <c r="O3002" t="s">
        <v>2624</v>
      </c>
      <c r="P3002" s="204">
        <v>5000</v>
      </c>
      <c r="S3002" t="s">
        <v>2477</v>
      </c>
      <c r="T3002" t="s">
        <v>3899</v>
      </c>
      <c r="U3002" s="206">
        <v>4.12</v>
      </c>
      <c r="V3002" t="s">
        <v>2064</v>
      </c>
      <c r="W3002" t="s">
        <v>4133</v>
      </c>
      <c r="X3002" t="s">
        <v>2378</v>
      </c>
      <c r="Y3002" t="s">
        <v>3114</v>
      </c>
      <c r="Z3002" t="s">
        <v>3532</v>
      </c>
      <c r="AA3002">
        <v>797960</v>
      </c>
      <c r="AB3002" s="203">
        <v>37030.875</v>
      </c>
      <c r="AC3002" s="203">
        <v>37032.875</v>
      </c>
    </row>
    <row r="3003" spans="1:29" x14ac:dyDescent="0.25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3</v>
      </c>
      <c r="F3003" s="218">
        <f t="shared" si="235"/>
        <v>75000</v>
      </c>
      <c r="G3003" s="207">
        <v>1266564</v>
      </c>
      <c r="H3003" s="203">
        <v>37029.392627314817</v>
      </c>
      <c r="I3003" t="s">
        <v>2853</v>
      </c>
      <c r="M3003" t="s">
        <v>2476</v>
      </c>
      <c r="N3003" t="s">
        <v>3110</v>
      </c>
      <c r="O3003" t="s">
        <v>2606</v>
      </c>
      <c r="Q3003" s="204">
        <v>25000</v>
      </c>
      <c r="S3003" t="s">
        <v>2477</v>
      </c>
      <c r="T3003" t="s">
        <v>3899</v>
      </c>
      <c r="U3003" s="206">
        <v>4.17</v>
      </c>
      <c r="V3003" t="s">
        <v>2854</v>
      </c>
      <c r="W3003" t="s">
        <v>2319</v>
      </c>
      <c r="X3003" t="s">
        <v>2320</v>
      </c>
      <c r="Y3003" t="s">
        <v>3114</v>
      </c>
      <c r="Z3003" t="s">
        <v>3532</v>
      </c>
      <c r="AA3003">
        <v>797961</v>
      </c>
      <c r="AB3003" s="203">
        <v>37030.875</v>
      </c>
      <c r="AC3003" s="203">
        <v>37032.875</v>
      </c>
    </row>
    <row r="3004" spans="1:29" x14ac:dyDescent="0.25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3</v>
      </c>
      <c r="F3004" s="218">
        <f t="shared" si="235"/>
        <v>30000</v>
      </c>
      <c r="G3004" s="207">
        <v>1266565</v>
      </c>
      <c r="H3004" s="203">
        <v>37029.392696759256</v>
      </c>
      <c r="I3004" t="s">
        <v>3639</v>
      </c>
      <c r="M3004" t="s">
        <v>2476</v>
      </c>
      <c r="N3004" t="s">
        <v>3110</v>
      </c>
      <c r="O3004" t="s">
        <v>1762</v>
      </c>
      <c r="P3004" s="204">
        <v>10000</v>
      </c>
      <c r="S3004" t="s">
        <v>2477</v>
      </c>
      <c r="T3004" t="s">
        <v>3899</v>
      </c>
      <c r="U3004" s="206">
        <v>4.1050000000000004</v>
      </c>
      <c r="V3004" t="s">
        <v>2454</v>
      </c>
      <c r="W3004" t="s">
        <v>3157</v>
      </c>
      <c r="X3004" t="s">
        <v>3158</v>
      </c>
      <c r="Y3004" t="s">
        <v>3114</v>
      </c>
      <c r="Z3004" t="s">
        <v>3532</v>
      </c>
      <c r="AA3004">
        <v>797963</v>
      </c>
      <c r="AB3004" s="203">
        <v>37030.875</v>
      </c>
      <c r="AC3004" s="203">
        <v>37032.875</v>
      </c>
    </row>
    <row r="3005" spans="1:29" x14ac:dyDescent="0.25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3</v>
      </c>
      <c r="F3005" s="218">
        <f t="shared" si="235"/>
        <v>12000</v>
      </c>
      <c r="G3005" s="207">
        <v>1266567</v>
      </c>
      <c r="H3005" s="203">
        <v>37029.392731481479</v>
      </c>
      <c r="I3005" t="s">
        <v>2863</v>
      </c>
      <c r="M3005" t="s">
        <v>2476</v>
      </c>
      <c r="N3005" t="s">
        <v>3110</v>
      </c>
      <c r="O3005" t="s">
        <v>1802</v>
      </c>
      <c r="Q3005" s="204">
        <v>4000</v>
      </c>
      <c r="S3005" t="s">
        <v>2477</v>
      </c>
      <c r="T3005" t="s">
        <v>3899</v>
      </c>
      <c r="U3005" s="206">
        <v>4.0549999999999997</v>
      </c>
      <c r="V3005" t="s">
        <v>2864</v>
      </c>
      <c r="W3005" t="s">
        <v>3157</v>
      </c>
      <c r="X3005" t="s">
        <v>3158</v>
      </c>
      <c r="Y3005" t="s">
        <v>3114</v>
      </c>
      <c r="Z3005" t="s">
        <v>3532</v>
      </c>
      <c r="AA3005">
        <v>797964</v>
      </c>
      <c r="AB3005" s="203">
        <v>37030.875</v>
      </c>
      <c r="AC3005" s="203">
        <v>37032.875</v>
      </c>
    </row>
    <row r="3006" spans="1:29" x14ac:dyDescent="0.25">
      <c r="A3006" s="44" t="str">
        <f t="shared" si="231"/>
        <v>US Crude Financial</v>
      </c>
      <c r="B3006" s="44" t="str">
        <f t="shared" si="232"/>
        <v>US</v>
      </c>
      <c r="C3006" s="44" t="str">
        <f t="shared" si="233"/>
        <v>Crude</v>
      </c>
      <c r="D3006" s="44" t="str">
        <f t="shared" si="234"/>
        <v>Financial</v>
      </c>
      <c r="E3006" s="44">
        <f>IF(VLOOKUP(S3006,'DD-Lookup'!$J$6:$L$50,3,FALSE)="Monthly",(YEAR(AC3006)-YEAR(AB3006))*12+MONTH(AC3006)-MONTH(AB3006)+1,(AC3006-AB3006+1))</f>
        <v>1</v>
      </c>
      <c r="F3006" s="218">
        <f t="shared" si="235"/>
        <v>50000</v>
      </c>
      <c r="G3006" s="207">
        <v>1266566</v>
      </c>
      <c r="H3006" s="203">
        <v>37029.392731481479</v>
      </c>
      <c r="I3006" t="s">
        <v>4149</v>
      </c>
      <c r="M3006" t="s">
        <v>3626</v>
      </c>
      <c r="N3006" t="s">
        <v>4150</v>
      </c>
      <c r="O3006" t="s">
        <v>2550</v>
      </c>
      <c r="Q3006" s="204">
        <v>50000</v>
      </c>
      <c r="S3006" t="s">
        <v>2483</v>
      </c>
      <c r="T3006" t="s">
        <v>3899</v>
      </c>
      <c r="U3006" s="206">
        <v>29.76</v>
      </c>
      <c r="V3006" t="s">
        <v>2999</v>
      </c>
      <c r="W3006" t="s">
        <v>4153</v>
      </c>
      <c r="X3006" t="s">
        <v>4154</v>
      </c>
      <c r="Y3006" t="s">
        <v>3964</v>
      </c>
      <c r="Z3006" t="s">
        <v>3532</v>
      </c>
      <c r="AA3006" t="s">
        <v>193</v>
      </c>
      <c r="AB3006" s="203">
        <v>37073</v>
      </c>
      <c r="AC3006" s="203">
        <v>37103</v>
      </c>
    </row>
    <row r="3007" spans="1:29" x14ac:dyDescent="0.25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3</v>
      </c>
      <c r="F3007" s="218">
        <f t="shared" si="235"/>
        <v>6597</v>
      </c>
      <c r="G3007" s="207">
        <v>1266568</v>
      </c>
      <c r="H3007" s="203">
        <v>37029.392766203702</v>
      </c>
      <c r="I3007" t="s">
        <v>2904</v>
      </c>
      <c r="M3007" t="s">
        <v>2476</v>
      </c>
      <c r="N3007" t="s">
        <v>3110</v>
      </c>
      <c r="O3007" t="s">
        <v>2021</v>
      </c>
      <c r="Q3007" s="204">
        <v>2199</v>
      </c>
      <c r="S3007" t="s">
        <v>2477</v>
      </c>
      <c r="T3007" t="s">
        <v>3899</v>
      </c>
      <c r="U3007" s="206">
        <v>4.12</v>
      </c>
      <c r="V3007" t="s">
        <v>3818</v>
      </c>
      <c r="W3007" t="s">
        <v>3157</v>
      </c>
      <c r="X3007" t="s">
        <v>3158</v>
      </c>
      <c r="Y3007" t="s">
        <v>3114</v>
      </c>
      <c r="Z3007" t="s">
        <v>3532</v>
      </c>
      <c r="AA3007">
        <v>797967</v>
      </c>
      <c r="AB3007" s="203">
        <v>37030.875</v>
      </c>
      <c r="AC3007" s="203">
        <v>37032.875</v>
      </c>
    </row>
    <row r="3008" spans="1:29" x14ac:dyDescent="0.25">
      <c r="A3008" s="44" t="str">
        <f t="shared" si="231"/>
        <v xml:space="preserve"> Natural Gas Physical</v>
      </c>
      <c r="B3008" s="44" t="str">
        <f t="shared" si="232"/>
        <v/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4</v>
      </c>
      <c r="F3008" s="218">
        <f t="shared" si="235"/>
        <v>20000</v>
      </c>
      <c r="G3008" s="207">
        <v>1266570</v>
      </c>
      <c r="H3008" s="203">
        <v>37029.392777777779</v>
      </c>
      <c r="I3008" t="s">
        <v>2389</v>
      </c>
      <c r="M3008" t="s">
        <v>2476</v>
      </c>
      <c r="N3008" t="s">
        <v>2391</v>
      </c>
      <c r="O3008" t="s">
        <v>2080</v>
      </c>
      <c r="P3008" s="204">
        <v>5000</v>
      </c>
      <c r="S3008" t="s">
        <v>4050</v>
      </c>
      <c r="T3008" t="s">
        <v>2392</v>
      </c>
      <c r="U3008" s="206">
        <v>5.42</v>
      </c>
      <c r="V3008" t="s">
        <v>2390</v>
      </c>
      <c r="W3008" t="s">
        <v>2394</v>
      </c>
      <c r="X3008" t="s">
        <v>2395</v>
      </c>
      <c r="Y3008" t="s">
        <v>3114</v>
      </c>
      <c r="Z3008" t="s">
        <v>3533</v>
      </c>
      <c r="AA3008">
        <v>797966</v>
      </c>
      <c r="AB3008" s="203">
        <v>37029.875</v>
      </c>
      <c r="AC3008" s="203">
        <v>37032.875</v>
      </c>
    </row>
    <row r="3009" spans="1:29" x14ac:dyDescent="0.25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3</v>
      </c>
      <c r="F3009" s="218">
        <f t="shared" si="235"/>
        <v>15000</v>
      </c>
      <c r="G3009" s="207">
        <v>1266569</v>
      </c>
      <c r="H3009" s="203">
        <v>37029.392777777779</v>
      </c>
      <c r="I3009" t="s">
        <v>3240</v>
      </c>
      <c r="M3009" t="s">
        <v>2476</v>
      </c>
      <c r="N3009" t="s">
        <v>3110</v>
      </c>
      <c r="O3009" t="s">
        <v>1755</v>
      </c>
      <c r="Q3009" s="204">
        <v>5000</v>
      </c>
      <c r="S3009" t="s">
        <v>2477</v>
      </c>
      <c r="T3009" t="s">
        <v>3899</v>
      </c>
      <c r="U3009" s="206">
        <v>4.5</v>
      </c>
      <c r="V3009" t="s">
        <v>2318</v>
      </c>
      <c r="W3009" t="s">
        <v>2358</v>
      </c>
      <c r="X3009" t="s">
        <v>2359</v>
      </c>
      <c r="Y3009" t="s">
        <v>3114</v>
      </c>
      <c r="Z3009" t="s">
        <v>3532</v>
      </c>
      <c r="AA3009">
        <v>797965</v>
      </c>
      <c r="AB3009" s="203">
        <v>37030.875</v>
      </c>
      <c r="AC3009" s="203">
        <v>37032.875</v>
      </c>
    </row>
    <row r="3010" spans="1:29" x14ac:dyDescent="0.25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3</v>
      </c>
      <c r="F3010" s="218">
        <f t="shared" si="235"/>
        <v>30000</v>
      </c>
      <c r="G3010" s="207">
        <v>1266571</v>
      </c>
      <c r="H3010" s="203">
        <v>37029.392812500002</v>
      </c>
      <c r="I3010" t="s">
        <v>2721</v>
      </c>
      <c r="M3010" t="s">
        <v>2476</v>
      </c>
      <c r="N3010" t="s">
        <v>2445</v>
      </c>
      <c r="O3010" t="s">
        <v>1902</v>
      </c>
      <c r="Q3010" s="204">
        <v>10000</v>
      </c>
      <c r="S3010" t="s">
        <v>2477</v>
      </c>
      <c r="T3010" t="s">
        <v>3899</v>
      </c>
      <c r="U3010" s="206">
        <v>4.1150000000000002</v>
      </c>
      <c r="V3010" t="s">
        <v>2958</v>
      </c>
      <c r="W3010" t="s">
        <v>2827</v>
      </c>
      <c r="X3010" t="s">
        <v>2447</v>
      </c>
      <c r="Y3010" t="s">
        <v>3114</v>
      </c>
      <c r="Z3010" t="s">
        <v>2448</v>
      </c>
      <c r="AA3010">
        <v>797968</v>
      </c>
      <c r="AB3010" s="203">
        <v>37030.875</v>
      </c>
      <c r="AC3010" s="203">
        <v>37032.875</v>
      </c>
    </row>
    <row r="3011" spans="1:29" x14ac:dyDescent="0.25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3</v>
      </c>
      <c r="F3011" s="218">
        <f t="shared" si="235"/>
        <v>30000</v>
      </c>
      <c r="G3011" s="207">
        <v>1266572</v>
      </c>
      <c r="H3011" s="203">
        <v>37029.392905092594</v>
      </c>
      <c r="I3011" t="s">
        <v>2704</v>
      </c>
      <c r="M3011" t="s">
        <v>2476</v>
      </c>
      <c r="N3011" t="s">
        <v>3110</v>
      </c>
      <c r="O3011" t="s">
        <v>1859</v>
      </c>
      <c r="P3011" s="204">
        <v>10000</v>
      </c>
      <c r="S3011" t="s">
        <v>2477</v>
      </c>
      <c r="T3011" t="s">
        <v>3899</v>
      </c>
      <c r="U3011" s="206">
        <v>4.08</v>
      </c>
      <c r="V3011" t="s">
        <v>3707</v>
      </c>
      <c r="W3011" t="s">
        <v>3174</v>
      </c>
      <c r="X3011" t="s">
        <v>2321</v>
      </c>
      <c r="Y3011" t="s">
        <v>3114</v>
      </c>
      <c r="Z3011" t="s">
        <v>3532</v>
      </c>
      <c r="AA3011">
        <v>797969</v>
      </c>
      <c r="AB3011" s="203">
        <v>37030.875</v>
      </c>
      <c r="AC3011" s="203">
        <v>37032.875</v>
      </c>
    </row>
    <row r="3012" spans="1:29" x14ac:dyDescent="0.25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30</v>
      </c>
      <c r="F3012" s="218">
        <f t="shared" si="235"/>
        <v>75000</v>
      </c>
      <c r="G3012" s="207">
        <v>1266574</v>
      </c>
      <c r="H3012" s="203">
        <v>37029.392928240741</v>
      </c>
      <c r="I3012" t="s">
        <v>2710</v>
      </c>
      <c r="M3012" t="s">
        <v>2476</v>
      </c>
      <c r="N3012" t="s">
        <v>2711</v>
      </c>
      <c r="O3012" t="s">
        <v>2712</v>
      </c>
      <c r="Q3012" s="204">
        <v>2500</v>
      </c>
      <c r="S3012" t="s">
        <v>2477</v>
      </c>
      <c r="T3012" t="s">
        <v>3899</v>
      </c>
      <c r="U3012" s="206">
        <v>4.1849999999999996</v>
      </c>
      <c r="V3012" t="s">
        <v>2962</v>
      </c>
      <c r="W3012" t="s">
        <v>3390</v>
      </c>
      <c r="X3012" t="s">
        <v>2713</v>
      </c>
      <c r="Y3012" t="s">
        <v>3964</v>
      </c>
      <c r="Z3012" t="s">
        <v>3532</v>
      </c>
      <c r="AA3012" t="s">
        <v>194</v>
      </c>
      <c r="AB3012" s="203">
        <v>37043.875</v>
      </c>
      <c r="AC3012" s="203">
        <v>37072.875</v>
      </c>
    </row>
    <row r="3013" spans="1:29" x14ac:dyDescent="0.25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3</v>
      </c>
      <c r="F3013" s="218">
        <f t="shared" si="235"/>
        <v>30000</v>
      </c>
      <c r="G3013" s="207">
        <v>1266576</v>
      </c>
      <c r="H3013" s="203">
        <v>37029.392997685187</v>
      </c>
      <c r="I3013" t="s">
        <v>2429</v>
      </c>
      <c r="M3013" t="s">
        <v>2476</v>
      </c>
      <c r="N3013" t="s">
        <v>3110</v>
      </c>
      <c r="O3013" t="s">
        <v>1799</v>
      </c>
      <c r="Q3013" s="204">
        <v>10000</v>
      </c>
      <c r="S3013" t="s">
        <v>2477</v>
      </c>
      <c r="T3013" t="s">
        <v>3899</v>
      </c>
      <c r="U3013" s="206">
        <v>4.0999999999999996</v>
      </c>
      <c r="V3013" t="s">
        <v>2430</v>
      </c>
      <c r="W3013" t="s">
        <v>2374</v>
      </c>
      <c r="X3013" t="s">
        <v>2375</v>
      </c>
      <c r="Y3013" t="s">
        <v>3114</v>
      </c>
      <c r="Z3013" t="s">
        <v>3532</v>
      </c>
      <c r="AA3013">
        <v>797972</v>
      </c>
      <c r="AB3013" s="203">
        <v>37030.875</v>
      </c>
      <c r="AC3013" s="203">
        <v>37032.875</v>
      </c>
    </row>
    <row r="3014" spans="1:29" x14ac:dyDescent="0.25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3</v>
      </c>
      <c r="F3014" s="218">
        <f t="shared" si="235"/>
        <v>15000</v>
      </c>
      <c r="G3014" s="207">
        <v>1266575</v>
      </c>
      <c r="H3014" s="203">
        <v>37029.392997685187</v>
      </c>
      <c r="I3014" t="s">
        <v>2835</v>
      </c>
      <c r="M3014" t="s">
        <v>2476</v>
      </c>
      <c r="N3014" t="s">
        <v>3110</v>
      </c>
      <c r="O3014" t="s">
        <v>1848</v>
      </c>
      <c r="P3014" s="204">
        <v>5000</v>
      </c>
      <c r="S3014" t="s">
        <v>2477</v>
      </c>
      <c r="T3014" t="s">
        <v>3899</v>
      </c>
      <c r="U3014" s="206">
        <v>4.3449999999999998</v>
      </c>
      <c r="V3014" t="s">
        <v>2836</v>
      </c>
      <c r="W3014" t="s">
        <v>3174</v>
      </c>
      <c r="X3014" t="s">
        <v>3175</v>
      </c>
      <c r="Y3014" t="s">
        <v>3114</v>
      </c>
      <c r="Z3014" t="s">
        <v>3532</v>
      </c>
      <c r="AA3014">
        <v>797970</v>
      </c>
      <c r="AB3014" s="203">
        <v>37030.875</v>
      </c>
      <c r="AC3014" s="203">
        <v>37032.875</v>
      </c>
    </row>
    <row r="3015" spans="1:29" x14ac:dyDescent="0.25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3</v>
      </c>
      <c r="F3015" s="218">
        <f t="shared" si="235"/>
        <v>30000</v>
      </c>
      <c r="G3015" s="207">
        <v>1266577</v>
      </c>
      <c r="H3015" s="203">
        <v>37029.393009259256</v>
      </c>
      <c r="I3015" t="s">
        <v>3639</v>
      </c>
      <c r="M3015" t="s">
        <v>2476</v>
      </c>
      <c r="N3015" t="s">
        <v>3110</v>
      </c>
      <c r="O3015" t="s">
        <v>1846</v>
      </c>
      <c r="Q3015" s="204">
        <v>10000</v>
      </c>
      <c r="S3015" t="s">
        <v>2477</v>
      </c>
      <c r="T3015" t="s">
        <v>3899</v>
      </c>
      <c r="U3015" s="206">
        <v>4.2300000000000004</v>
      </c>
      <c r="V3015" t="s">
        <v>2467</v>
      </c>
      <c r="W3015" t="s">
        <v>2319</v>
      </c>
      <c r="X3015" t="s">
        <v>2320</v>
      </c>
      <c r="Y3015" t="s">
        <v>3114</v>
      </c>
      <c r="Z3015" t="s">
        <v>3532</v>
      </c>
      <c r="AA3015">
        <v>797971</v>
      </c>
      <c r="AB3015" s="203">
        <v>37030.875</v>
      </c>
      <c r="AC3015" s="203">
        <v>37032.875</v>
      </c>
    </row>
    <row r="3016" spans="1:29" x14ac:dyDescent="0.25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3</v>
      </c>
      <c r="F3016" s="218">
        <f t="shared" si="235"/>
        <v>4458</v>
      </c>
      <c r="G3016" s="207">
        <v>1266578</v>
      </c>
      <c r="H3016" s="203">
        <v>37029.393020833333</v>
      </c>
      <c r="I3016" t="s">
        <v>3639</v>
      </c>
      <c r="M3016" t="s">
        <v>2476</v>
      </c>
      <c r="N3016" t="s">
        <v>3110</v>
      </c>
      <c r="O3016" t="s">
        <v>1822</v>
      </c>
      <c r="P3016" s="204">
        <v>1486</v>
      </c>
      <c r="S3016" t="s">
        <v>2477</v>
      </c>
      <c r="T3016" t="s">
        <v>3899</v>
      </c>
      <c r="U3016" s="206">
        <v>4.0350000000000001</v>
      </c>
      <c r="V3016" t="s">
        <v>3672</v>
      </c>
      <c r="W3016" t="s">
        <v>3174</v>
      </c>
      <c r="X3016" t="s">
        <v>3138</v>
      </c>
      <c r="Y3016" t="s">
        <v>3114</v>
      </c>
      <c r="Z3016" t="s">
        <v>3532</v>
      </c>
      <c r="AA3016">
        <v>797973</v>
      </c>
      <c r="AB3016" s="203">
        <v>37030.875</v>
      </c>
      <c r="AC3016" s="203">
        <v>37032.875</v>
      </c>
    </row>
    <row r="3017" spans="1:29" x14ac:dyDescent="0.25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3</v>
      </c>
      <c r="F3017" s="218">
        <f t="shared" si="235"/>
        <v>7500</v>
      </c>
      <c r="G3017" s="207">
        <v>1266581</v>
      </c>
      <c r="H3017" s="203">
        <v>37029.393043981479</v>
      </c>
      <c r="I3017" t="s">
        <v>4174</v>
      </c>
      <c r="M3017" t="s">
        <v>2476</v>
      </c>
      <c r="N3017" t="s">
        <v>3110</v>
      </c>
      <c r="O3017" t="s">
        <v>1761</v>
      </c>
      <c r="P3017" s="204">
        <v>2500</v>
      </c>
      <c r="S3017" t="s">
        <v>2477</v>
      </c>
      <c r="T3017" t="s">
        <v>3899</v>
      </c>
      <c r="U3017" s="206">
        <v>4.4800000000000004</v>
      </c>
      <c r="V3017" t="s">
        <v>3101</v>
      </c>
      <c r="W3017" t="s">
        <v>2358</v>
      </c>
      <c r="X3017" t="s">
        <v>2359</v>
      </c>
      <c r="Y3017" t="s">
        <v>3114</v>
      </c>
      <c r="Z3017" t="s">
        <v>3532</v>
      </c>
      <c r="AA3017">
        <v>797975</v>
      </c>
      <c r="AB3017" s="203">
        <v>37030.875</v>
      </c>
      <c r="AC3017" s="203">
        <v>37032.875</v>
      </c>
    </row>
    <row r="3018" spans="1:29" x14ac:dyDescent="0.25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3</v>
      </c>
      <c r="F3018" s="218">
        <f t="shared" si="235"/>
        <v>15000</v>
      </c>
      <c r="G3018" s="207">
        <v>1266580</v>
      </c>
      <c r="H3018" s="203">
        <v>37029.393043981479</v>
      </c>
      <c r="I3018" t="s">
        <v>2704</v>
      </c>
      <c r="M3018" t="s">
        <v>2476</v>
      </c>
      <c r="N3018" t="s">
        <v>3110</v>
      </c>
      <c r="O3018" t="s">
        <v>1761</v>
      </c>
      <c r="Q3018" s="204">
        <v>5000</v>
      </c>
      <c r="S3018" t="s">
        <v>2477</v>
      </c>
      <c r="T3018" t="s">
        <v>3899</v>
      </c>
      <c r="U3018" s="206">
        <v>4.4850000000000003</v>
      </c>
      <c r="V3018" t="s">
        <v>2382</v>
      </c>
      <c r="W3018" t="s">
        <v>2358</v>
      </c>
      <c r="X3018" t="s">
        <v>2359</v>
      </c>
      <c r="Y3018" t="s">
        <v>3114</v>
      </c>
      <c r="Z3018" t="s">
        <v>3532</v>
      </c>
      <c r="AA3018">
        <v>797974</v>
      </c>
      <c r="AB3018" s="203">
        <v>37030.875</v>
      </c>
      <c r="AC3018" s="203">
        <v>37032.875</v>
      </c>
    </row>
    <row r="3019" spans="1:29" x14ac:dyDescent="0.25">
      <c r="A3019" s="44" t="str">
        <f t="shared" ref="A3019:A3082" si="236">B3019&amp;" "&amp;C3019&amp;" "&amp;D3019</f>
        <v>US Crude Financial</v>
      </c>
      <c r="B3019" s="44" t="str">
        <f t="shared" ref="B3019:B3082" si="237">IF((LEFT(N3019,2)="US"),"US","")</f>
        <v>US</v>
      </c>
      <c r="C3019" s="44" t="str">
        <f t="shared" ref="C3019:C3082" si="238">M3019</f>
        <v>Crude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1</v>
      </c>
      <c r="F3019" s="218">
        <f t="shared" ref="F3019:F3082" si="240">E3019*SUM(P3019:Q3019)</f>
        <v>50000</v>
      </c>
      <c r="G3019" s="207">
        <v>1266582</v>
      </c>
      <c r="H3019" s="203">
        <v>37029.393067129633</v>
      </c>
      <c r="I3019" t="s">
        <v>4149</v>
      </c>
      <c r="M3019" t="s">
        <v>3626</v>
      </c>
      <c r="N3019" t="s">
        <v>4150</v>
      </c>
      <c r="O3019" t="s">
        <v>4151</v>
      </c>
      <c r="Q3019" s="204">
        <v>50000</v>
      </c>
      <c r="S3019" t="s">
        <v>2483</v>
      </c>
      <c r="T3019" t="s">
        <v>3899</v>
      </c>
      <c r="U3019" s="206">
        <v>29.38</v>
      </c>
      <c r="V3019" t="s">
        <v>2372</v>
      </c>
      <c r="W3019" t="s">
        <v>4153</v>
      </c>
      <c r="X3019" t="s">
        <v>4154</v>
      </c>
      <c r="Y3019" t="s">
        <v>3964</v>
      </c>
      <c r="Z3019" t="s">
        <v>3532</v>
      </c>
      <c r="AA3019" t="s">
        <v>195</v>
      </c>
      <c r="AB3019" s="203">
        <v>37043</v>
      </c>
      <c r="AC3019" s="203">
        <v>37072</v>
      </c>
    </row>
    <row r="3020" spans="1:29" x14ac:dyDescent="0.25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3</v>
      </c>
      <c r="F3020" s="218">
        <f t="shared" si="240"/>
        <v>9000</v>
      </c>
      <c r="G3020" s="207">
        <v>1266583</v>
      </c>
      <c r="H3020" s="203">
        <v>37029.393171296295</v>
      </c>
      <c r="I3020" t="s">
        <v>2824</v>
      </c>
      <c r="M3020" t="s">
        <v>2476</v>
      </c>
      <c r="N3020" t="s">
        <v>3110</v>
      </c>
      <c r="O3020" t="s">
        <v>1822</v>
      </c>
      <c r="P3020" s="204">
        <v>3000</v>
      </c>
      <c r="S3020" t="s">
        <v>2477</v>
      </c>
      <c r="T3020" t="s">
        <v>3899</v>
      </c>
      <c r="U3020" s="206">
        <v>4.0350000000000001</v>
      </c>
      <c r="V3020" t="s">
        <v>3745</v>
      </c>
      <c r="W3020" t="s">
        <v>3174</v>
      </c>
      <c r="X3020" t="s">
        <v>3138</v>
      </c>
      <c r="Y3020" t="s">
        <v>3114</v>
      </c>
      <c r="Z3020" t="s">
        <v>3532</v>
      </c>
      <c r="AA3020">
        <v>797976</v>
      </c>
      <c r="AB3020" s="203">
        <v>37030.875</v>
      </c>
      <c r="AC3020" s="203">
        <v>37032.875</v>
      </c>
    </row>
    <row r="3021" spans="1:29" x14ac:dyDescent="0.25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3</v>
      </c>
      <c r="F3021" s="218">
        <f t="shared" si="240"/>
        <v>7500</v>
      </c>
      <c r="G3021" s="207">
        <v>1266584</v>
      </c>
      <c r="H3021" s="203">
        <v>37029.393171296295</v>
      </c>
      <c r="I3021" t="s">
        <v>2630</v>
      </c>
      <c r="M3021" t="s">
        <v>2476</v>
      </c>
      <c r="N3021" t="s">
        <v>3110</v>
      </c>
      <c r="O3021" t="s">
        <v>1761</v>
      </c>
      <c r="P3021" s="204">
        <v>2500</v>
      </c>
      <c r="S3021" t="s">
        <v>2477</v>
      </c>
      <c r="T3021" t="s">
        <v>3899</v>
      </c>
      <c r="U3021" s="206">
        <v>4.4800000000000004</v>
      </c>
      <c r="V3021" t="s">
        <v>2444</v>
      </c>
      <c r="W3021" t="s">
        <v>2358</v>
      </c>
      <c r="X3021" t="s">
        <v>2359</v>
      </c>
      <c r="Y3021" t="s">
        <v>3114</v>
      </c>
      <c r="Z3021" t="s">
        <v>3532</v>
      </c>
      <c r="AA3021">
        <v>797977</v>
      </c>
      <c r="AB3021" s="203">
        <v>37030.875</v>
      </c>
      <c r="AC3021" s="203">
        <v>37032.875</v>
      </c>
    </row>
    <row r="3022" spans="1:29" x14ac:dyDescent="0.25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3</v>
      </c>
      <c r="F3022" s="218">
        <f t="shared" si="240"/>
        <v>15000</v>
      </c>
      <c r="G3022" s="207">
        <v>1266585</v>
      </c>
      <c r="H3022" s="203">
        <v>37029.393171296295</v>
      </c>
      <c r="I3022" t="s">
        <v>3136</v>
      </c>
      <c r="M3022" t="s">
        <v>2476</v>
      </c>
      <c r="N3022" t="s">
        <v>3110</v>
      </c>
      <c r="O3022" t="s">
        <v>2625</v>
      </c>
      <c r="Q3022" s="204">
        <v>5000</v>
      </c>
      <c r="S3022" t="s">
        <v>2477</v>
      </c>
      <c r="T3022" t="s">
        <v>3899</v>
      </c>
      <c r="U3022" s="206">
        <v>4.1100000000000003</v>
      </c>
      <c r="V3022" t="s">
        <v>3735</v>
      </c>
      <c r="W3022" t="s">
        <v>4133</v>
      </c>
      <c r="X3022" t="s">
        <v>2378</v>
      </c>
      <c r="Y3022" t="s">
        <v>3114</v>
      </c>
      <c r="Z3022" t="s">
        <v>3532</v>
      </c>
      <c r="AA3022">
        <v>797978</v>
      </c>
      <c r="AB3022" s="203">
        <v>37030.875</v>
      </c>
      <c r="AC3022" s="203">
        <v>37032.875</v>
      </c>
    </row>
    <row r="3023" spans="1:29" x14ac:dyDescent="0.25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3</v>
      </c>
      <c r="F3023" s="218">
        <f t="shared" si="240"/>
        <v>12000</v>
      </c>
      <c r="G3023" s="207">
        <v>1266586</v>
      </c>
      <c r="H3023" s="203">
        <v>37029.393275462964</v>
      </c>
      <c r="I3023" t="s">
        <v>2353</v>
      </c>
      <c r="M3023" t="s">
        <v>2476</v>
      </c>
      <c r="N3023" t="s">
        <v>3110</v>
      </c>
      <c r="O3023" t="s">
        <v>2623</v>
      </c>
      <c r="P3023" s="204">
        <v>4000</v>
      </c>
      <c r="S3023" t="s">
        <v>2477</v>
      </c>
      <c r="T3023" t="s">
        <v>3899</v>
      </c>
      <c r="U3023" s="206">
        <v>4.1349999999999998</v>
      </c>
      <c r="V3023" t="s">
        <v>196</v>
      </c>
      <c r="W3023" t="s">
        <v>2326</v>
      </c>
      <c r="X3023" t="s">
        <v>2327</v>
      </c>
      <c r="Y3023" t="s">
        <v>3114</v>
      </c>
      <c r="Z3023" t="s">
        <v>3532</v>
      </c>
      <c r="AA3023">
        <v>797979</v>
      </c>
      <c r="AB3023" s="203">
        <v>37030.875</v>
      </c>
      <c r="AC3023" s="203">
        <v>37032.875</v>
      </c>
    </row>
    <row r="3024" spans="1:29" x14ac:dyDescent="0.25">
      <c r="A3024" s="44" t="str">
        <f t="shared" si="236"/>
        <v>US Oil Products Financial</v>
      </c>
      <c r="B3024" s="44" t="str">
        <f t="shared" si="237"/>
        <v>US</v>
      </c>
      <c r="C3024" s="44" t="str">
        <f t="shared" si="238"/>
        <v>Oil Products</v>
      </c>
      <c r="D3024" s="44" t="str">
        <f t="shared" si="239"/>
        <v>Financial</v>
      </c>
      <c r="E3024" s="44">
        <f>IF(VLOOKUP(S3024,'DD-Lookup'!$J$6:$L$50,3,FALSE)="Monthly",(YEAR(AC3024)-YEAR(AB3024))*12+MONTH(AC3024)-MONTH(AB3024)+1,(AC3024-AB3024+1))</f>
        <v>1</v>
      </c>
      <c r="F3024" s="218">
        <f t="shared" si="240"/>
        <v>15000</v>
      </c>
      <c r="G3024" s="207">
        <v>1266587</v>
      </c>
      <c r="H3024" s="203">
        <v>37029.393310185187</v>
      </c>
      <c r="I3024" t="s">
        <v>2710</v>
      </c>
      <c r="M3024" t="s">
        <v>2480</v>
      </c>
      <c r="N3024" t="s">
        <v>3748</v>
      </c>
      <c r="O3024" t="s">
        <v>3749</v>
      </c>
      <c r="Q3024" s="204">
        <v>15000</v>
      </c>
      <c r="S3024" t="s">
        <v>3235</v>
      </c>
      <c r="T3024" t="s">
        <v>3899</v>
      </c>
      <c r="U3024" s="206">
        <v>104</v>
      </c>
      <c r="V3024" t="s">
        <v>3705</v>
      </c>
      <c r="W3024" t="s">
        <v>3750</v>
      </c>
      <c r="X3024" t="s">
        <v>3751</v>
      </c>
      <c r="Y3024" t="s">
        <v>3964</v>
      </c>
      <c r="Z3024" t="s">
        <v>3532</v>
      </c>
      <c r="AA3024" t="s">
        <v>197</v>
      </c>
      <c r="AB3024" s="203">
        <v>37043.875</v>
      </c>
      <c r="AC3024" s="203">
        <v>37072.875</v>
      </c>
    </row>
    <row r="3025" spans="1:29" x14ac:dyDescent="0.25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3</v>
      </c>
      <c r="F3025" s="218">
        <f t="shared" si="240"/>
        <v>15000</v>
      </c>
      <c r="G3025" s="207">
        <v>1266588</v>
      </c>
      <c r="H3025" s="203">
        <v>37029.393333333333</v>
      </c>
      <c r="I3025" t="s">
        <v>3240</v>
      </c>
      <c r="M3025" t="s">
        <v>2476</v>
      </c>
      <c r="N3025" t="s">
        <v>3110</v>
      </c>
      <c r="O3025" t="s">
        <v>1761</v>
      </c>
      <c r="Q3025" s="204">
        <v>5000</v>
      </c>
      <c r="S3025" t="s">
        <v>2477</v>
      </c>
      <c r="T3025" t="s">
        <v>3899</v>
      </c>
      <c r="U3025" s="206">
        <v>4.4850000000000003</v>
      </c>
      <c r="V3025" t="s">
        <v>2318</v>
      </c>
      <c r="W3025" t="s">
        <v>2358</v>
      </c>
      <c r="X3025" t="s">
        <v>2359</v>
      </c>
      <c r="Y3025" t="s">
        <v>3114</v>
      </c>
      <c r="Z3025" t="s">
        <v>3532</v>
      </c>
      <c r="AA3025">
        <v>797981</v>
      </c>
      <c r="AB3025" s="203">
        <v>37030.875</v>
      </c>
      <c r="AC3025" s="203">
        <v>37032.875</v>
      </c>
    </row>
    <row r="3026" spans="1:29" x14ac:dyDescent="0.25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3</v>
      </c>
      <c r="F3026" s="218">
        <f t="shared" si="240"/>
        <v>15000</v>
      </c>
      <c r="G3026" s="207">
        <v>1266589</v>
      </c>
      <c r="H3026" s="203">
        <v>37029.39335648148</v>
      </c>
      <c r="I3026" t="s">
        <v>3002</v>
      </c>
      <c r="M3026" t="s">
        <v>2476</v>
      </c>
      <c r="N3026" t="s">
        <v>3110</v>
      </c>
      <c r="O3026" t="s">
        <v>1780</v>
      </c>
      <c r="Q3026" s="204">
        <v>5000</v>
      </c>
      <c r="S3026" t="s">
        <v>2477</v>
      </c>
      <c r="T3026" t="s">
        <v>3899</v>
      </c>
      <c r="U3026" s="206">
        <v>4.03</v>
      </c>
      <c r="V3026" t="s">
        <v>3003</v>
      </c>
      <c r="W3026" t="s">
        <v>3157</v>
      </c>
      <c r="X3026" t="s">
        <v>3158</v>
      </c>
      <c r="Y3026" t="s">
        <v>3114</v>
      </c>
      <c r="Z3026" t="s">
        <v>3532</v>
      </c>
      <c r="AA3026">
        <v>797982</v>
      </c>
      <c r="AB3026" s="203">
        <v>37030.875</v>
      </c>
      <c r="AC3026" s="203">
        <v>37032.875</v>
      </c>
    </row>
    <row r="3027" spans="1:29" x14ac:dyDescent="0.25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3</v>
      </c>
      <c r="F3027" s="218">
        <f t="shared" si="240"/>
        <v>2997</v>
      </c>
      <c r="G3027" s="207">
        <v>1266590</v>
      </c>
      <c r="H3027" s="203">
        <v>37029.393414351849</v>
      </c>
      <c r="I3027" t="s">
        <v>3143</v>
      </c>
      <c r="M3027" t="s">
        <v>2476</v>
      </c>
      <c r="N3027" t="s">
        <v>3110</v>
      </c>
      <c r="O3027" t="s">
        <v>1768</v>
      </c>
      <c r="P3027" s="204">
        <v>999</v>
      </c>
      <c r="S3027" t="s">
        <v>2477</v>
      </c>
      <c r="T3027" t="s">
        <v>3899</v>
      </c>
      <c r="U3027" s="206">
        <v>3.9750000000000001</v>
      </c>
      <c r="V3027" t="s">
        <v>2342</v>
      </c>
      <c r="W3027" t="s">
        <v>3174</v>
      </c>
      <c r="X3027" t="s">
        <v>3138</v>
      </c>
      <c r="Y3027" t="s">
        <v>3114</v>
      </c>
      <c r="Z3027" t="s">
        <v>3532</v>
      </c>
      <c r="AA3027">
        <v>797983</v>
      </c>
      <c r="AB3027" s="203">
        <v>37030.875</v>
      </c>
      <c r="AC3027" s="203">
        <v>37032.875</v>
      </c>
    </row>
    <row r="3028" spans="1:29" x14ac:dyDescent="0.25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3</v>
      </c>
      <c r="F3028" s="218">
        <f t="shared" si="240"/>
        <v>30000</v>
      </c>
      <c r="G3028" s="207">
        <v>1266591</v>
      </c>
      <c r="H3028" s="203">
        <v>37029.393506944441</v>
      </c>
      <c r="I3028" t="s">
        <v>3161</v>
      </c>
      <c r="M3028" t="s">
        <v>2476</v>
      </c>
      <c r="N3028" t="s">
        <v>3110</v>
      </c>
      <c r="O3028" t="s">
        <v>1846</v>
      </c>
      <c r="P3028" s="204">
        <v>10000</v>
      </c>
      <c r="S3028" t="s">
        <v>2477</v>
      </c>
      <c r="T3028" t="s">
        <v>3899</v>
      </c>
      <c r="U3028" s="206">
        <v>4.21</v>
      </c>
      <c r="V3028" t="s">
        <v>2536</v>
      </c>
      <c r="W3028" t="s">
        <v>2319</v>
      </c>
      <c r="X3028" t="s">
        <v>2320</v>
      </c>
      <c r="Y3028" t="s">
        <v>3114</v>
      </c>
      <c r="Z3028" t="s">
        <v>3532</v>
      </c>
      <c r="AA3028">
        <v>797984</v>
      </c>
      <c r="AB3028" s="203">
        <v>37030.875</v>
      </c>
      <c r="AC3028" s="203">
        <v>37032.875</v>
      </c>
    </row>
    <row r="3029" spans="1:29" x14ac:dyDescent="0.25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3</v>
      </c>
      <c r="F3029" s="218">
        <f t="shared" si="240"/>
        <v>10611</v>
      </c>
      <c r="G3029" s="207">
        <v>1266592</v>
      </c>
      <c r="H3029" s="203">
        <v>37029.393680555557</v>
      </c>
      <c r="I3029" t="s">
        <v>2669</v>
      </c>
      <c r="M3029" t="s">
        <v>2476</v>
      </c>
      <c r="N3029" t="s">
        <v>3110</v>
      </c>
      <c r="O3029" t="s">
        <v>1775</v>
      </c>
      <c r="Q3029" s="204">
        <v>3537</v>
      </c>
      <c r="S3029" t="s">
        <v>2477</v>
      </c>
      <c r="T3029" t="s">
        <v>3899</v>
      </c>
      <c r="U3029" s="206">
        <v>4.0650000000000004</v>
      </c>
      <c r="V3029" t="s">
        <v>2339</v>
      </c>
      <c r="W3029" t="s">
        <v>3157</v>
      </c>
      <c r="X3029" t="s">
        <v>3158</v>
      </c>
      <c r="Y3029" t="s">
        <v>3114</v>
      </c>
      <c r="Z3029" t="s">
        <v>3532</v>
      </c>
      <c r="AA3029">
        <v>797985</v>
      </c>
      <c r="AB3029" s="203">
        <v>37030.875</v>
      </c>
      <c r="AC3029" s="203">
        <v>37032.875</v>
      </c>
    </row>
    <row r="3030" spans="1:29" x14ac:dyDescent="0.25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3</v>
      </c>
      <c r="F3030" s="218">
        <f t="shared" si="240"/>
        <v>1200</v>
      </c>
      <c r="G3030" s="207">
        <v>1266594</v>
      </c>
      <c r="H3030" s="203">
        <v>37029.393888888888</v>
      </c>
      <c r="I3030" t="s">
        <v>3639</v>
      </c>
      <c r="M3030" t="s">
        <v>2476</v>
      </c>
      <c r="N3030" t="s">
        <v>3110</v>
      </c>
      <c r="O3030" t="s">
        <v>2624</v>
      </c>
      <c r="Q3030" s="204">
        <v>400</v>
      </c>
      <c r="S3030" t="s">
        <v>2477</v>
      </c>
      <c r="T3030" t="s">
        <v>3899</v>
      </c>
      <c r="U3030" s="206">
        <v>4.13</v>
      </c>
      <c r="V3030" t="s">
        <v>2377</v>
      </c>
      <c r="W3030" t="s">
        <v>4133</v>
      </c>
      <c r="X3030" t="s">
        <v>2378</v>
      </c>
      <c r="Y3030" t="s">
        <v>3114</v>
      </c>
      <c r="Z3030" t="s">
        <v>3532</v>
      </c>
      <c r="AA3030">
        <v>797987</v>
      </c>
      <c r="AB3030" s="203">
        <v>37030.875</v>
      </c>
      <c r="AC3030" s="203">
        <v>37032.875</v>
      </c>
    </row>
    <row r="3031" spans="1:29" x14ac:dyDescent="0.25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3</v>
      </c>
      <c r="F3031" s="218">
        <f t="shared" si="240"/>
        <v>6000</v>
      </c>
      <c r="G3031" s="207">
        <v>1266595</v>
      </c>
      <c r="H3031" s="203">
        <v>37029.393923611111</v>
      </c>
      <c r="I3031" t="s">
        <v>2916</v>
      </c>
      <c r="M3031" t="s">
        <v>2476</v>
      </c>
      <c r="N3031" t="s">
        <v>3110</v>
      </c>
      <c r="O3031" t="s">
        <v>1913</v>
      </c>
      <c r="Q3031" s="204">
        <v>2000</v>
      </c>
      <c r="S3031" t="s">
        <v>2477</v>
      </c>
      <c r="T3031" t="s">
        <v>3899</v>
      </c>
      <c r="U3031" s="206">
        <v>4.4550000000000001</v>
      </c>
      <c r="V3031">
        <v>19691994</v>
      </c>
      <c r="W3031" t="s">
        <v>2358</v>
      </c>
      <c r="X3031" t="s">
        <v>2359</v>
      </c>
      <c r="Y3031" t="s">
        <v>3114</v>
      </c>
      <c r="Z3031" t="s">
        <v>3532</v>
      </c>
      <c r="AA3031">
        <v>797988</v>
      </c>
      <c r="AB3031" s="203">
        <v>37030.875</v>
      </c>
      <c r="AC3031" s="203">
        <v>37032.875</v>
      </c>
    </row>
    <row r="3032" spans="1:29" x14ac:dyDescent="0.25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3</v>
      </c>
      <c r="F3032" s="218">
        <f t="shared" si="240"/>
        <v>6900</v>
      </c>
      <c r="G3032" s="207">
        <v>1266596</v>
      </c>
      <c r="H3032" s="203">
        <v>37029.393923611111</v>
      </c>
      <c r="I3032" t="s">
        <v>2904</v>
      </c>
      <c r="M3032" t="s">
        <v>2476</v>
      </c>
      <c r="N3032" t="s">
        <v>3110</v>
      </c>
      <c r="O3032" t="s">
        <v>2624</v>
      </c>
      <c r="Q3032" s="204">
        <v>2300</v>
      </c>
      <c r="S3032" t="s">
        <v>2477</v>
      </c>
      <c r="T3032" t="s">
        <v>3899</v>
      </c>
      <c r="U3032" s="206">
        <v>4.13</v>
      </c>
      <c r="V3032" t="s">
        <v>3818</v>
      </c>
      <c r="W3032" t="s">
        <v>4133</v>
      </c>
      <c r="X3032" t="s">
        <v>2378</v>
      </c>
      <c r="Y3032" t="s">
        <v>3114</v>
      </c>
      <c r="Z3032" t="s">
        <v>3532</v>
      </c>
      <c r="AA3032">
        <v>797989</v>
      </c>
      <c r="AB3032" s="203">
        <v>37030.875</v>
      </c>
      <c r="AC3032" s="203">
        <v>37032.875</v>
      </c>
    </row>
    <row r="3033" spans="1:29" x14ac:dyDescent="0.25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3</v>
      </c>
      <c r="F3033" s="218">
        <f t="shared" si="240"/>
        <v>15000</v>
      </c>
      <c r="G3033" s="207">
        <v>1266597</v>
      </c>
      <c r="H3033" s="203">
        <v>37029.393946759257</v>
      </c>
      <c r="I3033" t="s">
        <v>3240</v>
      </c>
      <c r="M3033" t="s">
        <v>2476</v>
      </c>
      <c r="N3033" t="s">
        <v>3110</v>
      </c>
      <c r="O3033" t="s">
        <v>1832</v>
      </c>
      <c r="P3033" s="204">
        <v>5000</v>
      </c>
      <c r="S3033" t="s">
        <v>2477</v>
      </c>
      <c r="T3033" t="s">
        <v>3899</v>
      </c>
      <c r="U3033" s="206">
        <v>2.85</v>
      </c>
      <c r="V3033" t="s">
        <v>2874</v>
      </c>
      <c r="W3033" t="s">
        <v>2413</v>
      </c>
      <c r="X3033" t="s">
        <v>2375</v>
      </c>
      <c r="Y3033" t="s">
        <v>3114</v>
      </c>
      <c r="Z3033" t="s">
        <v>3532</v>
      </c>
      <c r="AA3033">
        <v>797990</v>
      </c>
      <c r="AB3033" s="203">
        <v>37030.875</v>
      </c>
      <c r="AC3033" s="203">
        <v>37032.875</v>
      </c>
    </row>
    <row r="3034" spans="1:29" x14ac:dyDescent="0.25">
      <c r="A3034" s="44" t="str">
        <f t="shared" si="236"/>
        <v>US Natural Gas Financial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Financial</v>
      </c>
      <c r="E3034" s="44">
        <f>IF(VLOOKUP(S3034,'DD-Lookup'!$J$6:$L$50,3,FALSE)="Monthly",(YEAR(AC3034)-YEAR(AB3034))*12+MONTH(AC3034)-MONTH(AB3034)+1,(AC3034-AB3034+1))</f>
        <v>30</v>
      </c>
      <c r="F3034" s="218">
        <f t="shared" si="240"/>
        <v>150000</v>
      </c>
      <c r="G3034" s="207">
        <v>1266598</v>
      </c>
      <c r="H3034" s="203">
        <v>37029.394004629627</v>
      </c>
      <c r="I3034" t="s">
        <v>3169</v>
      </c>
      <c r="M3034" t="s">
        <v>2476</v>
      </c>
      <c r="N3034" t="s">
        <v>2711</v>
      </c>
      <c r="O3034" t="s">
        <v>2712</v>
      </c>
      <c r="Q3034" s="204">
        <v>5000</v>
      </c>
      <c r="S3034" t="s">
        <v>2477</v>
      </c>
      <c r="T3034" t="s">
        <v>3899</v>
      </c>
      <c r="U3034" s="206">
        <v>4.1950000000000003</v>
      </c>
      <c r="V3034" t="s">
        <v>3171</v>
      </c>
      <c r="W3034" t="s">
        <v>3390</v>
      </c>
      <c r="X3034" t="s">
        <v>2713</v>
      </c>
      <c r="Y3034" t="s">
        <v>3964</v>
      </c>
      <c r="Z3034" t="s">
        <v>3532</v>
      </c>
      <c r="AA3034" t="s">
        <v>198</v>
      </c>
      <c r="AB3034" s="203">
        <v>37043.875</v>
      </c>
      <c r="AC3034" s="203">
        <v>37072.875</v>
      </c>
    </row>
    <row r="3035" spans="1:29" x14ac:dyDescent="0.25">
      <c r="A3035" s="44" t="str">
        <f t="shared" si="236"/>
        <v>US Crude Financial</v>
      </c>
      <c r="B3035" s="44" t="str">
        <f t="shared" si="237"/>
        <v>US</v>
      </c>
      <c r="C3035" s="44" t="str">
        <f t="shared" si="238"/>
        <v>Crude</v>
      </c>
      <c r="D3035" s="44" t="str">
        <f t="shared" si="239"/>
        <v>Financial</v>
      </c>
      <c r="E3035" s="44">
        <f>IF(VLOOKUP(S3035,'DD-Lookup'!$J$6:$L$50,3,FALSE)="Monthly",(YEAR(AC3035)-YEAR(AB3035))*12+MONTH(AC3035)-MONTH(AB3035)+1,(AC3035-AB3035+1))</f>
        <v>1</v>
      </c>
      <c r="F3035" s="218">
        <f t="shared" si="240"/>
        <v>25000</v>
      </c>
      <c r="G3035" s="207">
        <v>1266599</v>
      </c>
      <c r="H3035" s="203">
        <v>37029.394062500003</v>
      </c>
      <c r="I3035" t="s">
        <v>2710</v>
      </c>
      <c r="M3035" t="s">
        <v>3626</v>
      </c>
      <c r="N3035" t="s">
        <v>3698</v>
      </c>
      <c r="O3035" t="s">
        <v>3699</v>
      </c>
      <c r="P3035" s="204">
        <v>25000</v>
      </c>
      <c r="S3035" t="s">
        <v>2479</v>
      </c>
      <c r="T3035" t="s">
        <v>3899</v>
      </c>
      <c r="U3035" s="206">
        <v>0.02</v>
      </c>
      <c r="V3035" t="s">
        <v>3776</v>
      </c>
      <c r="W3035" t="s">
        <v>3700</v>
      </c>
      <c r="X3035" t="s">
        <v>3701</v>
      </c>
      <c r="Y3035" t="s">
        <v>3964</v>
      </c>
      <c r="Z3035" t="s">
        <v>3532</v>
      </c>
      <c r="AA3035" t="s">
        <v>199</v>
      </c>
      <c r="AB3035" s="203">
        <v>37073</v>
      </c>
      <c r="AC3035" s="203">
        <v>37103</v>
      </c>
    </row>
    <row r="3036" spans="1:29" x14ac:dyDescent="0.25">
      <c r="A3036" s="44" t="str">
        <f t="shared" si="236"/>
        <v xml:space="preserve"> Natural Gas Physical</v>
      </c>
      <c r="B3036" s="44" t="str">
        <f t="shared" si="237"/>
        <v/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4</v>
      </c>
      <c r="F3036" s="218">
        <f t="shared" si="240"/>
        <v>40000</v>
      </c>
      <c r="G3036" s="207">
        <v>1266600</v>
      </c>
      <c r="H3036" s="203">
        <v>37029.394282407404</v>
      </c>
      <c r="I3036" t="s">
        <v>2574</v>
      </c>
      <c r="M3036" t="s">
        <v>2476</v>
      </c>
      <c r="N3036" t="s">
        <v>2391</v>
      </c>
      <c r="O3036" t="s">
        <v>2080</v>
      </c>
      <c r="P3036" s="204">
        <v>10000</v>
      </c>
      <c r="S3036" t="s">
        <v>4050</v>
      </c>
      <c r="T3036" t="s">
        <v>2392</v>
      </c>
      <c r="U3036" s="206">
        <v>5.4249999999999998</v>
      </c>
      <c r="V3036" t="s">
        <v>2575</v>
      </c>
      <c r="W3036" t="s">
        <v>2394</v>
      </c>
      <c r="X3036" t="s">
        <v>2395</v>
      </c>
      <c r="Y3036" t="s">
        <v>3114</v>
      </c>
      <c r="Z3036" t="s">
        <v>3533</v>
      </c>
      <c r="AA3036">
        <v>797992</v>
      </c>
      <c r="AB3036" s="203">
        <v>37029.875</v>
      </c>
      <c r="AC3036" s="203">
        <v>37032.875</v>
      </c>
    </row>
    <row r="3037" spans="1:29" x14ac:dyDescent="0.25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3</v>
      </c>
      <c r="F3037" s="218">
        <f t="shared" si="240"/>
        <v>7500</v>
      </c>
      <c r="G3037" s="207">
        <v>1266601</v>
      </c>
      <c r="H3037" s="203">
        <v>37029.39435185185</v>
      </c>
      <c r="I3037" t="s">
        <v>2710</v>
      </c>
      <c r="M3037" t="s">
        <v>2476</v>
      </c>
      <c r="N3037" t="s">
        <v>3110</v>
      </c>
      <c r="O3037" t="s">
        <v>2610</v>
      </c>
      <c r="P3037" s="204">
        <v>2500</v>
      </c>
      <c r="S3037" t="s">
        <v>2477</v>
      </c>
      <c r="T3037" t="s">
        <v>3899</v>
      </c>
      <c r="U3037" s="206">
        <v>4.375</v>
      </c>
      <c r="V3037" t="s">
        <v>1930</v>
      </c>
      <c r="W3037" t="s">
        <v>2351</v>
      </c>
      <c r="X3037" t="s">
        <v>2352</v>
      </c>
      <c r="Y3037" t="s">
        <v>3114</v>
      </c>
      <c r="Z3037" t="s">
        <v>3532</v>
      </c>
      <c r="AA3037">
        <v>797993</v>
      </c>
      <c r="AB3037" s="203">
        <v>37030.875</v>
      </c>
      <c r="AC3037" s="203">
        <v>37032.875</v>
      </c>
    </row>
    <row r="3038" spans="1:29" x14ac:dyDescent="0.25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3</v>
      </c>
      <c r="F3038" s="218">
        <f t="shared" si="240"/>
        <v>15000</v>
      </c>
      <c r="G3038" s="207">
        <v>1266602</v>
      </c>
      <c r="H3038" s="203">
        <v>37029.394363425927</v>
      </c>
      <c r="I3038" t="s">
        <v>2313</v>
      </c>
      <c r="M3038" t="s">
        <v>2476</v>
      </c>
      <c r="N3038" t="s">
        <v>3110</v>
      </c>
      <c r="O3038" t="s">
        <v>1769</v>
      </c>
      <c r="P3038" s="204">
        <v>5000</v>
      </c>
      <c r="S3038" t="s">
        <v>2477</v>
      </c>
      <c r="T3038" t="s">
        <v>3899</v>
      </c>
      <c r="U3038" s="206">
        <v>4.0250000000000004</v>
      </c>
      <c r="V3038" t="s">
        <v>2336</v>
      </c>
      <c r="W3038" t="s">
        <v>3174</v>
      </c>
      <c r="X3038" t="s">
        <v>3138</v>
      </c>
      <c r="Y3038" t="s">
        <v>3114</v>
      </c>
      <c r="Z3038" t="s">
        <v>3532</v>
      </c>
      <c r="AA3038">
        <v>797994</v>
      </c>
      <c r="AB3038" s="203">
        <v>37030.875</v>
      </c>
      <c r="AC3038" s="203">
        <v>37032.875</v>
      </c>
    </row>
    <row r="3039" spans="1:29" x14ac:dyDescent="0.25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365</v>
      </c>
      <c r="F3039" s="218">
        <f t="shared" si="240"/>
        <v>1825000</v>
      </c>
      <c r="G3039" s="207">
        <v>1266604</v>
      </c>
      <c r="H3039" s="203">
        <v>37029.394421296296</v>
      </c>
      <c r="I3039" t="s">
        <v>3118</v>
      </c>
      <c r="M3039" t="s">
        <v>2476</v>
      </c>
      <c r="N3039" t="s">
        <v>2711</v>
      </c>
      <c r="O3039" t="s">
        <v>3178</v>
      </c>
      <c r="Q3039" s="204">
        <v>5000</v>
      </c>
      <c r="S3039" t="s">
        <v>2477</v>
      </c>
      <c r="T3039" t="s">
        <v>3899</v>
      </c>
      <c r="U3039" s="206">
        <v>4.3899999999999997</v>
      </c>
      <c r="V3039" t="s">
        <v>3119</v>
      </c>
      <c r="W3039" t="s">
        <v>3390</v>
      </c>
      <c r="X3039" t="s">
        <v>2713</v>
      </c>
      <c r="Y3039" t="s">
        <v>3964</v>
      </c>
      <c r="Z3039" t="s">
        <v>3532</v>
      </c>
      <c r="AA3039" t="s">
        <v>200</v>
      </c>
      <c r="AB3039" s="203">
        <v>37257.875</v>
      </c>
      <c r="AC3039" s="203">
        <v>37621.875</v>
      </c>
    </row>
    <row r="3040" spans="1:29" x14ac:dyDescent="0.25">
      <c r="A3040" s="44" t="str">
        <f t="shared" si="236"/>
        <v>US Power Physical</v>
      </c>
      <c r="B3040" s="44" t="str">
        <f t="shared" si="237"/>
        <v>US</v>
      </c>
      <c r="C3040" s="44" t="str">
        <f t="shared" si="238"/>
        <v>Power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4</v>
      </c>
      <c r="F3040" s="218">
        <f t="shared" si="240"/>
        <v>200</v>
      </c>
      <c r="G3040" s="207">
        <v>1266606</v>
      </c>
      <c r="H3040" s="203">
        <v>37029.394479166665</v>
      </c>
      <c r="I3040" t="s">
        <v>2636</v>
      </c>
      <c r="M3040" t="s">
        <v>3301</v>
      </c>
      <c r="N3040" t="s">
        <v>2631</v>
      </c>
      <c r="O3040" t="s">
        <v>67</v>
      </c>
      <c r="P3040" s="204">
        <v>50</v>
      </c>
      <c r="S3040" t="s">
        <v>2475</v>
      </c>
      <c r="T3040" t="s">
        <v>3899</v>
      </c>
      <c r="U3040" s="206">
        <v>30.25</v>
      </c>
      <c r="V3040" t="s">
        <v>2637</v>
      </c>
      <c r="W3040" t="s">
        <v>2638</v>
      </c>
      <c r="X3040" t="s">
        <v>2639</v>
      </c>
      <c r="Y3040" t="s">
        <v>4166</v>
      </c>
      <c r="Z3040" t="s">
        <v>3527</v>
      </c>
      <c r="AA3040">
        <v>615308.1</v>
      </c>
      <c r="AB3040" s="203">
        <v>37033.875</v>
      </c>
      <c r="AC3040" s="203">
        <v>37036.875</v>
      </c>
    </row>
    <row r="3041" spans="1:29" x14ac:dyDescent="0.25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3</v>
      </c>
      <c r="F3041" s="218">
        <f t="shared" si="240"/>
        <v>15000</v>
      </c>
      <c r="G3041" s="207">
        <v>1266607</v>
      </c>
      <c r="H3041" s="203">
        <v>37029.394513888888</v>
      </c>
      <c r="I3041" t="s">
        <v>2989</v>
      </c>
      <c r="M3041" t="s">
        <v>2476</v>
      </c>
      <c r="N3041" t="s">
        <v>3110</v>
      </c>
      <c r="O3041" t="s">
        <v>2624</v>
      </c>
      <c r="Q3041" s="204">
        <v>5000</v>
      </c>
      <c r="S3041" t="s">
        <v>2477</v>
      </c>
      <c r="T3041" t="s">
        <v>3899</v>
      </c>
      <c r="U3041" s="206">
        <v>4.1399999999999997</v>
      </c>
      <c r="V3041" t="s">
        <v>2530</v>
      </c>
      <c r="W3041" t="s">
        <v>4133</v>
      </c>
      <c r="X3041" t="s">
        <v>2378</v>
      </c>
      <c r="Y3041" t="s">
        <v>3114</v>
      </c>
      <c r="Z3041" t="s">
        <v>3532</v>
      </c>
      <c r="AA3041">
        <v>797995</v>
      </c>
      <c r="AB3041" s="203">
        <v>37030.875</v>
      </c>
      <c r="AC3041" s="203">
        <v>37032.875</v>
      </c>
    </row>
    <row r="3042" spans="1:29" x14ac:dyDescent="0.25">
      <c r="A3042" s="44" t="str">
        <f t="shared" si="236"/>
        <v>US Power Financial</v>
      </c>
      <c r="B3042" s="44" t="str">
        <f t="shared" si="237"/>
        <v>US</v>
      </c>
      <c r="C3042" s="44" t="str">
        <f t="shared" si="238"/>
        <v>Power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1</v>
      </c>
      <c r="F3042" s="218">
        <f t="shared" si="240"/>
        <v>50</v>
      </c>
      <c r="G3042" s="207">
        <v>1266608</v>
      </c>
      <c r="H3042" s="203">
        <v>37029.394618055558</v>
      </c>
      <c r="I3042" t="s">
        <v>2678</v>
      </c>
      <c r="M3042" t="s">
        <v>3301</v>
      </c>
      <c r="N3042" t="s">
        <v>4162</v>
      </c>
      <c r="O3042" t="s">
        <v>1676</v>
      </c>
      <c r="P3042" s="204">
        <v>50</v>
      </c>
      <c r="S3042" t="s">
        <v>2475</v>
      </c>
      <c r="T3042" t="s">
        <v>3899</v>
      </c>
      <c r="U3042" s="206">
        <v>41.25</v>
      </c>
      <c r="V3042" t="s">
        <v>1709</v>
      </c>
      <c r="W3042" t="s">
        <v>2673</v>
      </c>
      <c r="X3042" t="s">
        <v>2643</v>
      </c>
      <c r="Y3042" t="s">
        <v>4166</v>
      </c>
      <c r="Z3042" t="s">
        <v>3532</v>
      </c>
      <c r="AA3042">
        <v>615309.1</v>
      </c>
      <c r="AB3042" s="203">
        <v>37032.875</v>
      </c>
      <c r="AC3042" s="203">
        <v>37032.875</v>
      </c>
    </row>
    <row r="3043" spans="1:29" x14ac:dyDescent="0.25">
      <c r="A3043" s="44" t="str">
        <f t="shared" si="236"/>
        <v>US Power Financial</v>
      </c>
      <c r="B3043" s="44" t="str">
        <f t="shared" si="237"/>
        <v>US</v>
      </c>
      <c r="C3043" s="44" t="str">
        <f t="shared" si="238"/>
        <v>Power</v>
      </c>
      <c r="D3043" s="44" t="str">
        <f t="shared" si="239"/>
        <v>Financial</v>
      </c>
      <c r="E3043" s="44">
        <f>IF(VLOOKUP(S3043,'DD-Lookup'!$J$6:$L$50,3,FALSE)="Monthly",(YEAR(AC3043)-YEAR(AB3043))*12+MONTH(AC3043)-MONTH(AB3043)+1,(AC3043-AB3043+1))</f>
        <v>5</v>
      </c>
      <c r="F3043" s="218">
        <f t="shared" si="240"/>
        <v>250</v>
      </c>
      <c r="G3043" s="207">
        <v>1266609</v>
      </c>
      <c r="H3043" s="203">
        <v>37029.394652777781</v>
      </c>
      <c r="I3043" t="s">
        <v>2678</v>
      </c>
      <c r="M3043" t="s">
        <v>3301</v>
      </c>
      <c r="N3043" t="s">
        <v>4162</v>
      </c>
      <c r="O3043" t="s">
        <v>3854</v>
      </c>
      <c r="P3043" s="204">
        <v>50</v>
      </c>
      <c r="S3043" t="s">
        <v>2475</v>
      </c>
      <c r="T3043" t="s">
        <v>3899</v>
      </c>
      <c r="U3043" s="206">
        <v>41.25</v>
      </c>
      <c r="V3043" t="s">
        <v>1709</v>
      </c>
      <c r="W3043" t="s">
        <v>2673</v>
      </c>
      <c r="X3043" t="s">
        <v>2643</v>
      </c>
      <c r="Y3043" t="s">
        <v>4166</v>
      </c>
      <c r="Z3043" t="s">
        <v>3532</v>
      </c>
      <c r="AA3043">
        <v>615310.1</v>
      </c>
      <c r="AB3043" s="203">
        <v>37032.875</v>
      </c>
      <c r="AC3043" s="203">
        <v>37036.875</v>
      </c>
    </row>
    <row r="3044" spans="1:29" x14ac:dyDescent="0.25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3</v>
      </c>
      <c r="F3044" s="218">
        <f t="shared" si="240"/>
        <v>15000</v>
      </c>
      <c r="G3044" s="207">
        <v>1266610</v>
      </c>
      <c r="H3044" s="203">
        <v>37029.394687499997</v>
      </c>
      <c r="I3044" t="s">
        <v>2863</v>
      </c>
      <c r="M3044" t="s">
        <v>2476</v>
      </c>
      <c r="N3044" t="s">
        <v>3110</v>
      </c>
      <c r="O3044" t="s">
        <v>1802</v>
      </c>
      <c r="P3044" s="204">
        <v>5000</v>
      </c>
      <c r="S3044" t="s">
        <v>2477</v>
      </c>
      <c r="T3044" t="s">
        <v>3899</v>
      </c>
      <c r="U3044" s="206">
        <v>4.0549999999999997</v>
      </c>
      <c r="V3044" t="s">
        <v>2864</v>
      </c>
      <c r="W3044" t="s">
        <v>3157</v>
      </c>
      <c r="X3044" t="s">
        <v>3158</v>
      </c>
      <c r="Y3044" t="s">
        <v>3114</v>
      </c>
      <c r="Z3044" t="s">
        <v>3532</v>
      </c>
      <c r="AA3044">
        <v>797996</v>
      </c>
      <c r="AB3044" s="203">
        <v>37030.875</v>
      </c>
      <c r="AC3044" s="203">
        <v>37032.875</v>
      </c>
    </row>
    <row r="3045" spans="1:29" x14ac:dyDescent="0.25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3</v>
      </c>
      <c r="F3045" s="218">
        <f t="shared" si="240"/>
        <v>15000</v>
      </c>
      <c r="G3045" s="207">
        <v>1266612</v>
      </c>
      <c r="H3045" s="203">
        <v>37029.394745370373</v>
      </c>
      <c r="I3045" t="s">
        <v>2863</v>
      </c>
      <c r="M3045" t="s">
        <v>2476</v>
      </c>
      <c r="N3045" t="s">
        <v>3110</v>
      </c>
      <c r="O3045" t="s">
        <v>1848</v>
      </c>
      <c r="Q3045" s="204">
        <v>5000</v>
      </c>
      <c r="S3045" t="s">
        <v>2477</v>
      </c>
      <c r="T3045" t="s">
        <v>3899</v>
      </c>
      <c r="U3045" s="206">
        <v>4.3499999999999996</v>
      </c>
      <c r="V3045" t="s">
        <v>2864</v>
      </c>
      <c r="W3045" t="s">
        <v>3174</v>
      </c>
      <c r="X3045" t="s">
        <v>3175</v>
      </c>
      <c r="Y3045" t="s">
        <v>3114</v>
      </c>
      <c r="Z3045" t="s">
        <v>3532</v>
      </c>
      <c r="AA3045">
        <v>797998</v>
      </c>
      <c r="AB3045" s="203">
        <v>37030.875</v>
      </c>
      <c r="AC3045" s="203">
        <v>37032.875</v>
      </c>
    </row>
    <row r="3046" spans="1:29" x14ac:dyDescent="0.25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3</v>
      </c>
      <c r="F3046" s="218">
        <f t="shared" si="240"/>
        <v>15000</v>
      </c>
      <c r="G3046" s="207">
        <v>1266611</v>
      </c>
      <c r="H3046" s="203">
        <v>37029.394745370373</v>
      </c>
      <c r="I3046" t="s">
        <v>2943</v>
      </c>
      <c r="M3046" t="s">
        <v>2476</v>
      </c>
      <c r="N3046" t="s">
        <v>3110</v>
      </c>
      <c r="O3046" t="s">
        <v>1779</v>
      </c>
      <c r="P3046" s="204">
        <v>5000</v>
      </c>
      <c r="S3046" t="s">
        <v>2477</v>
      </c>
      <c r="T3046" t="s">
        <v>3899</v>
      </c>
      <c r="U3046" s="206">
        <v>4.3449999999999998</v>
      </c>
      <c r="V3046" t="s">
        <v>147</v>
      </c>
      <c r="W3046" t="s">
        <v>3174</v>
      </c>
      <c r="X3046" t="s">
        <v>3175</v>
      </c>
      <c r="Y3046" t="s">
        <v>3114</v>
      </c>
      <c r="Z3046" t="s">
        <v>3532</v>
      </c>
      <c r="AA3046">
        <v>797997</v>
      </c>
      <c r="AB3046" s="203">
        <v>37030.875</v>
      </c>
      <c r="AC3046" s="203">
        <v>37032.875</v>
      </c>
    </row>
    <row r="3047" spans="1:29" x14ac:dyDescent="0.25">
      <c r="A3047" s="44" t="str">
        <f t="shared" si="236"/>
        <v xml:space="preserve"> Metals Financial</v>
      </c>
      <c r="B3047" s="44" t="str">
        <f t="shared" si="237"/>
        <v/>
      </c>
      <c r="C3047" s="44" t="str">
        <f t="shared" si="238"/>
        <v>Metals</v>
      </c>
      <c r="D3047" s="44" t="str">
        <f t="shared" si="239"/>
        <v>Financial</v>
      </c>
      <c r="E3047" s="44">
        <f>IF(VLOOKUP(S3047,'DD-Lookup'!$J$6:$L$50,3,FALSE)="Monthly",(YEAR(AC3047)-YEAR(AB3047))*12+MONTH(AC3047)-MONTH(AB3047)+1,(AC3047-AB3047+1))</f>
        <v>1</v>
      </c>
      <c r="F3047" s="218">
        <f t="shared" si="240"/>
        <v>10</v>
      </c>
      <c r="G3047" s="207">
        <v>1266613</v>
      </c>
      <c r="H3047" s="203">
        <v>37029.394780092596</v>
      </c>
      <c r="I3047" t="s">
        <v>4011</v>
      </c>
      <c r="M3047" t="s">
        <v>2482</v>
      </c>
      <c r="N3047" t="s">
        <v>3972</v>
      </c>
      <c r="O3047" t="s">
        <v>3973</v>
      </c>
      <c r="P3047" s="204">
        <v>10</v>
      </c>
      <c r="S3047" t="s">
        <v>3974</v>
      </c>
      <c r="T3047" t="s">
        <v>3899</v>
      </c>
      <c r="U3047" s="206">
        <v>7240</v>
      </c>
      <c r="V3047" t="s">
        <v>4158</v>
      </c>
      <c r="W3047" t="s">
        <v>3976</v>
      </c>
      <c r="X3047" t="s">
        <v>3902</v>
      </c>
      <c r="Y3047" t="s">
        <v>3903</v>
      </c>
      <c r="Z3047" t="s">
        <v>3904</v>
      </c>
      <c r="AA3047">
        <v>2138674</v>
      </c>
    </row>
    <row r="3048" spans="1:29" x14ac:dyDescent="0.25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3</v>
      </c>
      <c r="F3048" s="218">
        <f t="shared" si="240"/>
        <v>3438</v>
      </c>
      <c r="G3048" s="207">
        <v>1266614</v>
      </c>
      <c r="H3048" s="203">
        <v>37029.394803240742</v>
      </c>
      <c r="I3048" t="s">
        <v>3639</v>
      </c>
      <c r="M3048" t="s">
        <v>2476</v>
      </c>
      <c r="N3048" t="s">
        <v>3110</v>
      </c>
      <c r="O3048" t="s">
        <v>2625</v>
      </c>
      <c r="P3048" s="204">
        <v>1146</v>
      </c>
      <c r="S3048" t="s">
        <v>2477</v>
      </c>
      <c r="T3048" t="s">
        <v>3899</v>
      </c>
      <c r="U3048" s="206">
        <v>4.12</v>
      </c>
      <c r="V3048" t="s">
        <v>2377</v>
      </c>
      <c r="W3048" t="s">
        <v>4133</v>
      </c>
      <c r="X3048" t="s">
        <v>2378</v>
      </c>
      <c r="Y3048" t="s">
        <v>3114</v>
      </c>
      <c r="Z3048" t="s">
        <v>3532</v>
      </c>
      <c r="AA3048">
        <v>797999</v>
      </c>
      <c r="AB3048" s="203">
        <v>37030.875</v>
      </c>
      <c r="AC3048" s="203">
        <v>37032.875</v>
      </c>
    </row>
    <row r="3049" spans="1:29" x14ac:dyDescent="0.25">
      <c r="A3049" s="44" t="str">
        <f t="shared" si="236"/>
        <v>US Natural Gas Physical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3</v>
      </c>
      <c r="F3049" s="218">
        <f t="shared" si="240"/>
        <v>15000</v>
      </c>
      <c r="G3049" s="207">
        <v>1266615</v>
      </c>
      <c r="H3049" s="203">
        <v>37029.394826388889</v>
      </c>
      <c r="I3049" t="s">
        <v>2401</v>
      </c>
      <c r="M3049" t="s">
        <v>2476</v>
      </c>
      <c r="N3049" t="s">
        <v>3110</v>
      </c>
      <c r="O3049" t="s">
        <v>1758</v>
      </c>
      <c r="P3049" s="204">
        <v>5000</v>
      </c>
      <c r="S3049" t="s">
        <v>2477</v>
      </c>
      <c r="T3049" t="s">
        <v>3899</v>
      </c>
      <c r="U3049" s="206">
        <v>4.1050000000000004</v>
      </c>
      <c r="V3049" t="s">
        <v>3807</v>
      </c>
      <c r="W3049" t="s">
        <v>2326</v>
      </c>
      <c r="X3049" t="s">
        <v>2378</v>
      </c>
      <c r="Y3049" t="s">
        <v>3114</v>
      </c>
      <c r="Z3049" t="s">
        <v>3532</v>
      </c>
      <c r="AA3049">
        <v>798000</v>
      </c>
      <c r="AB3049" s="203">
        <v>37030.875</v>
      </c>
      <c r="AC3049" s="203">
        <v>37032.875</v>
      </c>
    </row>
    <row r="3050" spans="1:29" x14ac:dyDescent="0.25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3</v>
      </c>
      <c r="F3050" s="218">
        <f t="shared" si="240"/>
        <v>15000</v>
      </c>
      <c r="G3050" s="207">
        <v>1266616</v>
      </c>
      <c r="H3050" s="203">
        <v>37029.394849537035</v>
      </c>
      <c r="I3050" t="s">
        <v>3136</v>
      </c>
      <c r="M3050" t="s">
        <v>2476</v>
      </c>
      <c r="N3050" t="s">
        <v>3110</v>
      </c>
      <c r="O3050" t="s">
        <v>1848</v>
      </c>
      <c r="P3050" s="204">
        <v>5000</v>
      </c>
      <c r="S3050" t="s">
        <v>2477</v>
      </c>
      <c r="T3050" t="s">
        <v>3899</v>
      </c>
      <c r="U3050" s="206">
        <v>4.3449999999999998</v>
      </c>
      <c r="V3050" t="s">
        <v>3140</v>
      </c>
      <c r="W3050" t="s">
        <v>3174</v>
      </c>
      <c r="X3050" t="s">
        <v>3175</v>
      </c>
      <c r="Y3050" t="s">
        <v>3114</v>
      </c>
      <c r="Z3050" t="s">
        <v>3532</v>
      </c>
      <c r="AA3050">
        <v>798002</v>
      </c>
      <c r="AB3050" s="203">
        <v>37030.875</v>
      </c>
      <c r="AC3050" s="203">
        <v>37032.875</v>
      </c>
    </row>
    <row r="3051" spans="1:29" x14ac:dyDescent="0.25">
      <c r="A3051" s="44" t="str">
        <f t="shared" si="236"/>
        <v>US Crude Financial</v>
      </c>
      <c r="B3051" s="44" t="str">
        <f t="shared" si="237"/>
        <v>US</v>
      </c>
      <c r="C3051" s="44" t="str">
        <f t="shared" si="238"/>
        <v>Crude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1</v>
      </c>
      <c r="F3051" s="218">
        <f t="shared" si="240"/>
        <v>50000</v>
      </c>
      <c r="G3051" s="207">
        <v>1266618</v>
      </c>
      <c r="H3051" s="203">
        <v>37029.394918981481</v>
      </c>
      <c r="I3051" t="s">
        <v>4149</v>
      </c>
      <c r="M3051" t="s">
        <v>3626</v>
      </c>
      <c r="N3051" t="s">
        <v>4150</v>
      </c>
      <c r="O3051" t="s">
        <v>2550</v>
      </c>
      <c r="P3051" s="204">
        <v>50000</v>
      </c>
      <c r="S3051" t="s">
        <v>2483</v>
      </c>
      <c r="T3051" t="s">
        <v>3899</v>
      </c>
      <c r="U3051" s="206">
        <v>29.78</v>
      </c>
      <c r="V3051" t="s">
        <v>2999</v>
      </c>
      <c r="W3051" t="s">
        <v>4153</v>
      </c>
      <c r="X3051" t="s">
        <v>4154</v>
      </c>
      <c r="Y3051" t="s">
        <v>3964</v>
      </c>
      <c r="Z3051" t="s">
        <v>3532</v>
      </c>
      <c r="AA3051" t="s">
        <v>201</v>
      </c>
      <c r="AB3051" s="203">
        <v>37073</v>
      </c>
      <c r="AC3051" s="203">
        <v>37103</v>
      </c>
    </row>
    <row r="3052" spans="1:29" x14ac:dyDescent="0.25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3</v>
      </c>
      <c r="F3052" s="218">
        <f t="shared" si="240"/>
        <v>15000</v>
      </c>
      <c r="G3052" s="207">
        <v>1266619</v>
      </c>
      <c r="H3052" s="203">
        <v>37029.394953703704</v>
      </c>
      <c r="I3052" t="s">
        <v>2654</v>
      </c>
      <c r="M3052" t="s">
        <v>2476</v>
      </c>
      <c r="N3052" t="s">
        <v>3110</v>
      </c>
      <c r="O3052" t="s">
        <v>2612</v>
      </c>
      <c r="Q3052" s="204">
        <v>5000</v>
      </c>
      <c r="S3052" t="s">
        <v>2477</v>
      </c>
      <c r="T3052" t="s">
        <v>3899</v>
      </c>
      <c r="U3052" s="206">
        <v>4.1050000000000004</v>
      </c>
      <c r="V3052" t="s">
        <v>2533</v>
      </c>
      <c r="W3052" t="s">
        <v>2326</v>
      </c>
      <c r="X3052" t="s">
        <v>2378</v>
      </c>
      <c r="Y3052" t="s">
        <v>3114</v>
      </c>
      <c r="Z3052" t="s">
        <v>3532</v>
      </c>
      <c r="AA3052">
        <v>798003</v>
      </c>
      <c r="AB3052" s="203">
        <v>37030.875</v>
      </c>
      <c r="AC3052" s="203">
        <v>37032.875</v>
      </c>
    </row>
    <row r="3053" spans="1:29" x14ac:dyDescent="0.25">
      <c r="A3053" s="44" t="str">
        <f t="shared" si="236"/>
        <v xml:space="preserve"> Natural Gas Physical</v>
      </c>
      <c r="B3053" s="44" t="str">
        <f t="shared" si="237"/>
        <v/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92</v>
      </c>
      <c r="F3053" s="218">
        <f t="shared" si="240"/>
        <v>2300000</v>
      </c>
      <c r="G3053" s="207">
        <v>1266620</v>
      </c>
      <c r="H3053" s="203">
        <v>37029.395069444443</v>
      </c>
      <c r="I3053" t="s">
        <v>2474</v>
      </c>
      <c r="M3053" t="s">
        <v>2476</v>
      </c>
      <c r="N3053" t="s">
        <v>3987</v>
      </c>
      <c r="O3053" t="s">
        <v>3997</v>
      </c>
      <c r="P3053" s="204">
        <v>25000</v>
      </c>
      <c r="S3053" t="s">
        <v>3989</v>
      </c>
      <c r="T3053" t="s">
        <v>3990</v>
      </c>
      <c r="U3053" s="206">
        <v>21.7</v>
      </c>
      <c r="V3053" t="s">
        <v>4100</v>
      </c>
      <c r="W3053" t="s">
        <v>3991</v>
      </c>
      <c r="X3053" t="s">
        <v>3992</v>
      </c>
      <c r="Y3053" t="s">
        <v>3993</v>
      </c>
      <c r="Z3053" t="s">
        <v>3910</v>
      </c>
      <c r="AA3053">
        <v>103713</v>
      </c>
      <c r="AB3053" s="203">
        <v>37073</v>
      </c>
      <c r="AC3053" s="203">
        <v>37164</v>
      </c>
    </row>
    <row r="3054" spans="1:29" x14ac:dyDescent="0.25">
      <c r="A3054" s="44" t="str">
        <f t="shared" si="236"/>
        <v xml:space="preserve"> Natural Gas Physical</v>
      </c>
      <c r="B3054" s="44" t="str">
        <f t="shared" si="237"/>
        <v/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92</v>
      </c>
      <c r="F3054" s="218">
        <f t="shared" si="240"/>
        <v>2300000</v>
      </c>
      <c r="G3054" s="207">
        <v>1266622</v>
      </c>
      <c r="H3054" s="203">
        <v>37029.395115740743</v>
      </c>
      <c r="I3054" t="s">
        <v>2474</v>
      </c>
      <c r="M3054" t="s">
        <v>2476</v>
      </c>
      <c r="N3054" t="s">
        <v>3987</v>
      </c>
      <c r="O3054" t="s">
        <v>4017</v>
      </c>
      <c r="P3054" s="204">
        <v>25000</v>
      </c>
      <c r="S3054" t="s">
        <v>3989</v>
      </c>
      <c r="T3054" t="s">
        <v>3990</v>
      </c>
      <c r="U3054" s="206">
        <v>24.75</v>
      </c>
      <c r="V3054" t="s">
        <v>4100</v>
      </c>
      <c r="W3054" t="s">
        <v>3991</v>
      </c>
      <c r="X3054" t="s">
        <v>3992</v>
      </c>
      <c r="Y3054" t="s">
        <v>3993</v>
      </c>
      <c r="Z3054" t="s">
        <v>3910</v>
      </c>
      <c r="AA3054">
        <v>103714</v>
      </c>
      <c r="AB3054" s="203">
        <v>37165</v>
      </c>
      <c r="AC3054" s="203">
        <v>37256</v>
      </c>
    </row>
    <row r="3055" spans="1:29" x14ac:dyDescent="0.25">
      <c r="A3055" s="44" t="str">
        <f t="shared" si="236"/>
        <v>US Natural Gas Financial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Financial</v>
      </c>
      <c r="E3055" s="44">
        <f>IF(VLOOKUP(S3055,'DD-Lookup'!$J$6:$L$50,3,FALSE)="Monthly",(YEAR(AC3055)-YEAR(AB3055))*12+MONTH(AC3055)-MONTH(AB3055)+1,(AC3055-AB3055+1))</f>
        <v>13</v>
      </c>
      <c r="F3055" s="218">
        <f t="shared" si="240"/>
        <v>130000</v>
      </c>
      <c r="G3055" s="207">
        <v>1266623</v>
      </c>
      <c r="H3055" s="203">
        <v>37029.395127314812</v>
      </c>
      <c r="I3055" t="s">
        <v>3165</v>
      </c>
      <c r="M3055" t="s">
        <v>2476</v>
      </c>
      <c r="N3055" t="s">
        <v>2711</v>
      </c>
      <c r="O3055" t="s">
        <v>202</v>
      </c>
      <c r="Q3055" s="204">
        <v>10000</v>
      </c>
      <c r="S3055" t="s">
        <v>2477</v>
      </c>
      <c r="T3055" t="s">
        <v>3899</v>
      </c>
      <c r="U3055" s="206">
        <v>4.0925000000000002</v>
      </c>
      <c r="V3055" t="s">
        <v>3766</v>
      </c>
      <c r="W3055" t="s">
        <v>2872</v>
      </c>
      <c r="X3055" t="s">
        <v>2873</v>
      </c>
      <c r="Y3055" t="s">
        <v>3964</v>
      </c>
      <c r="Z3055" t="s">
        <v>3532</v>
      </c>
      <c r="AA3055" t="s">
        <v>203</v>
      </c>
      <c r="AB3055" s="203">
        <v>37030.875</v>
      </c>
      <c r="AC3055" s="203">
        <v>37042.875</v>
      </c>
    </row>
    <row r="3056" spans="1:29" x14ac:dyDescent="0.25">
      <c r="A3056" s="44" t="str">
        <f t="shared" si="236"/>
        <v xml:space="preserve"> Crude Financial</v>
      </c>
      <c r="B3056" s="44" t="str">
        <f t="shared" si="237"/>
        <v/>
      </c>
      <c r="C3056" s="44" t="str">
        <f t="shared" si="238"/>
        <v>Crude</v>
      </c>
      <c r="D3056" s="44" t="str">
        <f t="shared" si="239"/>
        <v>Financial</v>
      </c>
      <c r="E3056" s="44">
        <f>IF(VLOOKUP(S3056,'DD-Lookup'!$J$6:$L$50,3,FALSE)="Monthly",(YEAR(AC3056)-YEAR(AB3056))*12+MONTH(AC3056)-MONTH(AB3056)+1,(AC3056-AB3056+1))</f>
        <v>31</v>
      </c>
      <c r="F3056" s="218">
        <f t="shared" si="240"/>
        <v>775000</v>
      </c>
      <c r="G3056" s="207">
        <v>1266624</v>
      </c>
      <c r="H3056" s="203">
        <v>37029.395196759258</v>
      </c>
      <c r="I3056" t="s">
        <v>4149</v>
      </c>
      <c r="M3056" t="s">
        <v>3626</v>
      </c>
      <c r="N3056" t="s">
        <v>2751</v>
      </c>
      <c r="O3056" t="s">
        <v>2752</v>
      </c>
      <c r="Q3056" s="204">
        <v>25000</v>
      </c>
      <c r="S3056" t="s">
        <v>2753</v>
      </c>
      <c r="T3056" t="s">
        <v>3899</v>
      </c>
      <c r="U3056" s="206">
        <v>28.92</v>
      </c>
      <c r="V3056" t="s">
        <v>2999</v>
      </c>
      <c r="W3056" t="s">
        <v>4117</v>
      </c>
      <c r="X3056" t="s">
        <v>4118</v>
      </c>
      <c r="Y3056" t="s">
        <v>3964</v>
      </c>
      <c r="Z3056" t="s">
        <v>1184</v>
      </c>
      <c r="AA3056" t="s">
        <v>204</v>
      </c>
      <c r="AB3056" s="203">
        <v>37073</v>
      </c>
      <c r="AC3056" s="203">
        <v>37103</v>
      </c>
    </row>
    <row r="3057" spans="1:29" x14ac:dyDescent="0.25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123</v>
      </c>
      <c r="F3057" s="218">
        <f t="shared" si="240"/>
        <v>615000</v>
      </c>
      <c r="G3057" s="207">
        <v>1266625</v>
      </c>
      <c r="H3057" s="203">
        <v>37029.395254629628</v>
      </c>
      <c r="I3057" t="s">
        <v>3118</v>
      </c>
      <c r="M3057" t="s">
        <v>2476</v>
      </c>
      <c r="N3057" t="s">
        <v>3125</v>
      </c>
      <c r="O3057" t="s">
        <v>3752</v>
      </c>
      <c r="P3057" s="204">
        <v>5000</v>
      </c>
      <c r="S3057" t="s">
        <v>2477</v>
      </c>
      <c r="T3057" t="s">
        <v>3899</v>
      </c>
      <c r="U3057" s="206">
        <v>-8.5000000000000006E-2</v>
      </c>
      <c r="V3057" t="s">
        <v>2425</v>
      </c>
      <c r="W3057" t="s">
        <v>2460</v>
      </c>
      <c r="X3057" t="s">
        <v>2461</v>
      </c>
      <c r="Y3057" t="s">
        <v>3964</v>
      </c>
      <c r="Z3057" t="s">
        <v>3532</v>
      </c>
      <c r="AA3057" t="s">
        <v>205</v>
      </c>
      <c r="AB3057" s="203">
        <v>37073</v>
      </c>
      <c r="AC3057" s="203">
        <v>37195</v>
      </c>
    </row>
    <row r="3058" spans="1:29" x14ac:dyDescent="0.25">
      <c r="A3058" s="44" t="str">
        <f t="shared" si="236"/>
        <v xml:space="preserve"> Metals Financial</v>
      </c>
      <c r="B3058" s="44" t="str">
        <f t="shared" si="237"/>
        <v/>
      </c>
      <c r="C3058" s="44" t="str">
        <f t="shared" si="238"/>
        <v>Metals</v>
      </c>
      <c r="D3058" s="44" t="str">
        <f t="shared" si="239"/>
        <v>Financial</v>
      </c>
      <c r="E3058" s="44">
        <f>IF(VLOOKUP(S3058,'DD-Lookup'!$J$6:$L$50,3,FALSE)="Monthly",(YEAR(AC3058)-YEAR(AB3058))*12+MONTH(AC3058)-MONTH(AB3058)+1,(AC3058-AB3058+1))</f>
        <v>1</v>
      </c>
      <c r="F3058" s="218">
        <f t="shared" si="240"/>
        <v>4</v>
      </c>
      <c r="G3058" s="207">
        <v>1266627</v>
      </c>
      <c r="H3058" s="203">
        <v>37029.395381944443</v>
      </c>
      <c r="I3058" t="s">
        <v>4011</v>
      </c>
      <c r="M3058" t="s">
        <v>2482</v>
      </c>
      <c r="N3058" t="s">
        <v>3896</v>
      </c>
      <c r="O3058" t="s">
        <v>3897</v>
      </c>
      <c r="P3058" s="204">
        <v>4</v>
      </c>
      <c r="S3058" t="s">
        <v>3898</v>
      </c>
      <c r="T3058" t="s">
        <v>3899</v>
      </c>
      <c r="U3058" s="206">
        <v>1702</v>
      </c>
      <c r="V3058" t="s">
        <v>4158</v>
      </c>
      <c r="W3058" t="s">
        <v>3922</v>
      </c>
      <c r="X3058" t="s">
        <v>3902</v>
      </c>
      <c r="Y3058" t="s">
        <v>3903</v>
      </c>
      <c r="Z3058" t="s">
        <v>3904</v>
      </c>
      <c r="AA3058">
        <v>2138679</v>
      </c>
    </row>
    <row r="3059" spans="1:29" x14ac:dyDescent="0.25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3</v>
      </c>
      <c r="F3059" s="218">
        <f t="shared" si="240"/>
        <v>5865</v>
      </c>
      <c r="G3059" s="207">
        <v>1266626</v>
      </c>
      <c r="H3059" s="203">
        <v>37029.395381944443</v>
      </c>
      <c r="I3059" t="s">
        <v>3639</v>
      </c>
      <c r="M3059" t="s">
        <v>2476</v>
      </c>
      <c r="N3059" t="s">
        <v>3110</v>
      </c>
      <c r="O3059" t="s">
        <v>1758</v>
      </c>
      <c r="Q3059" s="204">
        <v>1955</v>
      </c>
      <c r="S3059" t="s">
        <v>2477</v>
      </c>
      <c r="T3059" t="s">
        <v>3899</v>
      </c>
      <c r="U3059" s="206">
        <v>4.12</v>
      </c>
      <c r="V3059" t="s">
        <v>2377</v>
      </c>
      <c r="W3059" t="s">
        <v>2326</v>
      </c>
      <c r="X3059" t="s">
        <v>2378</v>
      </c>
      <c r="Y3059" t="s">
        <v>3114</v>
      </c>
      <c r="Z3059" t="s">
        <v>3532</v>
      </c>
      <c r="AA3059">
        <v>798004</v>
      </c>
      <c r="AB3059" s="203">
        <v>37030.875</v>
      </c>
      <c r="AC3059" s="203">
        <v>37032.875</v>
      </c>
    </row>
    <row r="3060" spans="1:29" x14ac:dyDescent="0.25">
      <c r="A3060" s="44" t="str">
        <f t="shared" si="236"/>
        <v xml:space="preserve"> Natural Gas Physical</v>
      </c>
      <c r="B3060" s="44" t="str">
        <f t="shared" si="237"/>
        <v/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4</v>
      </c>
      <c r="F3060" s="218">
        <f t="shared" si="240"/>
        <v>20000</v>
      </c>
      <c r="G3060" s="207">
        <v>1266628</v>
      </c>
      <c r="H3060" s="203">
        <v>37029.395428240743</v>
      </c>
      <c r="I3060" t="s">
        <v>3816</v>
      </c>
      <c r="M3060" t="s">
        <v>2476</v>
      </c>
      <c r="N3060" t="s">
        <v>2391</v>
      </c>
      <c r="O3060" t="s">
        <v>2080</v>
      </c>
      <c r="P3060" s="204">
        <v>5000</v>
      </c>
      <c r="S3060" t="s">
        <v>4050</v>
      </c>
      <c r="T3060" t="s">
        <v>2392</v>
      </c>
      <c r="U3060" s="206">
        <v>5.42</v>
      </c>
      <c r="V3060" t="s">
        <v>3817</v>
      </c>
      <c r="W3060" t="s">
        <v>2394</v>
      </c>
      <c r="X3060" t="s">
        <v>2395</v>
      </c>
      <c r="Y3060" t="s">
        <v>3114</v>
      </c>
      <c r="Z3060" t="s">
        <v>3533</v>
      </c>
      <c r="AA3060">
        <v>798005</v>
      </c>
      <c r="AB3060" s="203">
        <v>37029.875</v>
      </c>
      <c r="AC3060" s="203">
        <v>37032.875</v>
      </c>
    </row>
    <row r="3061" spans="1:29" x14ac:dyDescent="0.25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3</v>
      </c>
      <c r="F3061" s="218">
        <f t="shared" si="240"/>
        <v>26130</v>
      </c>
      <c r="G3061" s="207">
        <v>1266629</v>
      </c>
      <c r="H3061" s="203">
        <v>37029.395486111112</v>
      </c>
      <c r="I3061" t="s">
        <v>3871</v>
      </c>
      <c r="M3061" t="s">
        <v>2476</v>
      </c>
      <c r="N3061" t="s">
        <v>3110</v>
      </c>
      <c r="O3061" t="s">
        <v>2606</v>
      </c>
      <c r="P3061" s="204">
        <v>8710</v>
      </c>
      <c r="S3061" t="s">
        <v>2477</v>
      </c>
      <c r="T3061" t="s">
        <v>3899</v>
      </c>
      <c r="U3061" s="206">
        <v>4.17</v>
      </c>
      <c r="V3061" t="s">
        <v>2343</v>
      </c>
      <c r="W3061" t="s">
        <v>2319</v>
      </c>
      <c r="X3061" t="s">
        <v>2320</v>
      </c>
      <c r="Y3061" t="s">
        <v>3114</v>
      </c>
      <c r="Z3061" t="s">
        <v>3532</v>
      </c>
      <c r="AA3061">
        <v>798006</v>
      </c>
      <c r="AB3061" s="203">
        <v>37030.875</v>
      </c>
      <c r="AC3061" s="203">
        <v>37032.875</v>
      </c>
    </row>
    <row r="3062" spans="1:29" x14ac:dyDescent="0.25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3</v>
      </c>
      <c r="F3062" s="218">
        <f t="shared" si="240"/>
        <v>24000</v>
      </c>
      <c r="G3062" s="207">
        <v>1266630</v>
      </c>
      <c r="H3062" s="203">
        <v>37029.395509259259</v>
      </c>
      <c r="I3062" t="s">
        <v>2710</v>
      </c>
      <c r="M3062" t="s">
        <v>2476</v>
      </c>
      <c r="N3062" t="s">
        <v>3110</v>
      </c>
      <c r="O3062" t="s">
        <v>1846</v>
      </c>
      <c r="P3062" s="204">
        <v>8000</v>
      </c>
      <c r="S3062" t="s">
        <v>2477</v>
      </c>
      <c r="T3062" t="s">
        <v>3899</v>
      </c>
      <c r="U3062" s="206">
        <v>4.1900000000000004</v>
      </c>
      <c r="V3062" t="s">
        <v>1930</v>
      </c>
      <c r="W3062" t="s">
        <v>2319</v>
      </c>
      <c r="X3062" t="s">
        <v>2320</v>
      </c>
      <c r="Y3062" t="s">
        <v>3114</v>
      </c>
      <c r="Z3062" t="s">
        <v>3532</v>
      </c>
      <c r="AA3062">
        <v>798007</v>
      </c>
      <c r="AB3062" s="203">
        <v>37030.875</v>
      </c>
      <c r="AC3062" s="203">
        <v>37032.875</v>
      </c>
    </row>
    <row r="3063" spans="1:29" x14ac:dyDescent="0.25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3</v>
      </c>
      <c r="F3063" s="218">
        <f t="shared" si="240"/>
        <v>1500</v>
      </c>
      <c r="G3063" s="207">
        <v>1266632</v>
      </c>
      <c r="H3063" s="203">
        <v>37029.395624999997</v>
      </c>
      <c r="I3063" t="s">
        <v>3775</v>
      </c>
      <c r="M3063" t="s">
        <v>2476</v>
      </c>
      <c r="N3063" t="s">
        <v>3110</v>
      </c>
      <c r="O3063" t="s">
        <v>2610</v>
      </c>
      <c r="P3063" s="204">
        <v>500</v>
      </c>
      <c r="S3063" t="s">
        <v>2477</v>
      </c>
      <c r="T3063" t="s">
        <v>3899</v>
      </c>
      <c r="U3063" s="206">
        <v>4.3600000000000003</v>
      </c>
      <c r="V3063" t="s">
        <v>66</v>
      </c>
      <c r="W3063" t="s">
        <v>2351</v>
      </c>
      <c r="X3063" t="s">
        <v>2352</v>
      </c>
      <c r="Y3063" t="s">
        <v>3114</v>
      </c>
      <c r="Z3063" t="s">
        <v>3532</v>
      </c>
      <c r="AA3063">
        <v>798009</v>
      </c>
      <c r="AB3063" s="203">
        <v>37030.875</v>
      </c>
      <c r="AC3063" s="203">
        <v>37032.875</v>
      </c>
    </row>
    <row r="3064" spans="1:29" x14ac:dyDescent="0.25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3</v>
      </c>
      <c r="F3064" s="218">
        <f t="shared" si="240"/>
        <v>15000</v>
      </c>
      <c r="G3064" s="207">
        <v>1266634</v>
      </c>
      <c r="H3064" s="203">
        <v>37029.395694444444</v>
      </c>
      <c r="I3064" t="s">
        <v>2376</v>
      </c>
      <c r="M3064" t="s">
        <v>2476</v>
      </c>
      <c r="N3064" t="s">
        <v>3110</v>
      </c>
      <c r="O3064" t="s">
        <v>2612</v>
      </c>
      <c r="Q3064" s="204">
        <v>5000</v>
      </c>
      <c r="S3064" t="s">
        <v>2477</v>
      </c>
      <c r="T3064" t="s">
        <v>3899</v>
      </c>
      <c r="U3064" s="206">
        <v>4.1050000000000004</v>
      </c>
      <c r="V3064">
        <v>12867107</v>
      </c>
      <c r="W3064" t="s">
        <v>2326</v>
      </c>
      <c r="X3064" t="s">
        <v>2378</v>
      </c>
      <c r="Y3064" t="s">
        <v>3114</v>
      </c>
      <c r="Z3064" t="s">
        <v>3532</v>
      </c>
      <c r="AA3064">
        <v>798010</v>
      </c>
      <c r="AB3064" s="203">
        <v>37030.875</v>
      </c>
      <c r="AC3064" s="203">
        <v>37032.875</v>
      </c>
    </row>
    <row r="3065" spans="1:29" x14ac:dyDescent="0.25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3</v>
      </c>
      <c r="F3065" s="218">
        <f t="shared" si="240"/>
        <v>7008</v>
      </c>
      <c r="G3065" s="207">
        <v>1266636</v>
      </c>
      <c r="H3065" s="203">
        <v>37029.39576388889</v>
      </c>
      <c r="I3065" t="s">
        <v>2429</v>
      </c>
      <c r="M3065" t="s">
        <v>2476</v>
      </c>
      <c r="N3065" t="s">
        <v>3110</v>
      </c>
      <c r="O3065" t="s">
        <v>1756</v>
      </c>
      <c r="P3065" s="204">
        <v>2336</v>
      </c>
      <c r="S3065" t="s">
        <v>2477</v>
      </c>
      <c r="T3065" t="s">
        <v>3899</v>
      </c>
      <c r="U3065" s="206">
        <v>4.1050000000000004</v>
      </c>
      <c r="V3065" t="s">
        <v>3746</v>
      </c>
      <c r="W3065" t="s">
        <v>3157</v>
      </c>
      <c r="X3065" t="s">
        <v>3158</v>
      </c>
      <c r="Y3065" t="s">
        <v>3114</v>
      </c>
      <c r="Z3065" t="s">
        <v>3532</v>
      </c>
      <c r="AA3065">
        <v>798011</v>
      </c>
      <c r="AB3065" s="203">
        <v>37030.875</v>
      </c>
      <c r="AC3065" s="203">
        <v>37032.875</v>
      </c>
    </row>
    <row r="3066" spans="1:29" x14ac:dyDescent="0.25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3</v>
      </c>
      <c r="F3066" s="218">
        <f t="shared" si="240"/>
        <v>10005</v>
      </c>
      <c r="G3066" s="207">
        <v>1266638</v>
      </c>
      <c r="H3066" s="203">
        <v>37029.395856481482</v>
      </c>
      <c r="I3066" t="s">
        <v>2704</v>
      </c>
      <c r="M3066" t="s">
        <v>2476</v>
      </c>
      <c r="N3066" t="s">
        <v>3110</v>
      </c>
      <c r="O3066" t="s">
        <v>2609</v>
      </c>
      <c r="Q3066" s="204">
        <v>3335</v>
      </c>
      <c r="S3066" t="s">
        <v>2477</v>
      </c>
      <c r="T3066" t="s">
        <v>3899</v>
      </c>
      <c r="U3066" s="206">
        <v>4.09</v>
      </c>
      <c r="V3066" t="s">
        <v>135</v>
      </c>
      <c r="W3066" t="s">
        <v>2326</v>
      </c>
      <c r="X3066" t="s">
        <v>2378</v>
      </c>
      <c r="Y3066" t="s">
        <v>3114</v>
      </c>
      <c r="Z3066" t="s">
        <v>3532</v>
      </c>
      <c r="AA3066">
        <v>798012</v>
      </c>
      <c r="AB3066" s="203">
        <v>37030.875</v>
      </c>
      <c r="AC3066" s="203">
        <v>37032.875</v>
      </c>
    </row>
    <row r="3067" spans="1:29" x14ac:dyDescent="0.25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3</v>
      </c>
      <c r="F3067" s="218">
        <f t="shared" si="240"/>
        <v>30000</v>
      </c>
      <c r="G3067" s="207">
        <v>1266639</v>
      </c>
      <c r="H3067" s="203">
        <v>37029.395891203705</v>
      </c>
      <c r="I3067" t="s">
        <v>3136</v>
      </c>
      <c r="M3067" t="s">
        <v>2476</v>
      </c>
      <c r="N3067" t="s">
        <v>3110</v>
      </c>
      <c r="O3067" t="s">
        <v>1839</v>
      </c>
      <c r="P3067" s="204">
        <v>10000</v>
      </c>
      <c r="S3067" t="s">
        <v>2477</v>
      </c>
      <c r="T3067" t="s">
        <v>3899</v>
      </c>
      <c r="U3067" s="206">
        <v>12</v>
      </c>
      <c r="V3067" t="s">
        <v>206</v>
      </c>
      <c r="W3067" t="s">
        <v>2431</v>
      </c>
      <c r="X3067" t="s">
        <v>2375</v>
      </c>
      <c r="Y3067" t="s">
        <v>3114</v>
      </c>
      <c r="Z3067" t="s">
        <v>3532</v>
      </c>
      <c r="AA3067">
        <v>798013</v>
      </c>
      <c r="AB3067" s="203">
        <v>37030.875</v>
      </c>
      <c r="AC3067" s="203">
        <v>37032.875</v>
      </c>
    </row>
    <row r="3068" spans="1:29" x14ac:dyDescent="0.25">
      <c r="A3068" s="44" t="str">
        <f t="shared" si="236"/>
        <v>US Oil Products Financial</v>
      </c>
      <c r="B3068" s="44" t="str">
        <f t="shared" si="237"/>
        <v>US</v>
      </c>
      <c r="C3068" s="44" t="str">
        <f t="shared" si="238"/>
        <v>Oil Products</v>
      </c>
      <c r="D3068" s="44" t="str">
        <f t="shared" si="239"/>
        <v>Financial</v>
      </c>
      <c r="E3068" s="44">
        <f>IF(VLOOKUP(S3068,'DD-Lookup'!$J$6:$L$50,3,FALSE)="Monthly",(YEAR(AC3068)-YEAR(AB3068))*12+MONTH(AC3068)-MONTH(AB3068)+1,(AC3068-AB3068+1))</f>
        <v>3</v>
      </c>
      <c r="F3068" s="218">
        <f t="shared" si="240"/>
        <v>75000</v>
      </c>
      <c r="G3068" s="207">
        <v>1266640</v>
      </c>
      <c r="H3068" s="203">
        <v>37029.395925925928</v>
      </c>
      <c r="I3068" t="s">
        <v>2723</v>
      </c>
      <c r="M3068" t="s">
        <v>2480</v>
      </c>
      <c r="N3068" t="s">
        <v>1225</v>
      </c>
      <c r="O3068" t="s">
        <v>105</v>
      </c>
      <c r="P3068" s="204">
        <v>25000</v>
      </c>
      <c r="S3068" t="s">
        <v>2483</v>
      </c>
      <c r="T3068" t="s">
        <v>3899</v>
      </c>
      <c r="U3068" s="206">
        <v>4.54</v>
      </c>
      <c r="V3068" t="s">
        <v>2591</v>
      </c>
      <c r="W3068" t="s">
        <v>1226</v>
      </c>
      <c r="X3068" t="s">
        <v>1227</v>
      </c>
      <c r="Y3068" t="s">
        <v>3964</v>
      </c>
      <c r="Z3068" t="s">
        <v>3532</v>
      </c>
      <c r="AA3068" t="s">
        <v>207</v>
      </c>
      <c r="AB3068" s="203">
        <v>37165</v>
      </c>
      <c r="AC3068" s="203">
        <v>37256</v>
      </c>
    </row>
    <row r="3069" spans="1:29" x14ac:dyDescent="0.25">
      <c r="A3069" s="44" t="str">
        <f t="shared" si="236"/>
        <v>US Natural Gas Financial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Financial</v>
      </c>
      <c r="E3069" s="44">
        <f>IF(VLOOKUP(S3069,'DD-Lookup'!$J$6:$L$50,3,FALSE)="Monthly",(YEAR(AC3069)-YEAR(AB3069))*12+MONTH(AC3069)-MONTH(AB3069)+1,(AC3069-AB3069+1))</f>
        <v>13</v>
      </c>
      <c r="F3069" s="218">
        <f t="shared" si="240"/>
        <v>65000</v>
      </c>
      <c r="G3069" s="207">
        <v>1266642</v>
      </c>
      <c r="H3069" s="203">
        <v>37029.395949074074</v>
      </c>
      <c r="I3069" t="s">
        <v>3136</v>
      </c>
      <c r="M3069" t="s">
        <v>2476</v>
      </c>
      <c r="N3069" t="s">
        <v>2711</v>
      </c>
      <c r="O3069" t="s">
        <v>2237</v>
      </c>
      <c r="Q3069" s="204">
        <v>5000</v>
      </c>
      <c r="S3069" t="s">
        <v>2477</v>
      </c>
      <c r="T3069" t="s">
        <v>3899</v>
      </c>
      <c r="U3069" s="206">
        <v>11.6</v>
      </c>
      <c r="V3069" t="s">
        <v>206</v>
      </c>
      <c r="W3069" t="s">
        <v>2374</v>
      </c>
      <c r="X3069" t="s">
        <v>3790</v>
      </c>
      <c r="Y3069" t="s">
        <v>3964</v>
      </c>
      <c r="Z3069" t="s">
        <v>3532</v>
      </c>
      <c r="AA3069" t="s">
        <v>208</v>
      </c>
      <c r="AB3069" s="203">
        <v>37030.875</v>
      </c>
      <c r="AC3069" s="203">
        <v>37042.875</v>
      </c>
    </row>
    <row r="3070" spans="1:29" x14ac:dyDescent="0.25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3</v>
      </c>
      <c r="F3070" s="218">
        <f t="shared" si="240"/>
        <v>5730</v>
      </c>
      <c r="G3070" s="207">
        <v>1266641</v>
      </c>
      <c r="H3070" s="203">
        <v>37029.395949074074</v>
      </c>
      <c r="I3070" t="s">
        <v>3769</v>
      </c>
      <c r="M3070" t="s">
        <v>2476</v>
      </c>
      <c r="N3070" t="s">
        <v>3110</v>
      </c>
      <c r="O3070" t="s">
        <v>1848</v>
      </c>
      <c r="Q3070" s="204">
        <v>1910</v>
      </c>
      <c r="S3070" t="s">
        <v>2477</v>
      </c>
      <c r="T3070" t="s">
        <v>3899</v>
      </c>
      <c r="U3070" s="206">
        <v>4.3499999999999996</v>
      </c>
      <c r="V3070" t="s">
        <v>2562</v>
      </c>
      <c r="W3070" t="s">
        <v>3174</v>
      </c>
      <c r="X3070" t="s">
        <v>3175</v>
      </c>
      <c r="Y3070" t="s">
        <v>3114</v>
      </c>
      <c r="Z3070" t="s">
        <v>3532</v>
      </c>
      <c r="AA3070">
        <v>798014</v>
      </c>
      <c r="AB3070" s="203">
        <v>37030.875</v>
      </c>
      <c r="AC3070" s="203">
        <v>37032.875</v>
      </c>
    </row>
    <row r="3071" spans="1:29" x14ac:dyDescent="0.25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30</v>
      </c>
      <c r="F3071" s="218">
        <f t="shared" si="240"/>
        <v>120000</v>
      </c>
      <c r="G3071" s="207">
        <v>1266643</v>
      </c>
      <c r="H3071" s="203">
        <v>37029.395972222221</v>
      </c>
      <c r="I3071" t="s">
        <v>2383</v>
      </c>
      <c r="M3071" t="s">
        <v>2476</v>
      </c>
      <c r="N3071" t="s">
        <v>3125</v>
      </c>
      <c r="O3071" t="s">
        <v>1948</v>
      </c>
      <c r="P3071" s="204">
        <v>4000</v>
      </c>
      <c r="S3071" t="s">
        <v>2477</v>
      </c>
      <c r="T3071" t="s">
        <v>3899</v>
      </c>
      <c r="U3071" s="206">
        <v>0.20749999999999999</v>
      </c>
      <c r="V3071" t="s">
        <v>2280</v>
      </c>
      <c r="W3071" t="s">
        <v>3126</v>
      </c>
      <c r="X3071" t="s">
        <v>3127</v>
      </c>
      <c r="Y3071" t="s">
        <v>3964</v>
      </c>
      <c r="Z3071" t="s">
        <v>3532</v>
      </c>
      <c r="AA3071" t="s">
        <v>209</v>
      </c>
      <c r="AB3071" s="203">
        <v>37043.875</v>
      </c>
      <c r="AC3071" s="203">
        <v>37072.875</v>
      </c>
    </row>
    <row r="3072" spans="1:29" x14ac:dyDescent="0.25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3</v>
      </c>
      <c r="F3072" s="218">
        <f t="shared" si="240"/>
        <v>15000</v>
      </c>
      <c r="G3072" s="207">
        <v>1266644</v>
      </c>
      <c r="H3072" s="203">
        <v>37029.396006944444</v>
      </c>
      <c r="I3072" t="s">
        <v>2913</v>
      </c>
      <c r="M3072" t="s">
        <v>2476</v>
      </c>
      <c r="N3072" t="s">
        <v>3110</v>
      </c>
      <c r="O3072" t="s">
        <v>1761</v>
      </c>
      <c r="Q3072" s="204">
        <v>5000</v>
      </c>
      <c r="S3072" t="s">
        <v>2477</v>
      </c>
      <c r="T3072" t="s">
        <v>3899</v>
      </c>
      <c r="U3072" s="206">
        <v>4.4850000000000003</v>
      </c>
      <c r="V3072" t="s">
        <v>2914</v>
      </c>
      <c r="W3072" t="s">
        <v>2358</v>
      </c>
      <c r="X3072" t="s">
        <v>2359</v>
      </c>
      <c r="Y3072" t="s">
        <v>3114</v>
      </c>
      <c r="Z3072" t="s">
        <v>3532</v>
      </c>
      <c r="AA3072">
        <v>798018</v>
      </c>
      <c r="AB3072" s="203">
        <v>37030.875</v>
      </c>
      <c r="AC3072" s="203">
        <v>37032.875</v>
      </c>
    </row>
    <row r="3073" spans="1:29" x14ac:dyDescent="0.25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3</v>
      </c>
      <c r="F3073" s="218">
        <f t="shared" si="240"/>
        <v>30000</v>
      </c>
      <c r="G3073" s="207">
        <v>1266645</v>
      </c>
      <c r="H3073" s="203">
        <v>37029.39603009259</v>
      </c>
      <c r="I3073" t="s">
        <v>2429</v>
      </c>
      <c r="M3073" t="s">
        <v>2476</v>
      </c>
      <c r="N3073" t="s">
        <v>2445</v>
      </c>
      <c r="O3073" t="s">
        <v>2133</v>
      </c>
      <c r="Q3073" s="204">
        <v>10000</v>
      </c>
      <c r="S3073" t="s">
        <v>2477</v>
      </c>
      <c r="T3073" t="s">
        <v>3899</v>
      </c>
      <c r="U3073" s="206">
        <v>4.05</v>
      </c>
      <c r="V3073" t="s">
        <v>3199</v>
      </c>
      <c r="W3073" t="s">
        <v>2827</v>
      </c>
      <c r="X3073" t="s">
        <v>2447</v>
      </c>
      <c r="Y3073" t="s">
        <v>3114</v>
      </c>
      <c r="Z3073" t="s">
        <v>2448</v>
      </c>
      <c r="AA3073">
        <v>798015</v>
      </c>
      <c r="AB3073" s="203">
        <v>37030.875</v>
      </c>
      <c r="AC3073" s="203">
        <v>37032.875</v>
      </c>
    </row>
    <row r="3074" spans="1:29" x14ac:dyDescent="0.25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3</v>
      </c>
      <c r="F3074" s="218">
        <f t="shared" si="240"/>
        <v>15000</v>
      </c>
      <c r="G3074" s="207">
        <v>1266646</v>
      </c>
      <c r="H3074" s="203">
        <v>37029.39607638889</v>
      </c>
      <c r="I3074" t="s">
        <v>2401</v>
      </c>
      <c r="M3074" t="s">
        <v>2476</v>
      </c>
      <c r="N3074" t="s">
        <v>3110</v>
      </c>
      <c r="O3074" t="s">
        <v>1846</v>
      </c>
      <c r="P3074" s="204">
        <v>5000</v>
      </c>
      <c r="S3074" t="s">
        <v>2477</v>
      </c>
      <c r="T3074" t="s">
        <v>3899</v>
      </c>
      <c r="U3074" s="206">
        <v>4.18</v>
      </c>
      <c r="V3074" t="s">
        <v>3807</v>
      </c>
      <c r="W3074" t="s">
        <v>2319</v>
      </c>
      <c r="X3074" t="s">
        <v>2320</v>
      </c>
      <c r="Y3074" t="s">
        <v>3114</v>
      </c>
      <c r="Z3074" t="s">
        <v>3532</v>
      </c>
      <c r="AA3074">
        <v>798016</v>
      </c>
      <c r="AB3074" s="203">
        <v>37030.875</v>
      </c>
      <c r="AC3074" s="203">
        <v>37032.875</v>
      </c>
    </row>
    <row r="3075" spans="1:29" x14ac:dyDescent="0.25">
      <c r="A3075" s="44" t="str">
        <f t="shared" si="236"/>
        <v xml:space="preserve"> Natural Gas Physical</v>
      </c>
      <c r="B3075" s="44" t="str">
        <f t="shared" si="237"/>
        <v/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4</v>
      </c>
      <c r="F3075" s="218">
        <f t="shared" si="240"/>
        <v>40000</v>
      </c>
      <c r="G3075" s="207">
        <v>1266647</v>
      </c>
      <c r="H3075" s="203">
        <v>37029.396099537036</v>
      </c>
      <c r="I3075" t="s">
        <v>2917</v>
      </c>
      <c r="M3075" t="s">
        <v>2476</v>
      </c>
      <c r="N3075" t="s">
        <v>2391</v>
      </c>
      <c r="O3075" t="s">
        <v>2080</v>
      </c>
      <c r="P3075" s="204">
        <v>10000</v>
      </c>
      <c r="S3075" t="s">
        <v>4050</v>
      </c>
      <c r="T3075" t="s">
        <v>2392</v>
      </c>
      <c r="U3075" s="206">
        <v>5.42</v>
      </c>
      <c r="V3075" t="s">
        <v>2971</v>
      </c>
      <c r="W3075" t="s">
        <v>2394</v>
      </c>
      <c r="X3075" t="s">
        <v>2395</v>
      </c>
      <c r="Y3075" t="s">
        <v>3114</v>
      </c>
      <c r="Z3075" t="s">
        <v>3533</v>
      </c>
      <c r="AA3075">
        <v>798017</v>
      </c>
      <c r="AB3075" s="203">
        <v>37029.875</v>
      </c>
      <c r="AC3075" s="203">
        <v>37032.875</v>
      </c>
    </row>
    <row r="3076" spans="1:29" x14ac:dyDescent="0.25">
      <c r="A3076" s="44" t="str">
        <f t="shared" si="236"/>
        <v>US Natural Gas Financial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Financial</v>
      </c>
      <c r="E3076" s="44">
        <f>IF(VLOOKUP(S3076,'DD-Lookup'!$J$6:$L$50,3,FALSE)="Monthly",(YEAR(AC3076)-YEAR(AB3076))*12+MONTH(AC3076)-MONTH(AB3076)+1,(AC3076-AB3076+1))</f>
        <v>30</v>
      </c>
      <c r="F3076" s="218">
        <f t="shared" si="240"/>
        <v>300000</v>
      </c>
      <c r="G3076" s="207">
        <v>1266649</v>
      </c>
      <c r="H3076" s="203">
        <v>37029.396122685182</v>
      </c>
      <c r="I3076" t="s">
        <v>2723</v>
      </c>
      <c r="M3076" t="s">
        <v>2476</v>
      </c>
      <c r="N3076" t="s">
        <v>3125</v>
      </c>
      <c r="O3076" t="s">
        <v>2458</v>
      </c>
      <c r="P3076" s="204">
        <v>10000</v>
      </c>
      <c r="S3076" t="s">
        <v>2477</v>
      </c>
      <c r="T3076" t="s">
        <v>3899</v>
      </c>
      <c r="U3076" s="206">
        <v>-0.105</v>
      </c>
      <c r="V3076" t="s">
        <v>2459</v>
      </c>
      <c r="W3076" t="s">
        <v>2460</v>
      </c>
      <c r="X3076" t="s">
        <v>2461</v>
      </c>
      <c r="Y3076" t="s">
        <v>3964</v>
      </c>
      <c r="Z3076" t="s">
        <v>3532</v>
      </c>
      <c r="AA3076" t="s">
        <v>210</v>
      </c>
      <c r="AB3076" s="203">
        <v>37043.875</v>
      </c>
      <c r="AC3076" s="203">
        <v>37072.875</v>
      </c>
    </row>
    <row r="3077" spans="1:29" x14ac:dyDescent="0.25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3</v>
      </c>
      <c r="F3077" s="218">
        <f t="shared" si="240"/>
        <v>7308</v>
      </c>
      <c r="G3077" s="207">
        <v>1266648</v>
      </c>
      <c r="H3077" s="203">
        <v>37029.396122685182</v>
      </c>
      <c r="I3077" t="s">
        <v>3639</v>
      </c>
      <c r="M3077" t="s">
        <v>2476</v>
      </c>
      <c r="N3077" t="s">
        <v>3110</v>
      </c>
      <c r="O3077" t="s">
        <v>2612</v>
      </c>
      <c r="P3077" s="204">
        <v>2436</v>
      </c>
      <c r="S3077" t="s">
        <v>2477</v>
      </c>
      <c r="T3077" t="s">
        <v>3899</v>
      </c>
      <c r="U3077" s="206">
        <v>4.08</v>
      </c>
      <c r="V3077" t="s">
        <v>2377</v>
      </c>
      <c r="W3077" t="s">
        <v>2326</v>
      </c>
      <c r="X3077" t="s">
        <v>2378</v>
      </c>
      <c r="Y3077" t="s">
        <v>3114</v>
      </c>
      <c r="Z3077" t="s">
        <v>3532</v>
      </c>
      <c r="AA3077">
        <v>798019</v>
      </c>
      <c r="AB3077" s="203">
        <v>37030.875</v>
      </c>
      <c r="AC3077" s="203">
        <v>37032.875</v>
      </c>
    </row>
    <row r="3078" spans="1:29" x14ac:dyDescent="0.25">
      <c r="A3078" s="44" t="str">
        <f t="shared" si="236"/>
        <v>US Natural Gas Financial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Financial</v>
      </c>
      <c r="E3078" s="44">
        <f>IF(VLOOKUP(S3078,'DD-Lookup'!$J$6:$L$50,3,FALSE)="Monthly",(YEAR(AC3078)-YEAR(AB3078))*12+MONTH(AC3078)-MONTH(AB3078)+1,(AC3078-AB3078+1))</f>
        <v>30</v>
      </c>
      <c r="F3078" s="218">
        <f t="shared" si="240"/>
        <v>450000</v>
      </c>
      <c r="G3078" s="207">
        <v>1266650</v>
      </c>
      <c r="H3078" s="203">
        <v>37029.396180555559</v>
      </c>
      <c r="I3078" t="s">
        <v>2710</v>
      </c>
      <c r="M3078" t="s">
        <v>2476</v>
      </c>
      <c r="N3078" t="s">
        <v>2711</v>
      </c>
      <c r="O3078" t="s">
        <v>2712</v>
      </c>
      <c r="Q3078" s="204">
        <v>15000</v>
      </c>
      <c r="S3078" t="s">
        <v>2477</v>
      </c>
      <c r="T3078" t="s">
        <v>3899</v>
      </c>
      <c r="U3078" s="206">
        <v>4.1900000000000004</v>
      </c>
      <c r="V3078" t="s">
        <v>2962</v>
      </c>
      <c r="W3078" t="s">
        <v>3390</v>
      </c>
      <c r="X3078" t="s">
        <v>2713</v>
      </c>
      <c r="Y3078" t="s">
        <v>3964</v>
      </c>
      <c r="Z3078" t="s">
        <v>3532</v>
      </c>
      <c r="AA3078" t="s">
        <v>211</v>
      </c>
      <c r="AB3078" s="203">
        <v>37043.875</v>
      </c>
      <c r="AC3078" s="203">
        <v>37072.875</v>
      </c>
    </row>
    <row r="3079" spans="1:29" x14ac:dyDescent="0.25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3</v>
      </c>
      <c r="F3079" s="218">
        <f t="shared" si="240"/>
        <v>15000</v>
      </c>
      <c r="G3079" s="207">
        <v>1266651</v>
      </c>
      <c r="H3079" s="203">
        <v>37029.396215277775</v>
      </c>
      <c r="I3079" t="s">
        <v>3240</v>
      </c>
      <c r="M3079" t="s">
        <v>2476</v>
      </c>
      <c r="N3079" t="s">
        <v>3110</v>
      </c>
      <c r="O3079" t="s">
        <v>2609</v>
      </c>
      <c r="P3079" s="204">
        <v>5000</v>
      </c>
      <c r="S3079" t="s">
        <v>2477</v>
      </c>
      <c r="T3079" t="s">
        <v>3899</v>
      </c>
      <c r="U3079" s="206">
        <v>4.0599999999999996</v>
      </c>
      <c r="V3079" t="s">
        <v>2318</v>
      </c>
      <c r="W3079" t="s">
        <v>2326</v>
      </c>
      <c r="X3079" t="s">
        <v>2378</v>
      </c>
      <c r="Y3079" t="s">
        <v>3114</v>
      </c>
      <c r="Z3079" t="s">
        <v>3532</v>
      </c>
      <c r="AA3079">
        <v>798020</v>
      </c>
      <c r="AB3079" s="203">
        <v>37030.875</v>
      </c>
      <c r="AC3079" s="203">
        <v>37032.875</v>
      </c>
    </row>
    <row r="3080" spans="1:29" x14ac:dyDescent="0.25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3</v>
      </c>
      <c r="F3080" s="218">
        <f t="shared" si="240"/>
        <v>15000</v>
      </c>
      <c r="G3080" s="207">
        <v>1266652</v>
      </c>
      <c r="H3080" s="203">
        <v>37029.396319444444</v>
      </c>
      <c r="I3080" t="s">
        <v>2704</v>
      </c>
      <c r="M3080" t="s">
        <v>2476</v>
      </c>
      <c r="N3080" t="s">
        <v>3110</v>
      </c>
      <c r="O3080" t="s">
        <v>1755</v>
      </c>
      <c r="P3080" s="204">
        <v>5000</v>
      </c>
      <c r="S3080" t="s">
        <v>2477</v>
      </c>
      <c r="T3080" t="s">
        <v>3899</v>
      </c>
      <c r="U3080" s="206">
        <v>4.4950000000000001</v>
      </c>
      <c r="V3080" t="s">
        <v>2382</v>
      </c>
      <c r="W3080" t="s">
        <v>2358</v>
      </c>
      <c r="X3080" t="s">
        <v>2359</v>
      </c>
      <c r="Y3080" t="s">
        <v>3114</v>
      </c>
      <c r="Z3080" t="s">
        <v>3532</v>
      </c>
      <c r="AA3080">
        <v>798021</v>
      </c>
      <c r="AB3080" s="203">
        <v>37030.875</v>
      </c>
      <c r="AC3080" s="203">
        <v>37032.875</v>
      </c>
    </row>
    <row r="3081" spans="1:29" x14ac:dyDescent="0.25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3</v>
      </c>
      <c r="F3081" s="218">
        <f t="shared" si="240"/>
        <v>15774</v>
      </c>
      <c r="G3081" s="207">
        <v>1266653</v>
      </c>
      <c r="H3081" s="203">
        <v>37029.396354166667</v>
      </c>
      <c r="I3081" t="s">
        <v>2669</v>
      </c>
      <c r="M3081" t="s">
        <v>2476</v>
      </c>
      <c r="N3081" t="s">
        <v>3110</v>
      </c>
      <c r="O3081" t="s">
        <v>1756</v>
      </c>
      <c r="Q3081" s="204">
        <v>5258</v>
      </c>
      <c r="S3081" t="s">
        <v>2477</v>
      </c>
      <c r="T3081" t="s">
        <v>3899</v>
      </c>
      <c r="U3081" s="206">
        <v>4.1150000000000002</v>
      </c>
      <c r="V3081" t="s">
        <v>2850</v>
      </c>
      <c r="W3081" t="s">
        <v>3157</v>
      </c>
      <c r="X3081" t="s">
        <v>3158</v>
      </c>
      <c r="Y3081" t="s">
        <v>3114</v>
      </c>
      <c r="Z3081" t="s">
        <v>3532</v>
      </c>
      <c r="AA3081">
        <v>798022</v>
      </c>
      <c r="AB3081" s="203">
        <v>37030.875</v>
      </c>
      <c r="AC3081" s="203">
        <v>37032.875</v>
      </c>
    </row>
    <row r="3082" spans="1:29" x14ac:dyDescent="0.25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3</v>
      </c>
      <c r="F3082" s="218">
        <f t="shared" si="240"/>
        <v>30000</v>
      </c>
      <c r="G3082" s="207">
        <v>1266654</v>
      </c>
      <c r="H3082" s="203">
        <v>37029.396354166667</v>
      </c>
      <c r="I3082" t="s">
        <v>2669</v>
      </c>
      <c r="M3082" t="s">
        <v>2476</v>
      </c>
      <c r="N3082" t="s">
        <v>3110</v>
      </c>
      <c r="O3082" t="s">
        <v>2628</v>
      </c>
      <c r="Q3082" s="204">
        <v>10000</v>
      </c>
      <c r="S3082" t="s">
        <v>2477</v>
      </c>
      <c r="T3082" t="s">
        <v>3899</v>
      </c>
      <c r="U3082" s="206">
        <v>4.3650000000000002</v>
      </c>
      <c r="V3082" t="s">
        <v>2744</v>
      </c>
      <c r="W3082" t="s">
        <v>2337</v>
      </c>
      <c r="X3082" t="s">
        <v>2338</v>
      </c>
      <c r="Y3082" t="s">
        <v>3114</v>
      </c>
      <c r="Z3082" t="s">
        <v>3532</v>
      </c>
      <c r="AA3082">
        <v>798023</v>
      </c>
      <c r="AB3082" s="203">
        <v>37030.875</v>
      </c>
      <c r="AC3082" s="203">
        <v>37032.875</v>
      </c>
    </row>
    <row r="3083" spans="1:29" x14ac:dyDescent="0.25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3</v>
      </c>
      <c r="F3083" s="218">
        <f t="shared" ref="F3083:F3146" si="245">E3083*SUM(P3083:Q3083)</f>
        <v>15000</v>
      </c>
      <c r="G3083" s="207">
        <v>1266655</v>
      </c>
      <c r="H3083" s="203">
        <v>37029.396435185183</v>
      </c>
      <c r="I3083" t="s">
        <v>2669</v>
      </c>
      <c r="M3083" t="s">
        <v>2476</v>
      </c>
      <c r="N3083" t="s">
        <v>3110</v>
      </c>
      <c r="O3083" t="s">
        <v>2625</v>
      </c>
      <c r="P3083" s="204">
        <v>5000</v>
      </c>
      <c r="S3083" t="s">
        <v>2477</v>
      </c>
      <c r="T3083" t="s">
        <v>3899</v>
      </c>
      <c r="U3083" s="206">
        <v>4.13</v>
      </c>
      <c r="V3083" t="s">
        <v>2850</v>
      </c>
      <c r="W3083" t="s">
        <v>4133</v>
      </c>
      <c r="X3083" t="s">
        <v>2378</v>
      </c>
      <c r="Y3083" t="s">
        <v>3114</v>
      </c>
      <c r="Z3083" t="s">
        <v>3532</v>
      </c>
      <c r="AA3083">
        <v>798024</v>
      </c>
      <c r="AB3083" s="203">
        <v>37030.875</v>
      </c>
      <c r="AC3083" s="203">
        <v>37032.875</v>
      </c>
    </row>
    <row r="3084" spans="1:29" x14ac:dyDescent="0.25">
      <c r="A3084" s="44" t="str">
        <f t="shared" si="241"/>
        <v xml:space="preserve"> Metals Financial</v>
      </c>
      <c r="B3084" s="44" t="str">
        <f t="shared" si="242"/>
        <v/>
      </c>
      <c r="C3084" s="44" t="str">
        <f t="shared" si="243"/>
        <v>Metals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</v>
      </c>
      <c r="F3084" s="218">
        <f t="shared" si="245"/>
        <v>20</v>
      </c>
      <c r="G3084" s="207">
        <v>1266656</v>
      </c>
      <c r="H3084" s="203">
        <v>37029.396539351852</v>
      </c>
      <c r="I3084" t="s">
        <v>4028</v>
      </c>
      <c r="M3084" t="s">
        <v>2482</v>
      </c>
      <c r="N3084" t="s">
        <v>3896</v>
      </c>
      <c r="O3084" t="s">
        <v>3897</v>
      </c>
      <c r="Q3084" s="204">
        <v>20</v>
      </c>
      <c r="S3084" t="s">
        <v>3898</v>
      </c>
      <c r="T3084" t="s">
        <v>3899</v>
      </c>
      <c r="U3084" s="206">
        <v>1703</v>
      </c>
      <c r="V3084" t="s">
        <v>4177</v>
      </c>
      <c r="W3084" t="s">
        <v>3922</v>
      </c>
      <c r="X3084" t="s">
        <v>3902</v>
      </c>
      <c r="Y3084" t="s">
        <v>3903</v>
      </c>
      <c r="Z3084" t="s">
        <v>3904</v>
      </c>
      <c r="AA3084">
        <v>2138686</v>
      </c>
    </row>
    <row r="3085" spans="1:29" x14ac:dyDescent="0.25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3</v>
      </c>
      <c r="F3085" s="218">
        <f t="shared" si="245"/>
        <v>12000</v>
      </c>
      <c r="G3085" s="207">
        <v>1266657</v>
      </c>
      <c r="H3085" s="203">
        <v>37029.396539351852</v>
      </c>
      <c r="I3085" t="s">
        <v>2420</v>
      </c>
      <c r="M3085" t="s">
        <v>2476</v>
      </c>
      <c r="N3085" t="s">
        <v>3110</v>
      </c>
      <c r="O3085" t="s">
        <v>1802</v>
      </c>
      <c r="Q3085" s="204">
        <v>4000</v>
      </c>
      <c r="S3085" t="s">
        <v>2477</v>
      </c>
      <c r="T3085" t="s">
        <v>3899</v>
      </c>
      <c r="U3085" s="206">
        <v>4.0599999999999996</v>
      </c>
      <c r="V3085" t="s">
        <v>2457</v>
      </c>
      <c r="W3085" t="s">
        <v>3157</v>
      </c>
      <c r="X3085" t="s">
        <v>3158</v>
      </c>
      <c r="Y3085" t="s">
        <v>3114</v>
      </c>
      <c r="Z3085" t="s">
        <v>3532</v>
      </c>
      <c r="AA3085">
        <v>798025</v>
      </c>
      <c r="AB3085" s="203">
        <v>37030.875</v>
      </c>
      <c r="AC3085" s="203">
        <v>37032.875</v>
      </c>
    </row>
    <row r="3086" spans="1:29" x14ac:dyDescent="0.25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3</v>
      </c>
      <c r="F3086" s="218">
        <f t="shared" si="245"/>
        <v>30000</v>
      </c>
      <c r="G3086" s="207">
        <v>1266658</v>
      </c>
      <c r="H3086" s="203">
        <v>37029.396550925929</v>
      </c>
      <c r="I3086" t="s">
        <v>2934</v>
      </c>
      <c r="M3086" t="s">
        <v>2476</v>
      </c>
      <c r="N3086" t="s">
        <v>3110</v>
      </c>
      <c r="O3086" t="s">
        <v>2622</v>
      </c>
      <c r="P3086" s="204">
        <v>10000</v>
      </c>
      <c r="S3086" t="s">
        <v>2477</v>
      </c>
      <c r="T3086" t="s">
        <v>3899</v>
      </c>
      <c r="U3086" s="206">
        <v>4.13</v>
      </c>
      <c r="V3086" t="s">
        <v>2524</v>
      </c>
      <c r="W3086" t="s">
        <v>2326</v>
      </c>
      <c r="X3086" t="s">
        <v>2327</v>
      </c>
      <c r="Y3086" t="s">
        <v>3114</v>
      </c>
      <c r="Z3086" t="s">
        <v>3532</v>
      </c>
      <c r="AA3086">
        <v>798026</v>
      </c>
      <c r="AB3086" s="203">
        <v>37030.875</v>
      </c>
      <c r="AC3086" s="203">
        <v>37032.875</v>
      </c>
    </row>
    <row r="3087" spans="1:29" x14ac:dyDescent="0.25">
      <c r="A3087" s="44" t="str">
        <f t="shared" si="241"/>
        <v>US Crude Financial</v>
      </c>
      <c r="B3087" s="44" t="str">
        <f t="shared" si="242"/>
        <v>US</v>
      </c>
      <c r="C3087" s="44" t="str">
        <f t="shared" si="243"/>
        <v>Crude</v>
      </c>
      <c r="D3087" s="44" t="str">
        <f t="shared" si="244"/>
        <v>Financial</v>
      </c>
      <c r="E3087" s="44">
        <f>IF(VLOOKUP(S3087,'DD-Lookup'!$J$6:$L$50,3,FALSE)="Monthly",(YEAR(AC3087)-YEAR(AB3087))*12+MONTH(AC3087)-MONTH(AB3087)+1,(AC3087-AB3087+1))</f>
        <v>1</v>
      </c>
      <c r="F3087" s="218">
        <f t="shared" si="245"/>
        <v>50000</v>
      </c>
      <c r="G3087" s="207">
        <v>1266659</v>
      </c>
      <c r="H3087" s="203">
        <v>37029.396562499998</v>
      </c>
      <c r="I3087" t="s">
        <v>2346</v>
      </c>
      <c r="M3087" t="s">
        <v>3626</v>
      </c>
      <c r="N3087" t="s">
        <v>4150</v>
      </c>
      <c r="O3087" t="s">
        <v>4151</v>
      </c>
      <c r="P3087" s="204">
        <v>50000</v>
      </c>
      <c r="S3087" t="s">
        <v>2483</v>
      </c>
      <c r="T3087" t="s">
        <v>3899</v>
      </c>
      <c r="U3087" s="206">
        <v>29.36</v>
      </c>
      <c r="V3087" t="s">
        <v>2991</v>
      </c>
      <c r="W3087" t="s">
        <v>4153</v>
      </c>
      <c r="X3087" t="s">
        <v>4154</v>
      </c>
      <c r="Y3087" t="s">
        <v>3964</v>
      </c>
      <c r="Z3087" t="s">
        <v>3532</v>
      </c>
      <c r="AA3087" t="s">
        <v>212</v>
      </c>
      <c r="AB3087" s="203">
        <v>37043</v>
      </c>
      <c r="AC3087" s="203">
        <v>37072</v>
      </c>
    </row>
    <row r="3088" spans="1:29" x14ac:dyDescent="0.25">
      <c r="A3088" s="44" t="str">
        <f t="shared" si="241"/>
        <v xml:space="preserve"> Metals Financial</v>
      </c>
      <c r="B3088" s="44" t="str">
        <f t="shared" si="242"/>
        <v/>
      </c>
      <c r="C3088" s="44" t="str">
        <f t="shared" si="243"/>
        <v>Metals</v>
      </c>
      <c r="D3088" s="44" t="str">
        <f t="shared" si="244"/>
        <v>Financial</v>
      </c>
      <c r="E3088" s="44">
        <f>IF(VLOOKUP(S3088,'DD-Lookup'!$J$6:$L$50,3,FALSE)="Monthly",(YEAR(AC3088)-YEAR(AB3088))*12+MONTH(AC3088)-MONTH(AB3088)+1,(AC3088-AB3088+1))</f>
        <v>1</v>
      </c>
      <c r="F3088" s="218">
        <f t="shared" si="245"/>
        <v>20</v>
      </c>
      <c r="G3088" s="207">
        <v>1266660</v>
      </c>
      <c r="H3088" s="203">
        <v>37029.396631944444</v>
      </c>
      <c r="I3088" t="s">
        <v>4028</v>
      </c>
      <c r="M3088" t="s">
        <v>2482</v>
      </c>
      <c r="N3088" t="s">
        <v>3951</v>
      </c>
      <c r="O3088" t="s">
        <v>3952</v>
      </c>
      <c r="Q3088" s="204">
        <v>20</v>
      </c>
      <c r="S3088" t="s">
        <v>3898</v>
      </c>
      <c r="T3088" t="s">
        <v>3899</v>
      </c>
      <c r="U3088" s="206">
        <v>1537</v>
      </c>
      <c r="V3088" t="s">
        <v>2739</v>
      </c>
      <c r="W3088" t="s">
        <v>3922</v>
      </c>
      <c r="X3088" t="s">
        <v>3902</v>
      </c>
      <c r="Y3088" t="s">
        <v>3903</v>
      </c>
      <c r="Z3088" t="s">
        <v>3904</v>
      </c>
      <c r="AA3088">
        <v>2138688</v>
      </c>
    </row>
    <row r="3089" spans="1:29" x14ac:dyDescent="0.25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3</v>
      </c>
      <c r="F3089" s="218">
        <f t="shared" si="245"/>
        <v>4500</v>
      </c>
      <c r="G3089" s="207">
        <v>1266661</v>
      </c>
      <c r="H3089" s="203">
        <v>37029.396805555552</v>
      </c>
      <c r="I3089" t="s">
        <v>3871</v>
      </c>
      <c r="M3089" t="s">
        <v>2476</v>
      </c>
      <c r="N3089" t="s">
        <v>3110</v>
      </c>
      <c r="O3089" t="s">
        <v>1762</v>
      </c>
      <c r="Q3089" s="204">
        <v>1500</v>
      </c>
      <c r="S3089" t="s">
        <v>2477</v>
      </c>
      <c r="T3089" t="s">
        <v>3899</v>
      </c>
      <c r="U3089" s="206">
        <v>4.1050000000000004</v>
      </c>
      <c r="V3089" t="s">
        <v>2845</v>
      </c>
      <c r="W3089" t="s">
        <v>3157</v>
      </c>
      <c r="X3089" t="s">
        <v>3158</v>
      </c>
      <c r="Y3089" t="s">
        <v>3114</v>
      </c>
      <c r="Z3089" t="s">
        <v>3532</v>
      </c>
      <c r="AA3089">
        <v>798028</v>
      </c>
      <c r="AB3089" s="203">
        <v>37030.875</v>
      </c>
      <c r="AC3089" s="203">
        <v>37032.875</v>
      </c>
    </row>
    <row r="3090" spans="1:29" x14ac:dyDescent="0.25">
      <c r="A3090" s="44" t="str">
        <f t="shared" si="241"/>
        <v>US Gas Pipeline Capacity Financial</v>
      </c>
      <c r="B3090" s="44" t="str">
        <f t="shared" si="242"/>
        <v>US</v>
      </c>
      <c r="C3090" s="44" t="str">
        <f t="shared" si="243"/>
        <v>Gas Pipeline Capacity</v>
      </c>
      <c r="D3090" s="44" t="str">
        <f t="shared" si="244"/>
        <v>Financial</v>
      </c>
      <c r="E3090" s="44">
        <f>IF(VLOOKUP(S3090,'DD-Lookup'!$J$6:$L$50,3,FALSE)="Monthly",(YEAR(AC3090)-YEAR(AB3090))*12+MONTH(AC3090)-MONTH(AB3090)+1,(AC3090-AB3090+1))</f>
        <v>3</v>
      </c>
      <c r="F3090" s="218">
        <f t="shared" si="245"/>
        <v>27600</v>
      </c>
      <c r="G3090" s="207">
        <v>1266664</v>
      </c>
      <c r="H3090" s="203">
        <v>37029.396956018521</v>
      </c>
      <c r="I3090" t="s">
        <v>2669</v>
      </c>
      <c r="M3090" t="s">
        <v>3234</v>
      </c>
      <c r="N3090" t="s">
        <v>2937</v>
      </c>
      <c r="O3090" t="s">
        <v>213</v>
      </c>
      <c r="Q3090" s="204">
        <v>9200</v>
      </c>
      <c r="S3090" t="s">
        <v>2477</v>
      </c>
      <c r="T3090" t="s">
        <v>3899</v>
      </c>
      <c r="U3090" s="206">
        <v>7.0000000000000007E-2</v>
      </c>
      <c r="V3090" t="s">
        <v>214</v>
      </c>
      <c r="W3090" t="s">
        <v>2939</v>
      </c>
      <c r="X3090" t="s">
        <v>2940</v>
      </c>
      <c r="Y3090" t="s">
        <v>2941</v>
      </c>
      <c r="Z3090" t="s">
        <v>2942</v>
      </c>
      <c r="AA3090">
        <v>41001</v>
      </c>
      <c r="AB3090" s="203">
        <v>37030.875</v>
      </c>
      <c r="AC3090" s="203">
        <v>37032.875</v>
      </c>
    </row>
    <row r="3091" spans="1:29" x14ac:dyDescent="0.25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3</v>
      </c>
      <c r="F3091" s="218">
        <f t="shared" si="245"/>
        <v>15000</v>
      </c>
      <c r="G3091" s="207">
        <v>1266665</v>
      </c>
      <c r="H3091" s="203">
        <v>37029.397106481483</v>
      </c>
      <c r="I3091" t="s">
        <v>3240</v>
      </c>
      <c r="M3091" t="s">
        <v>2476</v>
      </c>
      <c r="N3091" t="s">
        <v>3110</v>
      </c>
      <c r="O3091" t="s">
        <v>2624</v>
      </c>
      <c r="P3091" s="204">
        <v>5000</v>
      </c>
      <c r="S3091" t="s">
        <v>2477</v>
      </c>
      <c r="T3091" t="s">
        <v>3899</v>
      </c>
      <c r="U3091" s="206">
        <v>4.16</v>
      </c>
      <c r="V3091" t="s">
        <v>3688</v>
      </c>
      <c r="W3091" t="s">
        <v>4133</v>
      </c>
      <c r="X3091" t="s">
        <v>2378</v>
      </c>
      <c r="Y3091" t="s">
        <v>3114</v>
      </c>
      <c r="Z3091" t="s">
        <v>3532</v>
      </c>
      <c r="AA3091">
        <v>798029</v>
      </c>
      <c r="AB3091" s="203">
        <v>37030.875</v>
      </c>
      <c r="AC3091" s="203">
        <v>37032.875</v>
      </c>
    </row>
    <row r="3092" spans="1:29" x14ac:dyDescent="0.25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3</v>
      </c>
      <c r="F3092" s="218">
        <f t="shared" si="245"/>
        <v>5730</v>
      </c>
      <c r="G3092" s="207">
        <v>1266667</v>
      </c>
      <c r="H3092" s="203">
        <v>37029.397152777776</v>
      </c>
      <c r="I3092" t="s">
        <v>2630</v>
      </c>
      <c r="M3092" t="s">
        <v>2476</v>
      </c>
      <c r="N3092" t="s">
        <v>3110</v>
      </c>
      <c r="O3092" t="s">
        <v>2606</v>
      </c>
      <c r="P3092" s="204">
        <v>1910</v>
      </c>
      <c r="S3092" t="s">
        <v>2477</v>
      </c>
      <c r="T3092" t="s">
        <v>3899</v>
      </c>
      <c r="U3092" s="206">
        <v>4.165</v>
      </c>
      <c r="V3092" t="s">
        <v>2531</v>
      </c>
      <c r="W3092" t="s">
        <v>2319</v>
      </c>
      <c r="X3092" t="s">
        <v>2320</v>
      </c>
      <c r="Y3092" t="s">
        <v>3114</v>
      </c>
      <c r="Z3092" t="s">
        <v>3532</v>
      </c>
      <c r="AA3092">
        <v>798030</v>
      </c>
      <c r="AB3092" s="203">
        <v>37030.875</v>
      </c>
      <c r="AC3092" s="203">
        <v>37032.875</v>
      </c>
    </row>
    <row r="3093" spans="1:29" x14ac:dyDescent="0.25">
      <c r="A3093" s="44" t="str">
        <f t="shared" si="241"/>
        <v>US Crude Financial</v>
      </c>
      <c r="B3093" s="44" t="str">
        <f t="shared" si="242"/>
        <v>US</v>
      </c>
      <c r="C3093" s="44" t="str">
        <f t="shared" si="243"/>
        <v>Crude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1</v>
      </c>
      <c r="F3093" s="218">
        <f t="shared" si="245"/>
        <v>50000</v>
      </c>
      <c r="G3093" s="207">
        <v>1266666</v>
      </c>
      <c r="H3093" s="203">
        <v>37029.397152777776</v>
      </c>
      <c r="I3093" t="s">
        <v>4149</v>
      </c>
      <c r="M3093" t="s">
        <v>3626</v>
      </c>
      <c r="N3093" t="s">
        <v>4150</v>
      </c>
      <c r="O3093" t="s">
        <v>4151</v>
      </c>
      <c r="Q3093" s="204">
        <v>50000</v>
      </c>
      <c r="S3093" t="s">
        <v>2483</v>
      </c>
      <c r="T3093" t="s">
        <v>3899</v>
      </c>
      <c r="U3093" s="206">
        <v>29.38</v>
      </c>
      <c r="V3093" t="s">
        <v>3693</v>
      </c>
      <c r="W3093" t="s">
        <v>4153</v>
      </c>
      <c r="X3093" t="s">
        <v>4154</v>
      </c>
      <c r="Y3093" t="s">
        <v>3964</v>
      </c>
      <c r="Z3093" t="s">
        <v>3532</v>
      </c>
      <c r="AA3093" t="s">
        <v>215</v>
      </c>
      <c r="AB3093" s="203">
        <v>37043</v>
      </c>
      <c r="AC3093" s="203">
        <v>37072</v>
      </c>
    </row>
    <row r="3094" spans="1:29" x14ac:dyDescent="0.25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3</v>
      </c>
      <c r="F3094" s="218">
        <f t="shared" si="245"/>
        <v>15000</v>
      </c>
      <c r="G3094" s="207">
        <v>1266668</v>
      </c>
      <c r="H3094" s="203">
        <v>37029.397280092591</v>
      </c>
      <c r="I3094" t="s">
        <v>3240</v>
      </c>
      <c r="M3094" t="s">
        <v>2476</v>
      </c>
      <c r="N3094" t="s">
        <v>3110</v>
      </c>
      <c r="O3094" t="s">
        <v>2609</v>
      </c>
      <c r="P3094" s="204">
        <v>5000</v>
      </c>
      <c r="S3094" t="s">
        <v>2477</v>
      </c>
      <c r="T3094" t="s">
        <v>3899</v>
      </c>
      <c r="U3094" s="206">
        <v>4.0599999999999996</v>
      </c>
      <c r="V3094" t="s">
        <v>2318</v>
      </c>
      <c r="W3094" t="s">
        <v>2326</v>
      </c>
      <c r="X3094" t="s">
        <v>2378</v>
      </c>
      <c r="Y3094" t="s">
        <v>3114</v>
      </c>
      <c r="Z3094" t="s">
        <v>3532</v>
      </c>
      <c r="AA3094">
        <v>798032</v>
      </c>
      <c r="AB3094" s="203">
        <v>37030.875</v>
      </c>
      <c r="AC3094" s="203">
        <v>37032.875</v>
      </c>
    </row>
    <row r="3095" spans="1:29" x14ac:dyDescent="0.25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3</v>
      </c>
      <c r="F3095" s="218">
        <f t="shared" si="245"/>
        <v>13500</v>
      </c>
      <c r="G3095" s="207">
        <v>1266669</v>
      </c>
      <c r="H3095" s="203">
        <v>37029.397314814814</v>
      </c>
      <c r="I3095" t="s">
        <v>2565</v>
      </c>
      <c r="M3095" t="s">
        <v>2476</v>
      </c>
      <c r="N3095" t="s">
        <v>3110</v>
      </c>
      <c r="O3095" t="s">
        <v>1177</v>
      </c>
      <c r="P3095" s="204">
        <v>4500</v>
      </c>
      <c r="S3095" t="s">
        <v>2477</v>
      </c>
      <c r="T3095" t="s">
        <v>3899</v>
      </c>
      <c r="U3095" s="206">
        <v>4.13</v>
      </c>
      <c r="V3095" t="s">
        <v>141</v>
      </c>
      <c r="W3095" t="s">
        <v>2319</v>
      </c>
      <c r="X3095" t="s">
        <v>2915</v>
      </c>
      <c r="Y3095" t="s">
        <v>3114</v>
      </c>
      <c r="Z3095" t="s">
        <v>3532</v>
      </c>
      <c r="AA3095">
        <v>798033</v>
      </c>
      <c r="AB3095" s="203">
        <v>37030.875</v>
      </c>
      <c r="AC3095" s="203">
        <v>37032.875</v>
      </c>
    </row>
    <row r="3096" spans="1:29" x14ac:dyDescent="0.25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3</v>
      </c>
      <c r="F3096" s="218">
        <f t="shared" si="245"/>
        <v>15000</v>
      </c>
      <c r="G3096" s="207">
        <v>1266670</v>
      </c>
      <c r="H3096" s="203">
        <v>37029.397349537037</v>
      </c>
      <c r="I3096" t="s">
        <v>3136</v>
      </c>
      <c r="M3096" t="s">
        <v>2476</v>
      </c>
      <c r="N3096" t="s">
        <v>3110</v>
      </c>
      <c r="O3096" t="s">
        <v>2624</v>
      </c>
      <c r="P3096" s="204">
        <v>5000</v>
      </c>
      <c r="S3096" t="s">
        <v>2477</v>
      </c>
      <c r="T3096" t="s">
        <v>3899</v>
      </c>
      <c r="U3096" s="206">
        <v>4.1500000000000004</v>
      </c>
      <c r="V3096" t="s">
        <v>3735</v>
      </c>
      <c r="W3096" t="s">
        <v>4133</v>
      </c>
      <c r="X3096" t="s">
        <v>2378</v>
      </c>
      <c r="Y3096" t="s">
        <v>3114</v>
      </c>
      <c r="Z3096" t="s">
        <v>3532</v>
      </c>
      <c r="AA3096">
        <v>798034</v>
      </c>
      <c r="AB3096" s="203">
        <v>37030.875</v>
      </c>
      <c r="AC3096" s="203">
        <v>37032.875</v>
      </c>
    </row>
    <row r="3097" spans="1:29" x14ac:dyDescent="0.25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3</v>
      </c>
      <c r="F3097" s="218">
        <f t="shared" si="245"/>
        <v>7500</v>
      </c>
      <c r="G3097" s="207">
        <v>1266671</v>
      </c>
      <c r="H3097" s="203">
        <v>37029.397361111114</v>
      </c>
      <c r="I3097" t="s">
        <v>166</v>
      </c>
      <c r="M3097" t="s">
        <v>2476</v>
      </c>
      <c r="N3097" t="s">
        <v>3110</v>
      </c>
      <c r="O3097" t="s">
        <v>1805</v>
      </c>
      <c r="P3097" s="204">
        <v>2500</v>
      </c>
      <c r="S3097" t="s">
        <v>2477</v>
      </c>
      <c r="T3097" t="s">
        <v>3899</v>
      </c>
      <c r="U3097" s="206">
        <v>3.9750000000000001</v>
      </c>
      <c r="V3097" t="s">
        <v>167</v>
      </c>
      <c r="W3097" t="s">
        <v>2386</v>
      </c>
      <c r="X3097" t="s">
        <v>2375</v>
      </c>
      <c r="Y3097" t="s">
        <v>3114</v>
      </c>
      <c r="Z3097" t="s">
        <v>3532</v>
      </c>
      <c r="AA3097">
        <v>798035</v>
      </c>
      <c r="AB3097" s="203">
        <v>37030.875</v>
      </c>
      <c r="AC3097" s="203">
        <v>37032.875</v>
      </c>
    </row>
    <row r="3098" spans="1:29" x14ac:dyDescent="0.25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3</v>
      </c>
      <c r="F3098" s="218">
        <f t="shared" si="245"/>
        <v>69270</v>
      </c>
      <c r="G3098" s="207">
        <v>1266672</v>
      </c>
      <c r="H3098" s="203">
        <v>37029.397418981483</v>
      </c>
      <c r="I3098" t="s">
        <v>3639</v>
      </c>
      <c r="M3098" t="s">
        <v>2476</v>
      </c>
      <c r="N3098" t="s">
        <v>3110</v>
      </c>
      <c r="O3098" t="s">
        <v>2606</v>
      </c>
      <c r="P3098" s="204">
        <v>23090</v>
      </c>
      <c r="S3098" t="s">
        <v>2477</v>
      </c>
      <c r="T3098" t="s">
        <v>3899</v>
      </c>
      <c r="U3098" s="206">
        <v>4.165</v>
      </c>
      <c r="V3098" t="s">
        <v>2467</v>
      </c>
      <c r="W3098" t="s">
        <v>2319</v>
      </c>
      <c r="X3098" t="s">
        <v>2320</v>
      </c>
      <c r="Y3098" t="s">
        <v>3114</v>
      </c>
      <c r="Z3098" t="s">
        <v>3532</v>
      </c>
      <c r="AA3098">
        <v>798036</v>
      </c>
      <c r="AB3098" s="203">
        <v>37030.875</v>
      </c>
      <c r="AC3098" s="203">
        <v>37032.875</v>
      </c>
    </row>
    <row r="3099" spans="1:29" x14ac:dyDescent="0.25">
      <c r="A3099" s="44" t="str">
        <f t="shared" si="241"/>
        <v>US Natural Gas Financial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Financial</v>
      </c>
      <c r="E3099" s="44">
        <f>IF(VLOOKUP(S3099,'DD-Lookup'!$J$6:$L$50,3,FALSE)="Monthly",(YEAR(AC3099)-YEAR(AB3099))*12+MONTH(AC3099)-MONTH(AB3099)+1,(AC3099-AB3099+1))</f>
        <v>30</v>
      </c>
      <c r="F3099" s="218">
        <f t="shared" si="245"/>
        <v>150000</v>
      </c>
      <c r="G3099" s="207">
        <v>1266673</v>
      </c>
      <c r="H3099" s="203">
        <v>37029.397465277776</v>
      </c>
      <c r="I3099" t="s">
        <v>2654</v>
      </c>
      <c r="M3099" t="s">
        <v>2476</v>
      </c>
      <c r="N3099" t="s">
        <v>3125</v>
      </c>
      <c r="O3099" t="s">
        <v>2860</v>
      </c>
      <c r="P3099" s="204">
        <v>5000</v>
      </c>
      <c r="S3099" t="s">
        <v>2477</v>
      </c>
      <c r="T3099" t="s">
        <v>3899</v>
      </c>
      <c r="U3099" s="206">
        <v>7.25</v>
      </c>
      <c r="V3099" t="s">
        <v>2870</v>
      </c>
      <c r="W3099" t="s">
        <v>2843</v>
      </c>
      <c r="X3099" t="s">
        <v>2844</v>
      </c>
      <c r="Y3099" t="s">
        <v>3964</v>
      </c>
      <c r="Z3099" t="s">
        <v>3532</v>
      </c>
      <c r="AA3099" t="s">
        <v>216</v>
      </c>
      <c r="AB3099" s="203">
        <v>37043.875</v>
      </c>
      <c r="AC3099" s="203">
        <v>37072.875</v>
      </c>
    </row>
    <row r="3100" spans="1:29" x14ac:dyDescent="0.25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3</v>
      </c>
      <c r="F3100" s="218">
        <f t="shared" si="245"/>
        <v>15000</v>
      </c>
      <c r="G3100" s="207">
        <v>1266674</v>
      </c>
      <c r="H3100" s="203">
        <v>37029.397557870368</v>
      </c>
      <c r="I3100" t="s">
        <v>2934</v>
      </c>
      <c r="M3100" t="s">
        <v>2476</v>
      </c>
      <c r="N3100" t="s">
        <v>3110</v>
      </c>
      <c r="O3100" t="s">
        <v>2625</v>
      </c>
      <c r="P3100" s="204">
        <v>5000</v>
      </c>
      <c r="S3100" t="s">
        <v>2477</v>
      </c>
      <c r="T3100" t="s">
        <v>3899</v>
      </c>
      <c r="U3100" s="206">
        <v>4.12</v>
      </c>
      <c r="V3100" t="s">
        <v>2524</v>
      </c>
      <c r="W3100" t="s">
        <v>4133</v>
      </c>
      <c r="X3100" t="s">
        <v>2378</v>
      </c>
      <c r="Y3100" t="s">
        <v>3114</v>
      </c>
      <c r="Z3100" t="s">
        <v>3532</v>
      </c>
      <c r="AA3100">
        <v>798037</v>
      </c>
      <c r="AB3100" s="203">
        <v>37030.875</v>
      </c>
      <c r="AC3100" s="203">
        <v>37032.875</v>
      </c>
    </row>
    <row r="3101" spans="1:29" x14ac:dyDescent="0.25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3</v>
      </c>
      <c r="F3101" s="218">
        <f t="shared" si="245"/>
        <v>15000</v>
      </c>
      <c r="G3101" s="207">
        <v>1266676</v>
      </c>
      <c r="H3101" s="203">
        <v>37029.397673611114</v>
      </c>
      <c r="I3101" t="s">
        <v>3136</v>
      </c>
      <c r="M3101" t="s">
        <v>2476</v>
      </c>
      <c r="N3101" t="s">
        <v>3110</v>
      </c>
      <c r="O3101" t="s">
        <v>2624</v>
      </c>
      <c r="P3101" s="204">
        <v>5000</v>
      </c>
      <c r="S3101" t="s">
        <v>2477</v>
      </c>
      <c r="T3101" t="s">
        <v>3899</v>
      </c>
      <c r="U3101" s="206">
        <v>4.1399999999999997</v>
      </c>
      <c r="V3101" t="s">
        <v>3735</v>
      </c>
      <c r="W3101" t="s">
        <v>4133</v>
      </c>
      <c r="X3101" t="s">
        <v>2378</v>
      </c>
      <c r="Y3101" t="s">
        <v>3114</v>
      </c>
      <c r="Z3101" t="s">
        <v>3532</v>
      </c>
      <c r="AA3101">
        <v>798038</v>
      </c>
      <c r="AB3101" s="203">
        <v>37030.875</v>
      </c>
      <c r="AC3101" s="203">
        <v>37032.875</v>
      </c>
    </row>
    <row r="3102" spans="1:29" x14ac:dyDescent="0.25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3</v>
      </c>
      <c r="F3102" s="218">
        <f t="shared" si="245"/>
        <v>9000</v>
      </c>
      <c r="G3102" s="207">
        <v>1266677</v>
      </c>
      <c r="H3102" s="203">
        <v>37029.397685185184</v>
      </c>
      <c r="I3102" t="s">
        <v>2943</v>
      </c>
      <c r="M3102" t="s">
        <v>2476</v>
      </c>
      <c r="N3102" t="s">
        <v>3110</v>
      </c>
      <c r="O3102" t="s">
        <v>1779</v>
      </c>
      <c r="P3102" s="204">
        <v>3000</v>
      </c>
      <c r="S3102" t="s">
        <v>2477</v>
      </c>
      <c r="T3102" t="s">
        <v>3899</v>
      </c>
      <c r="U3102" s="206">
        <v>4.34</v>
      </c>
      <c r="V3102" t="s">
        <v>147</v>
      </c>
      <c r="W3102" t="s">
        <v>3174</v>
      </c>
      <c r="X3102" t="s">
        <v>3175</v>
      </c>
      <c r="Y3102" t="s">
        <v>3114</v>
      </c>
      <c r="Z3102" t="s">
        <v>3532</v>
      </c>
      <c r="AA3102">
        <v>798039</v>
      </c>
      <c r="AB3102" s="203">
        <v>37030.875</v>
      </c>
      <c r="AC3102" s="203">
        <v>37032.875</v>
      </c>
    </row>
    <row r="3103" spans="1:29" x14ac:dyDescent="0.25">
      <c r="A3103" s="44" t="str">
        <f t="shared" si="241"/>
        <v xml:space="preserve"> Metals Financial</v>
      </c>
      <c r="B3103" s="44" t="str">
        <f t="shared" si="242"/>
        <v/>
      </c>
      <c r="C3103" s="44" t="str">
        <f t="shared" si="243"/>
        <v>Metals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1</v>
      </c>
      <c r="F3103" s="218">
        <f t="shared" si="245"/>
        <v>2</v>
      </c>
      <c r="G3103" s="207">
        <v>1266678</v>
      </c>
      <c r="H3103" s="203">
        <v>37029.397719907407</v>
      </c>
      <c r="I3103" t="s">
        <v>3966</v>
      </c>
      <c r="M3103" t="s">
        <v>2482</v>
      </c>
      <c r="N3103" t="s">
        <v>3896</v>
      </c>
      <c r="O3103" t="s">
        <v>3897</v>
      </c>
      <c r="Q3103" s="204">
        <v>2</v>
      </c>
      <c r="S3103" t="s">
        <v>3898</v>
      </c>
      <c r="T3103" t="s">
        <v>3899</v>
      </c>
      <c r="U3103" s="206">
        <v>1704</v>
      </c>
      <c r="V3103" t="s">
        <v>4025</v>
      </c>
      <c r="W3103" t="s">
        <v>3922</v>
      </c>
      <c r="X3103" t="s">
        <v>3902</v>
      </c>
      <c r="Y3103" t="s">
        <v>3903</v>
      </c>
      <c r="Z3103" t="s">
        <v>3904</v>
      </c>
      <c r="AA3103">
        <v>2138690</v>
      </c>
    </row>
    <row r="3104" spans="1:29" x14ac:dyDescent="0.25">
      <c r="A3104" s="44" t="str">
        <f t="shared" si="241"/>
        <v xml:space="preserve"> Metals Financial</v>
      </c>
      <c r="B3104" s="44" t="str">
        <f t="shared" si="242"/>
        <v/>
      </c>
      <c r="C3104" s="44" t="str">
        <f t="shared" si="243"/>
        <v>Metals</v>
      </c>
      <c r="D3104" s="44" t="str">
        <f t="shared" si="244"/>
        <v>Financial</v>
      </c>
      <c r="E3104" s="44">
        <f>IF(VLOOKUP(S3104,'DD-Lookup'!$J$6:$L$50,3,FALSE)="Monthly",(YEAR(AC3104)-YEAR(AB3104))*12+MONTH(AC3104)-MONTH(AB3104)+1,(AC3104-AB3104+1))</f>
        <v>1</v>
      </c>
      <c r="F3104" s="218">
        <f t="shared" si="245"/>
        <v>18</v>
      </c>
      <c r="G3104" s="207">
        <v>1266679</v>
      </c>
      <c r="H3104" s="203">
        <v>37029.397812499999</v>
      </c>
      <c r="I3104" t="s">
        <v>1204</v>
      </c>
      <c r="M3104" t="s">
        <v>2482</v>
      </c>
      <c r="N3104" t="s">
        <v>3896</v>
      </c>
      <c r="O3104" t="s">
        <v>3897</v>
      </c>
      <c r="Q3104" s="204">
        <v>18</v>
      </c>
      <c r="S3104" t="s">
        <v>3898</v>
      </c>
      <c r="T3104" t="s">
        <v>3899</v>
      </c>
      <c r="U3104" s="206">
        <v>1704</v>
      </c>
      <c r="V3104" t="s">
        <v>3201</v>
      </c>
      <c r="W3104" t="s">
        <v>3922</v>
      </c>
      <c r="X3104" t="s">
        <v>3902</v>
      </c>
      <c r="Y3104" t="s">
        <v>3903</v>
      </c>
      <c r="Z3104" t="s">
        <v>3904</v>
      </c>
      <c r="AA3104">
        <v>2138692</v>
      </c>
    </row>
    <row r="3105" spans="1:31" x14ac:dyDescent="0.25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3</v>
      </c>
      <c r="F3105" s="218">
        <f t="shared" si="245"/>
        <v>15000</v>
      </c>
      <c r="G3105" s="207">
        <v>1266680</v>
      </c>
      <c r="H3105" s="203">
        <v>37029.397824074076</v>
      </c>
      <c r="I3105" t="s">
        <v>4174</v>
      </c>
      <c r="M3105" t="s">
        <v>2476</v>
      </c>
      <c r="N3105" t="s">
        <v>3110</v>
      </c>
      <c r="O3105" t="s">
        <v>1913</v>
      </c>
      <c r="Q3105" s="204">
        <v>5000</v>
      </c>
      <c r="S3105" t="s">
        <v>2477</v>
      </c>
      <c r="T3105" t="s">
        <v>3899</v>
      </c>
      <c r="U3105" s="206">
        <v>4.4550000000000001</v>
      </c>
      <c r="V3105" t="s">
        <v>3101</v>
      </c>
      <c r="W3105" t="s">
        <v>2358</v>
      </c>
      <c r="X3105" t="s">
        <v>2359</v>
      </c>
      <c r="Y3105" t="s">
        <v>3114</v>
      </c>
      <c r="Z3105" t="s">
        <v>3532</v>
      </c>
      <c r="AA3105">
        <v>798040</v>
      </c>
      <c r="AB3105" s="203">
        <v>37030.875</v>
      </c>
      <c r="AC3105" s="203">
        <v>37032.875</v>
      </c>
    </row>
    <row r="3106" spans="1:31" x14ac:dyDescent="0.25">
      <c r="A3106" s="44" t="str">
        <f t="shared" si="241"/>
        <v xml:space="preserve"> Natural Gas Physical</v>
      </c>
      <c r="B3106" s="44" t="str">
        <f t="shared" si="242"/>
        <v/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4</v>
      </c>
      <c r="F3106" s="218">
        <f t="shared" si="245"/>
        <v>40000</v>
      </c>
      <c r="G3106" s="207">
        <v>1266681</v>
      </c>
      <c r="H3106" s="203">
        <v>37029.397835648146</v>
      </c>
      <c r="I3106" t="s">
        <v>2783</v>
      </c>
      <c r="M3106" t="s">
        <v>2476</v>
      </c>
      <c r="N3106" t="s">
        <v>2391</v>
      </c>
      <c r="O3106" t="s">
        <v>2080</v>
      </c>
      <c r="P3106" s="204">
        <v>10000</v>
      </c>
      <c r="S3106" t="s">
        <v>4050</v>
      </c>
      <c r="T3106" t="s">
        <v>2392</v>
      </c>
      <c r="U3106" s="206">
        <v>5.415</v>
      </c>
      <c r="V3106" t="s">
        <v>3195</v>
      </c>
      <c r="W3106" t="s">
        <v>2394</v>
      </c>
      <c r="X3106" t="s">
        <v>2395</v>
      </c>
      <c r="Y3106" t="s">
        <v>3114</v>
      </c>
      <c r="Z3106" t="s">
        <v>3533</v>
      </c>
      <c r="AA3106">
        <v>798041</v>
      </c>
      <c r="AB3106" s="203">
        <v>37029.875</v>
      </c>
      <c r="AC3106" s="203">
        <v>37032.875</v>
      </c>
    </row>
    <row r="3107" spans="1:31" x14ac:dyDescent="0.25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3</v>
      </c>
      <c r="F3107" s="218">
        <f t="shared" si="245"/>
        <v>34920</v>
      </c>
      <c r="G3107" s="207">
        <v>1266682</v>
      </c>
      <c r="H3107" s="203">
        <v>37029.397858796299</v>
      </c>
      <c r="I3107" t="s">
        <v>2630</v>
      </c>
      <c r="M3107" t="s">
        <v>2476</v>
      </c>
      <c r="N3107" t="s">
        <v>3110</v>
      </c>
      <c r="O3107" t="s">
        <v>1799</v>
      </c>
      <c r="Q3107" s="204">
        <v>11640</v>
      </c>
      <c r="S3107" t="s">
        <v>2477</v>
      </c>
      <c r="T3107" t="s">
        <v>3899</v>
      </c>
      <c r="U3107" s="206">
        <v>4.0999999999999996</v>
      </c>
      <c r="V3107" t="s">
        <v>2730</v>
      </c>
      <c r="W3107" t="s">
        <v>2374</v>
      </c>
      <c r="X3107" t="s">
        <v>2375</v>
      </c>
      <c r="Y3107" t="s">
        <v>3114</v>
      </c>
      <c r="Z3107" t="s">
        <v>3532</v>
      </c>
      <c r="AA3107">
        <v>798042</v>
      </c>
      <c r="AB3107" s="203">
        <v>37030.875</v>
      </c>
      <c r="AC3107" s="203">
        <v>37032.875</v>
      </c>
    </row>
    <row r="3108" spans="1:31" x14ac:dyDescent="0.25">
      <c r="A3108" s="44" t="str">
        <f t="shared" si="241"/>
        <v>US Natural Gas Financial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31</v>
      </c>
      <c r="F3108" s="218">
        <f t="shared" si="245"/>
        <v>155000</v>
      </c>
      <c r="G3108" s="207">
        <v>1266683</v>
      </c>
      <c r="H3108" s="203">
        <v>37029.397881944446</v>
      </c>
      <c r="I3108" t="s">
        <v>3165</v>
      </c>
      <c r="M3108" t="s">
        <v>2476</v>
      </c>
      <c r="N3108" t="s">
        <v>3125</v>
      </c>
      <c r="O3108" t="s">
        <v>2855</v>
      </c>
      <c r="P3108" s="204">
        <v>5000</v>
      </c>
      <c r="S3108" t="s">
        <v>2477</v>
      </c>
      <c r="T3108" t="s">
        <v>3899</v>
      </c>
      <c r="U3108" s="206">
        <v>5.2</v>
      </c>
      <c r="V3108" t="s">
        <v>2849</v>
      </c>
      <c r="W3108" t="s">
        <v>2843</v>
      </c>
      <c r="X3108" t="s">
        <v>2844</v>
      </c>
      <c r="Y3108" t="s">
        <v>3964</v>
      </c>
      <c r="Z3108" t="s">
        <v>3532</v>
      </c>
      <c r="AA3108" t="s">
        <v>217</v>
      </c>
      <c r="AB3108" s="203">
        <v>37165</v>
      </c>
      <c r="AC3108" s="203">
        <v>37195</v>
      </c>
    </row>
    <row r="3109" spans="1:31" x14ac:dyDescent="0.25">
      <c r="A3109" s="44" t="str">
        <f t="shared" si="241"/>
        <v>US Natural Gas Financial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Financial</v>
      </c>
      <c r="E3109" s="44">
        <f>IF(VLOOKUP(S3109,'DD-Lookup'!$J$6:$L$50,3,FALSE)="Monthly",(YEAR(AC3109)-YEAR(AB3109))*12+MONTH(AC3109)-MONTH(AB3109)+1,(AC3109-AB3109+1))</f>
        <v>31</v>
      </c>
      <c r="F3109" s="218">
        <f t="shared" si="245"/>
        <v>155000</v>
      </c>
      <c r="G3109" s="207">
        <v>1266684</v>
      </c>
      <c r="H3109" s="203">
        <v>37029.397916666669</v>
      </c>
      <c r="I3109" t="s">
        <v>3136</v>
      </c>
      <c r="M3109" t="s">
        <v>2476</v>
      </c>
      <c r="N3109" t="s">
        <v>3125</v>
      </c>
      <c r="O3109" t="s">
        <v>2842</v>
      </c>
      <c r="P3109" s="204">
        <v>5000</v>
      </c>
      <c r="S3109" t="s">
        <v>2477</v>
      </c>
      <c r="T3109" t="s">
        <v>3899</v>
      </c>
      <c r="U3109" s="206">
        <v>7.15</v>
      </c>
      <c r="V3109" t="s">
        <v>2779</v>
      </c>
      <c r="W3109" t="s">
        <v>2843</v>
      </c>
      <c r="X3109" t="s">
        <v>2844</v>
      </c>
      <c r="Y3109" t="s">
        <v>3964</v>
      </c>
      <c r="Z3109" t="s">
        <v>3532</v>
      </c>
      <c r="AA3109" t="s">
        <v>218</v>
      </c>
      <c r="AB3109" s="203">
        <v>37073.875</v>
      </c>
      <c r="AC3109" s="203">
        <v>37103.875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3</v>
      </c>
      <c r="F3110" s="218">
        <f t="shared" si="245"/>
        <v>15000</v>
      </c>
      <c r="G3110" s="207">
        <v>1266687</v>
      </c>
      <c r="H3110" s="203">
        <v>37029.397974537038</v>
      </c>
      <c r="I3110" t="s">
        <v>2913</v>
      </c>
      <c r="M3110" t="s">
        <v>2476</v>
      </c>
      <c r="N3110" t="s">
        <v>3110</v>
      </c>
      <c r="O3110" t="s">
        <v>1761</v>
      </c>
      <c r="P3110" s="204">
        <v>5000</v>
      </c>
      <c r="S3110" t="s">
        <v>2477</v>
      </c>
      <c r="T3110" t="s">
        <v>3899</v>
      </c>
      <c r="U3110" s="206">
        <v>4.4850000000000003</v>
      </c>
      <c r="V3110" t="s">
        <v>2914</v>
      </c>
      <c r="W3110" t="s">
        <v>2358</v>
      </c>
      <c r="X3110" t="s">
        <v>2359</v>
      </c>
      <c r="Y3110" t="s">
        <v>3114</v>
      </c>
      <c r="Z3110" t="s">
        <v>3532</v>
      </c>
      <c r="AA3110">
        <v>798043</v>
      </c>
      <c r="AB3110" s="203">
        <v>37030.875</v>
      </c>
      <c r="AC3110" s="203">
        <v>37032.875</v>
      </c>
    </row>
    <row r="3111" spans="1:31" x14ac:dyDescent="0.25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3</v>
      </c>
      <c r="F3111" s="218">
        <f t="shared" si="245"/>
        <v>15000</v>
      </c>
      <c r="G3111" s="207">
        <v>1266688</v>
      </c>
      <c r="H3111" s="203">
        <v>37029.397997685184</v>
      </c>
      <c r="I3111" t="s">
        <v>3639</v>
      </c>
      <c r="M3111" t="s">
        <v>2476</v>
      </c>
      <c r="N3111" t="s">
        <v>3110</v>
      </c>
      <c r="O3111" t="s">
        <v>1802</v>
      </c>
      <c r="P3111" s="204">
        <v>5000</v>
      </c>
      <c r="S3111" t="s">
        <v>2477</v>
      </c>
      <c r="T3111" t="s">
        <v>3899</v>
      </c>
      <c r="U3111" s="206">
        <v>4.05</v>
      </c>
      <c r="V3111" t="s">
        <v>2454</v>
      </c>
      <c r="W3111" t="s">
        <v>3157</v>
      </c>
      <c r="X3111" t="s">
        <v>3158</v>
      </c>
      <c r="Y3111" t="s">
        <v>3114</v>
      </c>
      <c r="Z3111" t="s">
        <v>3532</v>
      </c>
      <c r="AA3111">
        <v>798044</v>
      </c>
      <c r="AB3111" s="203">
        <v>37030.875</v>
      </c>
      <c r="AC3111" s="203">
        <v>37032.875</v>
      </c>
    </row>
    <row r="3112" spans="1:31" x14ac:dyDescent="0.25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3</v>
      </c>
      <c r="F3112" s="218">
        <f t="shared" si="245"/>
        <v>15000</v>
      </c>
      <c r="G3112" s="207">
        <v>1266689</v>
      </c>
      <c r="H3112" s="203">
        <v>37029.398043981484</v>
      </c>
      <c r="I3112" t="s">
        <v>3639</v>
      </c>
      <c r="M3112" t="s">
        <v>2476</v>
      </c>
      <c r="N3112" t="s">
        <v>3110</v>
      </c>
      <c r="O3112" t="s">
        <v>1802</v>
      </c>
      <c r="P3112" s="204">
        <v>5000</v>
      </c>
      <c r="S3112" t="s">
        <v>2477</v>
      </c>
      <c r="T3112" t="s">
        <v>3899</v>
      </c>
      <c r="U3112" s="206">
        <v>4.0449999999999999</v>
      </c>
      <c r="V3112" t="s">
        <v>2454</v>
      </c>
      <c r="W3112" t="s">
        <v>3157</v>
      </c>
      <c r="X3112" t="s">
        <v>3158</v>
      </c>
      <c r="Y3112" t="s">
        <v>3114</v>
      </c>
      <c r="Z3112" t="s">
        <v>3532</v>
      </c>
      <c r="AA3112">
        <v>798045</v>
      </c>
      <c r="AB3112" s="203">
        <v>37030.875</v>
      </c>
      <c r="AC3112" s="203">
        <v>37032.875</v>
      </c>
    </row>
    <row r="3113" spans="1:31" x14ac:dyDescent="0.25">
      <c r="A3113" s="44" t="str">
        <f t="shared" si="241"/>
        <v>US Natural Gas Financial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30</v>
      </c>
      <c r="F3113" s="218">
        <f t="shared" si="245"/>
        <v>150000</v>
      </c>
      <c r="G3113" s="207">
        <v>1266691</v>
      </c>
      <c r="H3113" s="203">
        <v>37029.398090277777</v>
      </c>
      <c r="I3113" t="s">
        <v>3133</v>
      </c>
      <c r="M3113" t="s">
        <v>2476</v>
      </c>
      <c r="N3113" t="s">
        <v>3125</v>
      </c>
      <c r="O3113" t="s">
        <v>2860</v>
      </c>
      <c r="P3113" s="204">
        <v>5000</v>
      </c>
      <c r="S3113" t="s">
        <v>2477</v>
      </c>
      <c r="T3113" t="s">
        <v>3899</v>
      </c>
      <c r="U3113" s="206">
        <v>7.1</v>
      </c>
      <c r="V3113" t="s">
        <v>2908</v>
      </c>
      <c r="W3113" t="s">
        <v>2843</v>
      </c>
      <c r="X3113" t="s">
        <v>2844</v>
      </c>
      <c r="Y3113" t="s">
        <v>3964</v>
      </c>
      <c r="Z3113" t="s">
        <v>3532</v>
      </c>
      <c r="AA3113" t="s">
        <v>219</v>
      </c>
      <c r="AB3113" s="203">
        <v>37043.875</v>
      </c>
      <c r="AC3113" s="203">
        <v>37072.875</v>
      </c>
    </row>
    <row r="3114" spans="1:31" x14ac:dyDescent="0.25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3</v>
      </c>
      <c r="F3114" s="218">
        <f t="shared" si="245"/>
        <v>15000</v>
      </c>
      <c r="G3114" s="207">
        <v>1266690</v>
      </c>
      <c r="H3114" s="203">
        <v>37029.398090277777</v>
      </c>
      <c r="I3114" t="s">
        <v>2313</v>
      </c>
      <c r="M3114" t="s">
        <v>2476</v>
      </c>
      <c r="N3114" t="s">
        <v>2445</v>
      </c>
      <c r="O3114" t="s">
        <v>1964</v>
      </c>
      <c r="Q3114" s="204">
        <v>5000</v>
      </c>
      <c r="S3114" t="s">
        <v>2477</v>
      </c>
      <c r="T3114" t="s">
        <v>3899</v>
      </c>
      <c r="U3114" s="206">
        <v>4.0599999999999996</v>
      </c>
      <c r="V3114" t="s">
        <v>2987</v>
      </c>
      <c r="W3114" t="s">
        <v>2827</v>
      </c>
      <c r="X3114" t="s">
        <v>2447</v>
      </c>
      <c r="Y3114" t="s">
        <v>3114</v>
      </c>
      <c r="Z3114" t="s">
        <v>2448</v>
      </c>
      <c r="AA3114">
        <v>798046</v>
      </c>
      <c r="AB3114" s="203">
        <v>37030.875</v>
      </c>
      <c r="AC3114" s="203">
        <v>37032.875</v>
      </c>
    </row>
    <row r="3115" spans="1:31" x14ac:dyDescent="0.25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3</v>
      </c>
      <c r="F3115" s="218">
        <f t="shared" si="245"/>
        <v>12000</v>
      </c>
      <c r="G3115" s="207">
        <v>1266693</v>
      </c>
      <c r="H3115" s="203">
        <v>37029.398136574076</v>
      </c>
      <c r="I3115" t="s">
        <v>2904</v>
      </c>
      <c r="M3115" t="s">
        <v>2476</v>
      </c>
      <c r="N3115" t="s">
        <v>3110</v>
      </c>
      <c r="O3115" t="s">
        <v>2606</v>
      </c>
      <c r="Q3115" s="204">
        <v>4000</v>
      </c>
      <c r="S3115" t="s">
        <v>2477</v>
      </c>
      <c r="T3115" t="s">
        <v>3899</v>
      </c>
      <c r="U3115" s="206">
        <v>4.165</v>
      </c>
      <c r="V3115" t="s">
        <v>2905</v>
      </c>
      <c r="W3115" t="s">
        <v>2319</v>
      </c>
      <c r="X3115" t="s">
        <v>2320</v>
      </c>
      <c r="Y3115" t="s">
        <v>3114</v>
      </c>
      <c r="Z3115" t="s">
        <v>3532</v>
      </c>
      <c r="AA3115">
        <v>798048</v>
      </c>
      <c r="AB3115" s="203">
        <v>37030.875</v>
      </c>
      <c r="AC3115" s="203">
        <v>37032.875</v>
      </c>
    </row>
    <row r="3116" spans="1:31" x14ac:dyDescent="0.25">
      <c r="A3116" s="44" t="str">
        <f t="shared" si="241"/>
        <v xml:space="preserve"> Metals Financial</v>
      </c>
      <c r="B3116" s="44" t="str">
        <f t="shared" si="242"/>
        <v/>
      </c>
      <c r="C3116" s="44" t="str">
        <f t="shared" si="243"/>
        <v>Metals</v>
      </c>
      <c r="D3116" s="44" t="str">
        <f t="shared" si="244"/>
        <v>Financial</v>
      </c>
      <c r="E3116" s="44">
        <f>IF(VLOOKUP(S3116,'DD-Lookup'!$J$6:$L$50,3,FALSE)="Monthly",(YEAR(AC3116)-YEAR(AB3116))*12+MONTH(AC3116)-MONTH(AB3116)+1,(AC3116-AB3116+1))</f>
        <v>1</v>
      </c>
      <c r="F3116" s="218">
        <f t="shared" si="245"/>
        <v>20</v>
      </c>
      <c r="G3116" s="207">
        <v>1266696</v>
      </c>
      <c r="H3116" s="203">
        <v>37029.398240740738</v>
      </c>
      <c r="I3116" t="s">
        <v>1195</v>
      </c>
      <c r="M3116" t="s">
        <v>2482</v>
      </c>
      <c r="N3116" t="s">
        <v>3896</v>
      </c>
      <c r="O3116" t="s">
        <v>3897</v>
      </c>
      <c r="Q3116" s="204">
        <v>20</v>
      </c>
      <c r="S3116" t="s">
        <v>3898</v>
      </c>
      <c r="T3116" t="s">
        <v>3899</v>
      </c>
      <c r="U3116" s="206">
        <v>1705</v>
      </c>
      <c r="V3116" t="s">
        <v>1196</v>
      </c>
      <c r="W3116" t="s">
        <v>3922</v>
      </c>
      <c r="X3116" t="s">
        <v>3902</v>
      </c>
      <c r="Y3116" t="s">
        <v>3903</v>
      </c>
      <c r="Z3116" t="s">
        <v>3904</v>
      </c>
      <c r="AA3116">
        <v>2138697</v>
      </c>
      <c r="AE3116" s="116">
        <f>IF(S3116="Gallon",F3116/42,F3116)</f>
        <v>20</v>
      </c>
    </row>
    <row r="3117" spans="1:31" x14ac:dyDescent="0.25">
      <c r="A3117" s="44" t="str">
        <f t="shared" si="241"/>
        <v xml:space="preserve"> Metals Financial</v>
      </c>
      <c r="B3117" s="44" t="str">
        <f t="shared" si="242"/>
        <v/>
      </c>
      <c r="C3117" s="44" t="str">
        <f t="shared" si="243"/>
        <v>Metals</v>
      </c>
      <c r="D3117" s="44" t="str">
        <f t="shared" si="244"/>
        <v>Financial</v>
      </c>
      <c r="E3117" s="44">
        <f>IF(VLOOKUP(S3117,'DD-Lookup'!$J$6:$L$50,3,FALSE)="Monthly",(YEAR(AC3117)-YEAR(AB3117))*12+MONTH(AC3117)-MONTH(AB3117)+1,(AC3117-AB3117+1))</f>
        <v>1</v>
      </c>
      <c r="F3117" s="218">
        <f t="shared" si="245"/>
        <v>50</v>
      </c>
      <c r="G3117" s="207">
        <v>1266699</v>
      </c>
      <c r="H3117" s="203">
        <v>37029.398321759261</v>
      </c>
      <c r="I3117" t="s">
        <v>1197</v>
      </c>
      <c r="M3117" t="s">
        <v>2482</v>
      </c>
      <c r="N3117" t="s">
        <v>3896</v>
      </c>
      <c r="O3117" t="s">
        <v>4128</v>
      </c>
      <c r="P3117" s="204">
        <v>50</v>
      </c>
      <c r="S3117" t="s">
        <v>3898</v>
      </c>
      <c r="T3117" t="s">
        <v>3899</v>
      </c>
      <c r="U3117" s="206">
        <v>1705.5</v>
      </c>
      <c r="V3117" t="s">
        <v>1198</v>
      </c>
      <c r="W3117" t="s">
        <v>4009</v>
      </c>
      <c r="X3117" t="s">
        <v>3902</v>
      </c>
      <c r="Y3117" t="s">
        <v>3903</v>
      </c>
      <c r="Z3117" t="s">
        <v>3904</v>
      </c>
      <c r="AA3117">
        <v>2138701</v>
      </c>
      <c r="AB3117" s="203">
        <v>37118.647222222222</v>
      </c>
      <c r="AC3117" s="203">
        <v>37118.647222222222</v>
      </c>
    </row>
    <row r="3118" spans="1:31" x14ac:dyDescent="0.25">
      <c r="A3118" s="44" t="str">
        <f t="shared" si="241"/>
        <v xml:space="preserve"> Metals Financial</v>
      </c>
      <c r="B3118" s="44" t="str">
        <f t="shared" si="242"/>
        <v/>
      </c>
      <c r="C3118" s="44" t="str">
        <f t="shared" si="243"/>
        <v>Metals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1</v>
      </c>
      <c r="F3118" s="218">
        <f t="shared" si="245"/>
        <v>50</v>
      </c>
      <c r="G3118" s="207">
        <v>1266698</v>
      </c>
      <c r="H3118" s="203">
        <v>37029.398321759261</v>
      </c>
      <c r="I3118" t="s">
        <v>1197</v>
      </c>
      <c r="M3118" t="s">
        <v>2482</v>
      </c>
      <c r="N3118" t="s">
        <v>3896</v>
      </c>
      <c r="O3118" t="s">
        <v>3809</v>
      </c>
      <c r="Q3118" s="204">
        <v>50</v>
      </c>
      <c r="S3118" t="s">
        <v>3898</v>
      </c>
      <c r="T3118" t="s">
        <v>3899</v>
      </c>
      <c r="U3118" s="206">
        <v>1704.5</v>
      </c>
      <c r="V3118" t="s">
        <v>1198</v>
      </c>
      <c r="W3118" t="s">
        <v>4009</v>
      </c>
      <c r="X3118" t="s">
        <v>3902</v>
      </c>
      <c r="Y3118" t="s">
        <v>3903</v>
      </c>
      <c r="Z3118" t="s">
        <v>3904</v>
      </c>
      <c r="AA3118">
        <v>2138699</v>
      </c>
      <c r="AB3118" s="203">
        <v>37090.647222222222</v>
      </c>
      <c r="AC3118" s="203">
        <v>37090.647222222222</v>
      </c>
    </row>
    <row r="3119" spans="1:31" x14ac:dyDescent="0.25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3</v>
      </c>
      <c r="F3119" s="218">
        <f t="shared" si="245"/>
        <v>15000</v>
      </c>
      <c r="G3119" s="207">
        <v>1266700</v>
      </c>
      <c r="H3119" s="203">
        <v>37029.398333333331</v>
      </c>
      <c r="I3119" t="s">
        <v>2630</v>
      </c>
      <c r="M3119" t="s">
        <v>2476</v>
      </c>
      <c r="N3119" t="s">
        <v>3110</v>
      </c>
      <c r="O3119" t="s">
        <v>1755</v>
      </c>
      <c r="P3119" s="204">
        <v>5000</v>
      </c>
      <c r="S3119" t="s">
        <v>2477</v>
      </c>
      <c r="T3119" t="s">
        <v>3899</v>
      </c>
      <c r="U3119" s="206">
        <v>4.4800000000000004</v>
      </c>
      <c r="V3119" t="s">
        <v>2444</v>
      </c>
      <c r="W3119" t="s">
        <v>2358</v>
      </c>
      <c r="X3119" t="s">
        <v>2359</v>
      </c>
      <c r="Y3119" t="s">
        <v>3114</v>
      </c>
      <c r="Z3119" t="s">
        <v>3532</v>
      </c>
      <c r="AA3119">
        <v>798050</v>
      </c>
      <c r="AB3119" s="203">
        <v>37030.875</v>
      </c>
      <c r="AC3119" s="203">
        <v>37032.875</v>
      </c>
    </row>
    <row r="3120" spans="1:31" x14ac:dyDescent="0.25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3</v>
      </c>
      <c r="F3120" s="218">
        <f t="shared" si="245"/>
        <v>6000</v>
      </c>
      <c r="G3120" s="207">
        <v>1266701</v>
      </c>
      <c r="H3120" s="203">
        <v>37029.398368055554</v>
      </c>
      <c r="I3120" t="s">
        <v>2863</v>
      </c>
      <c r="M3120" t="s">
        <v>2476</v>
      </c>
      <c r="N3120" t="s">
        <v>3110</v>
      </c>
      <c r="O3120" t="s">
        <v>1802</v>
      </c>
      <c r="P3120" s="204">
        <v>2000</v>
      </c>
      <c r="S3120" t="s">
        <v>2477</v>
      </c>
      <c r="T3120" t="s">
        <v>3899</v>
      </c>
      <c r="U3120" s="206">
        <v>4.0350000000000001</v>
      </c>
      <c r="V3120" t="s">
        <v>2864</v>
      </c>
      <c r="W3120" t="s">
        <v>3157</v>
      </c>
      <c r="X3120" t="s">
        <v>3158</v>
      </c>
      <c r="Y3120" t="s">
        <v>3114</v>
      </c>
      <c r="Z3120" t="s">
        <v>3532</v>
      </c>
      <c r="AA3120">
        <v>798051</v>
      </c>
      <c r="AB3120" s="203">
        <v>37030.875</v>
      </c>
      <c r="AC3120" s="203">
        <v>37032.875</v>
      </c>
    </row>
    <row r="3121" spans="1:29" x14ac:dyDescent="0.25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3</v>
      </c>
      <c r="F3121" s="218">
        <f t="shared" si="245"/>
        <v>15000</v>
      </c>
      <c r="G3121" s="207">
        <v>1266703</v>
      </c>
      <c r="H3121" s="203">
        <v>37029.398425925923</v>
      </c>
      <c r="I3121" t="s">
        <v>3240</v>
      </c>
      <c r="M3121" t="s">
        <v>2476</v>
      </c>
      <c r="N3121" t="s">
        <v>3110</v>
      </c>
      <c r="O3121" t="s">
        <v>1755</v>
      </c>
      <c r="Q3121" s="204">
        <v>5000</v>
      </c>
      <c r="S3121" t="s">
        <v>2477</v>
      </c>
      <c r="T3121" t="s">
        <v>3899</v>
      </c>
      <c r="U3121" s="206">
        <v>4.4950000000000001</v>
      </c>
      <c r="V3121" t="s">
        <v>2318</v>
      </c>
      <c r="W3121" t="s">
        <v>2358</v>
      </c>
      <c r="X3121" t="s">
        <v>2359</v>
      </c>
      <c r="Y3121" t="s">
        <v>3114</v>
      </c>
      <c r="Z3121" t="s">
        <v>3532</v>
      </c>
      <c r="AA3121">
        <v>798052</v>
      </c>
      <c r="AB3121" s="203">
        <v>37030.875</v>
      </c>
      <c r="AC3121" s="203">
        <v>37032.875</v>
      </c>
    </row>
    <row r="3122" spans="1:29" x14ac:dyDescent="0.25">
      <c r="A3122" s="44" t="str">
        <f t="shared" si="241"/>
        <v>US Natural Gas Financial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Financial</v>
      </c>
      <c r="E3122" s="44">
        <f>IF(VLOOKUP(S3122,'DD-Lookup'!$J$6:$L$50,3,FALSE)="Monthly",(YEAR(AC3122)-YEAR(AB3122))*12+MONTH(AC3122)-MONTH(AB3122)+1,(AC3122-AB3122+1))</f>
        <v>31</v>
      </c>
      <c r="F3122" s="218">
        <f t="shared" si="245"/>
        <v>155000</v>
      </c>
      <c r="G3122" s="207">
        <v>1266704</v>
      </c>
      <c r="H3122" s="203">
        <v>37029.398657407408</v>
      </c>
      <c r="I3122" t="s">
        <v>3136</v>
      </c>
      <c r="M3122" t="s">
        <v>2476</v>
      </c>
      <c r="N3122" t="s">
        <v>3125</v>
      </c>
      <c r="O3122" t="s">
        <v>2846</v>
      </c>
      <c r="P3122" s="204">
        <v>5000</v>
      </c>
      <c r="S3122" t="s">
        <v>2477</v>
      </c>
      <c r="T3122" t="s">
        <v>3899</v>
      </c>
      <c r="U3122" s="206">
        <v>7</v>
      </c>
      <c r="V3122" t="s">
        <v>2779</v>
      </c>
      <c r="W3122" t="s">
        <v>2843</v>
      </c>
      <c r="X3122" t="s">
        <v>2844</v>
      </c>
      <c r="Y3122" t="s">
        <v>3964</v>
      </c>
      <c r="Z3122" t="s">
        <v>3532</v>
      </c>
      <c r="AA3122" t="s">
        <v>220</v>
      </c>
      <c r="AB3122" s="203">
        <v>37104.875</v>
      </c>
      <c r="AC3122" s="203">
        <v>37134.875</v>
      </c>
    </row>
    <row r="3123" spans="1:29" x14ac:dyDescent="0.25">
      <c r="A3123" s="44" t="str">
        <f t="shared" si="241"/>
        <v>US Crude Financial</v>
      </c>
      <c r="B3123" s="44" t="str">
        <f t="shared" si="242"/>
        <v>US</v>
      </c>
      <c r="C3123" s="44" t="str">
        <f t="shared" si="243"/>
        <v>Crude</v>
      </c>
      <c r="D3123" s="44" t="str">
        <f t="shared" si="244"/>
        <v>Financial</v>
      </c>
      <c r="E3123" s="44">
        <f>IF(VLOOKUP(S3123,'DD-Lookup'!$J$6:$L$50,3,FALSE)="Monthly",(YEAR(AC3123)-YEAR(AB3123))*12+MONTH(AC3123)-MONTH(AB3123)+1,(AC3123-AB3123+1))</f>
        <v>1</v>
      </c>
      <c r="F3123" s="218">
        <f t="shared" si="245"/>
        <v>35000</v>
      </c>
      <c r="G3123" s="207">
        <v>1266705</v>
      </c>
      <c r="H3123" s="203">
        <v>37029.398668981485</v>
      </c>
      <c r="I3123" t="s">
        <v>4149</v>
      </c>
      <c r="M3123" t="s">
        <v>3626</v>
      </c>
      <c r="N3123" t="s">
        <v>4150</v>
      </c>
      <c r="O3123" t="s">
        <v>4151</v>
      </c>
      <c r="P3123" s="204">
        <v>35000</v>
      </c>
      <c r="S3123" t="s">
        <v>2483</v>
      </c>
      <c r="T3123" t="s">
        <v>3899</v>
      </c>
      <c r="U3123" s="206">
        <v>29.36</v>
      </c>
      <c r="V3123" t="s">
        <v>2372</v>
      </c>
      <c r="W3123" t="s">
        <v>4153</v>
      </c>
      <c r="X3123" t="s">
        <v>4154</v>
      </c>
      <c r="Y3123" t="s">
        <v>3964</v>
      </c>
      <c r="Z3123" t="s">
        <v>3532</v>
      </c>
      <c r="AA3123" t="s">
        <v>221</v>
      </c>
      <c r="AB3123" s="203">
        <v>37043</v>
      </c>
      <c r="AC3123" s="203">
        <v>37072</v>
      </c>
    </row>
    <row r="3124" spans="1:29" x14ac:dyDescent="0.25">
      <c r="A3124" s="44" t="str">
        <f t="shared" si="241"/>
        <v>US Natural Gas Financial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153</v>
      </c>
      <c r="F3124" s="218">
        <f t="shared" si="245"/>
        <v>765000</v>
      </c>
      <c r="G3124" s="207">
        <v>1266706</v>
      </c>
      <c r="H3124" s="203">
        <v>37029.398692129631</v>
      </c>
      <c r="I3124" t="s">
        <v>3136</v>
      </c>
      <c r="M3124" t="s">
        <v>2476</v>
      </c>
      <c r="N3124" t="s">
        <v>2711</v>
      </c>
      <c r="O3124" t="s">
        <v>2310</v>
      </c>
      <c r="Q3124" s="204">
        <v>5000</v>
      </c>
      <c r="S3124" t="s">
        <v>2477</v>
      </c>
      <c r="T3124" t="s">
        <v>3899</v>
      </c>
      <c r="U3124" s="206">
        <v>4.3250000000000002</v>
      </c>
      <c r="V3124" t="s">
        <v>3742</v>
      </c>
      <c r="W3124" t="s">
        <v>3390</v>
      </c>
      <c r="X3124" t="s">
        <v>2713</v>
      </c>
      <c r="Y3124" t="s">
        <v>3964</v>
      </c>
      <c r="Z3124" t="s">
        <v>3532</v>
      </c>
      <c r="AA3124" t="s">
        <v>222</v>
      </c>
      <c r="AB3124" s="203">
        <v>37043</v>
      </c>
      <c r="AC3124" s="203">
        <v>37195</v>
      </c>
    </row>
    <row r="3125" spans="1:29" x14ac:dyDescent="0.25">
      <c r="A3125" s="44" t="str">
        <f t="shared" si="241"/>
        <v xml:space="preserve"> Metals Financial</v>
      </c>
      <c r="B3125" s="44" t="str">
        <f t="shared" si="242"/>
        <v/>
      </c>
      <c r="C3125" s="44" t="str">
        <f t="shared" si="243"/>
        <v>Metals</v>
      </c>
      <c r="D3125" s="44" t="str">
        <f t="shared" si="244"/>
        <v>Financial</v>
      </c>
      <c r="E3125" s="44">
        <f>IF(VLOOKUP(S3125,'DD-Lookup'!$J$6:$L$50,3,FALSE)="Monthly",(YEAR(AC3125)-YEAR(AB3125))*12+MONTH(AC3125)-MONTH(AB3125)+1,(AC3125-AB3125+1))</f>
        <v>1</v>
      </c>
      <c r="F3125" s="218">
        <f t="shared" si="245"/>
        <v>11</v>
      </c>
      <c r="G3125" s="207">
        <v>1266707</v>
      </c>
      <c r="H3125" s="203">
        <v>37029.3987037037</v>
      </c>
      <c r="I3125" t="s">
        <v>4010</v>
      </c>
      <c r="M3125" t="s">
        <v>2482</v>
      </c>
      <c r="N3125" t="s">
        <v>4026</v>
      </c>
      <c r="O3125" t="s">
        <v>4027</v>
      </c>
      <c r="Q3125" s="204">
        <v>11</v>
      </c>
      <c r="S3125" t="s">
        <v>3898</v>
      </c>
      <c r="T3125" t="s">
        <v>3899</v>
      </c>
      <c r="U3125" s="206">
        <v>967</v>
      </c>
      <c r="V3125" t="s">
        <v>4030</v>
      </c>
      <c r="W3125" t="s">
        <v>3976</v>
      </c>
      <c r="X3125" t="s">
        <v>3902</v>
      </c>
      <c r="Y3125" t="s">
        <v>3903</v>
      </c>
      <c r="Z3125" t="s">
        <v>3904</v>
      </c>
      <c r="AA3125">
        <v>2138705</v>
      </c>
    </row>
    <row r="3126" spans="1:29" x14ac:dyDescent="0.25">
      <c r="A3126" s="44" t="str">
        <f t="shared" si="241"/>
        <v>US Natural Gas Financial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Financial</v>
      </c>
      <c r="E3126" s="44">
        <f>IF(VLOOKUP(S3126,'DD-Lookup'!$J$6:$L$50,3,FALSE)="Monthly",(YEAR(AC3126)-YEAR(AB3126))*12+MONTH(AC3126)-MONTH(AB3126)+1,(AC3126-AB3126+1))</f>
        <v>30</v>
      </c>
      <c r="F3126" s="218">
        <f t="shared" si="245"/>
        <v>300000</v>
      </c>
      <c r="G3126" s="207">
        <v>1266708</v>
      </c>
      <c r="H3126" s="203">
        <v>37029.39875</v>
      </c>
      <c r="I3126" t="s">
        <v>3133</v>
      </c>
      <c r="M3126" t="s">
        <v>2476</v>
      </c>
      <c r="N3126" t="s">
        <v>2711</v>
      </c>
      <c r="O3126" t="s">
        <v>2712</v>
      </c>
      <c r="P3126" s="204">
        <v>10000</v>
      </c>
      <c r="S3126" t="s">
        <v>2477</v>
      </c>
      <c r="T3126" t="s">
        <v>3899</v>
      </c>
      <c r="U3126" s="206">
        <v>4.1950000000000003</v>
      </c>
      <c r="V3126" t="s">
        <v>3134</v>
      </c>
      <c r="W3126" t="s">
        <v>3390</v>
      </c>
      <c r="X3126" t="s">
        <v>2713</v>
      </c>
      <c r="Y3126" t="s">
        <v>3964</v>
      </c>
      <c r="Z3126" t="s">
        <v>3532</v>
      </c>
      <c r="AA3126" t="s">
        <v>223</v>
      </c>
      <c r="AB3126" s="203">
        <v>37043.875</v>
      </c>
      <c r="AC3126" s="203">
        <v>37072.875</v>
      </c>
    </row>
    <row r="3127" spans="1:29" x14ac:dyDescent="0.25">
      <c r="A3127" s="44" t="str">
        <f t="shared" si="241"/>
        <v xml:space="preserve"> Natural Gas Physical</v>
      </c>
      <c r="B3127" s="44" t="str">
        <f t="shared" si="242"/>
        <v/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4</v>
      </c>
      <c r="F3127" s="218">
        <f t="shared" si="245"/>
        <v>20000</v>
      </c>
      <c r="G3127" s="207">
        <v>1266710</v>
      </c>
      <c r="H3127" s="203">
        <v>37029.398761574077</v>
      </c>
      <c r="I3127" t="s">
        <v>224</v>
      </c>
      <c r="M3127" t="s">
        <v>2476</v>
      </c>
      <c r="N3127" t="s">
        <v>2391</v>
      </c>
      <c r="O3127" t="s">
        <v>2080</v>
      </c>
      <c r="P3127" s="204">
        <v>5000</v>
      </c>
      <c r="S3127" t="s">
        <v>4050</v>
      </c>
      <c r="T3127" t="s">
        <v>2392</v>
      </c>
      <c r="U3127" s="206">
        <v>5.415</v>
      </c>
      <c r="V3127" t="s">
        <v>225</v>
      </c>
      <c r="W3127" t="s">
        <v>2394</v>
      </c>
      <c r="X3127" t="s">
        <v>2395</v>
      </c>
      <c r="Y3127" t="s">
        <v>3114</v>
      </c>
      <c r="Z3127" t="s">
        <v>3533</v>
      </c>
      <c r="AA3127">
        <v>798054</v>
      </c>
      <c r="AB3127" s="203">
        <v>37029.875</v>
      </c>
      <c r="AC3127" s="203">
        <v>37032.875</v>
      </c>
    </row>
    <row r="3128" spans="1:29" x14ac:dyDescent="0.25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3</v>
      </c>
      <c r="F3128" s="218">
        <f t="shared" si="245"/>
        <v>15000</v>
      </c>
      <c r="G3128" s="207">
        <v>1266709</v>
      </c>
      <c r="H3128" s="203">
        <v>37029.398761574077</v>
      </c>
      <c r="I3128" t="s">
        <v>4174</v>
      </c>
      <c r="M3128" t="s">
        <v>2476</v>
      </c>
      <c r="N3128" t="s">
        <v>3110</v>
      </c>
      <c r="O3128" t="s">
        <v>1761</v>
      </c>
      <c r="Q3128" s="204">
        <v>5000</v>
      </c>
      <c r="S3128" t="s">
        <v>2477</v>
      </c>
      <c r="T3128" t="s">
        <v>3899</v>
      </c>
      <c r="U3128" s="206">
        <v>4.4850000000000003</v>
      </c>
      <c r="V3128" t="s">
        <v>3101</v>
      </c>
      <c r="W3128" t="s">
        <v>2358</v>
      </c>
      <c r="X3128" t="s">
        <v>2359</v>
      </c>
      <c r="Y3128" t="s">
        <v>3114</v>
      </c>
      <c r="Z3128" t="s">
        <v>3532</v>
      </c>
      <c r="AA3128">
        <v>798053</v>
      </c>
      <c r="AB3128" s="203">
        <v>37030.875</v>
      </c>
      <c r="AC3128" s="203">
        <v>37032.875</v>
      </c>
    </row>
    <row r="3129" spans="1:29" x14ac:dyDescent="0.25">
      <c r="A3129" s="44" t="str">
        <f t="shared" si="241"/>
        <v>US Crude Financial</v>
      </c>
      <c r="B3129" s="44" t="str">
        <f t="shared" si="242"/>
        <v>US</v>
      </c>
      <c r="C3129" s="44" t="str">
        <f t="shared" si="243"/>
        <v>Crude</v>
      </c>
      <c r="D3129" s="44" t="str">
        <f t="shared" si="244"/>
        <v>Financial</v>
      </c>
      <c r="E3129" s="44">
        <f>IF(VLOOKUP(S3129,'DD-Lookup'!$J$6:$L$50,3,FALSE)="Monthly",(YEAR(AC3129)-YEAR(AB3129))*12+MONTH(AC3129)-MONTH(AB3129)+1,(AC3129-AB3129+1))</f>
        <v>1</v>
      </c>
      <c r="F3129" s="218">
        <f t="shared" si="245"/>
        <v>25000</v>
      </c>
      <c r="G3129" s="207">
        <v>1266712</v>
      </c>
      <c r="H3129" s="203">
        <v>37029.398842592593</v>
      </c>
      <c r="I3129" t="s">
        <v>2710</v>
      </c>
      <c r="M3129" t="s">
        <v>3626</v>
      </c>
      <c r="N3129" t="s">
        <v>3698</v>
      </c>
      <c r="O3129" t="s">
        <v>3829</v>
      </c>
      <c r="P3129" s="204">
        <v>25000</v>
      </c>
      <c r="S3129" t="s">
        <v>2479</v>
      </c>
      <c r="T3129" t="s">
        <v>3899</v>
      </c>
      <c r="U3129" s="206">
        <v>-0.42</v>
      </c>
      <c r="V3129" t="s">
        <v>3743</v>
      </c>
      <c r="W3129" t="s">
        <v>3700</v>
      </c>
      <c r="X3129" t="s">
        <v>3701</v>
      </c>
      <c r="Y3129" t="s">
        <v>3964</v>
      </c>
      <c r="Z3129" t="s">
        <v>3532</v>
      </c>
      <c r="AA3129" t="s">
        <v>226</v>
      </c>
      <c r="AB3129" s="203">
        <v>37043</v>
      </c>
      <c r="AC3129" s="203">
        <v>37072</v>
      </c>
    </row>
    <row r="3130" spans="1:29" x14ac:dyDescent="0.25">
      <c r="A3130" s="44" t="str">
        <f t="shared" si="241"/>
        <v>US Crude Financial</v>
      </c>
      <c r="B3130" s="44" t="str">
        <f t="shared" si="242"/>
        <v>US</v>
      </c>
      <c r="C3130" s="44" t="str">
        <f t="shared" si="243"/>
        <v>Crude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1</v>
      </c>
      <c r="F3130" s="218">
        <f t="shared" si="245"/>
        <v>15000</v>
      </c>
      <c r="G3130" s="207">
        <v>1266713</v>
      </c>
      <c r="H3130" s="203">
        <v>37029.398854166669</v>
      </c>
      <c r="I3130" t="s">
        <v>2710</v>
      </c>
      <c r="M3130" t="s">
        <v>3626</v>
      </c>
      <c r="N3130" t="s">
        <v>4150</v>
      </c>
      <c r="O3130" t="s">
        <v>4151</v>
      </c>
      <c r="P3130" s="204">
        <v>15000</v>
      </c>
      <c r="S3130" t="s">
        <v>2483</v>
      </c>
      <c r="T3130" t="s">
        <v>3899</v>
      </c>
      <c r="U3130" s="206">
        <v>29.36</v>
      </c>
      <c r="V3130" t="s">
        <v>3705</v>
      </c>
      <c r="W3130" t="s">
        <v>4153</v>
      </c>
      <c r="X3130" t="s">
        <v>4154</v>
      </c>
      <c r="Y3130" t="s">
        <v>3964</v>
      </c>
      <c r="Z3130" t="s">
        <v>3532</v>
      </c>
      <c r="AA3130" t="s">
        <v>227</v>
      </c>
      <c r="AB3130" s="203">
        <v>37043</v>
      </c>
      <c r="AC3130" s="203">
        <v>37072</v>
      </c>
    </row>
    <row r="3131" spans="1:29" x14ac:dyDescent="0.25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3</v>
      </c>
      <c r="F3131" s="218">
        <f t="shared" si="245"/>
        <v>41454</v>
      </c>
      <c r="G3131" s="207">
        <v>1266715</v>
      </c>
      <c r="H3131" s="203">
        <v>37029.398912037039</v>
      </c>
      <c r="I3131" t="s">
        <v>2654</v>
      </c>
      <c r="M3131" t="s">
        <v>2476</v>
      </c>
      <c r="N3131" t="s">
        <v>3110</v>
      </c>
      <c r="O3131" t="s">
        <v>1756</v>
      </c>
      <c r="P3131" s="204">
        <v>13818</v>
      </c>
      <c r="S3131" t="s">
        <v>2477</v>
      </c>
      <c r="T3131" t="s">
        <v>3899</v>
      </c>
      <c r="U3131" s="206">
        <v>4.1100000000000003</v>
      </c>
      <c r="V3131" t="s">
        <v>156</v>
      </c>
      <c r="W3131" t="s">
        <v>3157</v>
      </c>
      <c r="X3131" t="s">
        <v>3158</v>
      </c>
      <c r="Y3131" t="s">
        <v>3114</v>
      </c>
      <c r="Z3131" t="s">
        <v>3532</v>
      </c>
      <c r="AA3131">
        <v>798056</v>
      </c>
      <c r="AB3131" s="203">
        <v>37030.875</v>
      </c>
      <c r="AC3131" s="203">
        <v>37032.875</v>
      </c>
    </row>
    <row r="3132" spans="1:29" x14ac:dyDescent="0.25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3</v>
      </c>
      <c r="F3132" s="218">
        <f t="shared" si="245"/>
        <v>19107</v>
      </c>
      <c r="G3132" s="207">
        <v>1266716</v>
      </c>
      <c r="H3132" s="203">
        <v>37029.398946759262</v>
      </c>
      <c r="I3132" t="s">
        <v>2654</v>
      </c>
      <c r="M3132" t="s">
        <v>2476</v>
      </c>
      <c r="N3132" t="s">
        <v>3110</v>
      </c>
      <c r="O3132" t="s">
        <v>1177</v>
      </c>
      <c r="Q3132" s="204">
        <v>6369</v>
      </c>
      <c r="S3132" t="s">
        <v>2477</v>
      </c>
      <c r="T3132" t="s">
        <v>3899</v>
      </c>
      <c r="U3132" s="206">
        <v>4.13</v>
      </c>
      <c r="V3132" t="s">
        <v>3206</v>
      </c>
      <c r="W3132" t="s">
        <v>2319</v>
      </c>
      <c r="X3132" t="s">
        <v>2915</v>
      </c>
      <c r="Y3132" t="s">
        <v>3114</v>
      </c>
      <c r="Z3132" t="s">
        <v>3532</v>
      </c>
      <c r="AA3132">
        <v>798057</v>
      </c>
      <c r="AB3132" s="203">
        <v>37030.875</v>
      </c>
      <c r="AC3132" s="203">
        <v>37032.875</v>
      </c>
    </row>
    <row r="3133" spans="1:29" x14ac:dyDescent="0.25">
      <c r="A3133" s="44" t="str">
        <f t="shared" si="241"/>
        <v xml:space="preserve"> Metals Financial</v>
      </c>
      <c r="B3133" s="44" t="str">
        <f t="shared" si="242"/>
        <v/>
      </c>
      <c r="C3133" s="44" t="str">
        <f t="shared" si="243"/>
        <v>Metals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8">
        <f t="shared" si="245"/>
        <v>20</v>
      </c>
      <c r="G3133" s="207">
        <v>1266717</v>
      </c>
      <c r="H3133" s="203">
        <v>37029.399131944447</v>
      </c>
      <c r="I3133" t="s">
        <v>1204</v>
      </c>
      <c r="M3133" t="s">
        <v>2482</v>
      </c>
      <c r="N3133" t="s">
        <v>3896</v>
      </c>
      <c r="O3133" t="s">
        <v>3897</v>
      </c>
      <c r="Q3133" s="204">
        <v>20</v>
      </c>
      <c r="S3133" t="s">
        <v>3898</v>
      </c>
      <c r="T3133" t="s">
        <v>3899</v>
      </c>
      <c r="U3133" s="206">
        <v>1707</v>
      </c>
      <c r="V3133" t="s">
        <v>3201</v>
      </c>
      <c r="W3133" t="s">
        <v>3922</v>
      </c>
      <c r="X3133" t="s">
        <v>3902</v>
      </c>
      <c r="Y3133" t="s">
        <v>3903</v>
      </c>
      <c r="Z3133" t="s">
        <v>3904</v>
      </c>
      <c r="AA3133">
        <v>2138709</v>
      </c>
    </row>
    <row r="3134" spans="1:29" x14ac:dyDescent="0.25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3</v>
      </c>
      <c r="F3134" s="218">
        <f t="shared" si="245"/>
        <v>1500</v>
      </c>
      <c r="G3134" s="207">
        <v>1266718</v>
      </c>
      <c r="H3134" s="203">
        <v>37029.399189814816</v>
      </c>
      <c r="I3134" t="s">
        <v>2383</v>
      </c>
      <c r="M3134" t="s">
        <v>2476</v>
      </c>
      <c r="N3134" t="s">
        <v>3110</v>
      </c>
      <c r="O3134" t="s">
        <v>2624</v>
      </c>
      <c r="P3134" s="204">
        <v>500</v>
      </c>
      <c r="S3134" t="s">
        <v>2477</v>
      </c>
      <c r="T3134" t="s">
        <v>3899</v>
      </c>
      <c r="U3134" s="206">
        <v>4.13</v>
      </c>
      <c r="V3134" t="s">
        <v>2967</v>
      </c>
      <c r="W3134" t="s">
        <v>4133</v>
      </c>
      <c r="X3134" t="s">
        <v>2378</v>
      </c>
      <c r="Y3134" t="s">
        <v>3114</v>
      </c>
      <c r="Z3134" t="s">
        <v>3532</v>
      </c>
      <c r="AA3134">
        <v>798058</v>
      </c>
      <c r="AB3134" s="203">
        <v>37030.875</v>
      </c>
      <c r="AC3134" s="203">
        <v>37032.875</v>
      </c>
    </row>
    <row r="3135" spans="1:29" x14ac:dyDescent="0.25">
      <c r="A3135" s="44" t="str">
        <f t="shared" si="241"/>
        <v xml:space="preserve"> Metals Financial</v>
      </c>
      <c r="B3135" s="44" t="str">
        <f t="shared" si="242"/>
        <v/>
      </c>
      <c r="C3135" s="44" t="str">
        <f t="shared" si="243"/>
        <v>Metals</v>
      </c>
      <c r="D3135" s="44" t="str">
        <f t="shared" si="244"/>
        <v>Financial</v>
      </c>
      <c r="E3135" s="44">
        <f>IF(VLOOKUP(S3135,'DD-Lookup'!$J$6:$L$50,3,FALSE)="Monthly",(YEAR(AC3135)-YEAR(AB3135))*12+MONTH(AC3135)-MONTH(AB3135)+1,(AC3135-AB3135+1))</f>
        <v>1</v>
      </c>
      <c r="F3135" s="218">
        <f t="shared" si="245"/>
        <v>10</v>
      </c>
      <c r="G3135" s="207">
        <v>1266719</v>
      </c>
      <c r="H3135" s="203">
        <v>37029.399247685185</v>
      </c>
      <c r="I3135" t="s">
        <v>1220</v>
      </c>
      <c r="M3135" t="s">
        <v>2482</v>
      </c>
      <c r="N3135" t="s">
        <v>4026</v>
      </c>
      <c r="O3135" t="s">
        <v>4027</v>
      </c>
      <c r="P3135" s="204">
        <v>10</v>
      </c>
      <c r="S3135" t="s">
        <v>3898</v>
      </c>
      <c r="T3135" t="s">
        <v>3899</v>
      </c>
      <c r="U3135" s="206">
        <v>966</v>
      </c>
      <c r="V3135" t="s">
        <v>1221</v>
      </c>
      <c r="W3135" t="s">
        <v>3976</v>
      </c>
      <c r="X3135" t="s">
        <v>3902</v>
      </c>
      <c r="Y3135" t="s">
        <v>3903</v>
      </c>
      <c r="Z3135" t="s">
        <v>3904</v>
      </c>
      <c r="AA3135">
        <v>2138711</v>
      </c>
    </row>
    <row r="3136" spans="1:29" x14ac:dyDescent="0.25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3</v>
      </c>
      <c r="F3136" s="218">
        <f t="shared" si="245"/>
        <v>4200</v>
      </c>
      <c r="G3136" s="207">
        <v>1266720</v>
      </c>
      <c r="H3136" s="203">
        <v>37029.399247685185</v>
      </c>
      <c r="I3136" t="s">
        <v>2934</v>
      </c>
      <c r="M3136" t="s">
        <v>2476</v>
      </c>
      <c r="N3136" t="s">
        <v>3110</v>
      </c>
      <c r="O3136" t="s">
        <v>2625</v>
      </c>
      <c r="P3136" s="204">
        <v>1400</v>
      </c>
      <c r="S3136" t="s">
        <v>2477</v>
      </c>
      <c r="T3136" t="s">
        <v>3899</v>
      </c>
      <c r="U3136" s="206">
        <v>4.1100000000000003</v>
      </c>
      <c r="V3136" t="s">
        <v>2524</v>
      </c>
      <c r="W3136" t="s">
        <v>4133</v>
      </c>
      <c r="X3136" t="s">
        <v>2378</v>
      </c>
      <c r="Y3136" t="s">
        <v>3114</v>
      </c>
      <c r="Z3136" t="s">
        <v>3532</v>
      </c>
      <c r="AA3136">
        <v>798059</v>
      </c>
      <c r="AB3136" s="203">
        <v>37030.875</v>
      </c>
      <c r="AC3136" s="203">
        <v>37032.875</v>
      </c>
    </row>
    <row r="3137" spans="1:29" x14ac:dyDescent="0.25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3</v>
      </c>
      <c r="F3137" s="218">
        <f t="shared" si="245"/>
        <v>15000</v>
      </c>
      <c r="G3137" s="207">
        <v>1266721</v>
      </c>
      <c r="H3137" s="203">
        <v>37029.399282407408</v>
      </c>
      <c r="I3137" t="s">
        <v>2717</v>
      </c>
      <c r="M3137" t="s">
        <v>2476</v>
      </c>
      <c r="N3137" t="s">
        <v>3110</v>
      </c>
      <c r="O3137" t="s">
        <v>1769</v>
      </c>
      <c r="Q3137" s="204">
        <v>5000</v>
      </c>
      <c r="S3137" t="s">
        <v>2477</v>
      </c>
      <c r="T3137" t="s">
        <v>3899</v>
      </c>
      <c r="U3137" s="206">
        <v>4.0250000000000004</v>
      </c>
      <c r="V3137" t="s">
        <v>3723</v>
      </c>
      <c r="W3137" t="s">
        <v>3174</v>
      </c>
      <c r="X3137" t="s">
        <v>3138</v>
      </c>
      <c r="Y3137" t="s">
        <v>3114</v>
      </c>
      <c r="Z3137" t="s">
        <v>3532</v>
      </c>
      <c r="AA3137">
        <v>798060</v>
      </c>
      <c r="AB3137" s="203">
        <v>37030.875</v>
      </c>
      <c r="AC3137" s="203">
        <v>37032.875</v>
      </c>
    </row>
    <row r="3138" spans="1:29" x14ac:dyDescent="0.25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3</v>
      </c>
      <c r="F3138" s="218">
        <f t="shared" si="245"/>
        <v>3000</v>
      </c>
      <c r="G3138" s="207">
        <v>1266722</v>
      </c>
      <c r="H3138" s="203">
        <v>37029.399293981478</v>
      </c>
      <c r="I3138" t="s">
        <v>2904</v>
      </c>
      <c r="M3138" t="s">
        <v>2476</v>
      </c>
      <c r="N3138" t="s">
        <v>3110</v>
      </c>
      <c r="O3138" t="s">
        <v>2622</v>
      </c>
      <c r="Q3138" s="204">
        <v>1000</v>
      </c>
      <c r="S3138" t="s">
        <v>2477</v>
      </c>
      <c r="T3138" t="s">
        <v>3899</v>
      </c>
      <c r="U3138" s="206">
        <v>4.13</v>
      </c>
      <c r="V3138" t="s">
        <v>2905</v>
      </c>
      <c r="W3138" t="s">
        <v>2326</v>
      </c>
      <c r="X3138" t="s">
        <v>2327</v>
      </c>
      <c r="Y3138" t="s">
        <v>3114</v>
      </c>
      <c r="Z3138" t="s">
        <v>3532</v>
      </c>
      <c r="AA3138">
        <v>798061</v>
      </c>
      <c r="AB3138" s="203">
        <v>37030.875</v>
      </c>
      <c r="AC3138" s="203">
        <v>37032.875</v>
      </c>
    </row>
    <row r="3139" spans="1:29" x14ac:dyDescent="0.25">
      <c r="A3139" s="44" t="str">
        <f t="shared" si="241"/>
        <v>US Natural Gas Financial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Financial</v>
      </c>
      <c r="E3139" s="44">
        <f>IF(VLOOKUP(S3139,'DD-Lookup'!$J$6:$L$50,3,FALSE)="Monthly",(YEAR(AC3139)-YEAR(AB3139))*12+MONTH(AC3139)-MONTH(AB3139)+1,(AC3139-AB3139+1))</f>
        <v>30</v>
      </c>
      <c r="F3139" s="218">
        <f t="shared" si="245"/>
        <v>75000</v>
      </c>
      <c r="G3139" s="207">
        <v>1266723</v>
      </c>
      <c r="H3139" s="203">
        <v>37029.399305555555</v>
      </c>
      <c r="I3139" t="s">
        <v>2717</v>
      </c>
      <c r="M3139" t="s">
        <v>2476</v>
      </c>
      <c r="N3139" t="s">
        <v>2711</v>
      </c>
      <c r="O3139" t="s">
        <v>2712</v>
      </c>
      <c r="Q3139" s="204">
        <v>2500</v>
      </c>
      <c r="S3139" t="s">
        <v>2477</v>
      </c>
      <c r="T3139" t="s">
        <v>3899</v>
      </c>
      <c r="U3139" s="206">
        <v>4.2</v>
      </c>
      <c r="V3139" t="s">
        <v>2718</v>
      </c>
      <c r="W3139" t="s">
        <v>3390</v>
      </c>
      <c r="X3139" t="s">
        <v>2713</v>
      </c>
      <c r="Y3139" t="s">
        <v>3964</v>
      </c>
      <c r="Z3139" t="s">
        <v>3532</v>
      </c>
      <c r="AA3139" t="s">
        <v>228</v>
      </c>
      <c r="AB3139" s="203">
        <v>37043.875</v>
      </c>
      <c r="AC3139" s="203">
        <v>37072.875</v>
      </c>
    </row>
    <row r="3140" spans="1:29" x14ac:dyDescent="0.25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3</v>
      </c>
      <c r="F3140" s="218">
        <f t="shared" si="245"/>
        <v>15000</v>
      </c>
      <c r="G3140" s="207">
        <v>1266726</v>
      </c>
      <c r="H3140" s="203">
        <v>37029.399409722224</v>
      </c>
      <c r="I3140" t="s">
        <v>3143</v>
      </c>
      <c r="M3140" t="s">
        <v>2476</v>
      </c>
      <c r="N3140" t="s">
        <v>3110</v>
      </c>
      <c r="O3140" t="s">
        <v>1769</v>
      </c>
      <c r="P3140" s="204">
        <v>5000</v>
      </c>
      <c r="S3140" t="s">
        <v>2477</v>
      </c>
      <c r="T3140" t="s">
        <v>3899</v>
      </c>
      <c r="U3140" s="206">
        <v>4.0199999999999996</v>
      </c>
      <c r="V3140" t="s">
        <v>2342</v>
      </c>
      <c r="W3140" t="s">
        <v>3174</v>
      </c>
      <c r="X3140" t="s">
        <v>3138</v>
      </c>
      <c r="Y3140" t="s">
        <v>3114</v>
      </c>
      <c r="Z3140" t="s">
        <v>3532</v>
      </c>
      <c r="AA3140">
        <v>798063</v>
      </c>
      <c r="AB3140" s="203">
        <v>37030.875</v>
      </c>
      <c r="AC3140" s="203">
        <v>37032.875</v>
      </c>
    </row>
    <row r="3141" spans="1:29" x14ac:dyDescent="0.25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3</v>
      </c>
      <c r="F3141" s="218">
        <f t="shared" si="245"/>
        <v>30000</v>
      </c>
      <c r="G3141" s="207">
        <v>1266724</v>
      </c>
      <c r="H3141" s="203">
        <v>37029.399409722224</v>
      </c>
      <c r="I3141" t="s">
        <v>3147</v>
      </c>
      <c r="M3141" t="s">
        <v>2476</v>
      </c>
      <c r="N3141" t="s">
        <v>3110</v>
      </c>
      <c r="O3141" t="s">
        <v>1177</v>
      </c>
      <c r="Q3141" s="204">
        <v>10000</v>
      </c>
      <c r="S3141" t="s">
        <v>2477</v>
      </c>
      <c r="T3141" t="s">
        <v>3899</v>
      </c>
      <c r="U3141" s="206">
        <v>4.1349999999999998</v>
      </c>
      <c r="V3141" t="s">
        <v>2071</v>
      </c>
      <c r="W3141" t="s">
        <v>2319</v>
      </c>
      <c r="X3141" t="s">
        <v>2915</v>
      </c>
      <c r="Y3141" t="s">
        <v>3114</v>
      </c>
      <c r="Z3141" t="s">
        <v>3532</v>
      </c>
      <c r="AA3141">
        <v>798062</v>
      </c>
      <c r="AB3141" s="203">
        <v>37030.875</v>
      </c>
      <c r="AC3141" s="203">
        <v>37032.875</v>
      </c>
    </row>
    <row r="3142" spans="1:29" x14ac:dyDescent="0.25">
      <c r="A3142" s="44" t="str">
        <f t="shared" si="241"/>
        <v>US Crude Financial</v>
      </c>
      <c r="B3142" s="44" t="str">
        <f t="shared" si="242"/>
        <v>US</v>
      </c>
      <c r="C3142" s="44" t="str">
        <f t="shared" si="243"/>
        <v>Crude</v>
      </c>
      <c r="D3142" s="44" t="str">
        <f t="shared" si="244"/>
        <v>Financial</v>
      </c>
      <c r="E3142" s="44">
        <f>IF(VLOOKUP(S3142,'DD-Lookup'!$J$6:$L$50,3,FALSE)="Monthly",(YEAR(AC3142)-YEAR(AB3142))*12+MONTH(AC3142)-MONTH(AB3142)+1,(AC3142-AB3142+1))</f>
        <v>1</v>
      </c>
      <c r="F3142" s="218">
        <f t="shared" si="245"/>
        <v>50000</v>
      </c>
      <c r="G3142" s="207">
        <v>1266725</v>
      </c>
      <c r="H3142" s="203">
        <v>37029.399409722224</v>
      </c>
      <c r="I3142" t="s">
        <v>3869</v>
      </c>
      <c r="M3142" t="s">
        <v>3626</v>
      </c>
      <c r="N3142" t="s">
        <v>4150</v>
      </c>
      <c r="O3142" t="s">
        <v>2340</v>
      </c>
      <c r="P3142" s="204">
        <v>50000</v>
      </c>
      <c r="S3142" t="s">
        <v>2483</v>
      </c>
      <c r="T3142" t="s">
        <v>3899</v>
      </c>
      <c r="U3142" s="206">
        <v>29.32</v>
      </c>
      <c r="V3142" t="s">
        <v>3728</v>
      </c>
      <c r="W3142" t="s">
        <v>4153</v>
      </c>
      <c r="X3142" t="s">
        <v>2341</v>
      </c>
      <c r="Y3142" t="s">
        <v>3964</v>
      </c>
      <c r="Z3142" t="s">
        <v>3532</v>
      </c>
      <c r="AA3142" t="s">
        <v>229</v>
      </c>
      <c r="AB3142" s="203">
        <v>37043</v>
      </c>
      <c r="AC3142" s="203">
        <v>37072</v>
      </c>
    </row>
    <row r="3143" spans="1:29" x14ac:dyDescent="0.25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3</v>
      </c>
      <c r="F3143" s="218">
        <f t="shared" si="245"/>
        <v>6000</v>
      </c>
      <c r="G3143" s="207">
        <v>1266727</v>
      </c>
      <c r="H3143" s="203">
        <v>37029.399421296293</v>
      </c>
      <c r="I3143" t="s">
        <v>3639</v>
      </c>
      <c r="M3143" t="s">
        <v>2476</v>
      </c>
      <c r="N3143" t="s">
        <v>3110</v>
      </c>
      <c r="O3143" t="s">
        <v>1802</v>
      </c>
      <c r="P3143" s="204">
        <v>2000</v>
      </c>
      <c r="S3143" t="s">
        <v>2477</v>
      </c>
      <c r="T3143" t="s">
        <v>3899</v>
      </c>
      <c r="U3143" s="206">
        <v>4.0350000000000001</v>
      </c>
      <c r="V3143" t="s">
        <v>2454</v>
      </c>
      <c r="W3143" t="s">
        <v>3157</v>
      </c>
      <c r="X3143" t="s">
        <v>3158</v>
      </c>
      <c r="Y3143" t="s">
        <v>3114</v>
      </c>
      <c r="Z3143" t="s">
        <v>3532</v>
      </c>
      <c r="AA3143">
        <v>798064</v>
      </c>
      <c r="AB3143" s="203">
        <v>37030.875</v>
      </c>
      <c r="AC3143" s="203">
        <v>37032.875</v>
      </c>
    </row>
    <row r="3144" spans="1:29" x14ac:dyDescent="0.25">
      <c r="A3144" s="44" t="str">
        <f t="shared" si="241"/>
        <v>US Natural Gas Financial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Financial</v>
      </c>
      <c r="E3144" s="44">
        <f>IF(VLOOKUP(S3144,'DD-Lookup'!$J$6:$L$50,3,FALSE)="Monthly",(YEAR(AC3144)-YEAR(AB3144))*12+MONTH(AC3144)-MONTH(AB3144)+1,(AC3144-AB3144+1))</f>
        <v>30</v>
      </c>
      <c r="F3144" s="218">
        <f t="shared" si="245"/>
        <v>75000</v>
      </c>
      <c r="G3144" s="207">
        <v>1266728</v>
      </c>
      <c r="H3144" s="203">
        <v>37029.39943287037</v>
      </c>
      <c r="I3144" t="s">
        <v>2717</v>
      </c>
      <c r="M3144" t="s">
        <v>2476</v>
      </c>
      <c r="N3144" t="s">
        <v>2711</v>
      </c>
      <c r="O3144" t="s">
        <v>2712</v>
      </c>
      <c r="Q3144" s="204">
        <v>2500</v>
      </c>
      <c r="S3144" t="s">
        <v>2477</v>
      </c>
      <c r="T3144" t="s">
        <v>3899</v>
      </c>
      <c r="U3144" s="206">
        <v>4.2</v>
      </c>
      <c r="V3144" t="s">
        <v>2718</v>
      </c>
      <c r="W3144" t="s">
        <v>3390</v>
      </c>
      <c r="X3144" t="s">
        <v>2713</v>
      </c>
      <c r="Y3144" t="s">
        <v>3964</v>
      </c>
      <c r="Z3144" t="s">
        <v>3532</v>
      </c>
      <c r="AA3144" t="s">
        <v>230</v>
      </c>
      <c r="AB3144" s="203">
        <v>37043.875</v>
      </c>
      <c r="AC3144" s="203">
        <v>37072.875</v>
      </c>
    </row>
    <row r="3145" spans="1:29" x14ac:dyDescent="0.25">
      <c r="A3145" s="44" t="str">
        <f t="shared" si="241"/>
        <v xml:space="preserve"> Natural Gas Physical</v>
      </c>
      <c r="B3145" s="44" t="str">
        <f t="shared" si="242"/>
        <v/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4</v>
      </c>
      <c r="F3145" s="218">
        <f t="shared" si="245"/>
        <v>20000</v>
      </c>
      <c r="G3145" s="207">
        <v>1266730</v>
      </c>
      <c r="H3145" s="203">
        <v>37029.399467592593</v>
      </c>
      <c r="I3145" t="s">
        <v>2307</v>
      </c>
      <c r="M3145" t="s">
        <v>2476</v>
      </c>
      <c r="N3145" t="s">
        <v>2391</v>
      </c>
      <c r="O3145" t="s">
        <v>2080</v>
      </c>
      <c r="P3145" s="204">
        <v>5000</v>
      </c>
      <c r="S3145" t="s">
        <v>4050</v>
      </c>
      <c r="T3145" t="s">
        <v>2392</v>
      </c>
      <c r="U3145" s="206">
        <v>5.415</v>
      </c>
      <c r="V3145" t="s">
        <v>3848</v>
      </c>
      <c r="W3145" t="s">
        <v>2394</v>
      </c>
      <c r="X3145" t="s">
        <v>2395</v>
      </c>
      <c r="Y3145" t="s">
        <v>3114</v>
      </c>
      <c r="Z3145" t="s">
        <v>3533</v>
      </c>
      <c r="AA3145">
        <v>798066</v>
      </c>
      <c r="AB3145" s="203">
        <v>37029.875</v>
      </c>
      <c r="AC3145" s="203">
        <v>37032.875</v>
      </c>
    </row>
    <row r="3146" spans="1:29" x14ac:dyDescent="0.25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3</v>
      </c>
      <c r="F3146" s="218">
        <f t="shared" si="245"/>
        <v>15000</v>
      </c>
      <c r="G3146" s="207">
        <v>1266731</v>
      </c>
      <c r="H3146" s="203">
        <v>37029.39949074074</v>
      </c>
      <c r="I3146" t="s">
        <v>2983</v>
      </c>
      <c r="M3146" t="s">
        <v>2476</v>
      </c>
      <c r="N3146" t="s">
        <v>3110</v>
      </c>
      <c r="O3146" t="s">
        <v>2612</v>
      </c>
      <c r="Q3146" s="204">
        <v>5000</v>
      </c>
      <c r="S3146" t="s">
        <v>2477</v>
      </c>
      <c r="T3146" t="s">
        <v>3899</v>
      </c>
      <c r="U3146" s="206">
        <v>4.0999999999999996</v>
      </c>
      <c r="V3146" t="s">
        <v>3736</v>
      </c>
      <c r="W3146" t="s">
        <v>2326</v>
      </c>
      <c r="X3146" t="s">
        <v>2378</v>
      </c>
      <c r="Y3146" t="s">
        <v>3114</v>
      </c>
      <c r="Z3146" t="s">
        <v>3532</v>
      </c>
      <c r="AA3146">
        <v>798067</v>
      </c>
      <c r="AB3146" s="203">
        <v>37030.875</v>
      </c>
      <c r="AC3146" s="203">
        <v>37032.875</v>
      </c>
    </row>
    <row r="3147" spans="1:29" x14ac:dyDescent="0.25">
      <c r="A3147" s="44" t="str">
        <f t="shared" ref="A3147:A3210" si="246">B3147&amp;" "&amp;C3147&amp;" "&amp;D3147</f>
        <v>US Natural Gas Financial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Financial</v>
      </c>
      <c r="E3147" s="44">
        <f>IF(VLOOKUP(S3147,'DD-Lookup'!$J$6:$L$50,3,FALSE)="Monthly",(YEAR(AC3147)-YEAR(AB3147))*12+MONTH(AC3147)-MONTH(AB3147)+1,(AC3147-AB3147+1))</f>
        <v>30</v>
      </c>
      <c r="F3147" s="218">
        <f t="shared" ref="F3147:F3210" si="250">E3147*SUM(P3147:Q3147)</f>
        <v>300000</v>
      </c>
      <c r="G3147" s="207">
        <v>1266734</v>
      </c>
      <c r="H3147" s="203">
        <v>37029.399502314816</v>
      </c>
      <c r="I3147" t="s">
        <v>3118</v>
      </c>
      <c r="M3147" t="s">
        <v>2476</v>
      </c>
      <c r="N3147" t="s">
        <v>3125</v>
      </c>
      <c r="O3147" t="s">
        <v>1170</v>
      </c>
      <c r="Q3147" s="204">
        <v>10000</v>
      </c>
      <c r="S3147" t="s">
        <v>2477</v>
      </c>
      <c r="T3147" t="s">
        <v>3899</v>
      </c>
      <c r="U3147" s="206">
        <v>-0.1</v>
      </c>
      <c r="V3147" t="s">
        <v>2505</v>
      </c>
      <c r="W3147" t="s">
        <v>2460</v>
      </c>
      <c r="X3147" t="s">
        <v>2461</v>
      </c>
      <c r="Y3147" t="s">
        <v>3964</v>
      </c>
      <c r="Z3147" t="s">
        <v>3532</v>
      </c>
      <c r="AA3147" t="s">
        <v>231</v>
      </c>
      <c r="AB3147" s="203">
        <v>37043.875</v>
      </c>
      <c r="AC3147" s="203">
        <v>37072.875</v>
      </c>
    </row>
    <row r="3148" spans="1:29" x14ac:dyDescent="0.25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3</v>
      </c>
      <c r="F3148" s="218">
        <f t="shared" si="250"/>
        <v>15000</v>
      </c>
      <c r="G3148" s="207">
        <v>1266735</v>
      </c>
      <c r="H3148" s="203">
        <v>37029.399571759262</v>
      </c>
      <c r="I3148" t="s">
        <v>3681</v>
      </c>
      <c r="M3148" t="s">
        <v>2476</v>
      </c>
      <c r="N3148" t="s">
        <v>3110</v>
      </c>
      <c r="O3148" t="s">
        <v>2624</v>
      </c>
      <c r="P3148" s="204">
        <v>5000</v>
      </c>
      <c r="S3148" t="s">
        <v>2477</v>
      </c>
      <c r="T3148" t="s">
        <v>3899</v>
      </c>
      <c r="U3148" s="206">
        <v>4.13</v>
      </c>
      <c r="V3148" t="s">
        <v>3682</v>
      </c>
      <c r="W3148" t="s">
        <v>4133</v>
      </c>
      <c r="X3148" t="s">
        <v>2378</v>
      </c>
      <c r="Y3148" t="s">
        <v>3114</v>
      </c>
      <c r="Z3148" t="s">
        <v>3532</v>
      </c>
      <c r="AA3148">
        <v>798068</v>
      </c>
      <c r="AB3148" s="203">
        <v>37030.875</v>
      </c>
      <c r="AC3148" s="203">
        <v>37032.875</v>
      </c>
    </row>
    <row r="3149" spans="1:29" x14ac:dyDescent="0.25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30</v>
      </c>
      <c r="F3149" s="218">
        <f t="shared" si="250"/>
        <v>150000</v>
      </c>
      <c r="G3149" s="207">
        <v>1266737</v>
      </c>
      <c r="H3149" s="203">
        <v>37029.399594907409</v>
      </c>
      <c r="I3149" t="s">
        <v>2717</v>
      </c>
      <c r="M3149" t="s">
        <v>2476</v>
      </c>
      <c r="N3149" t="s">
        <v>2711</v>
      </c>
      <c r="O3149" t="s">
        <v>2712</v>
      </c>
      <c r="Q3149" s="204">
        <v>5000</v>
      </c>
      <c r="S3149" t="s">
        <v>2477</v>
      </c>
      <c r="T3149" t="s">
        <v>3899</v>
      </c>
      <c r="U3149" s="206">
        <v>4.2</v>
      </c>
      <c r="V3149" t="s">
        <v>2718</v>
      </c>
      <c r="W3149" t="s">
        <v>3390</v>
      </c>
      <c r="X3149" t="s">
        <v>2713</v>
      </c>
      <c r="Y3149" t="s">
        <v>3964</v>
      </c>
      <c r="Z3149" t="s">
        <v>3532</v>
      </c>
      <c r="AA3149" t="s">
        <v>232</v>
      </c>
      <c r="AB3149" s="203">
        <v>37043.875</v>
      </c>
      <c r="AC3149" s="203">
        <v>37072.875</v>
      </c>
    </row>
    <row r="3150" spans="1:29" x14ac:dyDescent="0.25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3</v>
      </c>
      <c r="F3150" s="218">
        <f t="shared" si="250"/>
        <v>60000</v>
      </c>
      <c r="G3150" s="207">
        <v>1266736</v>
      </c>
      <c r="H3150" s="203">
        <v>37029.399594907409</v>
      </c>
      <c r="I3150" t="s">
        <v>2464</v>
      </c>
      <c r="M3150" t="s">
        <v>2476</v>
      </c>
      <c r="N3150" t="s">
        <v>3110</v>
      </c>
      <c r="O3150" t="s">
        <v>2606</v>
      </c>
      <c r="Q3150" s="204">
        <v>20000</v>
      </c>
      <c r="S3150" t="s">
        <v>2477</v>
      </c>
      <c r="T3150" t="s">
        <v>3899</v>
      </c>
      <c r="U3150" s="206">
        <v>4.165</v>
      </c>
      <c r="V3150" t="s">
        <v>4134</v>
      </c>
      <c r="W3150" t="s">
        <v>2319</v>
      </c>
      <c r="X3150" t="s">
        <v>2320</v>
      </c>
      <c r="Y3150" t="s">
        <v>3114</v>
      </c>
      <c r="Z3150" t="s">
        <v>3532</v>
      </c>
      <c r="AA3150">
        <v>798069</v>
      </c>
      <c r="AB3150" s="203">
        <v>37030.875</v>
      </c>
      <c r="AC3150" s="203">
        <v>37032.875</v>
      </c>
    </row>
    <row r="3151" spans="1:29" x14ac:dyDescent="0.25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3</v>
      </c>
      <c r="F3151" s="218">
        <f t="shared" si="250"/>
        <v>15000</v>
      </c>
      <c r="G3151" s="207">
        <v>1266738</v>
      </c>
      <c r="H3151" s="203">
        <v>37029.399618055555</v>
      </c>
      <c r="I3151" t="s">
        <v>3240</v>
      </c>
      <c r="M3151" t="s">
        <v>2476</v>
      </c>
      <c r="N3151" t="s">
        <v>3110</v>
      </c>
      <c r="O3151" t="s">
        <v>1832</v>
      </c>
      <c r="P3151" s="204">
        <v>5000</v>
      </c>
      <c r="S3151" t="s">
        <v>2477</v>
      </c>
      <c r="T3151" t="s">
        <v>3899</v>
      </c>
      <c r="U3151" s="206">
        <v>2.9</v>
      </c>
      <c r="V3151" t="s">
        <v>2874</v>
      </c>
      <c r="W3151" t="s">
        <v>2413</v>
      </c>
      <c r="X3151" t="s">
        <v>2375</v>
      </c>
      <c r="Y3151" t="s">
        <v>3114</v>
      </c>
      <c r="Z3151" t="s">
        <v>3532</v>
      </c>
      <c r="AA3151">
        <v>798070</v>
      </c>
      <c r="AB3151" s="203">
        <v>37030.875</v>
      </c>
      <c r="AC3151" s="203">
        <v>37032.875</v>
      </c>
    </row>
    <row r="3152" spans="1:29" x14ac:dyDescent="0.25">
      <c r="A3152" s="44" t="str">
        <f t="shared" si="246"/>
        <v xml:space="preserve"> Metals Financial</v>
      </c>
      <c r="B3152" s="44" t="str">
        <f t="shared" si="247"/>
        <v/>
      </c>
      <c r="C3152" s="44" t="str">
        <f t="shared" si="248"/>
        <v>Metals</v>
      </c>
      <c r="D3152" s="44" t="str">
        <f t="shared" si="249"/>
        <v>Financial</v>
      </c>
      <c r="E3152" s="44">
        <f>IF(VLOOKUP(S3152,'DD-Lookup'!$J$6:$L$50,3,FALSE)="Monthly",(YEAR(AC3152)-YEAR(AB3152))*12+MONTH(AC3152)-MONTH(AB3152)+1,(AC3152-AB3152+1))</f>
        <v>1</v>
      </c>
      <c r="F3152" s="218">
        <f t="shared" si="250"/>
        <v>9</v>
      </c>
      <c r="G3152" s="207">
        <v>1266739</v>
      </c>
      <c r="H3152" s="203">
        <v>37029.399675925924</v>
      </c>
      <c r="I3152" t="s">
        <v>3981</v>
      </c>
      <c r="M3152" t="s">
        <v>2482</v>
      </c>
      <c r="N3152" t="s">
        <v>3896</v>
      </c>
      <c r="O3152" t="s">
        <v>3897</v>
      </c>
      <c r="P3152" s="204">
        <v>9</v>
      </c>
      <c r="S3152" t="s">
        <v>3898</v>
      </c>
      <c r="T3152" t="s">
        <v>3899</v>
      </c>
      <c r="U3152" s="206">
        <v>1706</v>
      </c>
      <c r="V3152" t="s">
        <v>3982</v>
      </c>
      <c r="W3152" t="s">
        <v>3922</v>
      </c>
      <c r="X3152" t="s">
        <v>3902</v>
      </c>
      <c r="Y3152" t="s">
        <v>3903</v>
      </c>
      <c r="Z3152" t="s">
        <v>3904</v>
      </c>
      <c r="AA3152">
        <v>2138716</v>
      </c>
    </row>
    <row r="3153" spans="1:29" x14ac:dyDescent="0.25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3</v>
      </c>
      <c r="F3153" s="218">
        <f t="shared" si="250"/>
        <v>15000</v>
      </c>
      <c r="G3153" s="207">
        <v>1266741</v>
      </c>
      <c r="H3153" s="203">
        <v>37029.399675925924</v>
      </c>
      <c r="I3153" t="s">
        <v>2313</v>
      </c>
      <c r="M3153" t="s">
        <v>2476</v>
      </c>
      <c r="N3153" t="s">
        <v>3110</v>
      </c>
      <c r="O3153" t="s">
        <v>1769</v>
      </c>
      <c r="P3153" s="204">
        <v>5000</v>
      </c>
      <c r="S3153" t="s">
        <v>2477</v>
      </c>
      <c r="T3153" t="s">
        <v>3899</v>
      </c>
      <c r="U3153" s="206">
        <v>4.0149999999999997</v>
      </c>
      <c r="V3153" t="s">
        <v>2336</v>
      </c>
      <c r="W3153" t="s">
        <v>3174</v>
      </c>
      <c r="X3153" t="s">
        <v>3138</v>
      </c>
      <c r="Y3153" t="s">
        <v>3114</v>
      </c>
      <c r="Z3153" t="s">
        <v>3532</v>
      </c>
      <c r="AA3153">
        <v>798071</v>
      </c>
      <c r="AB3153" s="203">
        <v>37030.875</v>
      </c>
      <c r="AC3153" s="203">
        <v>37032.875</v>
      </c>
    </row>
    <row r="3154" spans="1:29" x14ac:dyDescent="0.25">
      <c r="A3154" s="44" t="str">
        <f t="shared" si="246"/>
        <v>US Crude Financial</v>
      </c>
      <c r="B3154" s="44" t="str">
        <f t="shared" si="247"/>
        <v>US</v>
      </c>
      <c r="C3154" s="44" t="str">
        <f t="shared" si="248"/>
        <v>Crude</v>
      </c>
      <c r="D3154" s="44" t="str">
        <f t="shared" si="249"/>
        <v>Financial</v>
      </c>
      <c r="E3154" s="44">
        <f>IF(VLOOKUP(S3154,'DD-Lookup'!$J$6:$L$50,3,FALSE)="Monthly",(YEAR(AC3154)-YEAR(AB3154))*12+MONTH(AC3154)-MONTH(AB3154)+1,(AC3154-AB3154+1))</f>
        <v>1</v>
      </c>
      <c r="F3154" s="218">
        <f t="shared" si="250"/>
        <v>50000</v>
      </c>
      <c r="G3154" s="207">
        <v>1266742</v>
      </c>
      <c r="H3154" s="203">
        <v>37029.399675925924</v>
      </c>
      <c r="I3154" t="s">
        <v>4149</v>
      </c>
      <c r="M3154" t="s">
        <v>3626</v>
      </c>
      <c r="N3154" t="s">
        <v>4150</v>
      </c>
      <c r="O3154" t="s">
        <v>4151</v>
      </c>
      <c r="Q3154" s="204">
        <v>50000</v>
      </c>
      <c r="S3154" t="s">
        <v>2483</v>
      </c>
      <c r="T3154" t="s">
        <v>3899</v>
      </c>
      <c r="U3154" s="206">
        <v>29.34</v>
      </c>
      <c r="V3154" t="s">
        <v>2372</v>
      </c>
      <c r="W3154" t="s">
        <v>4153</v>
      </c>
      <c r="X3154" t="s">
        <v>4154</v>
      </c>
      <c r="Y3154" t="s">
        <v>3964</v>
      </c>
      <c r="Z3154" t="s">
        <v>3532</v>
      </c>
      <c r="AA3154" t="s">
        <v>233</v>
      </c>
      <c r="AB3154" s="203">
        <v>37043</v>
      </c>
      <c r="AC3154" s="203">
        <v>37072</v>
      </c>
    </row>
    <row r="3155" spans="1:29" x14ac:dyDescent="0.25">
      <c r="A3155" s="44" t="str">
        <f t="shared" si="246"/>
        <v>US Natural Gas Financial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Financial</v>
      </c>
      <c r="E3155" s="44">
        <f>IF(VLOOKUP(S3155,'DD-Lookup'!$J$6:$L$50,3,FALSE)="Monthly",(YEAR(AC3155)-YEAR(AB3155))*12+MONTH(AC3155)-MONTH(AB3155)+1,(AC3155-AB3155+1))</f>
        <v>30</v>
      </c>
      <c r="F3155" s="218">
        <f t="shared" si="250"/>
        <v>300000</v>
      </c>
      <c r="G3155" s="207">
        <v>1266740</v>
      </c>
      <c r="H3155" s="203">
        <v>37029.399675925924</v>
      </c>
      <c r="I3155" t="s">
        <v>2672</v>
      </c>
      <c r="M3155" t="s">
        <v>2476</v>
      </c>
      <c r="N3155" t="s">
        <v>2711</v>
      </c>
      <c r="O3155" t="s">
        <v>2712</v>
      </c>
      <c r="P3155" s="204">
        <v>10000</v>
      </c>
      <c r="S3155" t="s">
        <v>2477</v>
      </c>
      <c r="T3155" t="s">
        <v>3899</v>
      </c>
      <c r="U3155" s="206">
        <v>4.1950000000000003</v>
      </c>
      <c r="V3155" t="s">
        <v>3738</v>
      </c>
      <c r="W3155" t="s">
        <v>3390</v>
      </c>
      <c r="X3155" t="s">
        <v>2713</v>
      </c>
      <c r="Y3155" t="s">
        <v>3964</v>
      </c>
      <c r="Z3155" t="s">
        <v>3532</v>
      </c>
      <c r="AA3155" t="s">
        <v>234</v>
      </c>
      <c r="AB3155" s="203">
        <v>37043.875</v>
      </c>
      <c r="AC3155" s="203">
        <v>37072.875</v>
      </c>
    </row>
    <row r="3156" spans="1:29" x14ac:dyDescent="0.25">
      <c r="A3156" s="44" t="str">
        <f t="shared" si="246"/>
        <v>US Natural Gas Financial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30</v>
      </c>
      <c r="F3156" s="218">
        <f t="shared" si="250"/>
        <v>300000</v>
      </c>
      <c r="G3156" s="207">
        <v>1266744</v>
      </c>
      <c r="H3156" s="203">
        <v>37029.399722222224</v>
      </c>
      <c r="I3156" t="s">
        <v>2723</v>
      </c>
      <c r="M3156" t="s">
        <v>2476</v>
      </c>
      <c r="N3156" t="s">
        <v>3125</v>
      </c>
      <c r="O3156" t="s">
        <v>235</v>
      </c>
      <c r="Q3156" s="204">
        <v>10000</v>
      </c>
      <c r="S3156" t="s">
        <v>2477</v>
      </c>
      <c r="T3156" t="s">
        <v>3899</v>
      </c>
      <c r="U3156" s="206">
        <v>-0.115</v>
      </c>
      <c r="V3156" t="s">
        <v>2459</v>
      </c>
      <c r="W3156" t="s">
        <v>2460</v>
      </c>
      <c r="X3156" t="s">
        <v>2461</v>
      </c>
      <c r="Y3156" t="s">
        <v>3964</v>
      </c>
      <c r="Z3156" t="s">
        <v>3532</v>
      </c>
      <c r="AA3156" t="s">
        <v>236</v>
      </c>
      <c r="AB3156" s="203">
        <v>37043.875</v>
      </c>
      <c r="AC3156" s="203">
        <v>37072.875</v>
      </c>
    </row>
    <row r="3157" spans="1:29" x14ac:dyDescent="0.25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3</v>
      </c>
      <c r="F3157" s="218">
        <f t="shared" si="250"/>
        <v>7500</v>
      </c>
      <c r="G3157" s="207">
        <v>1266745</v>
      </c>
      <c r="H3157" s="203">
        <v>37029.399768518517</v>
      </c>
      <c r="I3157" t="s">
        <v>3240</v>
      </c>
      <c r="M3157" t="s">
        <v>2476</v>
      </c>
      <c r="N3157" t="s">
        <v>3110</v>
      </c>
      <c r="O3157" t="s">
        <v>1822</v>
      </c>
      <c r="P3157" s="204">
        <v>2500</v>
      </c>
      <c r="S3157" t="s">
        <v>2477</v>
      </c>
      <c r="T3157" t="s">
        <v>3899</v>
      </c>
      <c r="U3157" s="206">
        <v>4.0350000000000001</v>
      </c>
      <c r="V3157" t="s">
        <v>3727</v>
      </c>
      <c r="W3157" t="s">
        <v>3174</v>
      </c>
      <c r="X3157" t="s">
        <v>3138</v>
      </c>
      <c r="Y3157" t="s">
        <v>3114</v>
      </c>
      <c r="Z3157" t="s">
        <v>3532</v>
      </c>
      <c r="AA3157">
        <v>798073</v>
      </c>
      <c r="AB3157" s="203">
        <v>37030.875</v>
      </c>
      <c r="AC3157" s="203">
        <v>37032.875</v>
      </c>
    </row>
    <row r="3158" spans="1:29" x14ac:dyDescent="0.25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3</v>
      </c>
      <c r="F3158" s="218">
        <f t="shared" si="250"/>
        <v>30000</v>
      </c>
      <c r="G3158" s="207">
        <v>1266746</v>
      </c>
      <c r="H3158" s="203">
        <v>37029.399780092594</v>
      </c>
      <c r="I3158" t="s">
        <v>3136</v>
      </c>
      <c r="M3158" t="s">
        <v>2476</v>
      </c>
      <c r="N3158" t="s">
        <v>3110</v>
      </c>
      <c r="O3158" t="s">
        <v>2623</v>
      </c>
      <c r="Q3158" s="204">
        <v>10000</v>
      </c>
      <c r="S3158" t="s">
        <v>2477</v>
      </c>
      <c r="T3158" t="s">
        <v>3899</v>
      </c>
      <c r="U3158" s="206">
        <v>4.1449999999999996</v>
      </c>
      <c r="V3158" t="s">
        <v>3815</v>
      </c>
      <c r="W3158" t="s">
        <v>2326</v>
      </c>
      <c r="X3158" t="s">
        <v>2327</v>
      </c>
      <c r="Y3158" t="s">
        <v>3114</v>
      </c>
      <c r="Z3158" t="s">
        <v>3532</v>
      </c>
      <c r="AA3158">
        <v>798074</v>
      </c>
      <c r="AB3158" s="203">
        <v>37030.875</v>
      </c>
      <c r="AC3158" s="203">
        <v>37032.875</v>
      </c>
    </row>
    <row r="3159" spans="1:29" x14ac:dyDescent="0.25">
      <c r="A3159" s="44" t="str">
        <f t="shared" si="246"/>
        <v>US Crude Financial</v>
      </c>
      <c r="B3159" s="44" t="str">
        <f t="shared" si="247"/>
        <v>US</v>
      </c>
      <c r="C3159" s="44" t="str">
        <f t="shared" si="248"/>
        <v>Crude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1</v>
      </c>
      <c r="F3159" s="218">
        <f t="shared" si="250"/>
        <v>50000</v>
      </c>
      <c r="G3159" s="207">
        <v>1266747</v>
      </c>
      <c r="H3159" s="203">
        <v>37029.399791666663</v>
      </c>
      <c r="I3159" t="s">
        <v>3869</v>
      </c>
      <c r="M3159" t="s">
        <v>3626</v>
      </c>
      <c r="N3159" t="s">
        <v>4150</v>
      </c>
      <c r="O3159" t="s">
        <v>2340</v>
      </c>
      <c r="P3159" s="204">
        <v>50000</v>
      </c>
      <c r="S3159" t="s">
        <v>2483</v>
      </c>
      <c r="T3159" t="s">
        <v>3899</v>
      </c>
      <c r="U3159" s="206">
        <v>29.32</v>
      </c>
      <c r="V3159" t="s">
        <v>3728</v>
      </c>
      <c r="W3159" t="s">
        <v>4153</v>
      </c>
      <c r="X3159" t="s">
        <v>2341</v>
      </c>
      <c r="Y3159" t="s">
        <v>3964</v>
      </c>
      <c r="Z3159" t="s">
        <v>3532</v>
      </c>
      <c r="AA3159" t="s">
        <v>237</v>
      </c>
      <c r="AB3159" s="203">
        <v>37043</v>
      </c>
      <c r="AC3159" s="203">
        <v>37072</v>
      </c>
    </row>
    <row r="3160" spans="1:29" x14ac:dyDescent="0.25">
      <c r="A3160" s="44" t="str">
        <f t="shared" si="246"/>
        <v>US Natural Gas Financial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30</v>
      </c>
      <c r="F3160" s="218">
        <f t="shared" si="250"/>
        <v>600000</v>
      </c>
      <c r="G3160" s="207">
        <v>1266748</v>
      </c>
      <c r="H3160" s="203">
        <v>37029.399814814817</v>
      </c>
      <c r="I3160" t="s">
        <v>2630</v>
      </c>
      <c r="M3160" t="s">
        <v>2476</v>
      </c>
      <c r="N3160" t="s">
        <v>2711</v>
      </c>
      <c r="O3160" t="s">
        <v>2584</v>
      </c>
      <c r="P3160" s="204">
        <v>20000</v>
      </c>
      <c r="S3160" t="s">
        <v>2477</v>
      </c>
      <c r="T3160" t="s">
        <v>3899</v>
      </c>
      <c r="U3160" s="206">
        <v>-5.0000000000000001E-3</v>
      </c>
      <c r="V3160" t="s">
        <v>2953</v>
      </c>
      <c r="W3160" t="s">
        <v>3181</v>
      </c>
      <c r="X3160" t="s">
        <v>2306</v>
      </c>
      <c r="Y3160" t="s">
        <v>3964</v>
      </c>
      <c r="Z3160" t="s">
        <v>3532</v>
      </c>
      <c r="AA3160" t="s">
        <v>238</v>
      </c>
      <c r="AB3160" s="203">
        <v>37043.875</v>
      </c>
      <c r="AC3160" s="203">
        <v>37072.875</v>
      </c>
    </row>
    <row r="3161" spans="1:29" x14ac:dyDescent="0.25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3</v>
      </c>
      <c r="F3161" s="218">
        <f t="shared" si="250"/>
        <v>15270</v>
      </c>
      <c r="G3161" s="207">
        <v>1266749</v>
      </c>
      <c r="H3161" s="203">
        <v>37029.399837962963</v>
      </c>
      <c r="I3161" t="s">
        <v>2863</v>
      </c>
      <c r="M3161" t="s">
        <v>2476</v>
      </c>
      <c r="N3161" t="s">
        <v>3110</v>
      </c>
      <c r="O3161" t="s">
        <v>1848</v>
      </c>
      <c r="Q3161" s="204">
        <v>5090</v>
      </c>
      <c r="S3161" t="s">
        <v>2477</v>
      </c>
      <c r="T3161" t="s">
        <v>3899</v>
      </c>
      <c r="U3161" s="206">
        <v>4.3499999999999996</v>
      </c>
      <c r="V3161" t="s">
        <v>2864</v>
      </c>
      <c r="W3161" t="s">
        <v>3174</v>
      </c>
      <c r="X3161" t="s">
        <v>3175</v>
      </c>
      <c r="Y3161" t="s">
        <v>3114</v>
      </c>
      <c r="Z3161" t="s">
        <v>3532</v>
      </c>
      <c r="AA3161">
        <v>798075</v>
      </c>
      <c r="AB3161" s="203">
        <v>37030.875</v>
      </c>
      <c r="AC3161" s="203">
        <v>37032.875</v>
      </c>
    </row>
    <row r="3162" spans="1:29" x14ac:dyDescent="0.25">
      <c r="A3162" s="44" t="str">
        <f t="shared" si="246"/>
        <v xml:space="preserve"> Metals Financial</v>
      </c>
      <c r="B3162" s="44" t="str">
        <f t="shared" si="247"/>
        <v/>
      </c>
      <c r="C3162" s="44" t="str">
        <f t="shared" si="248"/>
        <v>Metals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1</v>
      </c>
      <c r="F3162" s="218">
        <f t="shared" si="250"/>
        <v>50</v>
      </c>
      <c r="G3162" s="207">
        <v>1266751</v>
      </c>
      <c r="H3162" s="203">
        <v>37029.399861111109</v>
      </c>
      <c r="I3162" t="s">
        <v>4022</v>
      </c>
      <c r="M3162" t="s">
        <v>2482</v>
      </c>
      <c r="N3162" t="s">
        <v>3896</v>
      </c>
      <c r="O3162" t="s">
        <v>3063</v>
      </c>
      <c r="Q3162" s="204">
        <v>50</v>
      </c>
      <c r="S3162" t="s">
        <v>3898</v>
      </c>
      <c r="T3162" t="s">
        <v>3899</v>
      </c>
      <c r="U3162" s="206">
        <v>1696.25</v>
      </c>
      <c r="V3162" t="s">
        <v>4155</v>
      </c>
      <c r="W3162" t="s">
        <v>4009</v>
      </c>
      <c r="X3162" t="s">
        <v>3902</v>
      </c>
      <c r="Y3162" t="s">
        <v>3903</v>
      </c>
      <c r="Z3162" t="s">
        <v>3904</v>
      </c>
      <c r="AA3162">
        <v>2138718</v>
      </c>
      <c r="AB3162" s="203">
        <v>37062.647222222222</v>
      </c>
      <c r="AC3162" s="203">
        <v>37062.647222222222</v>
      </c>
    </row>
    <row r="3163" spans="1:29" x14ac:dyDescent="0.25">
      <c r="A3163" s="44" t="str">
        <f t="shared" si="246"/>
        <v xml:space="preserve"> Metals Financial</v>
      </c>
      <c r="B3163" s="44" t="str">
        <f t="shared" si="247"/>
        <v/>
      </c>
      <c r="C3163" s="44" t="str">
        <f t="shared" si="248"/>
        <v>Metals</v>
      </c>
      <c r="D3163" s="44" t="str">
        <f t="shared" si="249"/>
        <v>Financial</v>
      </c>
      <c r="E3163" s="44">
        <f>IF(VLOOKUP(S3163,'DD-Lookup'!$J$6:$L$50,3,FALSE)="Monthly",(YEAR(AC3163)-YEAR(AB3163))*12+MONTH(AC3163)-MONTH(AB3163)+1,(AC3163-AB3163+1))</f>
        <v>1</v>
      </c>
      <c r="F3163" s="218">
        <f t="shared" si="250"/>
        <v>50</v>
      </c>
      <c r="G3163" s="207">
        <v>1266752</v>
      </c>
      <c r="H3163" s="203">
        <v>37029.399861111109</v>
      </c>
      <c r="I3163" t="s">
        <v>4022</v>
      </c>
      <c r="M3163" t="s">
        <v>2482</v>
      </c>
      <c r="N3163" t="s">
        <v>3896</v>
      </c>
      <c r="O3163" t="s">
        <v>3897</v>
      </c>
      <c r="P3163" s="204">
        <v>50</v>
      </c>
      <c r="S3163" t="s">
        <v>3898</v>
      </c>
      <c r="T3163" t="s">
        <v>3899</v>
      </c>
      <c r="U3163" s="206">
        <v>1706.5</v>
      </c>
      <c r="V3163" t="s">
        <v>4155</v>
      </c>
      <c r="W3163" t="s">
        <v>4009</v>
      </c>
      <c r="X3163" t="s">
        <v>3902</v>
      </c>
      <c r="Y3163" t="s">
        <v>3903</v>
      </c>
      <c r="Z3163" t="s">
        <v>3904</v>
      </c>
      <c r="AA3163">
        <v>2138720</v>
      </c>
    </row>
    <row r="3164" spans="1:29" x14ac:dyDescent="0.25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3</v>
      </c>
      <c r="F3164" s="218">
        <f t="shared" si="250"/>
        <v>24474</v>
      </c>
      <c r="G3164" s="207">
        <v>1266755</v>
      </c>
      <c r="H3164" s="203">
        <v>37029.399930555555</v>
      </c>
      <c r="I3164" t="s">
        <v>2669</v>
      </c>
      <c r="M3164" t="s">
        <v>2476</v>
      </c>
      <c r="N3164" t="s">
        <v>3110</v>
      </c>
      <c r="O3164" t="s">
        <v>1769</v>
      </c>
      <c r="Q3164" s="204">
        <v>8158</v>
      </c>
      <c r="S3164" t="s">
        <v>2477</v>
      </c>
      <c r="T3164" t="s">
        <v>3899</v>
      </c>
      <c r="U3164" s="206">
        <v>4.0199999999999996</v>
      </c>
      <c r="V3164" t="s">
        <v>3111</v>
      </c>
      <c r="W3164" t="s">
        <v>3174</v>
      </c>
      <c r="X3164" t="s">
        <v>3138</v>
      </c>
      <c r="Y3164" t="s">
        <v>3114</v>
      </c>
      <c r="Z3164" t="s">
        <v>3532</v>
      </c>
      <c r="AA3164">
        <v>798077</v>
      </c>
      <c r="AB3164" s="203">
        <v>37030.875</v>
      </c>
      <c r="AC3164" s="203">
        <v>37032.875</v>
      </c>
    </row>
    <row r="3165" spans="1:29" x14ac:dyDescent="0.25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3</v>
      </c>
      <c r="F3165" s="218">
        <f t="shared" si="250"/>
        <v>15000</v>
      </c>
      <c r="G3165" s="207">
        <v>1266754</v>
      </c>
      <c r="H3165" s="203">
        <v>37029.399930555555</v>
      </c>
      <c r="I3165" t="s">
        <v>2669</v>
      </c>
      <c r="M3165" t="s">
        <v>2476</v>
      </c>
      <c r="N3165" t="s">
        <v>3110</v>
      </c>
      <c r="O3165" t="s">
        <v>2622</v>
      </c>
      <c r="P3165" s="204">
        <v>5000</v>
      </c>
      <c r="S3165" t="s">
        <v>2477</v>
      </c>
      <c r="T3165" t="s">
        <v>3899</v>
      </c>
      <c r="U3165" s="206">
        <v>4.12</v>
      </c>
      <c r="V3165" t="s">
        <v>3106</v>
      </c>
      <c r="W3165" t="s">
        <v>2326</v>
      </c>
      <c r="X3165" t="s">
        <v>2327</v>
      </c>
      <c r="Y3165" t="s">
        <v>3114</v>
      </c>
      <c r="Z3165" t="s">
        <v>3532</v>
      </c>
      <c r="AA3165">
        <v>798076</v>
      </c>
      <c r="AB3165" s="203">
        <v>37030.875</v>
      </c>
      <c r="AC3165" s="203">
        <v>37032.875</v>
      </c>
    </row>
    <row r="3166" spans="1:29" x14ac:dyDescent="0.25">
      <c r="A3166" s="44" t="str">
        <f t="shared" si="246"/>
        <v>US Crude Financial</v>
      </c>
      <c r="B3166" s="44" t="str">
        <f t="shared" si="247"/>
        <v>US</v>
      </c>
      <c r="C3166" s="44" t="str">
        <f t="shared" si="248"/>
        <v>Crude</v>
      </c>
      <c r="D3166" s="44" t="str">
        <f t="shared" si="249"/>
        <v>Financial</v>
      </c>
      <c r="E3166" s="44">
        <f>IF(VLOOKUP(S3166,'DD-Lookup'!$J$6:$L$50,3,FALSE)="Monthly",(YEAR(AC3166)-YEAR(AB3166))*12+MONTH(AC3166)-MONTH(AB3166)+1,(AC3166-AB3166+1))</f>
        <v>1</v>
      </c>
      <c r="F3166" s="218">
        <f t="shared" si="250"/>
        <v>50000</v>
      </c>
      <c r="G3166" s="207">
        <v>1266756</v>
      </c>
      <c r="H3166" s="203">
        <v>37029.399988425925</v>
      </c>
      <c r="I3166" t="s">
        <v>4149</v>
      </c>
      <c r="M3166" t="s">
        <v>3626</v>
      </c>
      <c r="N3166" t="s">
        <v>4150</v>
      </c>
      <c r="O3166" t="s">
        <v>2550</v>
      </c>
      <c r="P3166" s="204">
        <v>50000</v>
      </c>
      <c r="S3166" t="s">
        <v>2483</v>
      </c>
      <c r="T3166" t="s">
        <v>3899</v>
      </c>
      <c r="U3166" s="206">
        <v>29.74</v>
      </c>
      <c r="V3166" t="s">
        <v>2999</v>
      </c>
      <c r="W3166" t="s">
        <v>4153</v>
      </c>
      <c r="X3166" t="s">
        <v>4154</v>
      </c>
      <c r="Y3166" t="s">
        <v>3964</v>
      </c>
      <c r="Z3166" t="s">
        <v>3532</v>
      </c>
      <c r="AA3166" t="s">
        <v>239</v>
      </c>
      <c r="AB3166" s="203">
        <v>37073</v>
      </c>
      <c r="AC3166" s="203">
        <v>37103</v>
      </c>
    </row>
    <row r="3167" spans="1:29" x14ac:dyDescent="0.25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3</v>
      </c>
      <c r="F3167" s="218">
        <f t="shared" si="250"/>
        <v>15000</v>
      </c>
      <c r="G3167" s="207">
        <v>1266758</v>
      </c>
      <c r="H3167" s="203">
        <v>37029.400011574071</v>
      </c>
      <c r="I3167" t="s">
        <v>2669</v>
      </c>
      <c r="M3167" t="s">
        <v>2476</v>
      </c>
      <c r="N3167" t="s">
        <v>3110</v>
      </c>
      <c r="O3167" t="s">
        <v>1769</v>
      </c>
      <c r="Q3167" s="204">
        <v>5000</v>
      </c>
      <c r="S3167" t="s">
        <v>2477</v>
      </c>
      <c r="T3167" t="s">
        <v>3899</v>
      </c>
      <c r="U3167" s="206">
        <v>4.0250000000000004</v>
      </c>
      <c r="V3167" t="s">
        <v>2339</v>
      </c>
      <c r="W3167" t="s">
        <v>3174</v>
      </c>
      <c r="X3167" t="s">
        <v>3138</v>
      </c>
      <c r="Y3167" t="s">
        <v>3114</v>
      </c>
      <c r="Z3167" t="s">
        <v>3532</v>
      </c>
      <c r="AA3167">
        <v>798078</v>
      </c>
      <c r="AB3167" s="203">
        <v>37030.875</v>
      </c>
      <c r="AC3167" s="203">
        <v>37032.875</v>
      </c>
    </row>
    <row r="3168" spans="1:29" x14ac:dyDescent="0.25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3</v>
      </c>
      <c r="F3168" s="218">
        <f t="shared" si="250"/>
        <v>3483</v>
      </c>
      <c r="G3168" s="207">
        <v>1266759</v>
      </c>
      <c r="H3168" s="203">
        <v>37029.400023148148</v>
      </c>
      <c r="I3168" t="s">
        <v>3136</v>
      </c>
      <c r="M3168" t="s">
        <v>2476</v>
      </c>
      <c r="N3168" t="s">
        <v>3110</v>
      </c>
      <c r="O3168" t="s">
        <v>2610</v>
      </c>
      <c r="Q3168" s="204">
        <v>1161</v>
      </c>
      <c r="S3168" t="s">
        <v>2477</v>
      </c>
      <c r="T3168" t="s">
        <v>3899</v>
      </c>
      <c r="U3168" s="206">
        <v>4.3849999999999998</v>
      </c>
      <c r="V3168" t="s">
        <v>2549</v>
      </c>
      <c r="W3168" t="s">
        <v>2351</v>
      </c>
      <c r="X3168" t="s">
        <v>2352</v>
      </c>
      <c r="Y3168" t="s">
        <v>3114</v>
      </c>
      <c r="Z3168" t="s">
        <v>3532</v>
      </c>
      <c r="AA3168">
        <v>798079</v>
      </c>
      <c r="AB3168" s="203">
        <v>37030.875</v>
      </c>
      <c r="AC3168" s="203">
        <v>37032.875</v>
      </c>
    </row>
    <row r="3169" spans="1:29" x14ac:dyDescent="0.25">
      <c r="A3169" s="44" t="str">
        <f t="shared" si="246"/>
        <v xml:space="preserve"> Metals Financial</v>
      </c>
      <c r="B3169" s="44" t="str">
        <f t="shared" si="247"/>
        <v/>
      </c>
      <c r="C3169" s="44" t="str">
        <f t="shared" si="248"/>
        <v>Metals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1</v>
      </c>
      <c r="F3169" s="218">
        <f t="shared" si="250"/>
        <v>1</v>
      </c>
      <c r="G3169" s="207">
        <v>1266760</v>
      </c>
      <c r="H3169" s="203">
        <v>37029.400034722225</v>
      </c>
      <c r="I3169" t="s">
        <v>3981</v>
      </c>
      <c r="M3169" t="s">
        <v>2482</v>
      </c>
      <c r="N3169" t="s">
        <v>3896</v>
      </c>
      <c r="O3169" t="s">
        <v>3897</v>
      </c>
      <c r="P3169" s="204">
        <v>1</v>
      </c>
      <c r="S3169" t="s">
        <v>3898</v>
      </c>
      <c r="T3169" t="s">
        <v>3899</v>
      </c>
      <c r="U3169" s="206">
        <v>1706</v>
      </c>
      <c r="V3169" t="s">
        <v>3982</v>
      </c>
      <c r="W3169" t="s">
        <v>3922</v>
      </c>
      <c r="X3169" t="s">
        <v>3902</v>
      </c>
      <c r="Y3169" t="s">
        <v>3903</v>
      </c>
      <c r="Z3169" t="s">
        <v>3904</v>
      </c>
      <c r="AA3169">
        <v>2138723</v>
      </c>
    </row>
    <row r="3170" spans="1:29" x14ac:dyDescent="0.25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3</v>
      </c>
      <c r="F3170" s="218">
        <f t="shared" si="250"/>
        <v>4500</v>
      </c>
      <c r="G3170" s="207">
        <v>1266761</v>
      </c>
      <c r="H3170" s="203">
        <v>37029.400173611109</v>
      </c>
      <c r="I3170" t="s">
        <v>2362</v>
      </c>
      <c r="M3170" t="s">
        <v>2476</v>
      </c>
      <c r="N3170" t="s">
        <v>3110</v>
      </c>
      <c r="O3170" t="s">
        <v>1779</v>
      </c>
      <c r="Q3170" s="204">
        <v>1500</v>
      </c>
      <c r="S3170" t="s">
        <v>2477</v>
      </c>
      <c r="T3170" t="s">
        <v>3899</v>
      </c>
      <c r="U3170" s="206">
        <v>4.3550000000000004</v>
      </c>
      <c r="V3170" t="s">
        <v>3005</v>
      </c>
      <c r="W3170" t="s">
        <v>3174</v>
      </c>
      <c r="X3170" t="s">
        <v>3175</v>
      </c>
      <c r="Y3170" t="s">
        <v>3114</v>
      </c>
      <c r="Z3170" t="s">
        <v>3532</v>
      </c>
      <c r="AA3170">
        <v>798081</v>
      </c>
      <c r="AB3170" s="203">
        <v>37030.875</v>
      </c>
      <c r="AC3170" s="203">
        <v>37032.875</v>
      </c>
    </row>
    <row r="3171" spans="1:29" x14ac:dyDescent="0.25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3</v>
      </c>
      <c r="F3171" s="218">
        <f t="shared" si="250"/>
        <v>999</v>
      </c>
      <c r="G3171" s="207">
        <v>1266763</v>
      </c>
      <c r="H3171" s="203">
        <v>37029.400289351855</v>
      </c>
      <c r="I3171" t="s">
        <v>2362</v>
      </c>
      <c r="M3171" t="s">
        <v>2476</v>
      </c>
      <c r="N3171" t="s">
        <v>3110</v>
      </c>
      <c r="O3171" t="s">
        <v>1848</v>
      </c>
      <c r="P3171" s="204">
        <v>333</v>
      </c>
      <c r="S3171" t="s">
        <v>2477</v>
      </c>
      <c r="T3171" t="s">
        <v>3899</v>
      </c>
      <c r="U3171" s="206">
        <v>4.3499999999999996</v>
      </c>
      <c r="V3171" t="s">
        <v>3005</v>
      </c>
      <c r="W3171" t="s">
        <v>3174</v>
      </c>
      <c r="X3171" t="s">
        <v>3175</v>
      </c>
      <c r="Y3171" t="s">
        <v>3114</v>
      </c>
      <c r="Z3171" t="s">
        <v>3532</v>
      </c>
      <c r="AA3171">
        <v>798083</v>
      </c>
      <c r="AB3171" s="203">
        <v>37030.875</v>
      </c>
      <c r="AC3171" s="203">
        <v>37032.875</v>
      </c>
    </row>
    <row r="3172" spans="1:29" x14ac:dyDescent="0.25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3</v>
      </c>
      <c r="F3172" s="218">
        <f t="shared" si="250"/>
        <v>12150</v>
      </c>
      <c r="G3172" s="207">
        <v>1266764</v>
      </c>
      <c r="H3172" s="203">
        <v>37029.400300925925</v>
      </c>
      <c r="I3172" t="s">
        <v>2989</v>
      </c>
      <c r="M3172" t="s">
        <v>2476</v>
      </c>
      <c r="N3172" t="s">
        <v>3110</v>
      </c>
      <c r="O3172" t="s">
        <v>2624</v>
      </c>
      <c r="Q3172" s="204">
        <v>4050</v>
      </c>
      <c r="S3172" t="s">
        <v>2477</v>
      </c>
      <c r="T3172" t="s">
        <v>3899</v>
      </c>
      <c r="U3172" s="206">
        <v>4.1399999999999997</v>
      </c>
      <c r="V3172" t="s">
        <v>2990</v>
      </c>
      <c r="W3172" t="s">
        <v>4133</v>
      </c>
      <c r="X3172" t="s">
        <v>2378</v>
      </c>
      <c r="Y3172" t="s">
        <v>3114</v>
      </c>
      <c r="Z3172" t="s">
        <v>3532</v>
      </c>
      <c r="AA3172">
        <v>798084</v>
      </c>
      <c r="AB3172" s="203">
        <v>37030.875</v>
      </c>
      <c r="AC3172" s="203">
        <v>37032.875</v>
      </c>
    </row>
    <row r="3173" spans="1:29" x14ac:dyDescent="0.25">
      <c r="A3173" s="44" t="str">
        <f t="shared" si="246"/>
        <v xml:space="preserve"> Metals Financial</v>
      </c>
      <c r="B3173" s="44" t="str">
        <f t="shared" si="247"/>
        <v/>
      </c>
      <c r="C3173" s="44" t="str">
        <f t="shared" si="248"/>
        <v>Metals</v>
      </c>
      <c r="D3173" s="44" t="str">
        <f t="shared" si="249"/>
        <v>Financial</v>
      </c>
      <c r="E3173" s="44">
        <f>IF(VLOOKUP(S3173,'DD-Lookup'!$J$6:$L$50,3,FALSE)="Monthly",(YEAR(AC3173)-YEAR(AB3173))*12+MONTH(AC3173)-MONTH(AB3173)+1,(AC3173-AB3173+1))</f>
        <v>1</v>
      </c>
      <c r="F3173" s="218">
        <f t="shared" si="250"/>
        <v>5</v>
      </c>
      <c r="G3173" s="207">
        <v>1266765</v>
      </c>
      <c r="H3173" s="203">
        <v>37029.400335648148</v>
      </c>
      <c r="I3173" t="s">
        <v>3983</v>
      </c>
      <c r="M3173" t="s">
        <v>2482</v>
      </c>
      <c r="N3173" t="s">
        <v>3896</v>
      </c>
      <c r="O3173" t="s">
        <v>3897</v>
      </c>
      <c r="P3173" s="204">
        <v>5</v>
      </c>
      <c r="S3173" t="s">
        <v>3898</v>
      </c>
      <c r="T3173" t="s">
        <v>3899</v>
      </c>
      <c r="U3173" s="206">
        <v>1706</v>
      </c>
      <c r="V3173" t="s">
        <v>4160</v>
      </c>
      <c r="W3173" t="s">
        <v>3922</v>
      </c>
      <c r="X3173" t="s">
        <v>3902</v>
      </c>
      <c r="Y3173" t="s">
        <v>3903</v>
      </c>
      <c r="Z3173" t="s">
        <v>3904</v>
      </c>
      <c r="AA3173">
        <v>2138726</v>
      </c>
    </row>
    <row r="3174" spans="1:29" x14ac:dyDescent="0.25">
      <c r="A3174" s="44" t="str">
        <f t="shared" si="246"/>
        <v xml:space="preserve"> Metals Financial</v>
      </c>
      <c r="B3174" s="44" t="str">
        <f t="shared" si="247"/>
        <v/>
      </c>
      <c r="C3174" s="44" t="str">
        <f t="shared" si="248"/>
        <v>Metals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1</v>
      </c>
      <c r="F3174" s="218">
        <f t="shared" si="250"/>
        <v>50</v>
      </c>
      <c r="G3174" s="207">
        <v>1266768</v>
      </c>
      <c r="H3174" s="203">
        <v>37029.400358796294</v>
      </c>
      <c r="I3174" t="s">
        <v>4036</v>
      </c>
      <c r="M3174" t="s">
        <v>2482</v>
      </c>
      <c r="N3174" t="s">
        <v>3896</v>
      </c>
      <c r="O3174" t="s">
        <v>3897</v>
      </c>
      <c r="P3174" s="204">
        <v>50</v>
      </c>
      <c r="S3174" t="s">
        <v>3898</v>
      </c>
      <c r="T3174" t="s">
        <v>3899</v>
      </c>
      <c r="U3174" s="206">
        <v>1706.5</v>
      </c>
      <c r="V3174" t="s">
        <v>240</v>
      </c>
      <c r="W3174" t="s">
        <v>4009</v>
      </c>
      <c r="X3174" t="s">
        <v>3902</v>
      </c>
      <c r="Y3174" t="s">
        <v>3903</v>
      </c>
      <c r="Z3174" t="s">
        <v>3904</v>
      </c>
      <c r="AA3174">
        <v>2138730</v>
      </c>
    </row>
    <row r="3175" spans="1:29" x14ac:dyDescent="0.25">
      <c r="A3175" s="44" t="str">
        <f t="shared" si="246"/>
        <v xml:space="preserve"> Metals Financial</v>
      </c>
      <c r="B3175" s="44" t="str">
        <f t="shared" si="247"/>
        <v/>
      </c>
      <c r="C3175" s="44" t="str">
        <f t="shared" si="248"/>
        <v>Metals</v>
      </c>
      <c r="D3175" s="44" t="str">
        <f t="shared" si="249"/>
        <v>Financial</v>
      </c>
      <c r="E3175" s="44">
        <f>IF(VLOOKUP(S3175,'DD-Lookup'!$J$6:$L$50,3,FALSE)="Monthly",(YEAR(AC3175)-YEAR(AB3175))*12+MONTH(AC3175)-MONTH(AB3175)+1,(AC3175-AB3175+1))</f>
        <v>1</v>
      </c>
      <c r="F3175" s="218">
        <f t="shared" si="250"/>
        <v>50</v>
      </c>
      <c r="G3175" s="207">
        <v>1266767</v>
      </c>
      <c r="H3175" s="203">
        <v>37029.400358796294</v>
      </c>
      <c r="I3175" t="s">
        <v>4036</v>
      </c>
      <c r="M3175" t="s">
        <v>2482</v>
      </c>
      <c r="N3175" t="s">
        <v>3896</v>
      </c>
      <c r="O3175" t="s">
        <v>3809</v>
      </c>
      <c r="Q3175" s="204">
        <v>50</v>
      </c>
      <c r="S3175" t="s">
        <v>3898</v>
      </c>
      <c r="T3175" t="s">
        <v>3899</v>
      </c>
      <c r="U3175" s="206">
        <v>1705.5</v>
      </c>
      <c r="V3175" t="s">
        <v>240</v>
      </c>
      <c r="W3175" t="s">
        <v>4009</v>
      </c>
      <c r="X3175" t="s">
        <v>3902</v>
      </c>
      <c r="Y3175" t="s">
        <v>3903</v>
      </c>
      <c r="Z3175" t="s">
        <v>3904</v>
      </c>
      <c r="AA3175">
        <v>2138728</v>
      </c>
      <c r="AB3175" s="203">
        <v>37090.647222222222</v>
      </c>
      <c r="AC3175" s="203">
        <v>37090.647222222222</v>
      </c>
    </row>
    <row r="3176" spans="1:29" x14ac:dyDescent="0.25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4</v>
      </c>
      <c r="F3176" s="218">
        <f t="shared" si="250"/>
        <v>40000</v>
      </c>
      <c r="G3176" s="207">
        <v>1266769</v>
      </c>
      <c r="H3176" s="203">
        <v>37029.400370370371</v>
      </c>
      <c r="I3176" t="s">
        <v>2917</v>
      </c>
      <c r="M3176" t="s">
        <v>2476</v>
      </c>
      <c r="N3176" t="s">
        <v>2391</v>
      </c>
      <c r="O3176" t="s">
        <v>2080</v>
      </c>
      <c r="P3176" s="204">
        <v>10000</v>
      </c>
      <c r="S3176" t="s">
        <v>4050</v>
      </c>
      <c r="T3176" t="s">
        <v>2392</v>
      </c>
      <c r="U3176" s="206">
        <v>5.41</v>
      </c>
      <c r="V3176" t="s">
        <v>2971</v>
      </c>
      <c r="W3176" t="s">
        <v>2394</v>
      </c>
      <c r="X3176" t="s">
        <v>2395</v>
      </c>
      <c r="Y3176" t="s">
        <v>3114</v>
      </c>
      <c r="Z3176" t="s">
        <v>3533</v>
      </c>
      <c r="AA3176">
        <v>798085</v>
      </c>
      <c r="AB3176" s="203">
        <v>37029.875</v>
      </c>
      <c r="AC3176" s="203">
        <v>37032.875</v>
      </c>
    </row>
    <row r="3177" spans="1:29" x14ac:dyDescent="0.25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3</v>
      </c>
      <c r="F3177" s="218">
        <f t="shared" si="250"/>
        <v>3000</v>
      </c>
      <c r="G3177" s="207">
        <v>1266770</v>
      </c>
      <c r="H3177" s="203">
        <v>37029.400370370371</v>
      </c>
      <c r="I3177" t="s">
        <v>2866</v>
      </c>
      <c r="M3177" t="s">
        <v>2476</v>
      </c>
      <c r="N3177" t="s">
        <v>3110</v>
      </c>
      <c r="O3177" t="s">
        <v>1846</v>
      </c>
      <c r="P3177" s="204">
        <v>1000</v>
      </c>
      <c r="S3177" t="s">
        <v>2477</v>
      </c>
      <c r="T3177" t="s">
        <v>3899</v>
      </c>
      <c r="U3177" s="206">
        <v>4.1749999999999998</v>
      </c>
      <c r="V3177" t="s">
        <v>3761</v>
      </c>
      <c r="W3177" t="s">
        <v>2319</v>
      </c>
      <c r="X3177" t="s">
        <v>2320</v>
      </c>
      <c r="Y3177" t="s">
        <v>3114</v>
      </c>
      <c r="Z3177" t="s">
        <v>3532</v>
      </c>
      <c r="AA3177">
        <v>798086</v>
      </c>
      <c r="AB3177" s="203">
        <v>37030.875</v>
      </c>
      <c r="AC3177" s="203">
        <v>37032.875</v>
      </c>
    </row>
    <row r="3178" spans="1:29" x14ac:dyDescent="0.25">
      <c r="A3178" s="44" t="str">
        <f t="shared" si="246"/>
        <v xml:space="preserve"> Natural Gas Physical</v>
      </c>
      <c r="B3178" s="44" t="str">
        <f t="shared" si="247"/>
        <v/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4</v>
      </c>
      <c r="F3178" s="218">
        <f t="shared" si="250"/>
        <v>40000</v>
      </c>
      <c r="G3178" s="207">
        <v>1266771</v>
      </c>
      <c r="H3178" s="203">
        <v>37029.40042824074</v>
      </c>
      <c r="I3178" t="s">
        <v>2558</v>
      </c>
      <c r="M3178" t="s">
        <v>2476</v>
      </c>
      <c r="N3178" t="s">
        <v>2391</v>
      </c>
      <c r="O3178" t="s">
        <v>2080</v>
      </c>
      <c r="P3178" s="204">
        <v>10000</v>
      </c>
      <c r="S3178" t="s">
        <v>4050</v>
      </c>
      <c r="T3178" t="s">
        <v>2392</v>
      </c>
      <c r="U3178" s="206">
        <v>5.4</v>
      </c>
      <c r="V3178" t="s">
        <v>2559</v>
      </c>
      <c r="W3178" t="s">
        <v>2394</v>
      </c>
      <c r="X3178" t="s">
        <v>2395</v>
      </c>
      <c r="Y3178" t="s">
        <v>3114</v>
      </c>
      <c r="Z3178" t="s">
        <v>3533</v>
      </c>
      <c r="AA3178">
        <v>798087</v>
      </c>
      <c r="AB3178" s="203">
        <v>37029.875</v>
      </c>
      <c r="AC3178" s="203">
        <v>37032.875</v>
      </c>
    </row>
    <row r="3179" spans="1:29" x14ac:dyDescent="0.25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3</v>
      </c>
      <c r="F3179" s="218">
        <f t="shared" si="250"/>
        <v>2850</v>
      </c>
      <c r="G3179" s="207">
        <v>1266772</v>
      </c>
      <c r="H3179" s="203">
        <v>37029.400439814817</v>
      </c>
      <c r="I3179" t="s">
        <v>2989</v>
      </c>
      <c r="M3179" t="s">
        <v>2476</v>
      </c>
      <c r="N3179" t="s">
        <v>3110</v>
      </c>
      <c r="O3179" t="s">
        <v>2624</v>
      </c>
      <c r="Q3179" s="204">
        <v>950</v>
      </c>
      <c r="S3179" t="s">
        <v>2477</v>
      </c>
      <c r="T3179" t="s">
        <v>3899</v>
      </c>
      <c r="U3179" s="206">
        <v>4.1399999999999997</v>
      </c>
      <c r="V3179" t="s">
        <v>2990</v>
      </c>
      <c r="W3179" t="s">
        <v>4133</v>
      </c>
      <c r="X3179" t="s">
        <v>2378</v>
      </c>
      <c r="Y3179" t="s">
        <v>3114</v>
      </c>
      <c r="Z3179" t="s">
        <v>3532</v>
      </c>
      <c r="AA3179">
        <v>798088</v>
      </c>
      <c r="AB3179" s="203">
        <v>37030.875</v>
      </c>
      <c r="AC3179" s="203">
        <v>37032.875</v>
      </c>
    </row>
    <row r="3180" spans="1:29" x14ac:dyDescent="0.25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3</v>
      </c>
      <c r="F3180" s="218">
        <f t="shared" si="250"/>
        <v>75000</v>
      </c>
      <c r="G3180" s="207">
        <v>1266773</v>
      </c>
      <c r="H3180" s="203">
        <v>37029.400451388887</v>
      </c>
      <c r="I3180" t="s">
        <v>2464</v>
      </c>
      <c r="M3180" t="s">
        <v>2476</v>
      </c>
      <c r="N3180" t="s">
        <v>3110</v>
      </c>
      <c r="O3180" t="s">
        <v>2606</v>
      </c>
      <c r="Q3180" s="204">
        <v>25000</v>
      </c>
      <c r="S3180" t="s">
        <v>2477</v>
      </c>
      <c r="T3180" t="s">
        <v>3899</v>
      </c>
      <c r="U3180" s="206">
        <v>4.17</v>
      </c>
      <c r="V3180" t="s">
        <v>4134</v>
      </c>
      <c r="W3180" t="s">
        <v>2319</v>
      </c>
      <c r="X3180" t="s">
        <v>2320</v>
      </c>
      <c r="Y3180" t="s">
        <v>3114</v>
      </c>
      <c r="Z3180" t="s">
        <v>3532</v>
      </c>
      <c r="AA3180">
        <v>798089</v>
      </c>
      <c r="AB3180" s="203">
        <v>37030.875</v>
      </c>
      <c r="AC3180" s="203">
        <v>37032.875</v>
      </c>
    </row>
    <row r="3181" spans="1:29" x14ac:dyDescent="0.25">
      <c r="A3181" s="44" t="str">
        <f t="shared" si="246"/>
        <v>US Natural Gas Financial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Financial</v>
      </c>
      <c r="E3181" s="44">
        <f>IF(VLOOKUP(S3181,'DD-Lookup'!$J$6:$L$50,3,FALSE)="Monthly",(YEAR(AC3181)-YEAR(AB3181))*12+MONTH(AC3181)-MONTH(AB3181)+1,(AC3181-AB3181+1))</f>
        <v>13</v>
      </c>
      <c r="F3181" s="218">
        <f t="shared" si="250"/>
        <v>325000</v>
      </c>
      <c r="G3181" s="207">
        <v>1266774</v>
      </c>
      <c r="H3181" s="203">
        <v>37029.400567129633</v>
      </c>
      <c r="I3181" t="s">
        <v>2365</v>
      </c>
      <c r="M3181" t="s">
        <v>2476</v>
      </c>
      <c r="N3181" t="s">
        <v>2711</v>
      </c>
      <c r="O3181" t="s">
        <v>2588</v>
      </c>
      <c r="P3181" s="204">
        <v>25000</v>
      </c>
      <c r="S3181" t="s">
        <v>2477</v>
      </c>
      <c r="T3181" t="s">
        <v>3899</v>
      </c>
      <c r="U3181" s="206">
        <v>4.165</v>
      </c>
      <c r="V3181" t="s">
        <v>2922</v>
      </c>
      <c r="W3181" t="s">
        <v>3181</v>
      </c>
      <c r="X3181" t="s">
        <v>2306</v>
      </c>
      <c r="Y3181" t="s">
        <v>3964</v>
      </c>
      <c r="Z3181" t="s">
        <v>3532</v>
      </c>
      <c r="AA3181" t="s">
        <v>241</v>
      </c>
      <c r="AB3181" s="203">
        <v>37030.875</v>
      </c>
      <c r="AC3181" s="203">
        <v>37042.875</v>
      </c>
    </row>
    <row r="3182" spans="1:29" x14ac:dyDescent="0.25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3</v>
      </c>
      <c r="F3182" s="218">
        <f t="shared" si="250"/>
        <v>4017</v>
      </c>
      <c r="G3182" s="207">
        <v>1266775</v>
      </c>
      <c r="H3182" s="203">
        <v>37029.400567129633</v>
      </c>
      <c r="I3182" t="s">
        <v>2420</v>
      </c>
      <c r="M3182" t="s">
        <v>2476</v>
      </c>
      <c r="N3182" t="s">
        <v>3110</v>
      </c>
      <c r="O3182" t="s">
        <v>2610</v>
      </c>
      <c r="Q3182" s="204">
        <v>1339</v>
      </c>
      <c r="S3182" t="s">
        <v>2477</v>
      </c>
      <c r="T3182" t="s">
        <v>3899</v>
      </c>
      <c r="U3182" s="206">
        <v>4.3849999999999998</v>
      </c>
      <c r="V3182" t="s">
        <v>2421</v>
      </c>
      <c r="W3182" t="s">
        <v>2351</v>
      </c>
      <c r="X3182" t="s">
        <v>2352</v>
      </c>
      <c r="Y3182" t="s">
        <v>3114</v>
      </c>
      <c r="Z3182" t="s">
        <v>3532</v>
      </c>
      <c r="AA3182">
        <v>798090</v>
      </c>
      <c r="AB3182" s="203">
        <v>37030.875</v>
      </c>
      <c r="AC3182" s="203">
        <v>37032.875</v>
      </c>
    </row>
    <row r="3183" spans="1:29" x14ac:dyDescent="0.25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3</v>
      </c>
      <c r="F3183" s="218">
        <f t="shared" si="250"/>
        <v>3000</v>
      </c>
      <c r="G3183" s="207">
        <v>1266776</v>
      </c>
      <c r="H3183" s="203">
        <v>37029.400659722225</v>
      </c>
      <c r="I3183" t="s">
        <v>3165</v>
      </c>
      <c r="M3183" t="s">
        <v>2476</v>
      </c>
      <c r="N3183" t="s">
        <v>3110</v>
      </c>
      <c r="O3183" t="s">
        <v>1802</v>
      </c>
      <c r="P3183" s="204">
        <v>1000</v>
      </c>
      <c r="S3183" t="s">
        <v>2477</v>
      </c>
      <c r="T3183" t="s">
        <v>3899</v>
      </c>
      <c r="U3183" s="206">
        <v>4.03</v>
      </c>
      <c r="V3183" t="s">
        <v>3766</v>
      </c>
      <c r="W3183" t="s">
        <v>3157</v>
      </c>
      <c r="X3183" t="s">
        <v>3158</v>
      </c>
      <c r="Y3183" t="s">
        <v>3114</v>
      </c>
      <c r="Z3183" t="s">
        <v>3532</v>
      </c>
      <c r="AA3183">
        <v>798091</v>
      </c>
      <c r="AB3183" s="203">
        <v>37030.875</v>
      </c>
      <c r="AC3183" s="203">
        <v>37032.875</v>
      </c>
    </row>
    <row r="3184" spans="1:29" x14ac:dyDescent="0.25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3</v>
      </c>
      <c r="F3184" s="218">
        <f t="shared" si="250"/>
        <v>6000</v>
      </c>
      <c r="G3184" s="207">
        <v>1266777</v>
      </c>
      <c r="H3184" s="203">
        <v>37029.400671296295</v>
      </c>
      <c r="I3184" t="s">
        <v>2943</v>
      </c>
      <c r="M3184" t="s">
        <v>2476</v>
      </c>
      <c r="N3184" t="s">
        <v>3110</v>
      </c>
      <c r="O3184" t="s">
        <v>1779</v>
      </c>
      <c r="P3184" s="204">
        <v>2000</v>
      </c>
      <c r="S3184" t="s">
        <v>2477</v>
      </c>
      <c r="T3184" t="s">
        <v>3899</v>
      </c>
      <c r="U3184" s="206">
        <v>4.3449999999999998</v>
      </c>
      <c r="V3184" t="s">
        <v>147</v>
      </c>
      <c r="W3184" t="s">
        <v>3174</v>
      </c>
      <c r="X3184" t="s">
        <v>3175</v>
      </c>
      <c r="Y3184" t="s">
        <v>3114</v>
      </c>
      <c r="Z3184" t="s">
        <v>3532</v>
      </c>
      <c r="AA3184">
        <v>798092</v>
      </c>
      <c r="AB3184" s="203">
        <v>37030.875</v>
      </c>
      <c r="AC3184" s="203">
        <v>37032.875</v>
      </c>
    </row>
    <row r="3185" spans="1:29" x14ac:dyDescent="0.25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3</v>
      </c>
      <c r="F3185" s="218">
        <f t="shared" si="250"/>
        <v>30000</v>
      </c>
      <c r="G3185" s="207">
        <v>1266778</v>
      </c>
      <c r="H3185" s="203">
        <v>37029.400706018518</v>
      </c>
      <c r="I3185" t="s">
        <v>3147</v>
      </c>
      <c r="M3185" t="s">
        <v>2476</v>
      </c>
      <c r="N3185" t="s">
        <v>2445</v>
      </c>
      <c r="O3185" t="s">
        <v>1902</v>
      </c>
      <c r="P3185" s="204">
        <v>10000</v>
      </c>
      <c r="S3185" t="s">
        <v>2477</v>
      </c>
      <c r="T3185" t="s">
        <v>3899</v>
      </c>
      <c r="U3185" s="206">
        <v>4.13</v>
      </c>
      <c r="V3185" t="s">
        <v>2511</v>
      </c>
      <c r="W3185" t="s">
        <v>2827</v>
      </c>
      <c r="X3185" t="s">
        <v>2447</v>
      </c>
      <c r="Y3185" t="s">
        <v>3114</v>
      </c>
      <c r="Z3185" t="s">
        <v>2448</v>
      </c>
      <c r="AA3185">
        <v>798093</v>
      </c>
      <c r="AB3185" s="203">
        <v>37030.875</v>
      </c>
      <c r="AC3185" s="203">
        <v>37032.875</v>
      </c>
    </row>
    <row r="3186" spans="1:29" x14ac:dyDescent="0.25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3</v>
      </c>
      <c r="F3186" s="218">
        <f t="shared" si="250"/>
        <v>30000</v>
      </c>
      <c r="G3186" s="207">
        <v>1266780</v>
      </c>
      <c r="H3186" s="203">
        <v>37029.400763888887</v>
      </c>
      <c r="I3186" t="s">
        <v>4174</v>
      </c>
      <c r="M3186" t="s">
        <v>2476</v>
      </c>
      <c r="N3186" t="s">
        <v>3110</v>
      </c>
      <c r="O3186" t="s">
        <v>2623</v>
      </c>
      <c r="P3186" s="204">
        <v>10000</v>
      </c>
      <c r="S3186" t="s">
        <v>2477</v>
      </c>
      <c r="T3186" t="s">
        <v>3899</v>
      </c>
      <c r="U3186" s="206">
        <v>4.1349999999999998</v>
      </c>
      <c r="V3186" t="s">
        <v>2952</v>
      </c>
      <c r="W3186" t="s">
        <v>2326</v>
      </c>
      <c r="X3186" t="s">
        <v>2327</v>
      </c>
      <c r="Y3186" t="s">
        <v>3114</v>
      </c>
      <c r="Z3186" t="s">
        <v>3532</v>
      </c>
      <c r="AA3186">
        <v>798096</v>
      </c>
      <c r="AB3186" s="203">
        <v>37030.875</v>
      </c>
      <c r="AC3186" s="203">
        <v>37032.875</v>
      </c>
    </row>
    <row r="3187" spans="1:29" x14ac:dyDescent="0.25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3</v>
      </c>
      <c r="F3187" s="218">
        <f t="shared" si="250"/>
        <v>30000</v>
      </c>
      <c r="G3187" s="207">
        <v>1266779</v>
      </c>
      <c r="H3187" s="203">
        <v>37029.400763888887</v>
      </c>
      <c r="I3187" t="s">
        <v>3147</v>
      </c>
      <c r="M3187" t="s">
        <v>2476</v>
      </c>
      <c r="N3187" t="s">
        <v>2445</v>
      </c>
      <c r="O3187" t="s">
        <v>1902</v>
      </c>
      <c r="P3187" s="204">
        <v>10000</v>
      </c>
      <c r="S3187" t="s">
        <v>2477</v>
      </c>
      <c r="T3187" t="s">
        <v>3899</v>
      </c>
      <c r="U3187" s="206">
        <v>4.125</v>
      </c>
      <c r="V3187" t="s">
        <v>2511</v>
      </c>
      <c r="W3187" t="s">
        <v>2827</v>
      </c>
      <c r="X3187" t="s">
        <v>2447</v>
      </c>
      <c r="Y3187" t="s">
        <v>3114</v>
      </c>
      <c r="Z3187" t="s">
        <v>2448</v>
      </c>
      <c r="AA3187">
        <v>798095</v>
      </c>
      <c r="AB3187" s="203">
        <v>37030.875</v>
      </c>
      <c r="AC3187" s="203">
        <v>37032.875</v>
      </c>
    </row>
    <row r="3188" spans="1:29" x14ac:dyDescent="0.25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3</v>
      </c>
      <c r="F3188" s="218">
        <f t="shared" si="250"/>
        <v>15000</v>
      </c>
      <c r="G3188" s="207">
        <v>1266781</v>
      </c>
      <c r="H3188" s="203">
        <v>37029.40079861111</v>
      </c>
      <c r="I3188" t="s">
        <v>3240</v>
      </c>
      <c r="M3188" t="s">
        <v>2476</v>
      </c>
      <c r="N3188" t="s">
        <v>3110</v>
      </c>
      <c r="O3188" t="s">
        <v>2609</v>
      </c>
      <c r="P3188" s="204">
        <v>5000</v>
      </c>
      <c r="S3188" t="s">
        <v>2477</v>
      </c>
      <c r="T3188" t="s">
        <v>3899</v>
      </c>
      <c r="U3188" s="206">
        <v>4.0599999999999996</v>
      </c>
      <c r="V3188" t="s">
        <v>2318</v>
      </c>
      <c r="W3188" t="s">
        <v>2326</v>
      </c>
      <c r="X3188" t="s">
        <v>2378</v>
      </c>
      <c r="Y3188" t="s">
        <v>3114</v>
      </c>
      <c r="Z3188" t="s">
        <v>3532</v>
      </c>
      <c r="AA3188">
        <v>798097</v>
      </c>
      <c r="AB3188" s="203">
        <v>37030.875</v>
      </c>
      <c r="AC3188" s="203">
        <v>37032.875</v>
      </c>
    </row>
    <row r="3189" spans="1:29" x14ac:dyDescent="0.25">
      <c r="A3189" s="44" t="str">
        <f t="shared" si="246"/>
        <v>US Power Physical</v>
      </c>
      <c r="B3189" s="44" t="str">
        <f t="shared" si="247"/>
        <v>US</v>
      </c>
      <c r="C3189" s="44" t="str">
        <f t="shared" si="248"/>
        <v>Power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30</v>
      </c>
      <c r="F3189" s="218">
        <f t="shared" si="250"/>
        <v>1500</v>
      </c>
      <c r="G3189" s="207">
        <v>1266782</v>
      </c>
      <c r="H3189" s="203">
        <v>37029.400879629633</v>
      </c>
      <c r="I3189" t="s">
        <v>2666</v>
      </c>
      <c r="M3189" t="s">
        <v>3301</v>
      </c>
      <c r="N3189" t="s">
        <v>2631</v>
      </c>
      <c r="O3189" t="s">
        <v>2671</v>
      </c>
      <c r="Q3189" s="204">
        <v>50</v>
      </c>
      <c r="S3189" t="s">
        <v>2475</v>
      </c>
      <c r="T3189" t="s">
        <v>3899</v>
      </c>
      <c r="U3189" s="206">
        <v>38.4</v>
      </c>
      <c r="V3189" t="s">
        <v>1174</v>
      </c>
      <c r="W3189" t="s">
        <v>2660</v>
      </c>
      <c r="X3189" t="s">
        <v>2639</v>
      </c>
      <c r="Y3189" t="s">
        <v>4166</v>
      </c>
      <c r="Z3189" t="s">
        <v>3527</v>
      </c>
      <c r="AA3189">
        <v>615334.1</v>
      </c>
      <c r="AB3189" s="203">
        <v>37135.71597222222</v>
      </c>
      <c r="AC3189" s="203">
        <v>37164.71597222222</v>
      </c>
    </row>
    <row r="3190" spans="1:29" x14ac:dyDescent="0.25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3</v>
      </c>
      <c r="F3190" s="218">
        <f t="shared" si="250"/>
        <v>15000</v>
      </c>
      <c r="G3190" s="207">
        <v>1266783</v>
      </c>
      <c r="H3190" s="203">
        <v>37029.400902777779</v>
      </c>
      <c r="I3190" t="s">
        <v>2316</v>
      </c>
      <c r="M3190" t="s">
        <v>2476</v>
      </c>
      <c r="N3190" t="s">
        <v>3110</v>
      </c>
      <c r="O3190" t="s">
        <v>1768</v>
      </c>
      <c r="Q3190" s="204">
        <v>5000</v>
      </c>
      <c r="S3190" t="s">
        <v>2477</v>
      </c>
      <c r="T3190" t="s">
        <v>3899</v>
      </c>
      <c r="U3190" s="206">
        <v>3.9849999999999999</v>
      </c>
      <c r="V3190" t="s">
        <v>2548</v>
      </c>
      <c r="W3190" t="s">
        <v>3174</v>
      </c>
      <c r="X3190" t="s">
        <v>3138</v>
      </c>
      <c r="Y3190" t="s">
        <v>3114</v>
      </c>
      <c r="Z3190" t="s">
        <v>3532</v>
      </c>
      <c r="AA3190">
        <v>798098</v>
      </c>
      <c r="AB3190" s="203">
        <v>37030.875</v>
      </c>
      <c r="AC3190" s="203">
        <v>37032.875</v>
      </c>
    </row>
    <row r="3191" spans="1:29" x14ac:dyDescent="0.25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3</v>
      </c>
      <c r="F3191" s="218">
        <f t="shared" si="250"/>
        <v>3402</v>
      </c>
      <c r="G3191" s="207">
        <v>1266784</v>
      </c>
      <c r="H3191" s="203">
        <v>37029.400983796295</v>
      </c>
      <c r="I3191" t="s">
        <v>2704</v>
      </c>
      <c r="M3191" t="s">
        <v>2476</v>
      </c>
      <c r="N3191" t="s">
        <v>3110</v>
      </c>
      <c r="O3191" t="s">
        <v>1928</v>
      </c>
      <c r="Q3191" s="204">
        <v>1134</v>
      </c>
      <c r="S3191" t="s">
        <v>2477</v>
      </c>
      <c r="T3191" t="s">
        <v>3899</v>
      </c>
      <c r="U3191" s="206">
        <v>4.1749999999999998</v>
      </c>
      <c r="V3191" t="s">
        <v>3145</v>
      </c>
      <c r="W3191" t="s">
        <v>3112</v>
      </c>
      <c r="X3191" t="s">
        <v>3113</v>
      </c>
      <c r="Y3191" t="s">
        <v>3114</v>
      </c>
      <c r="Z3191" t="s">
        <v>3532</v>
      </c>
      <c r="AA3191">
        <v>798101</v>
      </c>
      <c r="AB3191" s="203">
        <v>37030.875</v>
      </c>
      <c r="AC3191" s="203">
        <v>37032.875</v>
      </c>
    </row>
    <row r="3192" spans="1:29" x14ac:dyDescent="0.25">
      <c r="A3192" s="44" t="str">
        <f t="shared" si="246"/>
        <v>US Natural Gas Financial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Financial</v>
      </c>
      <c r="E3192" s="44">
        <f>IF(VLOOKUP(S3192,'DD-Lookup'!$J$6:$L$50,3,FALSE)="Monthly",(YEAR(AC3192)-YEAR(AB3192))*12+MONTH(AC3192)-MONTH(AB3192)+1,(AC3192-AB3192+1))</f>
        <v>30</v>
      </c>
      <c r="F3192" s="218">
        <f t="shared" si="250"/>
        <v>1500000</v>
      </c>
      <c r="G3192" s="207">
        <v>1266785</v>
      </c>
      <c r="H3192" s="203">
        <v>37029.401041666664</v>
      </c>
      <c r="I3192" t="s">
        <v>2723</v>
      </c>
      <c r="M3192" t="s">
        <v>2476</v>
      </c>
      <c r="N3192" t="s">
        <v>3125</v>
      </c>
      <c r="O3192" t="s">
        <v>2738</v>
      </c>
      <c r="Q3192" s="204">
        <v>50000</v>
      </c>
      <c r="S3192" t="s">
        <v>2477</v>
      </c>
      <c r="T3192" t="s">
        <v>3899</v>
      </c>
      <c r="U3192" s="206">
        <v>-2.5000000000000001E-3</v>
      </c>
      <c r="V3192" t="s">
        <v>2459</v>
      </c>
      <c r="W3192" t="s">
        <v>2872</v>
      </c>
      <c r="X3192" t="s">
        <v>2873</v>
      </c>
      <c r="Y3192" t="s">
        <v>3964</v>
      </c>
      <c r="Z3192" t="s">
        <v>3532</v>
      </c>
      <c r="AA3192" t="s">
        <v>242</v>
      </c>
      <c r="AB3192" s="203">
        <v>37043.875</v>
      </c>
      <c r="AC3192" s="203">
        <v>37072.875</v>
      </c>
    </row>
    <row r="3193" spans="1:29" x14ac:dyDescent="0.25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3</v>
      </c>
      <c r="F3193" s="218">
        <f t="shared" si="250"/>
        <v>15000</v>
      </c>
      <c r="G3193" s="207">
        <v>1266786</v>
      </c>
      <c r="H3193" s="203">
        <v>37029.401076388887</v>
      </c>
      <c r="I3193" t="s">
        <v>2630</v>
      </c>
      <c r="M3193" t="s">
        <v>2476</v>
      </c>
      <c r="N3193" t="s">
        <v>3110</v>
      </c>
      <c r="O3193" t="s">
        <v>1861</v>
      </c>
      <c r="P3193" s="204">
        <v>5000</v>
      </c>
      <c r="S3193" t="s">
        <v>2477</v>
      </c>
      <c r="T3193" t="s">
        <v>3899</v>
      </c>
      <c r="U3193" s="206">
        <v>4.1425000000000001</v>
      </c>
      <c r="V3193" t="s">
        <v>3744</v>
      </c>
      <c r="W3193" t="s">
        <v>3112</v>
      </c>
      <c r="X3193" t="s">
        <v>3113</v>
      </c>
      <c r="Y3193" t="s">
        <v>3114</v>
      </c>
      <c r="Z3193" t="s">
        <v>3532</v>
      </c>
      <c r="AA3193">
        <v>798102</v>
      </c>
      <c r="AB3193" s="203">
        <v>37030.875</v>
      </c>
      <c r="AC3193" s="203">
        <v>37032.875</v>
      </c>
    </row>
    <row r="3194" spans="1:29" x14ac:dyDescent="0.25">
      <c r="A3194" s="44" t="str">
        <f t="shared" si="246"/>
        <v>US Natural Gas Financial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Financial</v>
      </c>
      <c r="E3194" s="44">
        <f>IF(VLOOKUP(S3194,'DD-Lookup'!$J$6:$L$50,3,FALSE)="Monthly",(YEAR(AC3194)-YEAR(AB3194))*12+MONTH(AC3194)-MONTH(AB3194)+1,(AC3194-AB3194+1))</f>
        <v>151</v>
      </c>
      <c r="F3194" s="218">
        <f t="shared" si="250"/>
        <v>755000</v>
      </c>
      <c r="G3194" s="207">
        <v>1266787</v>
      </c>
      <c r="H3194" s="203">
        <v>37029.401099537034</v>
      </c>
      <c r="I3194" t="s">
        <v>3118</v>
      </c>
      <c r="M3194" t="s">
        <v>2476</v>
      </c>
      <c r="N3194" t="s">
        <v>3125</v>
      </c>
      <c r="O3194" t="s">
        <v>243</v>
      </c>
      <c r="Q3194" s="204">
        <v>5000</v>
      </c>
      <c r="S3194" t="s">
        <v>2477</v>
      </c>
      <c r="T3194" t="s">
        <v>3899</v>
      </c>
      <c r="U3194" s="206">
        <v>0.45500000000000002</v>
      </c>
      <c r="V3194" t="s">
        <v>3789</v>
      </c>
      <c r="W3194" t="s">
        <v>3126</v>
      </c>
      <c r="X3194" t="s">
        <v>3127</v>
      </c>
      <c r="Y3194" t="s">
        <v>3964</v>
      </c>
      <c r="Z3194" t="s">
        <v>3532</v>
      </c>
      <c r="AA3194" t="s">
        <v>244</v>
      </c>
      <c r="AB3194" s="203">
        <v>37196</v>
      </c>
      <c r="AC3194" s="203">
        <v>37346</v>
      </c>
    </row>
    <row r="3195" spans="1:29" x14ac:dyDescent="0.25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151</v>
      </c>
      <c r="F3195" s="218">
        <f t="shared" si="250"/>
        <v>755000</v>
      </c>
      <c r="G3195" s="207">
        <v>1266788</v>
      </c>
      <c r="H3195" s="203">
        <v>37029.401122685187</v>
      </c>
      <c r="I3195" t="s">
        <v>2699</v>
      </c>
      <c r="M3195" t="s">
        <v>2476</v>
      </c>
      <c r="N3195" t="s">
        <v>2711</v>
      </c>
      <c r="O3195" t="s">
        <v>3148</v>
      </c>
      <c r="P3195" s="204">
        <v>5000</v>
      </c>
      <c r="S3195" t="s">
        <v>2477</v>
      </c>
      <c r="T3195" t="s">
        <v>3899</v>
      </c>
      <c r="U3195" s="206">
        <v>4.6950000000000003</v>
      </c>
      <c r="V3195" t="s">
        <v>3821</v>
      </c>
      <c r="W3195" t="s">
        <v>3390</v>
      </c>
      <c r="X3195" t="s">
        <v>2713</v>
      </c>
      <c r="Y3195" t="s">
        <v>3964</v>
      </c>
      <c r="Z3195" t="s">
        <v>3532</v>
      </c>
      <c r="AA3195" t="s">
        <v>245</v>
      </c>
      <c r="AB3195" s="203">
        <v>37196</v>
      </c>
      <c r="AC3195" s="203">
        <v>37346</v>
      </c>
    </row>
    <row r="3196" spans="1:29" x14ac:dyDescent="0.25">
      <c r="A3196" s="44" t="str">
        <f t="shared" si="246"/>
        <v>US Natural Gas Financial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Financial</v>
      </c>
      <c r="E3196" s="44">
        <f>IF(VLOOKUP(S3196,'DD-Lookup'!$J$6:$L$50,3,FALSE)="Monthly",(YEAR(AC3196)-YEAR(AB3196))*12+MONTH(AC3196)-MONTH(AB3196)+1,(AC3196-AB3196+1))</f>
        <v>151</v>
      </c>
      <c r="F3196" s="218">
        <f t="shared" si="250"/>
        <v>755000</v>
      </c>
      <c r="G3196" s="207">
        <v>1266789</v>
      </c>
      <c r="H3196" s="203">
        <v>37029.401250000003</v>
      </c>
      <c r="I3196" t="s">
        <v>2710</v>
      </c>
      <c r="M3196" t="s">
        <v>2476</v>
      </c>
      <c r="N3196" t="s">
        <v>2711</v>
      </c>
      <c r="O3196" t="s">
        <v>3148</v>
      </c>
      <c r="P3196" s="204">
        <v>5000</v>
      </c>
      <c r="S3196" t="s">
        <v>2477</v>
      </c>
      <c r="T3196" t="s">
        <v>3899</v>
      </c>
      <c r="U3196" s="206">
        <v>4.6950000000000003</v>
      </c>
      <c r="V3196" t="s">
        <v>2962</v>
      </c>
      <c r="W3196" t="s">
        <v>3390</v>
      </c>
      <c r="X3196" t="s">
        <v>2713</v>
      </c>
      <c r="Y3196" t="s">
        <v>3964</v>
      </c>
      <c r="Z3196" t="s">
        <v>3532</v>
      </c>
      <c r="AA3196" t="s">
        <v>246</v>
      </c>
      <c r="AB3196" s="203">
        <v>37196</v>
      </c>
      <c r="AC3196" s="203">
        <v>37346</v>
      </c>
    </row>
    <row r="3197" spans="1:29" x14ac:dyDescent="0.25">
      <c r="A3197" s="44" t="str">
        <f t="shared" si="246"/>
        <v>US Crude Financial</v>
      </c>
      <c r="B3197" s="44" t="str">
        <f t="shared" si="247"/>
        <v>US</v>
      </c>
      <c r="C3197" s="44" t="str">
        <f t="shared" si="248"/>
        <v>Crude</v>
      </c>
      <c r="D3197" s="44" t="str">
        <f t="shared" si="249"/>
        <v>Financial</v>
      </c>
      <c r="E3197" s="44">
        <f>IF(VLOOKUP(S3197,'DD-Lookup'!$J$6:$L$50,3,FALSE)="Monthly",(YEAR(AC3197)-YEAR(AB3197))*12+MONTH(AC3197)-MONTH(AB3197)+1,(AC3197-AB3197+1))</f>
        <v>1</v>
      </c>
      <c r="F3197" s="218">
        <f t="shared" si="250"/>
        <v>25000</v>
      </c>
      <c r="G3197" s="207">
        <v>1266790</v>
      </c>
      <c r="H3197" s="203">
        <v>37029.401365740741</v>
      </c>
      <c r="I3197" t="s">
        <v>4149</v>
      </c>
      <c r="M3197" t="s">
        <v>3626</v>
      </c>
      <c r="N3197" t="s">
        <v>3698</v>
      </c>
      <c r="O3197" t="s">
        <v>3829</v>
      </c>
      <c r="Q3197" s="204">
        <v>25000</v>
      </c>
      <c r="S3197" t="s">
        <v>2479</v>
      </c>
      <c r="T3197" t="s">
        <v>3899</v>
      </c>
      <c r="U3197" s="206">
        <v>-0.41</v>
      </c>
      <c r="V3197" t="s">
        <v>3218</v>
      </c>
      <c r="W3197" t="s">
        <v>3700</v>
      </c>
      <c r="X3197" t="s">
        <v>3701</v>
      </c>
      <c r="Y3197" t="s">
        <v>3964</v>
      </c>
      <c r="Z3197" t="s">
        <v>3532</v>
      </c>
      <c r="AA3197" t="s">
        <v>247</v>
      </c>
      <c r="AB3197" s="203">
        <v>37043</v>
      </c>
      <c r="AC3197" s="203">
        <v>37072</v>
      </c>
    </row>
    <row r="3198" spans="1:29" x14ac:dyDescent="0.25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3</v>
      </c>
      <c r="F3198" s="218">
        <f t="shared" si="250"/>
        <v>5562</v>
      </c>
      <c r="G3198" s="207">
        <v>1266791</v>
      </c>
      <c r="H3198" s="203">
        <v>37029.401388888888</v>
      </c>
      <c r="I3198" t="s">
        <v>2989</v>
      </c>
      <c r="M3198" t="s">
        <v>2476</v>
      </c>
      <c r="N3198" t="s">
        <v>3110</v>
      </c>
      <c r="O3198" t="s">
        <v>1755</v>
      </c>
      <c r="P3198" s="204">
        <v>1854</v>
      </c>
      <c r="S3198" t="s">
        <v>2477</v>
      </c>
      <c r="T3198" t="s">
        <v>3899</v>
      </c>
      <c r="U3198" s="206">
        <v>4.4800000000000004</v>
      </c>
      <c r="V3198" t="s">
        <v>2530</v>
      </c>
      <c r="W3198" t="s">
        <v>2358</v>
      </c>
      <c r="X3198" t="s">
        <v>2359</v>
      </c>
      <c r="Y3198" t="s">
        <v>3114</v>
      </c>
      <c r="Z3198" t="s">
        <v>3532</v>
      </c>
      <c r="AA3198">
        <v>798103</v>
      </c>
      <c r="AB3198" s="203">
        <v>37030.875</v>
      </c>
      <c r="AC3198" s="203">
        <v>37032.875</v>
      </c>
    </row>
    <row r="3199" spans="1:29" x14ac:dyDescent="0.25">
      <c r="A3199" s="44" t="str">
        <f t="shared" si="246"/>
        <v xml:space="preserve"> Sea Freight Financial</v>
      </c>
      <c r="B3199" s="44" t="str">
        <f t="shared" si="247"/>
        <v/>
      </c>
      <c r="C3199" s="44" t="str">
        <f t="shared" si="248"/>
        <v>Sea Freight</v>
      </c>
      <c r="D3199" s="44" t="str">
        <f t="shared" si="249"/>
        <v>Financial</v>
      </c>
      <c r="E3199" s="44">
        <f>IF(VLOOKUP(S3199,'DD-Lookup'!$J$6:$L$50,3,FALSE)="Monthly",(YEAR(AC3199)-YEAR(AB3199))*12+MONTH(AC3199)-MONTH(AB3199)+1,(AC3199-AB3199+1))</f>
        <v>30</v>
      </c>
      <c r="F3199" s="218">
        <f t="shared" si="250"/>
        <v>480</v>
      </c>
      <c r="G3199" s="207">
        <v>1266792</v>
      </c>
      <c r="H3199" s="203">
        <v>37029.401400462964</v>
      </c>
      <c r="I3199" t="s">
        <v>4168</v>
      </c>
      <c r="M3199" t="s">
        <v>3083</v>
      </c>
      <c r="N3199" t="s">
        <v>248</v>
      </c>
      <c r="O3199" t="s">
        <v>249</v>
      </c>
      <c r="P3199" s="204">
        <v>16</v>
      </c>
      <c r="S3199" t="s">
        <v>3233</v>
      </c>
      <c r="T3199" t="s">
        <v>3899</v>
      </c>
      <c r="U3199" s="206">
        <v>147.5</v>
      </c>
      <c r="V3199" t="s">
        <v>250</v>
      </c>
      <c r="W3199" t="s">
        <v>3084</v>
      </c>
      <c r="X3199" t="s">
        <v>251</v>
      </c>
      <c r="Y3199" t="s">
        <v>3964</v>
      </c>
      <c r="Z3199" t="s">
        <v>252</v>
      </c>
      <c r="AA3199" t="s">
        <v>253</v>
      </c>
      <c r="AB3199" s="203">
        <v>37043</v>
      </c>
      <c r="AC3199" s="203">
        <v>37072</v>
      </c>
    </row>
    <row r="3200" spans="1:29" x14ac:dyDescent="0.25">
      <c r="A3200" s="44" t="str">
        <f t="shared" si="246"/>
        <v xml:space="preserve"> Metals Financial</v>
      </c>
      <c r="B3200" s="44" t="str">
        <f t="shared" si="247"/>
        <v/>
      </c>
      <c r="C3200" s="44" t="str">
        <f t="shared" si="248"/>
        <v>Metals</v>
      </c>
      <c r="D3200" s="44" t="str">
        <f t="shared" si="249"/>
        <v>Financial</v>
      </c>
      <c r="E3200" s="44">
        <f>IF(VLOOKUP(S3200,'DD-Lookup'!$J$6:$L$50,3,FALSE)="Monthly",(YEAR(AC3200)-YEAR(AB3200))*12+MONTH(AC3200)-MONTH(AB3200)+1,(AC3200-AB3200+1))</f>
        <v>1</v>
      </c>
      <c r="F3200" s="218">
        <f t="shared" si="250"/>
        <v>5</v>
      </c>
      <c r="G3200" s="207">
        <v>1266793</v>
      </c>
      <c r="H3200" s="203">
        <v>37029.401412037034</v>
      </c>
      <c r="I3200" t="s">
        <v>4034</v>
      </c>
      <c r="M3200" t="s">
        <v>2482</v>
      </c>
      <c r="N3200" t="s">
        <v>3896</v>
      </c>
      <c r="O3200" t="s">
        <v>3897</v>
      </c>
      <c r="P3200" s="204">
        <v>5</v>
      </c>
      <c r="S3200" t="s">
        <v>3898</v>
      </c>
      <c r="T3200" t="s">
        <v>3899</v>
      </c>
      <c r="U3200" s="206">
        <v>1706</v>
      </c>
      <c r="V3200" t="s">
        <v>4159</v>
      </c>
      <c r="W3200" t="s">
        <v>3922</v>
      </c>
      <c r="X3200" t="s">
        <v>3902</v>
      </c>
      <c r="Y3200" t="s">
        <v>3903</v>
      </c>
      <c r="Z3200" t="s">
        <v>3904</v>
      </c>
      <c r="AA3200">
        <v>2138734</v>
      </c>
    </row>
    <row r="3201" spans="1:29" x14ac:dyDescent="0.25">
      <c r="A3201" s="44" t="str">
        <f t="shared" si="246"/>
        <v xml:space="preserve"> Natural Gas Physical</v>
      </c>
      <c r="B3201" s="44" t="str">
        <f t="shared" si="247"/>
        <v/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4</v>
      </c>
      <c r="F3201" s="218">
        <f t="shared" si="250"/>
        <v>40000</v>
      </c>
      <c r="G3201" s="207">
        <v>1266795</v>
      </c>
      <c r="H3201" s="203">
        <v>37029.401493055557</v>
      </c>
      <c r="I3201" t="s">
        <v>2783</v>
      </c>
      <c r="M3201" t="s">
        <v>2476</v>
      </c>
      <c r="N3201" t="s">
        <v>2391</v>
      </c>
      <c r="O3201" t="s">
        <v>2080</v>
      </c>
      <c r="P3201" s="204">
        <v>10000</v>
      </c>
      <c r="S3201" t="s">
        <v>4050</v>
      </c>
      <c r="T3201" t="s">
        <v>2392</v>
      </c>
      <c r="U3201" s="206">
        <v>5.4</v>
      </c>
      <c r="V3201" t="s">
        <v>3195</v>
      </c>
      <c r="W3201" t="s">
        <v>2394</v>
      </c>
      <c r="X3201" t="s">
        <v>2395</v>
      </c>
      <c r="Y3201" t="s">
        <v>3114</v>
      </c>
      <c r="Z3201" t="s">
        <v>3533</v>
      </c>
      <c r="AA3201">
        <v>798105</v>
      </c>
      <c r="AB3201" s="203">
        <v>37029.875</v>
      </c>
      <c r="AC3201" s="203">
        <v>37032.875</v>
      </c>
    </row>
    <row r="3202" spans="1:29" x14ac:dyDescent="0.25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3</v>
      </c>
      <c r="F3202" s="218">
        <f t="shared" si="250"/>
        <v>399</v>
      </c>
      <c r="G3202" s="207">
        <v>1266794</v>
      </c>
      <c r="H3202" s="203">
        <v>37029.401493055557</v>
      </c>
      <c r="I3202" t="s">
        <v>2512</v>
      </c>
      <c r="M3202" t="s">
        <v>2476</v>
      </c>
      <c r="N3202" t="s">
        <v>3110</v>
      </c>
      <c r="O3202" t="s">
        <v>1178</v>
      </c>
      <c r="P3202" s="204">
        <v>133</v>
      </c>
      <c r="S3202" t="s">
        <v>2477</v>
      </c>
      <c r="T3202" t="s">
        <v>3899</v>
      </c>
      <c r="U3202" s="206">
        <v>4.07</v>
      </c>
      <c r="V3202" t="s">
        <v>2513</v>
      </c>
      <c r="W3202" t="s">
        <v>4133</v>
      </c>
      <c r="X3202" t="s">
        <v>2378</v>
      </c>
      <c r="Y3202" t="s">
        <v>3114</v>
      </c>
      <c r="Z3202" t="s">
        <v>3532</v>
      </c>
      <c r="AA3202">
        <v>798104</v>
      </c>
      <c r="AB3202" s="203">
        <v>37030.875</v>
      </c>
      <c r="AC3202" s="203">
        <v>37032.875</v>
      </c>
    </row>
    <row r="3203" spans="1:29" x14ac:dyDescent="0.25">
      <c r="A3203" s="44" t="str">
        <f t="shared" si="246"/>
        <v xml:space="preserve"> Metals Financial</v>
      </c>
      <c r="B3203" s="44" t="str">
        <f t="shared" si="247"/>
        <v/>
      </c>
      <c r="C3203" s="44" t="str">
        <f t="shared" si="248"/>
        <v>Metals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1</v>
      </c>
      <c r="F3203" s="218">
        <f t="shared" si="250"/>
        <v>4</v>
      </c>
      <c r="G3203" s="207">
        <v>1266796</v>
      </c>
      <c r="H3203" s="203">
        <v>37029.401539351849</v>
      </c>
      <c r="I3203" t="s">
        <v>3966</v>
      </c>
      <c r="M3203" t="s">
        <v>2482</v>
      </c>
      <c r="N3203" t="s">
        <v>3896</v>
      </c>
      <c r="O3203" t="s">
        <v>3897</v>
      </c>
      <c r="Q3203" s="204">
        <v>4</v>
      </c>
      <c r="S3203" t="s">
        <v>3898</v>
      </c>
      <c r="T3203" t="s">
        <v>3899</v>
      </c>
      <c r="U3203" s="206">
        <v>1707</v>
      </c>
      <c r="V3203" t="s">
        <v>4025</v>
      </c>
      <c r="W3203" t="s">
        <v>3922</v>
      </c>
      <c r="X3203" t="s">
        <v>3902</v>
      </c>
      <c r="Y3203" t="s">
        <v>3903</v>
      </c>
      <c r="Z3203" t="s">
        <v>3904</v>
      </c>
      <c r="AA3203">
        <v>2138736</v>
      </c>
    </row>
    <row r="3204" spans="1:29" x14ac:dyDescent="0.25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13</v>
      </c>
      <c r="F3204" s="218">
        <f t="shared" si="250"/>
        <v>32500</v>
      </c>
      <c r="G3204" s="207">
        <v>1266797</v>
      </c>
      <c r="H3204" s="203">
        <v>37029.401585648149</v>
      </c>
      <c r="I3204" t="s">
        <v>2630</v>
      </c>
      <c r="M3204" t="s">
        <v>2476</v>
      </c>
      <c r="N3204" t="s">
        <v>3110</v>
      </c>
      <c r="O3204" t="s">
        <v>254</v>
      </c>
      <c r="P3204" s="204">
        <v>2500</v>
      </c>
      <c r="S3204" t="s">
        <v>2477</v>
      </c>
      <c r="T3204" t="s">
        <v>3899</v>
      </c>
      <c r="U3204" s="206">
        <v>4.0750000000000002</v>
      </c>
      <c r="V3204" t="s">
        <v>2963</v>
      </c>
      <c r="W3204" t="s">
        <v>3157</v>
      </c>
      <c r="X3204" t="s">
        <v>3158</v>
      </c>
      <c r="Y3204" t="s">
        <v>3114</v>
      </c>
      <c r="Z3204" t="s">
        <v>3532</v>
      </c>
      <c r="AA3204">
        <v>798106</v>
      </c>
      <c r="AB3204" s="203">
        <v>37030.875</v>
      </c>
      <c r="AC3204" s="203">
        <v>37042.875</v>
      </c>
    </row>
    <row r="3205" spans="1:29" x14ac:dyDescent="0.25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3</v>
      </c>
      <c r="F3205" s="218">
        <f t="shared" si="250"/>
        <v>30000</v>
      </c>
      <c r="G3205" s="207">
        <v>1266799</v>
      </c>
      <c r="H3205" s="203">
        <v>37029.401585648149</v>
      </c>
      <c r="I3205" t="s">
        <v>2723</v>
      </c>
      <c r="M3205" t="s">
        <v>2476</v>
      </c>
      <c r="N3205" t="s">
        <v>3110</v>
      </c>
      <c r="O3205" t="s">
        <v>2606</v>
      </c>
      <c r="P3205" s="204">
        <v>10000</v>
      </c>
      <c r="S3205" t="s">
        <v>2477</v>
      </c>
      <c r="T3205" t="s">
        <v>3899</v>
      </c>
      <c r="U3205" s="206">
        <v>4.17</v>
      </c>
      <c r="V3205" t="s">
        <v>2837</v>
      </c>
      <c r="W3205" t="s">
        <v>2319</v>
      </c>
      <c r="X3205" t="s">
        <v>2320</v>
      </c>
      <c r="Y3205" t="s">
        <v>3114</v>
      </c>
      <c r="Z3205" t="s">
        <v>3532</v>
      </c>
      <c r="AA3205">
        <v>798107</v>
      </c>
      <c r="AB3205" s="203">
        <v>37030.875</v>
      </c>
      <c r="AC3205" s="203">
        <v>37032.875</v>
      </c>
    </row>
    <row r="3206" spans="1:29" x14ac:dyDescent="0.25">
      <c r="A3206" s="44" t="str">
        <f t="shared" si="246"/>
        <v xml:space="preserve"> Metals Financial</v>
      </c>
      <c r="B3206" s="44" t="str">
        <f t="shared" si="247"/>
        <v/>
      </c>
      <c r="C3206" s="44" t="str">
        <f t="shared" si="248"/>
        <v>Metals</v>
      </c>
      <c r="D3206" s="44" t="str">
        <f t="shared" si="249"/>
        <v>Financial</v>
      </c>
      <c r="E3206" s="44">
        <f>IF(VLOOKUP(S3206,'DD-Lookup'!$J$6:$L$50,3,FALSE)="Monthly",(YEAR(AC3206)-YEAR(AB3206))*12+MONTH(AC3206)-MONTH(AB3206)+1,(AC3206-AB3206+1))</f>
        <v>1</v>
      </c>
      <c r="F3206" s="218">
        <f t="shared" si="250"/>
        <v>16</v>
      </c>
      <c r="G3206" s="207">
        <v>1266800</v>
      </c>
      <c r="H3206" s="203">
        <v>37029.401620370372</v>
      </c>
      <c r="I3206" t="s">
        <v>1195</v>
      </c>
      <c r="M3206" t="s">
        <v>2482</v>
      </c>
      <c r="N3206" t="s">
        <v>3896</v>
      </c>
      <c r="O3206" t="s">
        <v>3897</v>
      </c>
      <c r="Q3206" s="204">
        <v>16</v>
      </c>
      <c r="S3206" t="s">
        <v>3898</v>
      </c>
      <c r="T3206" t="s">
        <v>3899</v>
      </c>
      <c r="U3206" s="206">
        <v>1707</v>
      </c>
      <c r="V3206" t="s">
        <v>1196</v>
      </c>
      <c r="W3206" t="s">
        <v>3922</v>
      </c>
      <c r="X3206" t="s">
        <v>3902</v>
      </c>
      <c r="Y3206" t="s">
        <v>3903</v>
      </c>
      <c r="Z3206" t="s">
        <v>3904</v>
      </c>
      <c r="AA3206">
        <v>2138738</v>
      </c>
    </row>
    <row r="3207" spans="1:29" x14ac:dyDescent="0.25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3</v>
      </c>
      <c r="F3207" s="218">
        <f t="shared" si="250"/>
        <v>6321</v>
      </c>
      <c r="G3207" s="207">
        <v>1266801</v>
      </c>
      <c r="H3207" s="203">
        <v>37029.401655092595</v>
      </c>
      <c r="I3207" t="s">
        <v>2328</v>
      </c>
      <c r="M3207" t="s">
        <v>2476</v>
      </c>
      <c r="N3207" t="s">
        <v>3110</v>
      </c>
      <c r="O3207" t="s">
        <v>2612</v>
      </c>
      <c r="P3207" s="204">
        <v>2107</v>
      </c>
      <c r="S3207" t="s">
        <v>2477</v>
      </c>
      <c r="T3207" t="s">
        <v>3899</v>
      </c>
      <c r="U3207" s="206">
        <v>4.0949999999999998</v>
      </c>
      <c r="V3207" t="s">
        <v>2465</v>
      </c>
      <c r="W3207" t="s">
        <v>2326</v>
      </c>
      <c r="X3207" t="s">
        <v>2378</v>
      </c>
      <c r="Y3207" t="s">
        <v>3114</v>
      </c>
      <c r="Z3207" t="s">
        <v>3532</v>
      </c>
      <c r="AA3207">
        <v>798108</v>
      </c>
      <c r="AB3207" s="203">
        <v>37030.875</v>
      </c>
      <c r="AC3207" s="203">
        <v>37032.875</v>
      </c>
    </row>
    <row r="3208" spans="1:29" x14ac:dyDescent="0.25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3</v>
      </c>
      <c r="F3208" s="218">
        <f t="shared" si="250"/>
        <v>21093</v>
      </c>
      <c r="G3208" s="207">
        <v>1266802</v>
      </c>
      <c r="H3208" s="203">
        <v>37029.401689814818</v>
      </c>
      <c r="I3208" t="s">
        <v>2654</v>
      </c>
      <c r="M3208" t="s">
        <v>2476</v>
      </c>
      <c r="N3208" t="s">
        <v>2445</v>
      </c>
      <c r="O3208" t="s">
        <v>1902</v>
      </c>
      <c r="P3208" s="204">
        <v>7031</v>
      </c>
      <c r="S3208" t="s">
        <v>2477</v>
      </c>
      <c r="T3208" t="s">
        <v>3899</v>
      </c>
      <c r="U3208" s="206">
        <v>4.1150000000000002</v>
      </c>
      <c r="V3208" t="s">
        <v>2520</v>
      </c>
      <c r="W3208" t="s">
        <v>2827</v>
      </c>
      <c r="X3208" t="s">
        <v>2447</v>
      </c>
      <c r="Y3208" t="s">
        <v>3114</v>
      </c>
      <c r="Z3208" t="s">
        <v>2448</v>
      </c>
      <c r="AA3208">
        <v>798109</v>
      </c>
      <c r="AB3208" s="203">
        <v>37030.875</v>
      </c>
      <c r="AC3208" s="203">
        <v>37032.875</v>
      </c>
    </row>
    <row r="3209" spans="1:29" x14ac:dyDescent="0.25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3</v>
      </c>
      <c r="F3209" s="218">
        <f t="shared" si="250"/>
        <v>45000</v>
      </c>
      <c r="G3209" s="207">
        <v>1266803</v>
      </c>
      <c r="H3209" s="203">
        <v>37029.401886574073</v>
      </c>
      <c r="I3209" t="s">
        <v>2316</v>
      </c>
      <c r="M3209" t="s">
        <v>2476</v>
      </c>
      <c r="N3209" t="s">
        <v>3110</v>
      </c>
      <c r="O3209" t="s">
        <v>2606</v>
      </c>
      <c r="P3209" s="204">
        <v>15000</v>
      </c>
      <c r="S3209" t="s">
        <v>2477</v>
      </c>
      <c r="T3209" t="s">
        <v>3899</v>
      </c>
      <c r="U3209" s="206">
        <v>4.17</v>
      </c>
      <c r="V3209" t="s">
        <v>3795</v>
      </c>
      <c r="W3209" t="s">
        <v>2319</v>
      </c>
      <c r="X3209" t="s">
        <v>2320</v>
      </c>
      <c r="Y3209" t="s">
        <v>3114</v>
      </c>
      <c r="Z3209" t="s">
        <v>3532</v>
      </c>
      <c r="AA3209">
        <v>798110</v>
      </c>
      <c r="AB3209" s="203">
        <v>37030.875</v>
      </c>
      <c r="AC3209" s="203">
        <v>37032.875</v>
      </c>
    </row>
    <row r="3210" spans="1:29" x14ac:dyDescent="0.25">
      <c r="A3210" s="44" t="str">
        <f t="shared" si="246"/>
        <v xml:space="preserve"> Metals Financial</v>
      </c>
      <c r="B3210" s="44" t="str">
        <f t="shared" si="247"/>
        <v/>
      </c>
      <c r="C3210" s="44" t="str">
        <f t="shared" si="248"/>
        <v>Metals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1</v>
      </c>
      <c r="F3210" s="218">
        <f t="shared" si="250"/>
        <v>20</v>
      </c>
      <c r="G3210" s="207">
        <v>1266805</v>
      </c>
      <c r="H3210" s="203">
        <v>37029.401956018519</v>
      </c>
      <c r="I3210" t="s">
        <v>3958</v>
      </c>
      <c r="M3210" t="s">
        <v>2482</v>
      </c>
      <c r="N3210" t="s">
        <v>3951</v>
      </c>
      <c r="O3210" t="s">
        <v>3952</v>
      </c>
      <c r="P3210" s="204">
        <v>20</v>
      </c>
      <c r="S3210" t="s">
        <v>3898</v>
      </c>
      <c r="T3210" t="s">
        <v>3899</v>
      </c>
      <c r="U3210" s="206">
        <v>1537</v>
      </c>
      <c r="V3210" t="s">
        <v>4167</v>
      </c>
      <c r="W3210" t="s">
        <v>3922</v>
      </c>
      <c r="X3210" t="s">
        <v>3902</v>
      </c>
      <c r="Y3210" t="s">
        <v>3903</v>
      </c>
      <c r="Z3210" t="s">
        <v>3904</v>
      </c>
      <c r="AA3210">
        <v>2138742</v>
      </c>
    </row>
    <row r="3211" spans="1:29" x14ac:dyDescent="0.25">
      <c r="A3211" s="44" t="str">
        <f t="shared" ref="A3211:A3274" si="251">B3211&amp;" "&amp;C3211&amp;" "&amp;D3211</f>
        <v>US Power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Power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30</v>
      </c>
      <c r="F3211" s="218">
        <f t="shared" ref="F3211:F3274" si="255">E3211*SUM(P3211:Q3211)</f>
        <v>1500</v>
      </c>
      <c r="G3211" s="207">
        <v>1266806</v>
      </c>
      <c r="H3211" s="203">
        <v>37029.401990740742</v>
      </c>
      <c r="I3211" t="s">
        <v>2662</v>
      </c>
      <c r="M3211" t="s">
        <v>3301</v>
      </c>
      <c r="N3211" t="s">
        <v>2631</v>
      </c>
      <c r="O3211" t="s">
        <v>2707</v>
      </c>
      <c r="Q3211" s="204">
        <v>50</v>
      </c>
      <c r="S3211" t="s">
        <v>2475</v>
      </c>
      <c r="T3211" t="s">
        <v>3899</v>
      </c>
      <c r="U3211" s="206">
        <v>44.65</v>
      </c>
      <c r="V3211" t="s">
        <v>255</v>
      </c>
      <c r="W3211" t="s">
        <v>2708</v>
      </c>
      <c r="X3211" t="s">
        <v>2709</v>
      </c>
      <c r="Y3211" t="s">
        <v>4166</v>
      </c>
      <c r="Z3211" t="s">
        <v>3527</v>
      </c>
      <c r="AA3211">
        <v>615335.1</v>
      </c>
      <c r="AB3211" s="203">
        <v>37135.594444444447</v>
      </c>
      <c r="AC3211" s="203">
        <v>37164.594444444447</v>
      </c>
    </row>
    <row r="3212" spans="1:29" x14ac:dyDescent="0.25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3</v>
      </c>
      <c r="F3212" s="218">
        <f t="shared" si="255"/>
        <v>11682</v>
      </c>
      <c r="G3212" s="207">
        <v>1266807</v>
      </c>
      <c r="H3212" s="203">
        <v>37029.401990740742</v>
      </c>
      <c r="I3212" t="s">
        <v>2983</v>
      </c>
      <c r="M3212" t="s">
        <v>2476</v>
      </c>
      <c r="N3212" t="s">
        <v>3110</v>
      </c>
      <c r="O3212" t="s">
        <v>1848</v>
      </c>
      <c r="P3212" s="204">
        <v>3894</v>
      </c>
      <c r="S3212" t="s">
        <v>2477</v>
      </c>
      <c r="T3212" t="s">
        <v>3899</v>
      </c>
      <c r="U3212" s="206">
        <v>4.3550000000000004</v>
      </c>
      <c r="V3212" t="s">
        <v>2984</v>
      </c>
      <c r="W3212" t="s">
        <v>3174</v>
      </c>
      <c r="X3212" t="s">
        <v>3175</v>
      </c>
      <c r="Y3212" t="s">
        <v>3114</v>
      </c>
      <c r="Z3212" t="s">
        <v>3532</v>
      </c>
      <c r="AA3212">
        <v>798111</v>
      </c>
      <c r="AB3212" s="203">
        <v>37030.875</v>
      </c>
      <c r="AC3212" s="203">
        <v>37032.875</v>
      </c>
    </row>
    <row r="3213" spans="1:29" x14ac:dyDescent="0.25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3</v>
      </c>
      <c r="F3213" s="218">
        <f t="shared" si="255"/>
        <v>3000</v>
      </c>
      <c r="G3213" s="207">
        <v>1266808</v>
      </c>
      <c r="H3213" s="203">
        <v>37029.402013888888</v>
      </c>
      <c r="I3213" t="s">
        <v>2989</v>
      </c>
      <c r="M3213" t="s">
        <v>2476</v>
      </c>
      <c r="N3213" t="s">
        <v>3110</v>
      </c>
      <c r="O3213" t="s">
        <v>2628</v>
      </c>
      <c r="P3213" s="204">
        <v>1000</v>
      </c>
      <c r="S3213" t="s">
        <v>2477</v>
      </c>
      <c r="T3213" t="s">
        <v>3899</v>
      </c>
      <c r="U3213" s="206">
        <v>4.3449999999999998</v>
      </c>
      <c r="V3213" t="s">
        <v>2530</v>
      </c>
      <c r="W3213" t="s">
        <v>2337</v>
      </c>
      <c r="X3213" t="s">
        <v>2338</v>
      </c>
      <c r="Y3213" t="s">
        <v>3114</v>
      </c>
      <c r="Z3213" t="s">
        <v>3532</v>
      </c>
      <c r="AA3213">
        <v>798112</v>
      </c>
      <c r="AB3213" s="203">
        <v>37030.875</v>
      </c>
      <c r="AC3213" s="203">
        <v>37032.875</v>
      </c>
    </row>
    <row r="3214" spans="1:29" x14ac:dyDescent="0.25">
      <c r="A3214" s="44" t="str">
        <f t="shared" si="251"/>
        <v xml:space="preserve"> Metals Financial</v>
      </c>
      <c r="B3214" s="44" t="str">
        <f t="shared" si="252"/>
        <v/>
      </c>
      <c r="C3214" s="44" t="str">
        <f t="shared" si="253"/>
        <v>Metals</v>
      </c>
      <c r="D3214" s="44" t="str">
        <f t="shared" si="254"/>
        <v>Financial</v>
      </c>
      <c r="E3214" s="44">
        <f>IF(VLOOKUP(S3214,'DD-Lookup'!$J$6:$L$50,3,FALSE)="Monthly",(YEAR(AC3214)-YEAR(AB3214))*12+MONTH(AC3214)-MONTH(AB3214)+1,(AC3214-AB3214+1))</f>
        <v>1</v>
      </c>
      <c r="F3214" s="218">
        <f t="shared" si="255"/>
        <v>10</v>
      </c>
      <c r="G3214" s="207">
        <v>1266809</v>
      </c>
      <c r="H3214" s="203">
        <v>37029.402037037034</v>
      </c>
      <c r="I3214" t="s">
        <v>4010</v>
      </c>
      <c r="M3214" t="s">
        <v>2482</v>
      </c>
      <c r="N3214" t="s">
        <v>3896</v>
      </c>
      <c r="O3214" t="s">
        <v>3897</v>
      </c>
      <c r="P3214" s="204">
        <v>10</v>
      </c>
      <c r="S3214" t="s">
        <v>3898</v>
      </c>
      <c r="T3214" t="s">
        <v>3899</v>
      </c>
      <c r="U3214" s="206">
        <v>1707</v>
      </c>
      <c r="V3214" t="s">
        <v>4030</v>
      </c>
      <c r="W3214" t="s">
        <v>3922</v>
      </c>
      <c r="X3214" t="s">
        <v>3902</v>
      </c>
      <c r="Y3214" t="s">
        <v>3903</v>
      </c>
      <c r="Z3214" t="s">
        <v>3904</v>
      </c>
      <c r="AA3214">
        <v>2138744</v>
      </c>
    </row>
    <row r="3215" spans="1:29" x14ac:dyDescent="0.25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3</v>
      </c>
      <c r="F3215" s="218">
        <f t="shared" si="255"/>
        <v>2319</v>
      </c>
      <c r="G3215" s="207">
        <v>1266810</v>
      </c>
      <c r="H3215" s="203">
        <v>37029.402094907404</v>
      </c>
      <c r="I3215" t="s">
        <v>3136</v>
      </c>
      <c r="M3215" t="s">
        <v>2476</v>
      </c>
      <c r="N3215" t="s">
        <v>3110</v>
      </c>
      <c r="O3215" t="s">
        <v>1848</v>
      </c>
      <c r="P3215" s="204">
        <v>773</v>
      </c>
      <c r="S3215" t="s">
        <v>2477</v>
      </c>
      <c r="T3215" t="s">
        <v>3899</v>
      </c>
      <c r="U3215" s="206">
        <v>4.3550000000000004</v>
      </c>
      <c r="V3215" t="s">
        <v>3140</v>
      </c>
      <c r="W3215" t="s">
        <v>3174</v>
      </c>
      <c r="X3215" t="s">
        <v>3175</v>
      </c>
      <c r="Y3215" t="s">
        <v>3114</v>
      </c>
      <c r="Z3215" t="s">
        <v>3532</v>
      </c>
      <c r="AA3215">
        <v>798114</v>
      </c>
      <c r="AB3215" s="203">
        <v>37030.875</v>
      </c>
      <c r="AC3215" s="203">
        <v>37032.875</v>
      </c>
    </row>
    <row r="3216" spans="1:29" x14ac:dyDescent="0.25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3</v>
      </c>
      <c r="F3216" s="218">
        <f t="shared" si="255"/>
        <v>15000</v>
      </c>
      <c r="G3216" s="207">
        <v>1266811</v>
      </c>
      <c r="H3216" s="203">
        <v>37029.40216435185</v>
      </c>
      <c r="I3216" t="s">
        <v>2669</v>
      </c>
      <c r="M3216" t="s">
        <v>2476</v>
      </c>
      <c r="N3216" t="s">
        <v>3110</v>
      </c>
      <c r="O3216" t="s">
        <v>1848</v>
      </c>
      <c r="P3216" s="204">
        <v>5000</v>
      </c>
      <c r="S3216" t="s">
        <v>2477</v>
      </c>
      <c r="T3216" t="s">
        <v>3899</v>
      </c>
      <c r="U3216" s="206">
        <v>4.3550000000000004</v>
      </c>
      <c r="V3216" t="s">
        <v>3111</v>
      </c>
      <c r="W3216" t="s">
        <v>3174</v>
      </c>
      <c r="X3216" t="s">
        <v>3175</v>
      </c>
      <c r="Y3216" t="s">
        <v>3114</v>
      </c>
      <c r="Z3216" t="s">
        <v>3532</v>
      </c>
      <c r="AA3216">
        <v>798113</v>
      </c>
      <c r="AB3216" s="203">
        <v>37030.875</v>
      </c>
      <c r="AC3216" s="203">
        <v>37032.875</v>
      </c>
    </row>
    <row r="3217" spans="1:29" x14ac:dyDescent="0.25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3</v>
      </c>
      <c r="F3217" s="218">
        <f t="shared" si="255"/>
        <v>6000</v>
      </c>
      <c r="G3217" s="207">
        <v>1266812</v>
      </c>
      <c r="H3217" s="203">
        <v>37029.402291666665</v>
      </c>
      <c r="I3217" t="s">
        <v>3136</v>
      </c>
      <c r="M3217" t="s">
        <v>2476</v>
      </c>
      <c r="N3217" t="s">
        <v>3110</v>
      </c>
      <c r="O3217" t="s">
        <v>1848</v>
      </c>
      <c r="P3217" s="204">
        <v>2000</v>
      </c>
      <c r="S3217" t="s">
        <v>2477</v>
      </c>
      <c r="T3217" t="s">
        <v>3899</v>
      </c>
      <c r="U3217" s="206">
        <v>4.3550000000000004</v>
      </c>
      <c r="V3217" t="s">
        <v>3140</v>
      </c>
      <c r="W3217" t="s">
        <v>3174</v>
      </c>
      <c r="X3217" t="s">
        <v>3175</v>
      </c>
      <c r="Y3217" t="s">
        <v>3114</v>
      </c>
      <c r="Z3217" t="s">
        <v>3532</v>
      </c>
      <c r="AA3217">
        <v>798115</v>
      </c>
      <c r="AB3217" s="203">
        <v>37030.875</v>
      </c>
      <c r="AC3217" s="203">
        <v>37032.875</v>
      </c>
    </row>
    <row r="3218" spans="1:29" x14ac:dyDescent="0.25">
      <c r="A3218" s="44" t="str">
        <f t="shared" si="251"/>
        <v xml:space="preserve"> Metals Financial</v>
      </c>
      <c r="B3218" s="44" t="str">
        <f t="shared" si="252"/>
        <v/>
      </c>
      <c r="C3218" s="44" t="str">
        <f t="shared" si="253"/>
        <v>Metals</v>
      </c>
      <c r="D3218" s="44" t="str">
        <f t="shared" si="254"/>
        <v>Financial</v>
      </c>
      <c r="E3218" s="44">
        <f>IF(VLOOKUP(S3218,'DD-Lookup'!$J$6:$L$50,3,FALSE)="Monthly",(YEAR(AC3218)-YEAR(AB3218))*12+MONTH(AC3218)-MONTH(AB3218)+1,(AC3218-AB3218+1))</f>
        <v>1</v>
      </c>
      <c r="F3218" s="218">
        <f t="shared" si="255"/>
        <v>10</v>
      </c>
      <c r="G3218" s="207">
        <v>1266813</v>
      </c>
      <c r="H3218" s="203">
        <v>37029.402303240742</v>
      </c>
      <c r="I3218" t="s">
        <v>4010</v>
      </c>
      <c r="M3218" t="s">
        <v>2482</v>
      </c>
      <c r="N3218" t="s">
        <v>3896</v>
      </c>
      <c r="O3218" t="s">
        <v>3897</v>
      </c>
      <c r="P3218" s="204">
        <v>10</v>
      </c>
      <c r="S3218" t="s">
        <v>3898</v>
      </c>
      <c r="T3218" t="s">
        <v>3899</v>
      </c>
      <c r="U3218" s="206">
        <v>1707</v>
      </c>
      <c r="V3218" t="s">
        <v>4030</v>
      </c>
      <c r="W3218" t="s">
        <v>3922</v>
      </c>
      <c r="X3218" t="s">
        <v>3902</v>
      </c>
      <c r="Y3218" t="s">
        <v>3903</v>
      </c>
      <c r="Z3218" t="s">
        <v>3904</v>
      </c>
      <c r="AA3218">
        <v>2138748</v>
      </c>
    </row>
    <row r="3219" spans="1:29" x14ac:dyDescent="0.25">
      <c r="A3219" s="44" t="str">
        <f t="shared" si="251"/>
        <v>US Natural Gas Financial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Financial</v>
      </c>
      <c r="E3219" s="44">
        <f>IF(VLOOKUP(S3219,'DD-Lookup'!$J$6:$L$50,3,FALSE)="Monthly",(YEAR(AC3219)-YEAR(AB3219))*12+MONTH(AC3219)-MONTH(AB3219)+1,(AC3219-AB3219+1))</f>
        <v>151</v>
      </c>
      <c r="F3219" s="218">
        <f t="shared" si="255"/>
        <v>755000</v>
      </c>
      <c r="G3219" s="207">
        <v>1266814</v>
      </c>
      <c r="H3219" s="203">
        <v>37029.402314814812</v>
      </c>
      <c r="I3219" t="s">
        <v>3133</v>
      </c>
      <c r="M3219" t="s">
        <v>2476</v>
      </c>
      <c r="N3219" t="s">
        <v>3125</v>
      </c>
      <c r="O3219" t="s">
        <v>2621</v>
      </c>
      <c r="Q3219" s="204">
        <v>5000</v>
      </c>
      <c r="S3219" t="s">
        <v>2477</v>
      </c>
      <c r="T3219" t="s">
        <v>3899</v>
      </c>
      <c r="U3219" s="206">
        <v>3.05</v>
      </c>
      <c r="V3219" t="s">
        <v>2546</v>
      </c>
      <c r="W3219" t="s">
        <v>2404</v>
      </c>
      <c r="X3219" t="s">
        <v>2405</v>
      </c>
      <c r="Y3219" t="s">
        <v>3964</v>
      </c>
      <c r="Z3219" t="s">
        <v>3532</v>
      </c>
      <c r="AA3219" t="s">
        <v>256</v>
      </c>
      <c r="AB3219" s="203">
        <v>37196</v>
      </c>
      <c r="AC3219" s="203">
        <v>37346</v>
      </c>
    </row>
    <row r="3220" spans="1:29" x14ac:dyDescent="0.25">
      <c r="A3220" s="44" t="str">
        <f t="shared" si="251"/>
        <v xml:space="preserve"> Natural Gas Financial</v>
      </c>
      <c r="B3220" s="44" t="str">
        <f t="shared" si="252"/>
        <v/>
      </c>
      <c r="C3220" s="44" t="str">
        <f t="shared" si="253"/>
        <v>Natural Gas</v>
      </c>
      <c r="D3220" s="44" t="str">
        <f t="shared" si="254"/>
        <v>Financial</v>
      </c>
      <c r="E3220" s="44">
        <f>IF(VLOOKUP(S3220,'DD-Lookup'!$J$6:$L$50,3,FALSE)="Monthly",(YEAR(AC3220)-YEAR(AB3220))*12+MONTH(AC3220)-MONTH(AB3220)+1,(AC3220-AB3220+1))</f>
        <v>151</v>
      </c>
      <c r="F3220" s="218">
        <f t="shared" si="255"/>
        <v>755000</v>
      </c>
      <c r="G3220" s="207">
        <v>1266815</v>
      </c>
      <c r="H3220" s="203">
        <v>37029.402337962965</v>
      </c>
      <c r="I3220" t="s">
        <v>2654</v>
      </c>
      <c r="M3220" t="s">
        <v>2476</v>
      </c>
      <c r="N3220" t="s">
        <v>3842</v>
      </c>
      <c r="O3220" t="s">
        <v>1233</v>
      </c>
      <c r="Q3220" s="204">
        <v>5000</v>
      </c>
      <c r="S3220" t="s">
        <v>2477</v>
      </c>
      <c r="T3220" t="s">
        <v>3899</v>
      </c>
      <c r="U3220" s="206">
        <v>-0.30499999999999999</v>
      </c>
      <c r="V3220" t="s">
        <v>2521</v>
      </c>
      <c r="W3220" t="s">
        <v>3844</v>
      </c>
      <c r="X3220" t="s">
        <v>3845</v>
      </c>
      <c r="Y3220" t="s">
        <v>3964</v>
      </c>
      <c r="Z3220" t="s">
        <v>3533</v>
      </c>
      <c r="AA3220" t="s">
        <v>257</v>
      </c>
      <c r="AB3220" s="203">
        <v>37196</v>
      </c>
      <c r="AC3220" s="203">
        <v>37346</v>
      </c>
    </row>
    <row r="3221" spans="1:29" x14ac:dyDescent="0.25">
      <c r="A3221" s="44" t="str">
        <f t="shared" si="251"/>
        <v>US Natural Gas Financial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151</v>
      </c>
      <c r="F3221" s="218">
        <f t="shared" si="255"/>
        <v>377500</v>
      </c>
      <c r="G3221" s="207">
        <v>1266816</v>
      </c>
      <c r="H3221" s="203">
        <v>37029.402372685188</v>
      </c>
      <c r="I3221" t="s">
        <v>3769</v>
      </c>
      <c r="M3221" t="s">
        <v>2476</v>
      </c>
      <c r="N3221" t="s">
        <v>2711</v>
      </c>
      <c r="O3221" t="s">
        <v>3148</v>
      </c>
      <c r="Q3221" s="204">
        <v>2500</v>
      </c>
      <c r="S3221" t="s">
        <v>2477</v>
      </c>
      <c r="T3221" t="s">
        <v>3899</v>
      </c>
      <c r="U3221" s="206">
        <v>4.7</v>
      </c>
      <c r="V3221" t="s">
        <v>3866</v>
      </c>
      <c r="W3221" t="s">
        <v>3390</v>
      </c>
      <c r="X3221" t="s">
        <v>2713</v>
      </c>
      <c r="Y3221" t="s">
        <v>3964</v>
      </c>
      <c r="Z3221" t="s">
        <v>3532</v>
      </c>
      <c r="AA3221" t="s">
        <v>258</v>
      </c>
      <c r="AB3221" s="203">
        <v>37196</v>
      </c>
      <c r="AC3221" s="203">
        <v>37346</v>
      </c>
    </row>
    <row r="3222" spans="1:29" x14ac:dyDescent="0.25">
      <c r="A3222" s="44" t="str">
        <f t="shared" si="251"/>
        <v>US Power Physical</v>
      </c>
      <c r="B3222" s="44" t="str">
        <f t="shared" si="252"/>
        <v>US</v>
      </c>
      <c r="C3222" s="44" t="str">
        <f t="shared" si="253"/>
        <v>Power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4</v>
      </c>
      <c r="F3222" s="218">
        <f t="shared" si="255"/>
        <v>200</v>
      </c>
      <c r="G3222" s="207">
        <v>1266817</v>
      </c>
      <c r="H3222" s="203">
        <v>37029.402453703704</v>
      </c>
      <c r="I3222" t="s">
        <v>2666</v>
      </c>
      <c r="M3222" t="s">
        <v>3301</v>
      </c>
      <c r="N3222" t="s">
        <v>2700</v>
      </c>
      <c r="O3222" t="s">
        <v>259</v>
      </c>
      <c r="Q3222" s="204">
        <v>50</v>
      </c>
      <c r="S3222" t="s">
        <v>2475</v>
      </c>
      <c r="T3222" t="s">
        <v>3899</v>
      </c>
      <c r="U3222" s="206">
        <v>46.25</v>
      </c>
      <c r="V3222" t="s">
        <v>3179</v>
      </c>
      <c r="W3222" t="s">
        <v>2701</v>
      </c>
      <c r="X3222" t="s">
        <v>3094</v>
      </c>
      <c r="Y3222" t="s">
        <v>4166</v>
      </c>
      <c r="Z3222" t="s">
        <v>3527</v>
      </c>
      <c r="AA3222">
        <v>615336.1</v>
      </c>
      <c r="AB3222" s="203">
        <v>37033.875</v>
      </c>
      <c r="AC3222" s="203">
        <v>37036.875</v>
      </c>
    </row>
    <row r="3223" spans="1:29" x14ac:dyDescent="0.25">
      <c r="A3223" s="44" t="str">
        <f t="shared" si="251"/>
        <v xml:space="preserve"> Metals Financial</v>
      </c>
      <c r="B3223" s="44" t="str">
        <f t="shared" si="252"/>
        <v/>
      </c>
      <c r="C3223" s="44" t="str">
        <f t="shared" si="253"/>
        <v>Metals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1</v>
      </c>
      <c r="F3223" s="218">
        <f t="shared" si="255"/>
        <v>5</v>
      </c>
      <c r="G3223" s="207">
        <v>1266818</v>
      </c>
      <c r="H3223" s="203">
        <v>37029.402465277781</v>
      </c>
      <c r="I3223" t="s">
        <v>4010</v>
      </c>
      <c r="M3223" t="s">
        <v>2482</v>
      </c>
      <c r="N3223" t="s">
        <v>3896</v>
      </c>
      <c r="O3223" t="s">
        <v>3897</v>
      </c>
      <c r="P3223" s="204">
        <v>5</v>
      </c>
      <c r="S3223" t="s">
        <v>3898</v>
      </c>
      <c r="T3223" t="s">
        <v>3899</v>
      </c>
      <c r="U3223" s="206">
        <v>1706</v>
      </c>
      <c r="V3223" t="s">
        <v>1604</v>
      </c>
      <c r="W3223" t="s">
        <v>3922</v>
      </c>
      <c r="X3223" t="s">
        <v>3902</v>
      </c>
      <c r="Y3223" t="s">
        <v>3903</v>
      </c>
      <c r="Z3223" t="s">
        <v>3904</v>
      </c>
      <c r="AA3223">
        <v>2138750</v>
      </c>
    </row>
    <row r="3224" spans="1:29" x14ac:dyDescent="0.25">
      <c r="A3224" s="44" t="str">
        <f t="shared" si="251"/>
        <v>US Natural Gas Financial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Financial</v>
      </c>
      <c r="E3224" s="44">
        <f>IF(VLOOKUP(S3224,'DD-Lookup'!$J$6:$L$50,3,FALSE)="Monthly",(YEAR(AC3224)-YEAR(AB3224))*12+MONTH(AC3224)-MONTH(AB3224)+1,(AC3224-AB3224+1))</f>
        <v>13</v>
      </c>
      <c r="F3224" s="218">
        <f t="shared" si="255"/>
        <v>260000</v>
      </c>
      <c r="G3224" s="207">
        <v>1266819</v>
      </c>
      <c r="H3224" s="203">
        <v>37029.402662037035</v>
      </c>
      <c r="I3224" t="s">
        <v>3136</v>
      </c>
      <c r="M3224" t="s">
        <v>2476</v>
      </c>
      <c r="N3224" t="s">
        <v>2711</v>
      </c>
      <c r="O3224" t="s">
        <v>2588</v>
      </c>
      <c r="P3224" s="204">
        <v>20000</v>
      </c>
      <c r="S3224" t="s">
        <v>2477</v>
      </c>
      <c r="T3224" t="s">
        <v>3899</v>
      </c>
      <c r="U3224" s="206">
        <v>4.16</v>
      </c>
      <c r="V3224" t="s">
        <v>2363</v>
      </c>
      <c r="W3224" t="s">
        <v>3181</v>
      </c>
      <c r="X3224" t="s">
        <v>2306</v>
      </c>
      <c r="Y3224" t="s">
        <v>3964</v>
      </c>
      <c r="Z3224" t="s">
        <v>3532</v>
      </c>
      <c r="AA3224" t="s">
        <v>260</v>
      </c>
      <c r="AB3224" s="203">
        <v>37030.875</v>
      </c>
      <c r="AC3224" s="203">
        <v>37042.875</v>
      </c>
    </row>
    <row r="3225" spans="1:29" x14ac:dyDescent="0.25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31</v>
      </c>
      <c r="F3225" s="218">
        <f t="shared" si="255"/>
        <v>155000</v>
      </c>
      <c r="G3225" s="207">
        <v>1266820</v>
      </c>
      <c r="H3225" s="203">
        <v>37029.402766203704</v>
      </c>
      <c r="I3225" t="s">
        <v>3133</v>
      </c>
      <c r="M3225" t="s">
        <v>2476</v>
      </c>
      <c r="N3225" t="s">
        <v>3125</v>
      </c>
      <c r="O3225" t="s">
        <v>2846</v>
      </c>
      <c r="Q3225" s="204">
        <v>5000</v>
      </c>
      <c r="S3225" t="s">
        <v>2477</v>
      </c>
      <c r="T3225" t="s">
        <v>3899</v>
      </c>
      <c r="U3225" s="206">
        <v>7.1</v>
      </c>
      <c r="V3225" t="s">
        <v>2908</v>
      </c>
      <c r="W3225" t="s">
        <v>2843</v>
      </c>
      <c r="X3225" t="s">
        <v>2844</v>
      </c>
      <c r="Y3225" t="s">
        <v>3964</v>
      </c>
      <c r="Z3225" t="s">
        <v>3532</v>
      </c>
      <c r="AA3225" t="s">
        <v>261</v>
      </c>
      <c r="AB3225" s="203">
        <v>37104.875</v>
      </c>
      <c r="AC3225" s="203">
        <v>37134.875</v>
      </c>
    </row>
    <row r="3226" spans="1:29" x14ac:dyDescent="0.25">
      <c r="A3226" s="44" t="str">
        <f t="shared" si="251"/>
        <v>US Natural Gas Financial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Financial</v>
      </c>
      <c r="E3226" s="44">
        <f>IF(VLOOKUP(S3226,'DD-Lookup'!$J$6:$L$50,3,FALSE)="Monthly",(YEAR(AC3226)-YEAR(AB3226))*12+MONTH(AC3226)-MONTH(AB3226)+1,(AC3226-AB3226+1))</f>
        <v>151</v>
      </c>
      <c r="F3226" s="218">
        <f t="shared" si="255"/>
        <v>755000</v>
      </c>
      <c r="G3226" s="207">
        <v>1266821</v>
      </c>
      <c r="H3226" s="203">
        <v>37029.402777777781</v>
      </c>
      <c r="I3226" t="s">
        <v>3165</v>
      </c>
      <c r="M3226" t="s">
        <v>2476</v>
      </c>
      <c r="N3226" t="s">
        <v>3125</v>
      </c>
      <c r="O3226" t="s">
        <v>2762</v>
      </c>
      <c r="P3226" s="204">
        <v>5000</v>
      </c>
      <c r="S3226" t="s">
        <v>2477</v>
      </c>
      <c r="T3226" t="s">
        <v>3899</v>
      </c>
      <c r="U3226" s="206">
        <v>-0.40500000000000003</v>
      </c>
      <c r="V3226" t="s">
        <v>2849</v>
      </c>
      <c r="W3226" t="s">
        <v>2404</v>
      </c>
      <c r="X3226" t="s">
        <v>2405</v>
      </c>
      <c r="Y3226" t="s">
        <v>3964</v>
      </c>
      <c r="Z3226" t="s">
        <v>3532</v>
      </c>
      <c r="AA3226" t="s">
        <v>262</v>
      </c>
      <c r="AB3226" s="203">
        <v>37196</v>
      </c>
      <c r="AC3226" s="203">
        <v>37346</v>
      </c>
    </row>
    <row r="3227" spans="1:29" x14ac:dyDescent="0.25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3</v>
      </c>
      <c r="F3227" s="218">
        <f t="shared" si="255"/>
        <v>5001</v>
      </c>
      <c r="G3227" s="207">
        <v>1266822</v>
      </c>
      <c r="H3227" s="203">
        <v>37029.402789351851</v>
      </c>
      <c r="I3227" t="s">
        <v>2328</v>
      </c>
      <c r="M3227" t="s">
        <v>2476</v>
      </c>
      <c r="N3227" t="s">
        <v>3110</v>
      </c>
      <c r="O3227" t="s">
        <v>2624</v>
      </c>
      <c r="P3227" s="204">
        <v>1667</v>
      </c>
      <c r="S3227" t="s">
        <v>2477</v>
      </c>
      <c r="T3227" t="s">
        <v>3899</v>
      </c>
      <c r="U3227" s="206">
        <v>4.12</v>
      </c>
      <c r="V3227" t="s">
        <v>2329</v>
      </c>
      <c r="W3227" t="s">
        <v>4133</v>
      </c>
      <c r="X3227" t="s">
        <v>2378</v>
      </c>
      <c r="Y3227" t="s">
        <v>3114</v>
      </c>
      <c r="Z3227" t="s">
        <v>3532</v>
      </c>
      <c r="AA3227">
        <v>798117</v>
      </c>
      <c r="AB3227" s="203">
        <v>37030.875</v>
      </c>
      <c r="AC3227" s="203">
        <v>37032.875</v>
      </c>
    </row>
    <row r="3228" spans="1:29" x14ac:dyDescent="0.25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3</v>
      </c>
      <c r="F3228" s="218">
        <f t="shared" si="255"/>
        <v>15000</v>
      </c>
      <c r="G3228" s="207">
        <v>1266823</v>
      </c>
      <c r="H3228" s="203">
        <v>37029.402812499997</v>
      </c>
      <c r="I3228" t="s">
        <v>3240</v>
      </c>
      <c r="M3228" t="s">
        <v>2476</v>
      </c>
      <c r="N3228" t="s">
        <v>3110</v>
      </c>
      <c r="O3228" t="s">
        <v>1848</v>
      </c>
      <c r="Q3228" s="204">
        <v>5000</v>
      </c>
      <c r="S3228" t="s">
        <v>2477</v>
      </c>
      <c r="T3228" t="s">
        <v>3899</v>
      </c>
      <c r="U3228" s="206">
        <v>4.3650000000000002</v>
      </c>
      <c r="V3228" t="s">
        <v>2350</v>
      </c>
      <c r="W3228" t="s">
        <v>3174</v>
      </c>
      <c r="X3228" t="s">
        <v>3175</v>
      </c>
      <c r="Y3228" t="s">
        <v>3114</v>
      </c>
      <c r="Z3228" t="s">
        <v>3532</v>
      </c>
      <c r="AA3228">
        <v>798118</v>
      </c>
      <c r="AB3228" s="203">
        <v>37030.875</v>
      </c>
      <c r="AC3228" s="203">
        <v>37032.875</v>
      </c>
    </row>
    <row r="3229" spans="1:29" x14ac:dyDescent="0.25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3</v>
      </c>
      <c r="F3229" s="218">
        <f t="shared" si="255"/>
        <v>4500</v>
      </c>
      <c r="G3229" s="207">
        <v>1266824</v>
      </c>
      <c r="H3229" s="203">
        <v>37029.402824074074</v>
      </c>
      <c r="I3229" t="s">
        <v>3721</v>
      </c>
      <c r="M3229" t="s">
        <v>2476</v>
      </c>
      <c r="N3229" t="s">
        <v>3110</v>
      </c>
      <c r="O3229" t="s">
        <v>1913</v>
      </c>
      <c r="P3229" s="204">
        <v>1500</v>
      </c>
      <c r="S3229" t="s">
        <v>2477</v>
      </c>
      <c r="T3229" t="s">
        <v>3899</v>
      </c>
      <c r="U3229" s="206">
        <v>4.4450000000000003</v>
      </c>
      <c r="V3229" t="s">
        <v>2737</v>
      </c>
      <c r="W3229" t="s">
        <v>2358</v>
      </c>
      <c r="X3229" t="s">
        <v>2359</v>
      </c>
      <c r="Y3229" t="s">
        <v>3114</v>
      </c>
      <c r="Z3229" t="s">
        <v>3532</v>
      </c>
      <c r="AA3229">
        <v>798119</v>
      </c>
      <c r="AB3229" s="203">
        <v>37030.875</v>
      </c>
      <c r="AC3229" s="203">
        <v>37032.875</v>
      </c>
    </row>
    <row r="3230" spans="1:29" x14ac:dyDescent="0.25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3</v>
      </c>
      <c r="F3230" s="218">
        <f t="shared" si="255"/>
        <v>15000</v>
      </c>
      <c r="G3230" s="207">
        <v>1266825</v>
      </c>
      <c r="H3230" s="203">
        <v>37029.40283564815</v>
      </c>
      <c r="I3230" t="s">
        <v>2913</v>
      </c>
      <c r="M3230" t="s">
        <v>2476</v>
      </c>
      <c r="N3230" t="s">
        <v>3110</v>
      </c>
      <c r="O3230" t="s">
        <v>2625</v>
      </c>
      <c r="P3230" s="204">
        <v>5000</v>
      </c>
      <c r="S3230" t="s">
        <v>2477</v>
      </c>
      <c r="T3230" t="s">
        <v>3899</v>
      </c>
      <c r="U3230" s="206">
        <v>4.12</v>
      </c>
      <c r="V3230" t="s">
        <v>2914</v>
      </c>
      <c r="W3230" t="s">
        <v>4133</v>
      </c>
      <c r="X3230" t="s">
        <v>2378</v>
      </c>
      <c r="Y3230" t="s">
        <v>3114</v>
      </c>
      <c r="Z3230" t="s">
        <v>3532</v>
      </c>
      <c r="AA3230">
        <v>798120</v>
      </c>
      <c r="AB3230" s="203">
        <v>37030.875</v>
      </c>
      <c r="AC3230" s="203">
        <v>37032.875</v>
      </c>
    </row>
    <row r="3231" spans="1:29" x14ac:dyDescent="0.25">
      <c r="A3231" s="44" t="str">
        <f t="shared" si="251"/>
        <v xml:space="preserve"> Metals Financial</v>
      </c>
      <c r="B3231" s="44" t="str">
        <f t="shared" si="252"/>
        <v/>
      </c>
      <c r="C3231" s="44" t="str">
        <f t="shared" si="253"/>
        <v>Metals</v>
      </c>
      <c r="D3231" s="44" t="str">
        <f t="shared" si="254"/>
        <v>Financial</v>
      </c>
      <c r="E3231" s="44">
        <f>IF(VLOOKUP(S3231,'DD-Lookup'!$J$6:$L$50,3,FALSE)="Monthly",(YEAR(AC3231)-YEAR(AB3231))*12+MONTH(AC3231)-MONTH(AB3231)+1,(AC3231-AB3231+1))</f>
        <v>1</v>
      </c>
      <c r="F3231" s="218">
        <f t="shared" si="255"/>
        <v>15</v>
      </c>
      <c r="G3231" s="207">
        <v>1266826</v>
      </c>
      <c r="H3231" s="203">
        <v>37029.40284722222</v>
      </c>
      <c r="I3231" t="s">
        <v>4034</v>
      </c>
      <c r="M3231" t="s">
        <v>2482</v>
      </c>
      <c r="N3231" t="s">
        <v>3896</v>
      </c>
      <c r="O3231" t="s">
        <v>3897</v>
      </c>
      <c r="P3231" s="204">
        <v>15</v>
      </c>
      <c r="S3231" t="s">
        <v>3898</v>
      </c>
      <c r="T3231" t="s">
        <v>3899</v>
      </c>
      <c r="U3231" s="206">
        <v>1706</v>
      </c>
      <c r="V3231" t="s">
        <v>4159</v>
      </c>
      <c r="W3231" t="s">
        <v>3922</v>
      </c>
      <c r="X3231" t="s">
        <v>3902</v>
      </c>
      <c r="Y3231" t="s">
        <v>3903</v>
      </c>
      <c r="Z3231" t="s">
        <v>3904</v>
      </c>
      <c r="AA3231">
        <v>2138755</v>
      </c>
    </row>
    <row r="3232" spans="1:29" x14ac:dyDescent="0.25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13</v>
      </c>
      <c r="F3232" s="218">
        <f t="shared" si="255"/>
        <v>52000</v>
      </c>
      <c r="G3232" s="207">
        <v>1266827</v>
      </c>
      <c r="H3232" s="203">
        <v>37029.402870370373</v>
      </c>
      <c r="I3232" t="s">
        <v>3871</v>
      </c>
      <c r="M3232" t="s">
        <v>2476</v>
      </c>
      <c r="N3232" t="s">
        <v>3110</v>
      </c>
      <c r="O3232" t="s">
        <v>254</v>
      </c>
      <c r="P3232" s="204">
        <v>4000</v>
      </c>
      <c r="S3232" t="s">
        <v>2477</v>
      </c>
      <c r="T3232" t="s">
        <v>3899</v>
      </c>
      <c r="U3232" s="206">
        <v>4.0599999999999996</v>
      </c>
      <c r="V3232" t="s">
        <v>2845</v>
      </c>
      <c r="W3232" t="s">
        <v>3157</v>
      </c>
      <c r="X3232" t="s">
        <v>3158</v>
      </c>
      <c r="Y3232" t="s">
        <v>3114</v>
      </c>
      <c r="Z3232" t="s">
        <v>3532</v>
      </c>
      <c r="AA3232">
        <v>798121</v>
      </c>
      <c r="AB3232" s="203">
        <v>37030.875</v>
      </c>
      <c r="AC3232" s="203">
        <v>37042.875</v>
      </c>
    </row>
    <row r="3233" spans="1:29" x14ac:dyDescent="0.25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31</v>
      </c>
      <c r="F3233" s="218">
        <f t="shared" si="255"/>
        <v>155000</v>
      </c>
      <c r="G3233" s="207">
        <v>1266829</v>
      </c>
      <c r="H3233" s="203">
        <v>37029.402881944443</v>
      </c>
      <c r="I3233" t="s">
        <v>2354</v>
      </c>
      <c r="M3233" t="s">
        <v>2476</v>
      </c>
      <c r="N3233" t="s">
        <v>3125</v>
      </c>
      <c r="O3233" t="s">
        <v>2842</v>
      </c>
      <c r="Q3233" s="204">
        <v>5000</v>
      </c>
      <c r="S3233" t="s">
        <v>2477</v>
      </c>
      <c r="T3233" t="s">
        <v>3899</v>
      </c>
      <c r="U3233" s="206">
        <v>7.15</v>
      </c>
      <c r="V3233" t="s">
        <v>2422</v>
      </c>
      <c r="W3233" t="s">
        <v>2843</v>
      </c>
      <c r="X3233" t="s">
        <v>2844</v>
      </c>
      <c r="Y3233" t="s">
        <v>3964</v>
      </c>
      <c r="Z3233" t="s">
        <v>3532</v>
      </c>
      <c r="AA3233" t="s">
        <v>263</v>
      </c>
      <c r="AB3233" s="203">
        <v>37073.875</v>
      </c>
      <c r="AC3233" s="203">
        <v>37103.875</v>
      </c>
    </row>
    <row r="3234" spans="1:29" x14ac:dyDescent="0.25">
      <c r="A3234" s="44" t="str">
        <f t="shared" si="251"/>
        <v>US Natural Gas Financial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Financial</v>
      </c>
      <c r="E3234" s="44">
        <f>IF(VLOOKUP(S3234,'DD-Lookup'!$J$6:$L$50,3,FALSE)="Monthly",(YEAR(AC3234)-YEAR(AB3234))*12+MONTH(AC3234)-MONTH(AB3234)+1,(AC3234-AB3234+1))</f>
        <v>30</v>
      </c>
      <c r="F3234" s="218">
        <f t="shared" si="255"/>
        <v>150000</v>
      </c>
      <c r="G3234" s="207">
        <v>1266831</v>
      </c>
      <c r="H3234" s="203">
        <v>37029.402916666666</v>
      </c>
      <c r="I3234" t="s">
        <v>3109</v>
      </c>
      <c r="M3234" t="s">
        <v>2476</v>
      </c>
      <c r="N3234" t="s">
        <v>3125</v>
      </c>
      <c r="O3234" t="s">
        <v>2860</v>
      </c>
      <c r="Q3234" s="204">
        <v>5000</v>
      </c>
      <c r="S3234" t="s">
        <v>2477</v>
      </c>
      <c r="T3234" t="s">
        <v>3899</v>
      </c>
      <c r="U3234" s="206">
        <v>7.15</v>
      </c>
      <c r="V3234" t="s">
        <v>2847</v>
      </c>
      <c r="W3234" t="s">
        <v>2843</v>
      </c>
      <c r="X3234" t="s">
        <v>2844</v>
      </c>
      <c r="Y3234" t="s">
        <v>3964</v>
      </c>
      <c r="Z3234" t="s">
        <v>3532</v>
      </c>
      <c r="AA3234" t="s">
        <v>264</v>
      </c>
      <c r="AB3234" s="203">
        <v>37043.875</v>
      </c>
      <c r="AC3234" s="203">
        <v>37072.875</v>
      </c>
    </row>
    <row r="3235" spans="1:29" x14ac:dyDescent="0.25">
      <c r="A3235" s="44" t="str">
        <f t="shared" si="251"/>
        <v>US Natural Gas Financial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Financial</v>
      </c>
      <c r="E3235" s="44">
        <f>IF(VLOOKUP(S3235,'DD-Lookup'!$J$6:$L$50,3,FALSE)="Monthly",(YEAR(AC3235)-YEAR(AB3235))*12+MONTH(AC3235)-MONTH(AB3235)+1,(AC3235-AB3235+1))</f>
        <v>13</v>
      </c>
      <c r="F3235" s="218">
        <f t="shared" si="255"/>
        <v>325000</v>
      </c>
      <c r="G3235" s="207">
        <v>1266832</v>
      </c>
      <c r="H3235" s="203">
        <v>37029.402962962966</v>
      </c>
      <c r="I3235" t="s">
        <v>2876</v>
      </c>
      <c r="M3235" t="s">
        <v>2476</v>
      </c>
      <c r="N3235" t="s">
        <v>2711</v>
      </c>
      <c r="O3235" t="s">
        <v>2588</v>
      </c>
      <c r="P3235" s="204">
        <v>25000</v>
      </c>
      <c r="S3235" t="s">
        <v>2477</v>
      </c>
      <c r="T3235" t="s">
        <v>3899</v>
      </c>
      <c r="U3235" s="206">
        <v>4.1550000000000002</v>
      </c>
      <c r="V3235" t="s">
        <v>3754</v>
      </c>
      <c r="W3235" t="s">
        <v>3181</v>
      </c>
      <c r="X3235" t="s">
        <v>2306</v>
      </c>
      <c r="Y3235" t="s">
        <v>3964</v>
      </c>
      <c r="Z3235" t="s">
        <v>3532</v>
      </c>
      <c r="AA3235" t="s">
        <v>265</v>
      </c>
      <c r="AB3235" s="203">
        <v>37030.875</v>
      </c>
      <c r="AC3235" s="203">
        <v>37042.875</v>
      </c>
    </row>
    <row r="3236" spans="1:29" x14ac:dyDescent="0.25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3</v>
      </c>
      <c r="F3236" s="218">
        <f t="shared" si="255"/>
        <v>5001</v>
      </c>
      <c r="G3236" s="207">
        <v>1266833</v>
      </c>
      <c r="H3236" s="203">
        <v>37029.402997685182</v>
      </c>
      <c r="I3236" t="s">
        <v>2328</v>
      </c>
      <c r="M3236" t="s">
        <v>2476</v>
      </c>
      <c r="N3236" t="s">
        <v>3110</v>
      </c>
      <c r="O3236" t="s">
        <v>2625</v>
      </c>
      <c r="P3236" s="204">
        <v>1667</v>
      </c>
      <c r="S3236" t="s">
        <v>2477</v>
      </c>
      <c r="T3236" t="s">
        <v>3899</v>
      </c>
      <c r="U3236" s="206">
        <v>4.1100000000000003</v>
      </c>
      <c r="V3236" t="s">
        <v>2329</v>
      </c>
      <c r="W3236" t="s">
        <v>4133</v>
      </c>
      <c r="X3236" t="s">
        <v>2378</v>
      </c>
      <c r="Y3236" t="s">
        <v>3114</v>
      </c>
      <c r="Z3236" t="s">
        <v>3532</v>
      </c>
      <c r="AA3236">
        <v>798123</v>
      </c>
      <c r="AB3236" s="203">
        <v>37030.875</v>
      </c>
      <c r="AC3236" s="203">
        <v>37032.875</v>
      </c>
    </row>
    <row r="3237" spans="1:29" x14ac:dyDescent="0.25">
      <c r="A3237" s="44" t="str">
        <f t="shared" si="251"/>
        <v xml:space="preserve"> Metals Financial</v>
      </c>
      <c r="B3237" s="44" t="str">
        <f t="shared" si="252"/>
        <v/>
      </c>
      <c r="C3237" s="44" t="str">
        <f t="shared" si="253"/>
        <v>Metals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1</v>
      </c>
      <c r="F3237" s="218">
        <f t="shared" si="255"/>
        <v>4</v>
      </c>
      <c r="G3237" s="207">
        <v>1266837</v>
      </c>
      <c r="H3237" s="203">
        <v>37029.403344907405</v>
      </c>
      <c r="I3237" t="s">
        <v>1185</v>
      </c>
      <c r="M3237" t="s">
        <v>2482</v>
      </c>
      <c r="N3237" t="s">
        <v>3951</v>
      </c>
      <c r="O3237" t="s">
        <v>3952</v>
      </c>
      <c r="Q3237" s="204">
        <v>4</v>
      </c>
      <c r="S3237" t="s">
        <v>3898</v>
      </c>
      <c r="T3237" t="s">
        <v>3899</v>
      </c>
      <c r="U3237" s="206">
        <v>1537</v>
      </c>
      <c r="V3237" t="s">
        <v>1186</v>
      </c>
      <c r="W3237" t="s">
        <v>3922</v>
      </c>
      <c r="X3237" t="s">
        <v>3902</v>
      </c>
      <c r="Y3237" t="s">
        <v>3903</v>
      </c>
      <c r="Z3237" t="s">
        <v>3904</v>
      </c>
      <c r="AA3237">
        <v>2138760</v>
      </c>
    </row>
    <row r="3238" spans="1:29" x14ac:dyDescent="0.25">
      <c r="A3238" s="44" t="str">
        <f t="shared" si="251"/>
        <v>US Natural Gas Financial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Financial</v>
      </c>
      <c r="E3238" s="44">
        <f>IF(VLOOKUP(S3238,'DD-Lookup'!$J$6:$L$50,3,FALSE)="Monthly",(YEAR(AC3238)-YEAR(AB3238))*12+MONTH(AC3238)-MONTH(AB3238)+1,(AC3238-AB3238+1))</f>
        <v>13</v>
      </c>
      <c r="F3238" s="218">
        <f t="shared" si="255"/>
        <v>260000</v>
      </c>
      <c r="G3238" s="207">
        <v>1266836</v>
      </c>
      <c r="H3238" s="203">
        <v>37029.403344907405</v>
      </c>
      <c r="I3238" t="s">
        <v>2690</v>
      </c>
      <c r="M3238" t="s">
        <v>2476</v>
      </c>
      <c r="N3238" t="s">
        <v>2711</v>
      </c>
      <c r="O3238" t="s">
        <v>2588</v>
      </c>
      <c r="Q3238" s="204">
        <v>20000</v>
      </c>
      <c r="S3238" t="s">
        <v>2477</v>
      </c>
      <c r="T3238" t="s">
        <v>3899</v>
      </c>
      <c r="U3238" s="206">
        <v>4.16</v>
      </c>
      <c r="V3238" t="s">
        <v>2535</v>
      </c>
      <c r="W3238" t="s">
        <v>3181</v>
      </c>
      <c r="X3238" t="s">
        <v>2306</v>
      </c>
      <c r="Y3238" t="s">
        <v>3964</v>
      </c>
      <c r="Z3238" t="s">
        <v>3532</v>
      </c>
      <c r="AA3238" t="s">
        <v>266</v>
      </c>
      <c r="AB3238" s="203">
        <v>37030.875</v>
      </c>
      <c r="AC3238" s="203">
        <v>37042.875</v>
      </c>
    </row>
    <row r="3239" spans="1:29" x14ac:dyDescent="0.25">
      <c r="A3239" s="44" t="str">
        <f t="shared" si="251"/>
        <v xml:space="preserve"> Natural Gas Physical</v>
      </c>
      <c r="B3239" s="44" t="str">
        <f t="shared" si="252"/>
        <v/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8">
        <f t="shared" si="255"/>
        <v>5000</v>
      </c>
      <c r="G3239" s="207">
        <v>1266835</v>
      </c>
      <c r="H3239" s="203">
        <v>37029.403344907405</v>
      </c>
      <c r="I3239" t="s">
        <v>3223</v>
      </c>
      <c r="M3239" t="s">
        <v>2476</v>
      </c>
      <c r="N3239" t="s">
        <v>2391</v>
      </c>
      <c r="O3239" t="s">
        <v>2538</v>
      </c>
      <c r="P3239" s="204">
        <v>5000</v>
      </c>
      <c r="S3239" t="s">
        <v>4050</v>
      </c>
      <c r="T3239" t="s">
        <v>2392</v>
      </c>
      <c r="U3239" s="206">
        <v>5.38</v>
      </c>
      <c r="V3239" t="s">
        <v>3224</v>
      </c>
      <c r="W3239" t="s">
        <v>2394</v>
      </c>
      <c r="X3239" t="s">
        <v>2395</v>
      </c>
      <c r="Y3239" t="s">
        <v>3114</v>
      </c>
      <c r="Z3239" t="s">
        <v>3533</v>
      </c>
      <c r="AA3239">
        <v>798125</v>
      </c>
      <c r="AB3239" s="203">
        <v>37029.875</v>
      </c>
      <c r="AC3239" s="203">
        <v>37029.875</v>
      </c>
    </row>
    <row r="3240" spans="1:29" x14ac:dyDescent="0.25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3</v>
      </c>
      <c r="F3240" s="218">
        <f t="shared" si="255"/>
        <v>15000</v>
      </c>
      <c r="G3240" s="207">
        <v>1266838</v>
      </c>
      <c r="H3240" s="203">
        <v>37029.403368055559</v>
      </c>
      <c r="I3240" t="s">
        <v>3240</v>
      </c>
      <c r="M3240" t="s">
        <v>2476</v>
      </c>
      <c r="N3240" t="s">
        <v>3110</v>
      </c>
      <c r="O3240" t="s">
        <v>1848</v>
      </c>
      <c r="P3240" s="204">
        <v>5000</v>
      </c>
      <c r="S3240" t="s">
        <v>2477</v>
      </c>
      <c r="T3240" t="s">
        <v>3899</v>
      </c>
      <c r="U3240" s="206">
        <v>4.3600000000000003</v>
      </c>
      <c r="V3240" t="s">
        <v>2350</v>
      </c>
      <c r="W3240" t="s">
        <v>3174</v>
      </c>
      <c r="X3240" t="s">
        <v>3175</v>
      </c>
      <c r="Y3240" t="s">
        <v>3114</v>
      </c>
      <c r="Z3240" t="s">
        <v>3532</v>
      </c>
      <c r="AA3240">
        <v>798127</v>
      </c>
      <c r="AB3240" s="203">
        <v>37030.875</v>
      </c>
      <c r="AC3240" s="203">
        <v>37032.875</v>
      </c>
    </row>
    <row r="3241" spans="1:29" x14ac:dyDescent="0.25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3</v>
      </c>
      <c r="F3241" s="218">
        <f t="shared" si="255"/>
        <v>15000</v>
      </c>
      <c r="G3241" s="207">
        <v>1266839</v>
      </c>
      <c r="H3241" s="203">
        <v>37029.403391203705</v>
      </c>
      <c r="I3241" t="s">
        <v>3169</v>
      </c>
      <c r="M3241" t="s">
        <v>2476</v>
      </c>
      <c r="N3241" t="s">
        <v>3110</v>
      </c>
      <c r="O3241" t="s">
        <v>1761</v>
      </c>
      <c r="Q3241" s="204">
        <v>5000</v>
      </c>
      <c r="S3241" t="s">
        <v>2477</v>
      </c>
      <c r="T3241" t="s">
        <v>3899</v>
      </c>
      <c r="U3241" s="206">
        <v>4.4850000000000003</v>
      </c>
      <c r="V3241" t="s">
        <v>3171</v>
      </c>
      <c r="W3241" t="s">
        <v>2358</v>
      </c>
      <c r="X3241" t="s">
        <v>2359</v>
      </c>
      <c r="Y3241" t="s">
        <v>3114</v>
      </c>
      <c r="Z3241" t="s">
        <v>3532</v>
      </c>
      <c r="AA3241">
        <v>798128</v>
      </c>
      <c r="AB3241" s="203">
        <v>37030.875</v>
      </c>
      <c r="AC3241" s="203">
        <v>37032.875</v>
      </c>
    </row>
    <row r="3242" spans="1:29" x14ac:dyDescent="0.25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3</v>
      </c>
      <c r="F3242" s="218">
        <f t="shared" si="255"/>
        <v>15000</v>
      </c>
      <c r="G3242" s="207">
        <v>1266840</v>
      </c>
      <c r="H3242" s="203">
        <v>37029.403541666667</v>
      </c>
      <c r="I3242" t="s">
        <v>3681</v>
      </c>
      <c r="M3242" t="s">
        <v>2476</v>
      </c>
      <c r="N3242" t="s">
        <v>3110</v>
      </c>
      <c r="O3242" t="s">
        <v>2624</v>
      </c>
      <c r="P3242" s="204">
        <v>5000</v>
      </c>
      <c r="S3242" t="s">
        <v>2477</v>
      </c>
      <c r="T3242" t="s">
        <v>3899</v>
      </c>
      <c r="U3242" s="206">
        <v>4.1100000000000003</v>
      </c>
      <c r="V3242" t="s">
        <v>3682</v>
      </c>
      <c r="W3242" t="s">
        <v>4133</v>
      </c>
      <c r="X3242" t="s">
        <v>2378</v>
      </c>
      <c r="Y3242" t="s">
        <v>3114</v>
      </c>
      <c r="Z3242" t="s">
        <v>3532</v>
      </c>
      <c r="AA3242">
        <v>798129</v>
      </c>
      <c r="AB3242" s="203">
        <v>37030.875</v>
      </c>
      <c r="AC3242" s="203">
        <v>37032.875</v>
      </c>
    </row>
    <row r="3243" spans="1:29" x14ac:dyDescent="0.25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3</v>
      </c>
      <c r="F3243" s="218">
        <f t="shared" si="255"/>
        <v>15000</v>
      </c>
      <c r="G3243" s="207">
        <v>1266841</v>
      </c>
      <c r="H3243" s="203">
        <v>37029.40357638889</v>
      </c>
      <c r="I3243" t="s">
        <v>3681</v>
      </c>
      <c r="M3243" t="s">
        <v>2476</v>
      </c>
      <c r="N3243" t="s">
        <v>3110</v>
      </c>
      <c r="O3243" t="s">
        <v>2625</v>
      </c>
      <c r="P3243" s="204">
        <v>5000</v>
      </c>
      <c r="S3243" t="s">
        <v>2477</v>
      </c>
      <c r="T3243" t="s">
        <v>3899</v>
      </c>
      <c r="U3243" s="206">
        <v>4.1100000000000003</v>
      </c>
      <c r="V3243" t="s">
        <v>3682</v>
      </c>
      <c r="W3243" t="s">
        <v>4133</v>
      </c>
      <c r="X3243" t="s">
        <v>2378</v>
      </c>
      <c r="Y3243" t="s">
        <v>3114</v>
      </c>
      <c r="Z3243" t="s">
        <v>3532</v>
      </c>
      <c r="AA3243">
        <v>798130</v>
      </c>
      <c r="AB3243" s="203">
        <v>37030.875</v>
      </c>
      <c r="AC3243" s="203">
        <v>37032.875</v>
      </c>
    </row>
    <row r="3244" spans="1:29" x14ac:dyDescent="0.25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</v>
      </c>
      <c r="F3244" s="218">
        <f t="shared" si="255"/>
        <v>15000</v>
      </c>
      <c r="G3244" s="207">
        <v>1266842</v>
      </c>
      <c r="H3244" s="203">
        <v>37029.403645833336</v>
      </c>
      <c r="I3244" t="s">
        <v>2654</v>
      </c>
      <c r="M3244" t="s">
        <v>2476</v>
      </c>
      <c r="N3244" t="s">
        <v>3110</v>
      </c>
      <c r="O3244" t="s">
        <v>1758</v>
      </c>
      <c r="P3244" s="204">
        <v>5000</v>
      </c>
      <c r="S3244" t="s">
        <v>2477</v>
      </c>
      <c r="T3244" t="s">
        <v>3899</v>
      </c>
      <c r="U3244" s="206">
        <v>4.12</v>
      </c>
      <c r="V3244" t="s">
        <v>2533</v>
      </c>
      <c r="W3244" t="s">
        <v>2326</v>
      </c>
      <c r="X3244" t="s">
        <v>2378</v>
      </c>
      <c r="Y3244" t="s">
        <v>3114</v>
      </c>
      <c r="Z3244" t="s">
        <v>3532</v>
      </c>
      <c r="AA3244">
        <v>798131</v>
      </c>
      <c r="AB3244" s="203">
        <v>37030.875</v>
      </c>
      <c r="AC3244" s="203">
        <v>37032.875</v>
      </c>
    </row>
    <row r="3245" spans="1:29" x14ac:dyDescent="0.25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3</v>
      </c>
      <c r="F3245" s="218">
        <f t="shared" si="255"/>
        <v>14415</v>
      </c>
      <c r="G3245" s="207">
        <v>1266843</v>
      </c>
      <c r="H3245" s="203">
        <v>37029.403668981482</v>
      </c>
      <c r="I3245" t="s">
        <v>2307</v>
      </c>
      <c r="M3245" t="s">
        <v>2476</v>
      </c>
      <c r="N3245" t="s">
        <v>3110</v>
      </c>
      <c r="O3245" t="s">
        <v>1848</v>
      </c>
      <c r="P3245" s="204">
        <v>4805</v>
      </c>
      <c r="S3245" t="s">
        <v>2477</v>
      </c>
      <c r="T3245" t="s">
        <v>3899</v>
      </c>
      <c r="U3245" s="206">
        <v>4.3600000000000003</v>
      </c>
      <c r="V3245" t="s">
        <v>2308</v>
      </c>
      <c r="W3245" t="s">
        <v>3174</v>
      </c>
      <c r="X3245" t="s">
        <v>3175</v>
      </c>
      <c r="Y3245" t="s">
        <v>3114</v>
      </c>
      <c r="Z3245" t="s">
        <v>3532</v>
      </c>
      <c r="AA3245">
        <v>798132</v>
      </c>
      <c r="AB3245" s="203">
        <v>37030.875</v>
      </c>
      <c r="AC3245" s="203">
        <v>37032.875</v>
      </c>
    </row>
    <row r="3246" spans="1:29" x14ac:dyDescent="0.25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3</v>
      </c>
      <c r="F3246" s="218">
        <f t="shared" si="255"/>
        <v>15000</v>
      </c>
      <c r="G3246" s="207">
        <v>1266844</v>
      </c>
      <c r="H3246" s="203">
        <v>37029.403738425928</v>
      </c>
      <c r="I3246" t="s">
        <v>2307</v>
      </c>
      <c r="M3246" t="s">
        <v>2476</v>
      </c>
      <c r="N3246" t="s">
        <v>3110</v>
      </c>
      <c r="O3246" t="s">
        <v>1848</v>
      </c>
      <c r="P3246" s="204">
        <v>5000</v>
      </c>
      <c r="S3246" t="s">
        <v>2477</v>
      </c>
      <c r="T3246" t="s">
        <v>3899</v>
      </c>
      <c r="U3246" s="206">
        <v>4.3550000000000004</v>
      </c>
      <c r="V3246" t="s">
        <v>2308</v>
      </c>
      <c r="W3246" t="s">
        <v>3174</v>
      </c>
      <c r="X3246" t="s">
        <v>3175</v>
      </c>
      <c r="Y3246" t="s">
        <v>3114</v>
      </c>
      <c r="Z3246" t="s">
        <v>3532</v>
      </c>
      <c r="AA3246">
        <v>798133</v>
      </c>
      <c r="AB3246" s="203">
        <v>37030.875</v>
      </c>
      <c r="AC3246" s="203">
        <v>37032.875</v>
      </c>
    </row>
    <row r="3247" spans="1:29" x14ac:dyDescent="0.25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3</v>
      </c>
      <c r="F3247" s="218">
        <f t="shared" si="255"/>
        <v>25419</v>
      </c>
      <c r="G3247" s="207">
        <v>1266845</v>
      </c>
      <c r="H3247" s="203">
        <v>37029.403773148151</v>
      </c>
      <c r="I3247" t="s">
        <v>2307</v>
      </c>
      <c r="M3247" t="s">
        <v>2476</v>
      </c>
      <c r="N3247" t="s">
        <v>3110</v>
      </c>
      <c r="O3247" t="s">
        <v>1779</v>
      </c>
      <c r="P3247" s="204">
        <v>8473</v>
      </c>
      <c r="S3247" t="s">
        <v>2477</v>
      </c>
      <c r="T3247" t="s">
        <v>3899</v>
      </c>
      <c r="U3247" s="206">
        <v>4.3550000000000004</v>
      </c>
      <c r="V3247" t="s">
        <v>2308</v>
      </c>
      <c r="W3247" t="s">
        <v>3174</v>
      </c>
      <c r="X3247" t="s">
        <v>3175</v>
      </c>
      <c r="Y3247" t="s">
        <v>3114</v>
      </c>
      <c r="Z3247" t="s">
        <v>3532</v>
      </c>
      <c r="AA3247">
        <v>798134</v>
      </c>
      <c r="AB3247" s="203">
        <v>37030.875</v>
      </c>
      <c r="AC3247" s="203">
        <v>37032.875</v>
      </c>
    </row>
    <row r="3248" spans="1:29" x14ac:dyDescent="0.25">
      <c r="A3248" s="44" t="str">
        <f t="shared" si="251"/>
        <v>US Power Physical</v>
      </c>
      <c r="B3248" s="44" t="str">
        <f t="shared" si="252"/>
        <v>US</v>
      </c>
      <c r="C3248" s="44" t="str">
        <f t="shared" si="253"/>
        <v>Power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2</v>
      </c>
      <c r="F3248" s="218">
        <f t="shared" si="255"/>
        <v>60</v>
      </c>
      <c r="G3248" s="207">
        <v>1266846</v>
      </c>
      <c r="H3248" s="203">
        <v>37029.403831018521</v>
      </c>
      <c r="I3248" t="s">
        <v>2813</v>
      </c>
      <c r="M3248" t="s">
        <v>3301</v>
      </c>
      <c r="N3248" t="s">
        <v>2406</v>
      </c>
      <c r="O3248" t="s">
        <v>267</v>
      </c>
      <c r="Q3248" s="204">
        <v>30</v>
      </c>
      <c r="S3248" t="s">
        <v>2475</v>
      </c>
      <c r="T3248" t="s">
        <v>3899</v>
      </c>
      <c r="U3248" s="206">
        <v>210</v>
      </c>
      <c r="V3248" t="s">
        <v>2814</v>
      </c>
      <c r="W3248" t="s">
        <v>2417</v>
      </c>
      <c r="X3248" t="s">
        <v>2408</v>
      </c>
      <c r="Y3248" t="s">
        <v>4166</v>
      </c>
      <c r="Z3248" t="s">
        <v>3527</v>
      </c>
      <c r="AA3248">
        <v>615341.1</v>
      </c>
      <c r="AB3248" s="203">
        <v>37031.875</v>
      </c>
      <c r="AC3248" s="203">
        <v>37032.875</v>
      </c>
    </row>
    <row r="3249" spans="1:31" x14ac:dyDescent="0.25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3</v>
      </c>
      <c r="F3249" s="218">
        <f t="shared" si="255"/>
        <v>5709</v>
      </c>
      <c r="G3249" s="207">
        <v>1266847</v>
      </c>
      <c r="H3249" s="203">
        <v>37029.403923611113</v>
      </c>
      <c r="I3249" t="s">
        <v>3165</v>
      </c>
      <c r="M3249" t="s">
        <v>2476</v>
      </c>
      <c r="N3249" t="s">
        <v>3110</v>
      </c>
      <c r="O3249" t="s">
        <v>1177</v>
      </c>
      <c r="Q3249" s="204">
        <v>1903</v>
      </c>
      <c r="S3249" t="s">
        <v>2477</v>
      </c>
      <c r="T3249" t="s">
        <v>3899</v>
      </c>
      <c r="U3249" s="206">
        <v>4.1449999999999996</v>
      </c>
      <c r="V3249" t="s">
        <v>3766</v>
      </c>
      <c r="W3249" t="s">
        <v>2319</v>
      </c>
      <c r="X3249" t="s">
        <v>2915</v>
      </c>
      <c r="Y3249" t="s">
        <v>3114</v>
      </c>
      <c r="Z3249" t="s">
        <v>3532</v>
      </c>
      <c r="AA3249">
        <v>798135</v>
      </c>
      <c r="AB3249" s="203">
        <v>37030.875</v>
      </c>
      <c r="AC3249" s="203">
        <v>37032.875</v>
      </c>
    </row>
    <row r="3250" spans="1:31" x14ac:dyDescent="0.25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3</v>
      </c>
      <c r="F3250" s="218">
        <f t="shared" si="255"/>
        <v>30000</v>
      </c>
      <c r="G3250" s="207">
        <v>1266848</v>
      </c>
      <c r="H3250" s="203">
        <v>37029.403969907406</v>
      </c>
      <c r="I3250" t="s">
        <v>2654</v>
      </c>
      <c r="M3250" t="s">
        <v>2476</v>
      </c>
      <c r="N3250" t="s">
        <v>3110</v>
      </c>
      <c r="O3250" t="s">
        <v>2622</v>
      </c>
      <c r="P3250" s="204">
        <v>10000</v>
      </c>
      <c r="S3250" t="s">
        <v>2477</v>
      </c>
      <c r="T3250" t="s">
        <v>3899</v>
      </c>
      <c r="U3250" s="206">
        <v>4.12</v>
      </c>
      <c r="V3250" t="s">
        <v>3206</v>
      </c>
      <c r="W3250" t="s">
        <v>2326</v>
      </c>
      <c r="X3250" t="s">
        <v>2327</v>
      </c>
      <c r="Y3250" t="s">
        <v>3114</v>
      </c>
      <c r="Z3250" t="s">
        <v>3532</v>
      </c>
      <c r="AA3250">
        <v>798136</v>
      </c>
      <c r="AB3250" s="203">
        <v>37030.875</v>
      </c>
      <c r="AC3250" s="203">
        <v>37032.875</v>
      </c>
    </row>
    <row r="3251" spans="1:31" x14ac:dyDescent="0.25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3</v>
      </c>
      <c r="F3251" s="218">
        <f t="shared" si="255"/>
        <v>30000</v>
      </c>
      <c r="G3251" s="207">
        <v>1266849</v>
      </c>
      <c r="H3251" s="203">
        <v>37029.404062499998</v>
      </c>
      <c r="I3251" t="s">
        <v>3240</v>
      </c>
      <c r="M3251" t="s">
        <v>2476</v>
      </c>
      <c r="N3251" t="s">
        <v>3110</v>
      </c>
      <c r="O3251" t="s">
        <v>2622</v>
      </c>
      <c r="Q3251" s="204">
        <v>10000</v>
      </c>
      <c r="S3251" t="s">
        <v>2477</v>
      </c>
      <c r="T3251" t="s">
        <v>3899</v>
      </c>
      <c r="U3251" s="206">
        <v>4.13</v>
      </c>
      <c r="V3251" t="s">
        <v>3176</v>
      </c>
      <c r="W3251" t="s">
        <v>2326</v>
      </c>
      <c r="X3251" t="s">
        <v>2327</v>
      </c>
      <c r="Y3251" t="s">
        <v>3114</v>
      </c>
      <c r="Z3251" t="s">
        <v>3532</v>
      </c>
      <c r="AA3251">
        <v>798137</v>
      </c>
      <c r="AB3251" s="203">
        <v>37030.875</v>
      </c>
      <c r="AC3251" s="203">
        <v>37032.875</v>
      </c>
    </row>
    <row r="3252" spans="1:31" x14ac:dyDescent="0.25">
      <c r="A3252" s="44" t="str">
        <f t="shared" si="251"/>
        <v>US Crude Financial</v>
      </c>
      <c r="B3252" s="44" t="str">
        <f t="shared" si="252"/>
        <v>US</v>
      </c>
      <c r="C3252" s="44" t="str">
        <f t="shared" si="253"/>
        <v>Crude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1</v>
      </c>
      <c r="F3252" s="218">
        <f t="shared" si="255"/>
        <v>50000</v>
      </c>
      <c r="G3252" s="207">
        <v>1266850</v>
      </c>
      <c r="H3252" s="203">
        <v>37029.404062499998</v>
      </c>
      <c r="I3252" t="s">
        <v>2710</v>
      </c>
      <c r="M3252" t="s">
        <v>3626</v>
      </c>
      <c r="N3252" t="s">
        <v>4150</v>
      </c>
      <c r="O3252" t="s">
        <v>4151</v>
      </c>
      <c r="Q3252" s="204">
        <v>50000</v>
      </c>
      <c r="S3252" t="s">
        <v>2483</v>
      </c>
      <c r="T3252" t="s">
        <v>3899</v>
      </c>
      <c r="U3252" s="206">
        <v>29.34</v>
      </c>
      <c r="V3252" t="s">
        <v>3743</v>
      </c>
      <c r="W3252" t="s">
        <v>4153</v>
      </c>
      <c r="X3252" t="s">
        <v>4154</v>
      </c>
      <c r="Y3252" t="s">
        <v>3964</v>
      </c>
      <c r="Z3252" t="s">
        <v>3532</v>
      </c>
      <c r="AA3252" t="s">
        <v>268</v>
      </c>
      <c r="AB3252" s="203">
        <v>37043</v>
      </c>
      <c r="AC3252" s="203">
        <v>37072</v>
      </c>
    </row>
    <row r="3253" spans="1:31" x14ac:dyDescent="0.25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3</v>
      </c>
      <c r="F3253" s="218">
        <f t="shared" si="255"/>
        <v>4032</v>
      </c>
      <c r="G3253" s="207">
        <v>1266851</v>
      </c>
      <c r="H3253" s="203">
        <v>37029.404074074075</v>
      </c>
      <c r="I3253" t="s">
        <v>2630</v>
      </c>
      <c r="M3253" t="s">
        <v>2476</v>
      </c>
      <c r="N3253" t="s">
        <v>3110</v>
      </c>
      <c r="O3253" t="s">
        <v>2628</v>
      </c>
      <c r="P3253" s="204">
        <v>1344</v>
      </c>
      <c r="S3253" t="s">
        <v>2477</v>
      </c>
      <c r="T3253" t="s">
        <v>3899</v>
      </c>
      <c r="U3253" s="206">
        <v>4.335</v>
      </c>
      <c r="V3253" t="s">
        <v>2936</v>
      </c>
      <c r="W3253" t="s">
        <v>2337</v>
      </c>
      <c r="X3253" t="s">
        <v>2338</v>
      </c>
      <c r="Y3253" t="s">
        <v>3114</v>
      </c>
      <c r="Z3253" t="s">
        <v>3532</v>
      </c>
      <c r="AA3253">
        <v>798138</v>
      </c>
      <c r="AB3253" s="203">
        <v>37030.875</v>
      </c>
      <c r="AC3253" s="203">
        <v>37032.875</v>
      </c>
    </row>
    <row r="3254" spans="1:31" x14ac:dyDescent="0.25">
      <c r="A3254" s="44" t="str">
        <f t="shared" si="251"/>
        <v xml:space="preserve"> Natural Gas Physical</v>
      </c>
      <c r="B3254" s="44" t="str">
        <f t="shared" si="252"/>
        <v/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4</v>
      </c>
      <c r="F3254" s="218">
        <f t="shared" si="255"/>
        <v>40000</v>
      </c>
      <c r="G3254" s="207">
        <v>1266852</v>
      </c>
      <c r="H3254" s="203">
        <v>37029.404097222221</v>
      </c>
      <c r="I3254" t="s">
        <v>2307</v>
      </c>
      <c r="M3254" t="s">
        <v>2476</v>
      </c>
      <c r="N3254" t="s">
        <v>2391</v>
      </c>
      <c r="O3254" t="s">
        <v>2080</v>
      </c>
      <c r="P3254" s="204">
        <v>10000</v>
      </c>
      <c r="S3254" t="s">
        <v>4050</v>
      </c>
      <c r="T3254" t="s">
        <v>2392</v>
      </c>
      <c r="U3254" s="206">
        <v>5.4050000000000002</v>
      </c>
      <c r="V3254" t="s">
        <v>3848</v>
      </c>
      <c r="W3254" t="s">
        <v>2394</v>
      </c>
      <c r="X3254" t="s">
        <v>2395</v>
      </c>
      <c r="Y3254" t="s">
        <v>3114</v>
      </c>
      <c r="Z3254" t="s">
        <v>3533</v>
      </c>
      <c r="AA3254">
        <v>798139</v>
      </c>
      <c r="AB3254" s="203">
        <v>37029.875</v>
      </c>
      <c r="AC3254" s="203">
        <v>37032.875</v>
      </c>
      <c r="AE3254" s="116">
        <f>IF(S3254="Gallon",F3254/42,F3254)</f>
        <v>40000</v>
      </c>
    </row>
    <row r="3255" spans="1:31" x14ac:dyDescent="0.25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3</v>
      </c>
      <c r="F3255" s="218">
        <f t="shared" si="255"/>
        <v>4539</v>
      </c>
      <c r="G3255" s="207">
        <v>1266853</v>
      </c>
      <c r="H3255" s="203">
        <v>37029.404143518521</v>
      </c>
      <c r="I3255" t="s">
        <v>2704</v>
      </c>
      <c r="M3255" t="s">
        <v>2476</v>
      </c>
      <c r="N3255" t="s">
        <v>3110</v>
      </c>
      <c r="O3255" t="s">
        <v>1761</v>
      </c>
      <c r="Q3255" s="204">
        <v>1513</v>
      </c>
      <c r="S3255" t="s">
        <v>2477</v>
      </c>
      <c r="T3255" t="s">
        <v>3899</v>
      </c>
      <c r="U3255" s="206">
        <v>4.49</v>
      </c>
      <c r="V3255" t="s">
        <v>2369</v>
      </c>
      <c r="W3255" t="s">
        <v>2358</v>
      </c>
      <c r="X3255" t="s">
        <v>2359</v>
      </c>
      <c r="Y3255" t="s">
        <v>3114</v>
      </c>
      <c r="Z3255" t="s">
        <v>3532</v>
      </c>
      <c r="AA3255">
        <v>798140</v>
      </c>
      <c r="AB3255" s="203">
        <v>37030.875</v>
      </c>
      <c r="AC3255" s="203">
        <v>37032.875</v>
      </c>
    </row>
    <row r="3256" spans="1:31" x14ac:dyDescent="0.25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3</v>
      </c>
      <c r="F3256" s="218">
        <f t="shared" si="255"/>
        <v>7500</v>
      </c>
      <c r="G3256" s="207">
        <v>1266857</v>
      </c>
      <c r="H3256" s="203">
        <v>37029.404270833336</v>
      </c>
      <c r="I3256" t="s">
        <v>2401</v>
      </c>
      <c r="M3256" t="s">
        <v>2476</v>
      </c>
      <c r="N3256" t="s">
        <v>3110</v>
      </c>
      <c r="O3256" t="s">
        <v>2606</v>
      </c>
      <c r="P3256" s="204">
        <v>2500</v>
      </c>
      <c r="S3256" t="s">
        <v>2477</v>
      </c>
      <c r="T3256" t="s">
        <v>3899</v>
      </c>
      <c r="U3256" s="206">
        <v>4.165</v>
      </c>
      <c r="V3256" t="s">
        <v>3807</v>
      </c>
      <c r="W3256" t="s">
        <v>2319</v>
      </c>
      <c r="X3256" t="s">
        <v>2320</v>
      </c>
      <c r="Y3256" t="s">
        <v>3114</v>
      </c>
      <c r="Z3256" t="s">
        <v>3532</v>
      </c>
      <c r="AA3256">
        <v>798141</v>
      </c>
      <c r="AB3256" s="203">
        <v>37030.875</v>
      </c>
      <c r="AC3256" s="203">
        <v>37032.875</v>
      </c>
    </row>
    <row r="3257" spans="1:31" x14ac:dyDescent="0.25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3</v>
      </c>
      <c r="F3257" s="218">
        <f t="shared" si="255"/>
        <v>15000</v>
      </c>
      <c r="G3257" s="207">
        <v>1266859</v>
      </c>
      <c r="H3257" s="203">
        <v>37029.404363425929</v>
      </c>
      <c r="I3257" t="s">
        <v>2704</v>
      </c>
      <c r="M3257" t="s">
        <v>2476</v>
      </c>
      <c r="N3257" t="s">
        <v>3110</v>
      </c>
      <c r="O3257" t="s">
        <v>2625</v>
      </c>
      <c r="Q3257" s="204">
        <v>5000</v>
      </c>
      <c r="S3257" t="s">
        <v>2477</v>
      </c>
      <c r="T3257" t="s">
        <v>3899</v>
      </c>
      <c r="U3257" s="206">
        <v>4.0999999999999996</v>
      </c>
      <c r="V3257" t="s">
        <v>2489</v>
      </c>
      <c r="W3257" t="s">
        <v>4133</v>
      </c>
      <c r="X3257" t="s">
        <v>2378</v>
      </c>
      <c r="Y3257" t="s">
        <v>3114</v>
      </c>
      <c r="Z3257" t="s">
        <v>3532</v>
      </c>
      <c r="AA3257">
        <v>798142</v>
      </c>
      <c r="AB3257" s="203">
        <v>37030.875</v>
      </c>
      <c r="AC3257" s="203">
        <v>37032.875</v>
      </c>
    </row>
    <row r="3258" spans="1:31" x14ac:dyDescent="0.25">
      <c r="A3258" s="44" t="str">
        <f t="shared" si="251"/>
        <v xml:space="preserve"> Natural Gas Physical</v>
      </c>
      <c r="B3258" s="44" t="str">
        <f t="shared" si="252"/>
        <v/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30</v>
      </c>
      <c r="F3258" s="218">
        <f t="shared" si="255"/>
        <v>150000</v>
      </c>
      <c r="G3258" s="207">
        <v>1266860</v>
      </c>
      <c r="H3258" s="203">
        <v>37029.404398148145</v>
      </c>
      <c r="I3258" t="s">
        <v>2566</v>
      </c>
      <c r="M3258" t="s">
        <v>2476</v>
      </c>
      <c r="N3258" t="s">
        <v>2391</v>
      </c>
      <c r="O3258" t="s">
        <v>3715</v>
      </c>
      <c r="P3258" s="204">
        <v>5000</v>
      </c>
      <c r="S3258" t="s">
        <v>4050</v>
      </c>
      <c r="T3258" t="s">
        <v>2392</v>
      </c>
      <c r="U3258" s="206">
        <v>5.6</v>
      </c>
      <c r="V3258" t="s">
        <v>2567</v>
      </c>
      <c r="W3258" t="s">
        <v>2979</v>
      </c>
      <c r="X3258" t="s">
        <v>2395</v>
      </c>
      <c r="Y3258" t="s">
        <v>3114</v>
      </c>
      <c r="Z3258" t="s">
        <v>3533</v>
      </c>
      <c r="AA3258">
        <v>798143</v>
      </c>
      <c r="AB3258" s="203">
        <v>37043.875</v>
      </c>
      <c r="AC3258" s="203">
        <v>37072.875</v>
      </c>
    </row>
    <row r="3259" spans="1:31" x14ac:dyDescent="0.25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3</v>
      </c>
      <c r="F3259" s="218">
        <f t="shared" si="255"/>
        <v>6000</v>
      </c>
      <c r="G3259" s="207">
        <v>1266861</v>
      </c>
      <c r="H3259" s="203">
        <v>37029.404409722221</v>
      </c>
      <c r="I3259" t="s">
        <v>3169</v>
      </c>
      <c r="M3259" t="s">
        <v>2476</v>
      </c>
      <c r="N3259" t="s">
        <v>3110</v>
      </c>
      <c r="O3259" t="s">
        <v>2628</v>
      </c>
      <c r="Q3259" s="204">
        <v>2000</v>
      </c>
      <c r="S3259" t="s">
        <v>2477</v>
      </c>
      <c r="T3259" t="s">
        <v>3899</v>
      </c>
      <c r="U3259" s="206">
        <v>4.3650000000000002</v>
      </c>
      <c r="V3259" t="s">
        <v>3171</v>
      </c>
      <c r="W3259" t="s">
        <v>2337</v>
      </c>
      <c r="X3259" t="s">
        <v>2338</v>
      </c>
      <c r="Y3259" t="s">
        <v>3114</v>
      </c>
      <c r="Z3259" t="s">
        <v>3532</v>
      </c>
      <c r="AA3259">
        <v>798144</v>
      </c>
      <c r="AB3259" s="203">
        <v>37030.875</v>
      </c>
      <c r="AC3259" s="203">
        <v>37032.875</v>
      </c>
    </row>
    <row r="3260" spans="1:31" x14ac:dyDescent="0.25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3</v>
      </c>
      <c r="F3260" s="218">
        <f t="shared" si="255"/>
        <v>9000</v>
      </c>
      <c r="G3260" s="207">
        <v>1266862</v>
      </c>
      <c r="H3260" s="203">
        <v>37029.404456018521</v>
      </c>
      <c r="I3260" t="s">
        <v>3136</v>
      </c>
      <c r="M3260" t="s">
        <v>2476</v>
      </c>
      <c r="N3260" t="s">
        <v>3110</v>
      </c>
      <c r="O3260" t="s">
        <v>1848</v>
      </c>
      <c r="Q3260" s="204">
        <v>3000</v>
      </c>
      <c r="S3260" t="s">
        <v>2477</v>
      </c>
      <c r="T3260" t="s">
        <v>3899</v>
      </c>
      <c r="U3260" s="206">
        <v>4.3550000000000004</v>
      </c>
      <c r="V3260" t="s">
        <v>2579</v>
      </c>
      <c r="W3260" t="s">
        <v>3174</v>
      </c>
      <c r="X3260" t="s">
        <v>3175</v>
      </c>
      <c r="Y3260" t="s">
        <v>3114</v>
      </c>
      <c r="Z3260" t="s">
        <v>3532</v>
      </c>
      <c r="AA3260">
        <v>798146</v>
      </c>
      <c r="AB3260" s="203">
        <v>37030.875</v>
      </c>
      <c r="AC3260" s="203">
        <v>37032.875</v>
      </c>
    </row>
    <row r="3261" spans="1:31" x14ac:dyDescent="0.25">
      <c r="A3261" s="44" t="str">
        <f t="shared" si="251"/>
        <v>US Natural Gas Financial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151</v>
      </c>
      <c r="F3261" s="218">
        <f t="shared" si="255"/>
        <v>377500</v>
      </c>
      <c r="G3261" s="207">
        <v>1266865</v>
      </c>
      <c r="H3261" s="203">
        <v>37029.404583333337</v>
      </c>
      <c r="I3261" t="s">
        <v>3769</v>
      </c>
      <c r="M3261" t="s">
        <v>2476</v>
      </c>
      <c r="N3261" t="s">
        <v>2711</v>
      </c>
      <c r="O3261" t="s">
        <v>3148</v>
      </c>
      <c r="Q3261" s="204">
        <v>2500</v>
      </c>
      <c r="S3261" t="s">
        <v>2477</v>
      </c>
      <c r="T3261" t="s">
        <v>3899</v>
      </c>
      <c r="U3261" s="206">
        <v>4.7</v>
      </c>
      <c r="V3261" t="s">
        <v>3866</v>
      </c>
      <c r="W3261" t="s">
        <v>3390</v>
      </c>
      <c r="X3261" t="s">
        <v>2713</v>
      </c>
      <c r="Y3261" t="s">
        <v>3964</v>
      </c>
      <c r="Z3261" t="s">
        <v>3532</v>
      </c>
      <c r="AA3261" t="s">
        <v>269</v>
      </c>
      <c r="AB3261" s="203">
        <v>37196</v>
      </c>
      <c r="AC3261" s="203">
        <v>37346</v>
      </c>
    </row>
    <row r="3262" spans="1:31" x14ac:dyDescent="0.25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3</v>
      </c>
      <c r="F3262" s="218">
        <f t="shared" si="255"/>
        <v>8361</v>
      </c>
      <c r="G3262" s="207">
        <v>1266866</v>
      </c>
      <c r="H3262" s="203">
        <v>37029.404629629629</v>
      </c>
      <c r="I3262" t="s">
        <v>3871</v>
      </c>
      <c r="M3262" t="s">
        <v>2476</v>
      </c>
      <c r="N3262" t="s">
        <v>3110</v>
      </c>
      <c r="O3262" t="s">
        <v>1756</v>
      </c>
      <c r="P3262" s="204">
        <v>2787</v>
      </c>
      <c r="S3262" t="s">
        <v>2477</v>
      </c>
      <c r="T3262" t="s">
        <v>3899</v>
      </c>
      <c r="U3262" s="206">
        <v>4.1050000000000004</v>
      </c>
      <c r="V3262" t="s">
        <v>2845</v>
      </c>
      <c r="W3262" t="s">
        <v>3157</v>
      </c>
      <c r="X3262" t="s">
        <v>3158</v>
      </c>
      <c r="Y3262" t="s">
        <v>3114</v>
      </c>
      <c r="Z3262" t="s">
        <v>3532</v>
      </c>
      <c r="AA3262">
        <v>798147</v>
      </c>
      <c r="AB3262" s="203">
        <v>37030.875</v>
      </c>
      <c r="AC3262" s="203">
        <v>37032.875</v>
      </c>
    </row>
    <row r="3263" spans="1:31" x14ac:dyDescent="0.25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3</v>
      </c>
      <c r="F3263" s="218">
        <f t="shared" si="255"/>
        <v>15000</v>
      </c>
      <c r="G3263" s="207">
        <v>1266868</v>
      </c>
      <c r="H3263" s="203">
        <v>37029.404710648145</v>
      </c>
      <c r="I3263" t="s">
        <v>3142</v>
      </c>
      <c r="M3263" t="s">
        <v>2476</v>
      </c>
      <c r="N3263" t="s">
        <v>3110</v>
      </c>
      <c r="O3263" t="s">
        <v>1762</v>
      </c>
      <c r="Q3263" s="204">
        <v>5000</v>
      </c>
      <c r="S3263" t="s">
        <v>2477</v>
      </c>
      <c r="T3263" t="s">
        <v>3899</v>
      </c>
      <c r="U3263" s="206">
        <v>4.1100000000000003</v>
      </c>
      <c r="V3263" t="s">
        <v>4135</v>
      </c>
      <c r="W3263" t="s">
        <v>3157</v>
      </c>
      <c r="X3263" t="s">
        <v>3158</v>
      </c>
      <c r="Y3263" t="s">
        <v>3114</v>
      </c>
      <c r="Z3263" t="s">
        <v>3532</v>
      </c>
      <c r="AA3263">
        <v>798148</v>
      </c>
      <c r="AB3263" s="203">
        <v>37030.875</v>
      </c>
      <c r="AC3263" s="203">
        <v>37032.875</v>
      </c>
    </row>
    <row r="3264" spans="1:31" x14ac:dyDescent="0.25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3</v>
      </c>
      <c r="F3264" s="218">
        <f t="shared" si="255"/>
        <v>15000</v>
      </c>
      <c r="G3264" s="207">
        <v>1266869</v>
      </c>
      <c r="H3264" s="203">
        <v>37029.404710648145</v>
      </c>
      <c r="I3264" t="s">
        <v>2420</v>
      </c>
      <c r="M3264" t="s">
        <v>2476</v>
      </c>
      <c r="N3264" t="s">
        <v>3110</v>
      </c>
      <c r="O3264" t="s">
        <v>2624</v>
      </c>
      <c r="Q3264" s="204">
        <v>5000</v>
      </c>
      <c r="S3264" t="s">
        <v>2477</v>
      </c>
      <c r="T3264" t="s">
        <v>3899</v>
      </c>
      <c r="U3264" s="206">
        <v>4.0999999999999996</v>
      </c>
      <c r="V3264" t="s">
        <v>2457</v>
      </c>
      <c r="W3264" t="s">
        <v>4133</v>
      </c>
      <c r="X3264" t="s">
        <v>2378</v>
      </c>
      <c r="Y3264" t="s">
        <v>3114</v>
      </c>
      <c r="Z3264" t="s">
        <v>3532</v>
      </c>
      <c r="AA3264">
        <v>798149</v>
      </c>
      <c r="AB3264" s="203">
        <v>37030.875</v>
      </c>
      <c r="AC3264" s="203">
        <v>37032.875</v>
      </c>
    </row>
    <row r="3265" spans="1:29" x14ac:dyDescent="0.25">
      <c r="A3265" s="44" t="str">
        <f t="shared" si="251"/>
        <v>US Natural Gas Financial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Financial</v>
      </c>
      <c r="E3265" s="44">
        <f>IF(VLOOKUP(S3265,'DD-Lookup'!$J$6:$L$50,3,FALSE)="Monthly",(YEAR(AC3265)-YEAR(AB3265))*12+MONTH(AC3265)-MONTH(AB3265)+1,(AC3265-AB3265+1))</f>
        <v>30</v>
      </c>
      <c r="F3265" s="218">
        <f t="shared" si="255"/>
        <v>150000</v>
      </c>
      <c r="G3265" s="207">
        <v>1266870</v>
      </c>
      <c r="H3265" s="203">
        <v>37029.404722222222</v>
      </c>
      <c r="I3265" t="s">
        <v>3118</v>
      </c>
      <c r="M3265" t="s">
        <v>2476</v>
      </c>
      <c r="N3265" t="s">
        <v>3125</v>
      </c>
      <c r="O3265" t="s">
        <v>2848</v>
      </c>
      <c r="Q3265" s="204">
        <v>5000</v>
      </c>
      <c r="S3265" t="s">
        <v>2477</v>
      </c>
      <c r="T3265" t="s">
        <v>3899</v>
      </c>
      <c r="U3265" s="206">
        <v>6.3</v>
      </c>
      <c r="V3265" t="s">
        <v>2861</v>
      </c>
      <c r="W3265" t="s">
        <v>2843</v>
      </c>
      <c r="X3265" t="s">
        <v>2844</v>
      </c>
      <c r="Y3265" t="s">
        <v>3964</v>
      </c>
      <c r="Z3265" t="s">
        <v>3532</v>
      </c>
      <c r="AA3265" t="s">
        <v>270</v>
      </c>
      <c r="AB3265" s="203">
        <v>37135.875</v>
      </c>
      <c r="AC3265" s="203">
        <v>37164.875</v>
      </c>
    </row>
    <row r="3266" spans="1:29" x14ac:dyDescent="0.25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3</v>
      </c>
      <c r="F3266" s="218">
        <f t="shared" si="255"/>
        <v>2250</v>
      </c>
      <c r="G3266" s="207">
        <v>1266871</v>
      </c>
      <c r="H3266" s="203">
        <v>37029.404733796298</v>
      </c>
      <c r="I3266" t="s">
        <v>3240</v>
      </c>
      <c r="M3266" t="s">
        <v>2476</v>
      </c>
      <c r="N3266" t="s">
        <v>3110</v>
      </c>
      <c r="O3266" t="s">
        <v>2625</v>
      </c>
      <c r="Q3266" s="204">
        <v>750</v>
      </c>
      <c r="S3266" t="s">
        <v>2477</v>
      </c>
      <c r="T3266" t="s">
        <v>3899</v>
      </c>
      <c r="U3266" s="206">
        <v>4.0999999999999996</v>
      </c>
      <c r="V3266" t="s">
        <v>3688</v>
      </c>
      <c r="W3266" t="s">
        <v>4133</v>
      </c>
      <c r="X3266" t="s">
        <v>2378</v>
      </c>
      <c r="Y3266" t="s">
        <v>3114</v>
      </c>
      <c r="Z3266" t="s">
        <v>3532</v>
      </c>
      <c r="AA3266">
        <v>798150</v>
      </c>
      <c r="AB3266" s="203">
        <v>37030.875</v>
      </c>
      <c r="AC3266" s="203">
        <v>37032.875</v>
      </c>
    </row>
    <row r="3267" spans="1:29" x14ac:dyDescent="0.25">
      <c r="A3267" s="44" t="str">
        <f t="shared" si="251"/>
        <v>US Crude Financial</v>
      </c>
      <c r="B3267" s="44" t="str">
        <f t="shared" si="252"/>
        <v>US</v>
      </c>
      <c r="C3267" s="44" t="str">
        <f t="shared" si="253"/>
        <v>Crude</v>
      </c>
      <c r="D3267" s="44" t="str">
        <f t="shared" si="254"/>
        <v>Financial</v>
      </c>
      <c r="E3267" s="44">
        <f>IF(VLOOKUP(S3267,'DD-Lookup'!$J$6:$L$50,3,FALSE)="Monthly",(YEAR(AC3267)-YEAR(AB3267))*12+MONTH(AC3267)-MONTH(AB3267)+1,(AC3267-AB3267+1))</f>
        <v>1</v>
      </c>
      <c r="F3267" s="218">
        <f t="shared" si="255"/>
        <v>10000</v>
      </c>
      <c r="G3267" s="207">
        <v>1266873</v>
      </c>
      <c r="H3267" s="203">
        <v>37029.404953703706</v>
      </c>
      <c r="I3267" t="s">
        <v>4149</v>
      </c>
      <c r="M3267" t="s">
        <v>3626</v>
      </c>
      <c r="N3267" t="s">
        <v>4150</v>
      </c>
      <c r="O3267" t="s">
        <v>4151</v>
      </c>
      <c r="Q3267" s="204">
        <v>10000</v>
      </c>
      <c r="S3267" t="s">
        <v>2483</v>
      </c>
      <c r="T3267" t="s">
        <v>3899</v>
      </c>
      <c r="U3267" s="206">
        <v>29.38</v>
      </c>
      <c r="V3267" t="s">
        <v>3164</v>
      </c>
      <c r="W3267" t="s">
        <v>4153</v>
      </c>
      <c r="X3267" t="s">
        <v>4154</v>
      </c>
      <c r="Y3267" t="s">
        <v>3964</v>
      </c>
      <c r="Z3267" t="s">
        <v>3532</v>
      </c>
      <c r="AA3267" t="s">
        <v>271</v>
      </c>
      <c r="AB3267" s="203">
        <v>37043</v>
      </c>
      <c r="AC3267" s="203">
        <v>37072</v>
      </c>
    </row>
    <row r="3268" spans="1:29" x14ac:dyDescent="0.25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3</v>
      </c>
      <c r="F3268" s="218">
        <f t="shared" si="255"/>
        <v>3360</v>
      </c>
      <c r="G3268" s="207">
        <v>1266874</v>
      </c>
      <c r="H3268" s="203">
        <v>37029.404976851853</v>
      </c>
      <c r="I3268" t="s">
        <v>2934</v>
      </c>
      <c r="M3268" t="s">
        <v>2476</v>
      </c>
      <c r="N3268" t="s">
        <v>3110</v>
      </c>
      <c r="O3268" t="s">
        <v>2622</v>
      </c>
      <c r="P3268" s="204">
        <v>1120</v>
      </c>
      <c r="S3268" t="s">
        <v>2477</v>
      </c>
      <c r="T3268" t="s">
        <v>3899</v>
      </c>
      <c r="U3268" s="206">
        <v>4.12</v>
      </c>
      <c r="V3268" t="s">
        <v>2524</v>
      </c>
      <c r="W3268" t="s">
        <v>2326</v>
      </c>
      <c r="X3268" t="s">
        <v>2327</v>
      </c>
      <c r="Y3268" t="s">
        <v>3114</v>
      </c>
      <c r="Z3268" t="s">
        <v>3532</v>
      </c>
      <c r="AA3268">
        <v>798152</v>
      </c>
      <c r="AB3268" s="203">
        <v>37030.875</v>
      </c>
      <c r="AC3268" s="203">
        <v>37032.875</v>
      </c>
    </row>
    <row r="3269" spans="1:29" x14ac:dyDescent="0.25">
      <c r="A3269" s="44" t="str">
        <f t="shared" si="251"/>
        <v>US Natural Gas Financial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Financial</v>
      </c>
      <c r="E3269" s="44">
        <f>IF(VLOOKUP(S3269,'DD-Lookup'!$J$6:$L$50,3,FALSE)="Monthly",(YEAR(AC3269)-YEAR(AB3269))*12+MONTH(AC3269)-MONTH(AB3269)+1,(AC3269-AB3269+1))</f>
        <v>31</v>
      </c>
      <c r="F3269" s="218">
        <f t="shared" si="255"/>
        <v>155000</v>
      </c>
      <c r="G3269" s="207">
        <v>1266875</v>
      </c>
      <c r="H3269" s="203">
        <v>37029.404999999999</v>
      </c>
      <c r="I3269" t="s">
        <v>3133</v>
      </c>
      <c r="M3269" t="s">
        <v>2476</v>
      </c>
      <c r="N3269" t="s">
        <v>3125</v>
      </c>
      <c r="O3269" t="s">
        <v>2846</v>
      </c>
      <c r="Q3269" s="204">
        <v>5000</v>
      </c>
      <c r="S3269" t="s">
        <v>2477</v>
      </c>
      <c r="T3269" t="s">
        <v>3899</v>
      </c>
      <c r="U3269" s="206">
        <v>7.35</v>
      </c>
      <c r="V3269" t="s">
        <v>2908</v>
      </c>
      <c r="W3269" t="s">
        <v>2843</v>
      </c>
      <c r="X3269" t="s">
        <v>2844</v>
      </c>
      <c r="Y3269" t="s">
        <v>3964</v>
      </c>
      <c r="Z3269" t="s">
        <v>3532</v>
      </c>
      <c r="AA3269" t="s">
        <v>272</v>
      </c>
      <c r="AB3269" s="203">
        <v>37104.875</v>
      </c>
      <c r="AC3269" s="203">
        <v>37134.875</v>
      </c>
    </row>
    <row r="3270" spans="1:29" x14ac:dyDescent="0.25">
      <c r="A3270" s="44" t="str">
        <f t="shared" si="251"/>
        <v xml:space="preserve"> Natural Gas Financial</v>
      </c>
      <c r="B3270" s="44" t="str">
        <f t="shared" si="252"/>
        <v/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123</v>
      </c>
      <c r="F3270" s="218">
        <f t="shared" si="255"/>
        <v>615000</v>
      </c>
      <c r="G3270" s="207">
        <v>1266877</v>
      </c>
      <c r="H3270" s="203">
        <v>37029.405023148145</v>
      </c>
      <c r="I3270" t="s">
        <v>2672</v>
      </c>
      <c r="M3270" t="s">
        <v>2476</v>
      </c>
      <c r="N3270" t="s">
        <v>3842</v>
      </c>
      <c r="O3270" t="s">
        <v>3843</v>
      </c>
      <c r="Q3270" s="204">
        <v>5000</v>
      </c>
      <c r="S3270" t="s">
        <v>2477</v>
      </c>
      <c r="T3270" t="s">
        <v>3899</v>
      </c>
      <c r="U3270" s="206">
        <v>-0.36</v>
      </c>
      <c r="V3270" t="s">
        <v>3738</v>
      </c>
      <c r="W3270" t="s">
        <v>3844</v>
      </c>
      <c r="X3270" t="s">
        <v>3845</v>
      </c>
      <c r="Y3270" t="s">
        <v>3964</v>
      </c>
      <c r="Z3270" t="s">
        <v>3533</v>
      </c>
      <c r="AA3270" t="s">
        <v>273</v>
      </c>
      <c r="AB3270" s="203">
        <v>37073</v>
      </c>
      <c r="AC3270" s="203">
        <v>37195</v>
      </c>
    </row>
    <row r="3271" spans="1:29" x14ac:dyDescent="0.25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3</v>
      </c>
      <c r="F3271" s="218">
        <f t="shared" si="255"/>
        <v>4170</v>
      </c>
      <c r="G3271" s="207">
        <v>1266876</v>
      </c>
      <c r="H3271" s="203">
        <v>37029.405023148145</v>
      </c>
      <c r="I3271" t="s">
        <v>3769</v>
      </c>
      <c r="M3271" t="s">
        <v>2476</v>
      </c>
      <c r="N3271" t="s">
        <v>3110</v>
      </c>
      <c r="O3271" t="s">
        <v>2624</v>
      </c>
      <c r="Q3271" s="204">
        <v>1390</v>
      </c>
      <c r="S3271" t="s">
        <v>2477</v>
      </c>
      <c r="T3271" t="s">
        <v>3899</v>
      </c>
      <c r="U3271" s="206">
        <v>4.1100000000000003</v>
      </c>
      <c r="V3271" t="s">
        <v>2555</v>
      </c>
      <c r="W3271" t="s">
        <v>4133</v>
      </c>
      <c r="X3271" t="s">
        <v>2378</v>
      </c>
      <c r="Y3271" t="s">
        <v>3114</v>
      </c>
      <c r="Z3271" t="s">
        <v>3532</v>
      </c>
      <c r="AA3271">
        <v>798153</v>
      </c>
      <c r="AB3271" s="203">
        <v>37030.875</v>
      </c>
      <c r="AC3271" s="203">
        <v>37032.875</v>
      </c>
    </row>
    <row r="3272" spans="1:29" x14ac:dyDescent="0.25">
      <c r="A3272" s="44" t="str">
        <f t="shared" si="251"/>
        <v>US Natural Gas Financial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31</v>
      </c>
      <c r="F3272" s="218">
        <f t="shared" si="255"/>
        <v>155000</v>
      </c>
      <c r="G3272" s="207">
        <v>1266879</v>
      </c>
      <c r="H3272" s="203">
        <v>37029.405162037037</v>
      </c>
      <c r="I3272" t="s">
        <v>3725</v>
      </c>
      <c r="M3272" t="s">
        <v>2476</v>
      </c>
      <c r="N3272" t="s">
        <v>3125</v>
      </c>
      <c r="O3272" t="s">
        <v>2842</v>
      </c>
      <c r="Q3272" s="204">
        <v>5000</v>
      </c>
      <c r="S3272" t="s">
        <v>2477</v>
      </c>
      <c r="T3272" t="s">
        <v>3899</v>
      </c>
      <c r="U3272" s="206">
        <v>7.4</v>
      </c>
      <c r="V3272" t="s">
        <v>2740</v>
      </c>
      <c r="W3272" t="s">
        <v>2843</v>
      </c>
      <c r="X3272" t="s">
        <v>2844</v>
      </c>
      <c r="Y3272" t="s">
        <v>3964</v>
      </c>
      <c r="Z3272" t="s">
        <v>3532</v>
      </c>
      <c r="AA3272" t="s">
        <v>274</v>
      </c>
      <c r="AB3272" s="203">
        <v>37073.875</v>
      </c>
      <c r="AC3272" s="203">
        <v>37103.875</v>
      </c>
    </row>
    <row r="3273" spans="1:29" x14ac:dyDescent="0.25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13</v>
      </c>
      <c r="F3273" s="218">
        <f t="shared" si="255"/>
        <v>13819</v>
      </c>
      <c r="G3273" s="207">
        <v>1266880</v>
      </c>
      <c r="H3273" s="203">
        <v>37029.405289351853</v>
      </c>
      <c r="I3273" t="s">
        <v>2654</v>
      </c>
      <c r="M3273" t="s">
        <v>2476</v>
      </c>
      <c r="N3273" t="s">
        <v>3110</v>
      </c>
      <c r="O3273" t="s">
        <v>2614</v>
      </c>
      <c r="Q3273" s="204">
        <v>1063</v>
      </c>
      <c r="S3273" t="s">
        <v>2477</v>
      </c>
      <c r="T3273" t="s">
        <v>3899</v>
      </c>
      <c r="U3273" s="206">
        <v>4.43</v>
      </c>
      <c r="V3273" t="s">
        <v>2356</v>
      </c>
      <c r="W3273" t="s">
        <v>2351</v>
      </c>
      <c r="X3273" t="s">
        <v>2352</v>
      </c>
      <c r="Y3273" t="s">
        <v>3114</v>
      </c>
      <c r="Z3273" t="s">
        <v>3532</v>
      </c>
      <c r="AA3273">
        <v>798156</v>
      </c>
      <c r="AB3273" s="203">
        <v>37030.875</v>
      </c>
      <c r="AC3273" s="203">
        <v>37042.875</v>
      </c>
    </row>
    <row r="3274" spans="1:29" x14ac:dyDescent="0.25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3</v>
      </c>
      <c r="F3274" s="218">
        <f t="shared" si="255"/>
        <v>10962</v>
      </c>
      <c r="G3274" s="207">
        <v>1266882</v>
      </c>
      <c r="H3274" s="203">
        <v>37029.405370370368</v>
      </c>
      <c r="I3274" t="s">
        <v>2704</v>
      </c>
      <c r="M3274" t="s">
        <v>2476</v>
      </c>
      <c r="N3274" t="s">
        <v>3110</v>
      </c>
      <c r="O3274" t="s">
        <v>1859</v>
      </c>
      <c r="P3274" s="204">
        <v>3654</v>
      </c>
      <c r="S3274" t="s">
        <v>2477</v>
      </c>
      <c r="T3274" t="s">
        <v>3899</v>
      </c>
      <c r="U3274" s="206">
        <v>4.085</v>
      </c>
      <c r="V3274" t="s">
        <v>3707</v>
      </c>
      <c r="W3274" t="s">
        <v>3174</v>
      </c>
      <c r="X3274" t="s">
        <v>2321</v>
      </c>
      <c r="Y3274" t="s">
        <v>3114</v>
      </c>
      <c r="Z3274" t="s">
        <v>3532</v>
      </c>
      <c r="AA3274">
        <v>798157</v>
      </c>
      <c r="AB3274" s="203">
        <v>37030.875</v>
      </c>
      <c r="AC3274" s="203">
        <v>37032.875</v>
      </c>
    </row>
    <row r="3275" spans="1:29" x14ac:dyDescent="0.25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3</v>
      </c>
      <c r="F3275" s="218">
        <f t="shared" ref="F3275:F3338" si="260">E3275*SUM(P3275:Q3275)</f>
        <v>15000</v>
      </c>
      <c r="G3275" s="207">
        <v>1266883</v>
      </c>
      <c r="H3275" s="203">
        <v>37029.405370370368</v>
      </c>
      <c r="I3275" t="s">
        <v>3169</v>
      </c>
      <c r="M3275" t="s">
        <v>2476</v>
      </c>
      <c r="N3275" t="s">
        <v>3110</v>
      </c>
      <c r="O3275" t="s">
        <v>1761</v>
      </c>
      <c r="Q3275" s="204">
        <v>5000</v>
      </c>
      <c r="S3275" t="s">
        <v>2477</v>
      </c>
      <c r="T3275" t="s">
        <v>3899</v>
      </c>
      <c r="U3275" s="206">
        <v>4.49</v>
      </c>
      <c r="V3275" t="s">
        <v>3171</v>
      </c>
      <c r="W3275" t="s">
        <v>2358</v>
      </c>
      <c r="X3275" t="s">
        <v>2359</v>
      </c>
      <c r="Y3275" t="s">
        <v>3114</v>
      </c>
      <c r="Z3275" t="s">
        <v>3532</v>
      </c>
      <c r="AA3275">
        <v>798159</v>
      </c>
      <c r="AB3275" s="203">
        <v>37030.875</v>
      </c>
      <c r="AC3275" s="203">
        <v>37032.875</v>
      </c>
    </row>
    <row r="3276" spans="1:29" x14ac:dyDescent="0.25">
      <c r="A3276" s="44" t="str">
        <f t="shared" si="256"/>
        <v xml:space="preserve"> Metals Financial</v>
      </c>
      <c r="B3276" s="44" t="str">
        <f t="shared" si="257"/>
        <v/>
      </c>
      <c r="C3276" s="44" t="str">
        <f t="shared" si="258"/>
        <v>Metals</v>
      </c>
      <c r="D3276" s="44" t="str">
        <f t="shared" si="259"/>
        <v>Financial</v>
      </c>
      <c r="E3276" s="44">
        <f>IF(VLOOKUP(S3276,'DD-Lookup'!$J$6:$L$50,3,FALSE)="Monthly",(YEAR(AC3276)-YEAR(AB3276))*12+MONTH(AC3276)-MONTH(AB3276)+1,(AC3276-AB3276+1))</f>
        <v>1</v>
      </c>
      <c r="F3276" s="218">
        <f t="shared" si="260"/>
        <v>20</v>
      </c>
      <c r="G3276" s="207">
        <v>1266885</v>
      </c>
      <c r="H3276" s="203">
        <v>37029.405393518522</v>
      </c>
      <c r="I3276" t="s">
        <v>3825</v>
      </c>
      <c r="M3276" t="s">
        <v>2482</v>
      </c>
      <c r="N3276" t="s">
        <v>3896</v>
      </c>
      <c r="O3276" t="s">
        <v>3897</v>
      </c>
      <c r="P3276" s="204">
        <v>20</v>
      </c>
      <c r="S3276" t="s">
        <v>3898</v>
      </c>
      <c r="T3276" t="s">
        <v>3899</v>
      </c>
      <c r="U3276" s="206">
        <v>1705</v>
      </c>
      <c r="V3276" t="s">
        <v>3826</v>
      </c>
      <c r="W3276" t="s">
        <v>3922</v>
      </c>
      <c r="X3276" t="s">
        <v>3902</v>
      </c>
      <c r="Y3276" t="s">
        <v>3903</v>
      </c>
      <c r="Z3276" t="s">
        <v>3904</v>
      </c>
      <c r="AA3276">
        <v>2138784</v>
      </c>
    </row>
    <row r="3277" spans="1:29" x14ac:dyDescent="0.25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3</v>
      </c>
      <c r="F3277" s="218">
        <f t="shared" si="260"/>
        <v>7500</v>
      </c>
      <c r="G3277" s="207">
        <v>1266884</v>
      </c>
      <c r="H3277" s="203">
        <v>37029.405393518522</v>
      </c>
      <c r="I3277" t="s">
        <v>2704</v>
      </c>
      <c r="M3277" t="s">
        <v>2476</v>
      </c>
      <c r="N3277" t="s">
        <v>3110</v>
      </c>
      <c r="O3277" t="s">
        <v>1178</v>
      </c>
      <c r="P3277" s="204">
        <v>2500</v>
      </c>
      <c r="S3277" t="s">
        <v>2477</v>
      </c>
      <c r="T3277" t="s">
        <v>3899</v>
      </c>
      <c r="U3277" s="206">
        <v>4.07</v>
      </c>
      <c r="V3277" t="s">
        <v>135</v>
      </c>
      <c r="W3277" t="s">
        <v>4133</v>
      </c>
      <c r="X3277" t="s">
        <v>2378</v>
      </c>
      <c r="Y3277" t="s">
        <v>3114</v>
      </c>
      <c r="Z3277" t="s">
        <v>3532</v>
      </c>
      <c r="AA3277">
        <v>798158</v>
      </c>
      <c r="AB3277" s="203">
        <v>37030.875</v>
      </c>
      <c r="AC3277" s="203">
        <v>37032.875</v>
      </c>
    </row>
    <row r="3278" spans="1:29" x14ac:dyDescent="0.25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3</v>
      </c>
      <c r="F3278" s="218">
        <f t="shared" si="260"/>
        <v>15000</v>
      </c>
      <c r="G3278" s="207">
        <v>1266886</v>
      </c>
      <c r="H3278" s="203">
        <v>37029.405439814815</v>
      </c>
      <c r="I3278" t="s">
        <v>2863</v>
      </c>
      <c r="M3278" t="s">
        <v>2476</v>
      </c>
      <c r="N3278" t="s">
        <v>3110</v>
      </c>
      <c r="O3278" t="s">
        <v>1848</v>
      </c>
      <c r="P3278" s="204">
        <v>5000</v>
      </c>
      <c r="S3278" t="s">
        <v>2477</v>
      </c>
      <c r="T3278" t="s">
        <v>3899</v>
      </c>
      <c r="U3278" s="206">
        <v>4.3449999999999998</v>
      </c>
      <c r="V3278" t="s">
        <v>2899</v>
      </c>
      <c r="W3278" t="s">
        <v>3174</v>
      </c>
      <c r="X3278" t="s">
        <v>3175</v>
      </c>
      <c r="Y3278" t="s">
        <v>3114</v>
      </c>
      <c r="Z3278" t="s">
        <v>3532</v>
      </c>
      <c r="AA3278">
        <v>798160</v>
      </c>
      <c r="AB3278" s="203">
        <v>37030.875</v>
      </c>
      <c r="AC3278" s="203">
        <v>37032.875</v>
      </c>
    </row>
    <row r="3279" spans="1:29" x14ac:dyDescent="0.25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3</v>
      </c>
      <c r="F3279" s="218">
        <f t="shared" si="260"/>
        <v>15000</v>
      </c>
      <c r="G3279" s="207">
        <v>1266887</v>
      </c>
      <c r="H3279" s="203">
        <v>37029.405451388891</v>
      </c>
      <c r="I3279" t="s">
        <v>2989</v>
      </c>
      <c r="M3279" t="s">
        <v>2476</v>
      </c>
      <c r="N3279" t="s">
        <v>3110</v>
      </c>
      <c r="O3279" t="s">
        <v>2624</v>
      </c>
      <c r="Q3279" s="204">
        <v>5000</v>
      </c>
      <c r="S3279" t="s">
        <v>2477</v>
      </c>
      <c r="T3279" t="s">
        <v>3899</v>
      </c>
      <c r="U3279" s="206">
        <v>4.12</v>
      </c>
      <c r="V3279" t="s">
        <v>2990</v>
      </c>
      <c r="W3279" t="s">
        <v>4133</v>
      </c>
      <c r="X3279" t="s">
        <v>2378</v>
      </c>
      <c r="Y3279" t="s">
        <v>3114</v>
      </c>
      <c r="Z3279" t="s">
        <v>3532</v>
      </c>
      <c r="AA3279">
        <v>798161</v>
      </c>
      <c r="AB3279" s="203">
        <v>37030.875</v>
      </c>
      <c r="AC3279" s="203">
        <v>37032.875</v>
      </c>
    </row>
    <row r="3280" spans="1:29" x14ac:dyDescent="0.25">
      <c r="A3280" s="44" t="str">
        <f t="shared" si="256"/>
        <v xml:space="preserve"> Oil Products Financial</v>
      </c>
      <c r="B3280" s="44" t="str">
        <f t="shared" si="257"/>
        <v/>
      </c>
      <c r="C3280" s="44" t="str">
        <f t="shared" si="258"/>
        <v>Oil Products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30</v>
      </c>
      <c r="F3280" s="218">
        <f t="shared" si="260"/>
        <v>150000</v>
      </c>
      <c r="G3280" s="207">
        <v>1266888</v>
      </c>
      <c r="H3280" s="203">
        <v>37029.405462962961</v>
      </c>
      <c r="I3280" t="s">
        <v>4168</v>
      </c>
      <c r="M3280" t="s">
        <v>2480</v>
      </c>
      <c r="N3280" t="s">
        <v>4169</v>
      </c>
      <c r="O3280" t="s">
        <v>4170</v>
      </c>
      <c r="Q3280" s="204">
        <v>5000</v>
      </c>
      <c r="S3280" t="s">
        <v>2484</v>
      </c>
      <c r="T3280" t="s">
        <v>3899</v>
      </c>
      <c r="U3280" s="206">
        <v>241.25</v>
      </c>
      <c r="V3280" t="s">
        <v>4171</v>
      </c>
      <c r="W3280" t="s">
        <v>4172</v>
      </c>
      <c r="X3280" t="s">
        <v>4173</v>
      </c>
      <c r="Y3280" t="s">
        <v>3964</v>
      </c>
      <c r="Z3280" t="s">
        <v>1184</v>
      </c>
      <c r="AA3280" t="s">
        <v>275</v>
      </c>
      <c r="AB3280" s="203">
        <v>37043</v>
      </c>
      <c r="AC3280" s="203">
        <v>37072</v>
      </c>
    </row>
    <row r="3281" spans="1:29" x14ac:dyDescent="0.25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3</v>
      </c>
      <c r="F3281" s="218">
        <f t="shared" si="260"/>
        <v>30702</v>
      </c>
      <c r="G3281" s="207">
        <v>1266889</v>
      </c>
      <c r="H3281" s="203">
        <v>37029.405590277776</v>
      </c>
      <c r="I3281" t="s">
        <v>2387</v>
      </c>
      <c r="M3281" t="s">
        <v>2476</v>
      </c>
      <c r="N3281" t="s">
        <v>3110</v>
      </c>
      <c r="O3281" t="s">
        <v>1770</v>
      </c>
      <c r="P3281" s="204">
        <v>10234</v>
      </c>
      <c r="S3281" t="s">
        <v>2477</v>
      </c>
      <c r="T3281" t="s">
        <v>3899</v>
      </c>
      <c r="U3281" s="206">
        <v>4.04</v>
      </c>
      <c r="V3281" t="s">
        <v>1853</v>
      </c>
      <c r="W3281" t="s">
        <v>3174</v>
      </c>
      <c r="X3281" t="s">
        <v>3138</v>
      </c>
      <c r="Y3281" t="s">
        <v>3114</v>
      </c>
      <c r="Z3281" t="s">
        <v>3532</v>
      </c>
      <c r="AA3281">
        <v>798163</v>
      </c>
      <c r="AB3281" s="203">
        <v>37030.875</v>
      </c>
      <c r="AC3281" s="203">
        <v>37032.875</v>
      </c>
    </row>
    <row r="3282" spans="1:29" x14ac:dyDescent="0.25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3</v>
      </c>
      <c r="F3282" s="218">
        <f t="shared" si="260"/>
        <v>2268</v>
      </c>
      <c r="G3282" s="207">
        <v>1266890</v>
      </c>
      <c r="H3282" s="203">
        <v>37029.405613425923</v>
      </c>
      <c r="I3282" t="s">
        <v>2704</v>
      </c>
      <c r="M3282" t="s">
        <v>2476</v>
      </c>
      <c r="N3282" t="s">
        <v>3110</v>
      </c>
      <c r="O3282" t="s">
        <v>2610</v>
      </c>
      <c r="P3282" s="204">
        <v>756</v>
      </c>
      <c r="S3282" t="s">
        <v>2477</v>
      </c>
      <c r="T3282" t="s">
        <v>3899</v>
      </c>
      <c r="U3282" s="206">
        <v>4.3600000000000003</v>
      </c>
      <c r="V3282" t="s">
        <v>2382</v>
      </c>
      <c r="W3282" t="s">
        <v>2351</v>
      </c>
      <c r="X3282" t="s">
        <v>2352</v>
      </c>
      <c r="Y3282" t="s">
        <v>3114</v>
      </c>
      <c r="Z3282" t="s">
        <v>3532</v>
      </c>
      <c r="AA3282">
        <v>798164</v>
      </c>
      <c r="AB3282" s="203">
        <v>37030.875</v>
      </c>
      <c r="AC3282" s="203">
        <v>37032.875</v>
      </c>
    </row>
    <row r="3283" spans="1:29" x14ac:dyDescent="0.25">
      <c r="A3283" s="44" t="str">
        <f t="shared" si="256"/>
        <v>US Power Physical</v>
      </c>
      <c r="B3283" s="44" t="str">
        <f t="shared" si="257"/>
        <v>US</v>
      </c>
      <c r="C3283" s="44" t="str">
        <f t="shared" si="258"/>
        <v>Power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31</v>
      </c>
      <c r="F3283" s="218">
        <f t="shared" si="260"/>
        <v>775</v>
      </c>
      <c r="G3283" s="207">
        <v>1266891</v>
      </c>
      <c r="H3283" s="203">
        <v>37029.405694444446</v>
      </c>
      <c r="I3283" t="s">
        <v>3109</v>
      </c>
      <c r="M3283" t="s">
        <v>3301</v>
      </c>
      <c r="N3283" t="s">
        <v>2406</v>
      </c>
      <c r="O3283" t="s">
        <v>3780</v>
      </c>
      <c r="Q3283" s="204">
        <v>25</v>
      </c>
      <c r="S3283" t="s">
        <v>2475</v>
      </c>
      <c r="T3283" t="s">
        <v>3899</v>
      </c>
      <c r="U3283" s="206">
        <v>410</v>
      </c>
      <c r="V3283" t="s">
        <v>2734</v>
      </c>
      <c r="W3283" t="s">
        <v>2879</v>
      </c>
      <c r="X3283" t="s">
        <v>2408</v>
      </c>
      <c r="Y3283" t="s">
        <v>4166</v>
      </c>
      <c r="Z3283" t="s">
        <v>3527</v>
      </c>
      <c r="AA3283">
        <v>615342.1</v>
      </c>
      <c r="AB3283" s="203">
        <v>37073.875</v>
      </c>
      <c r="AC3283" s="203">
        <v>37103.875</v>
      </c>
    </row>
    <row r="3284" spans="1:29" x14ac:dyDescent="0.25">
      <c r="A3284" s="44" t="str">
        <f t="shared" si="256"/>
        <v>US Power Physical</v>
      </c>
      <c r="B3284" s="44" t="str">
        <f t="shared" si="257"/>
        <v>US</v>
      </c>
      <c r="C3284" s="44" t="str">
        <f t="shared" si="258"/>
        <v>Power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30</v>
      </c>
      <c r="F3284" s="218">
        <f t="shared" si="260"/>
        <v>750</v>
      </c>
      <c r="G3284" s="207">
        <v>1266892</v>
      </c>
      <c r="H3284" s="203">
        <v>37029.405717592592</v>
      </c>
      <c r="I3284" t="s">
        <v>3109</v>
      </c>
      <c r="M3284" t="s">
        <v>3301</v>
      </c>
      <c r="N3284" t="s">
        <v>2406</v>
      </c>
      <c r="O3284" t="s">
        <v>3781</v>
      </c>
      <c r="Q3284" s="204">
        <v>25</v>
      </c>
      <c r="S3284" t="s">
        <v>2475</v>
      </c>
      <c r="T3284" t="s">
        <v>3899</v>
      </c>
      <c r="U3284" s="206">
        <v>255</v>
      </c>
      <c r="V3284" t="s">
        <v>2734</v>
      </c>
      <c r="W3284" t="s">
        <v>2879</v>
      </c>
      <c r="X3284" t="s">
        <v>2408</v>
      </c>
      <c r="Y3284" t="s">
        <v>4166</v>
      </c>
      <c r="Z3284" t="s">
        <v>3527</v>
      </c>
      <c r="AA3284">
        <v>615343.1</v>
      </c>
      <c r="AB3284" s="203">
        <v>37135.875</v>
      </c>
      <c r="AC3284" s="203">
        <v>37164.875</v>
      </c>
    </row>
    <row r="3285" spans="1:29" x14ac:dyDescent="0.25">
      <c r="A3285" s="44" t="str">
        <f t="shared" si="256"/>
        <v xml:space="preserve"> LPG Financial</v>
      </c>
      <c r="B3285" s="44" t="str">
        <f t="shared" si="257"/>
        <v/>
      </c>
      <c r="C3285" s="44" t="str">
        <f t="shared" si="258"/>
        <v>LPG</v>
      </c>
      <c r="D3285" s="44" t="str">
        <f t="shared" si="259"/>
        <v>Financial</v>
      </c>
      <c r="E3285" s="44">
        <f>IF(VLOOKUP(S3285,'DD-Lookup'!$J$6:$L$50,3,FALSE)="Monthly",(YEAR(AC3285)-YEAR(AB3285))*12+MONTH(AC3285)-MONTH(AB3285)+1,(AC3285-AB3285+1))</f>
        <v>30</v>
      </c>
      <c r="F3285" s="218">
        <f t="shared" si="260"/>
        <v>60000</v>
      </c>
      <c r="G3285" s="207">
        <v>1266893</v>
      </c>
      <c r="H3285" s="203">
        <v>37029.405740740738</v>
      </c>
      <c r="I3285" t="s">
        <v>276</v>
      </c>
      <c r="M3285" t="s">
        <v>2481</v>
      </c>
      <c r="N3285" t="s">
        <v>1199</v>
      </c>
      <c r="O3285" t="s">
        <v>2572</v>
      </c>
      <c r="P3285" s="204">
        <v>2000</v>
      </c>
      <c r="S3285" t="s">
        <v>3650</v>
      </c>
      <c r="T3285" t="s">
        <v>3899</v>
      </c>
      <c r="U3285" s="206">
        <v>276</v>
      </c>
      <c r="V3285" t="s">
        <v>277</v>
      </c>
      <c r="W3285" t="s">
        <v>1200</v>
      </c>
      <c r="X3285" t="s">
        <v>1201</v>
      </c>
      <c r="Y3285" t="s">
        <v>3964</v>
      </c>
      <c r="Z3285" t="s">
        <v>1184</v>
      </c>
      <c r="AA3285" t="s">
        <v>278</v>
      </c>
      <c r="AB3285" s="203">
        <v>37043.875</v>
      </c>
      <c r="AC3285" s="203">
        <v>37072.875</v>
      </c>
    </row>
    <row r="3286" spans="1:29" x14ac:dyDescent="0.25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3</v>
      </c>
      <c r="F3286" s="218">
        <f t="shared" si="260"/>
        <v>30000</v>
      </c>
      <c r="G3286" s="207">
        <v>1266894</v>
      </c>
      <c r="H3286" s="203">
        <v>37029.40587962963</v>
      </c>
      <c r="I3286" t="s">
        <v>2669</v>
      </c>
      <c r="M3286" t="s">
        <v>2476</v>
      </c>
      <c r="N3286" t="s">
        <v>3110</v>
      </c>
      <c r="O3286" t="s">
        <v>2628</v>
      </c>
      <c r="Q3286" s="204">
        <v>10000</v>
      </c>
      <c r="S3286" t="s">
        <v>2477</v>
      </c>
      <c r="T3286" t="s">
        <v>3899</v>
      </c>
      <c r="U3286" s="206">
        <v>4.3650000000000002</v>
      </c>
      <c r="V3286" t="s">
        <v>2744</v>
      </c>
      <c r="W3286" t="s">
        <v>2337</v>
      </c>
      <c r="X3286" t="s">
        <v>2338</v>
      </c>
      <c r="Y3286" t="s">
        <v>3114</v>
      </c>
      <c r="Z3286" t="s">
        <v>3532</v>
      </c>
      <c r="AA3286">
        <v>798165</v>
      </c>
      <c r="AB3286" s="203">
        <v>37030.875</v>
      </c>
      <c r="AC3286" s="203">
        <v>37032.875</v>
      </c>
    </row>
    <row r="3287" spans="1:29" x14ac:dyDescent="0.25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3</v>
      </c>
      <c r="F3287" s="218">
        <f t="shared" si="260"/>
        <v>30000</v>
      </c>
      <c r="G3287" s="207">
        <v>1266895</v>
      </c>
      <c r="H3287" s="203">
        <v>37029.405914351853</v>
      </c>
      <c r="I3287" t="s">
        <v>3240</v>
      </c>
      <c r="M3287" t="s">
        <v>2476</v>
      </c>
      <c r="N3287" t="s">
        <v>2445</v>
      </c>
      <c r="O3287" t="s">
        <v>1902</v>
      </c>
      <c r="Q3287" s="204">
        <v>10000</v>
      </c>
      <c r="S3287" t="s">
        <v>2477</v>
      </c>
      <c r="T3287" t="s">
        <v>3899</v>
      </c>
      <c r="U3287" s="206">
        <v>4.125</v>
      </c>
      <c r="V3287" t="s">
        <v>3688</v>
      </c>
      <c r="W3287" t="s">
        <v>2827</v>
      </c>
      <c r="X3287" t="s">
        <v>2447</v>
      </c>
      <c r="Y3287" t="s">
        <v>3114</v>
      </c>
      <c r="Z3287" t="s">
        <v>2448</v>
      </c>
      <c r="AA3287">
        <v>798166</v>
      </c>
      <c r="AB3287" s="203">
        <v>37030.875</v>
      </c>
      <c r="AC3287" s="203">
        <v>37032.875</v>
      </c>
    </row>
    <row r="3288" spans="1:29" x14ac:dyDescent="0.25">
      <c r="A3288" s="44" t="str">
        <f t="shared" si="256"/>
        <v xml:space="preserve"> Metals Financial</v>
      </c>
      <c r="B3288" s="44" t="str">
        <f t="shared" si="257"/>
        <v/>
      </c>
      <c r="C3288" s="44" t="str">
        <f t="shared" si="258"/>
        <v>Metals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1</v>
      </c>
      <c r="F3288" s="218">
        <f t="shared" si="260"/>
        <v>5</v>
      </c>
      <c r="G3288" s="207">
        <v>1266897</v>
      </c>
      <c r="H3288" s="203">
        <v>37029.406006944446</v>
      </c>
      <c r="I3288" t="s">
        <v>4010</v>
      </c>
      <c r="M3288" t="s">
        <v>2482</v>
      </c>
      <c r="N3288" t="s">
        <v>3896</v>
      </c>
      <c r="O3288" t="s">
        <v>3897</v>
      </c>
      <c r="P3288" s="204">
        <v>5</v>
      </c>
      <c r="S3288" t="s">
        <v>3898</v>
      </c>
      <c r="T3288" t="s">
        <v>3899</v>
      </c>
      <c r="U3288" s="206">
        <v>1704</v>
      </c>
      <c r="V3288" t="s">
        <v>1604</v>
      </c>
      <c r="W3288" t="s">
        <v>3922</v>
      </c>
      <c r="X3288" t="s">
        <v>3902</v>
      </c>
      <c r="Y3288" t="s">
        <v>3903</v>
      </c>
      <c r="Z3288" t="s">
        <v>3904</v>
      </c>
      <c r="AA3288">
        <v>2138795</v>
      </c>
    </row>
    <row r="3289" spans="1:29" x14ac:dyDescent="0.25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3</v>
      </c>
      <c r="F3289" s="218">
        <f t="shared" si="260"/>
        <v>10500</v>
      </c>
      <c r="G3289" s="207">
        <v>1266898</v>
      </c>
      <c r="H3289" s="203">
        <v>37029.406006944446</v>
      </c>
      <c r="I3289" t="s">
        <v>2313</v>
      </c>
      <c r="M3289" t="s">
        <v>2476</v>
      </c>
      <c r="N3289" t="s">
        <v>3110</v>
      </c>
      <c r="O3289" t="s">
        <v>1762</v>
      </c>
      <c r="Q3289" s="204">
        <v>3500</v>
      </c>
      <c r="S3289" t="s">
        <v>2477</v>
      </c>
      <c r="T3289" t="s">
        <v>3899</v>
      </c>
      <c r="U3289" s="206">
        <v>4.1150000000000002</v>
      </c>
      <c r="V3289" t="s">
        <v>2348</v>
      </c>
      <c r="W3289" t="s">
        <v>3157</v>
      </c>
      <c r="X3289" t="s">
        <v>3158</v>
      </c>
      <c r="Y3289" t="s">
        <v>3114</v>
      </c>
      <c r="Z3289" t="s">
        <v>3532</v>
      </c>
      <c r="AA3289">
        <v>798168</v>
      </c>
      <c r="AB3289" s="203">
        <v>37030.875</v>
      </c>
      <c r="AC3289" s="203">
        <v>37032.875</v>
      </c>
    </row>
    <row r="3290" spans="1:29" x14ac:dyDescent="0.25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3</v>
      </c>
      <c r="F3290" s="218">
        <f t="shared" si="260"/>
        <v>15000</v>
      </c>
      <c r="G3290" s="207">
        <v>1266896</v>
      </c>
      <c r="H3290" s="203">
        <v>37029.406006944446</v>
      </c>
      <c r="I3290" t="s">
        <v>2989</v>
      </c>
      <c r="M3290" t="s">
        <v>2476</v>
      </c>
      <c r="N3290" t="s">
        <v>3110</v>
      </c>
      <c r="O3290" t="s">
        <v>2624</v>
      </c>
      <c r="Q3290" s="204">
        <v>5000</v>
      </c>
      <c r="S3290" t="s">
        <v>2477</v>
      </c>
      <c r="T3290" t="s">
        <v>3899</v>
      </c>
      <c r="U3290" s="206">
        <v>4.13</v>
      </c>
      <c r="V3290" t="s">
        <v>2530</v>
      </c>
      <c r="W3290" t="s">
        <v>4133</v>
      </c>
      <c r="X3290" t="s">
        <v>2378</v>
      </c>
      <c r="Y3290" t="s">
        <v>3114</v>
      </c>
      <c r="Z3290" t="s">
        <v>3532</v>
      </c>
      <c r="AA3290">
        <v>798167</v>
      </c>
      <c r="AB3290" s="203">
        <v>37030.875</v>
      </c>
      <c r="AC3290" s="203">
        <v>37032.875</v>
      </c>
    </row>
    <row r="3291" spans="1:29" x14ac:dyDescent="0.25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3</v>
      </c>
      <c r="F3291" s="218">
        <f t="shared" si="260"/>
        <v>75000</v>
      </c>
      <c r="G3291" s="207">
        <v>1266899</v>
      </c>
      <c r="H3291" s="203">
        <v>37029.406064814815</v>
      </c>
      <c r="I3291" t="s">
        <v>3639</v>
      </c>
      <c r="M3291" t="s">
        <v>2476</v>
      </c>
      <c r="N3291" t="s">
        <v>3110</v>
      </c>
      <c r="O3291" t="s">
        <v>2606</v>
      </c>
      <c r="P3291" s="204">
        <v>25000</v>
      </c>
      <c r="S3291" t="s">
        <v>2477</v>
      </c>
      <c r="T3291" t="s">
        <v>3899</v>
      </c>
      <c r="U3291" s="206">
        <v>4.165</v>
      </c>
      <c r="V3291" t="s">
        <v>2467</v>
      </c>
      <c r="W3291" t="s">
        <v>2319</v>
      </c>
      <c r="X3291" t="s">
        <v>2320</v>
      </c>
      <c r="Y3291" t="s">
        <v>3114</v>
      </c>
      <c r="Z3291" t="s">
        <v>3532</v>
      </c>
      <c r="AA3291">
        <v>798169</v>
      </c>
      <c r="AB3291" s="203">
        <v>37030.875</v>
      </c>
      <c r="AC3291" s="203">
        <v>37032.875</v>
      </c>
    </row>
    <row r="3292" spans="1:29" x14ac:dyDescent="0.25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3</v>
      </c>
      <c r="F3292" s="218">
        <f t="shared" si="260"/>
        <v>15000</v>
      </c>
      <c r="G3292" s="207">
        <v>1266900</v>
      </c>
      <c r="H3292" s="203">
        <v>37029.4062037037</v>
      </c>
      <c r="I3292" t="s">
        <v>2863</v>
      </c>
      <c r="M3292" t="s">
        <v>2476</v>
      </c>
      <c r="N3292" t="s">
        <v>3110</v>
      </c>
      <c r="O3292" t="s">
        <v>2625</v>
      </c>
      <c r="Q3292" s="204">
        <v>5000</v>
      </c>
      <c r="S3292" t="s">
        <v>2477</v>
      </c>
      <c r="T3292" t="s">
        <v>3899</v>
      </c>
      <c r="U3292" s="206">
        <v>4.0999999999999996</v>
      </c>
      <c r="V3292" t="s">
        <v>2901</v>
      </c>
      <c r="W3292" t="s">
        <v>4133</v>
      </c>
      <c r="X3292" t="s">
        <v>2378</v>
      </c>
      <c r="Y3292" t="s">
        <v>3114</v>
      </c>
      <c r="Z3292" t="s">
        <v>3532</v>
      </c>
      <c r="AA3292">
        <v>798170</v>
      </c>
      <c r="AB3292" s="203">
        <v>37030.875</v>
      </c>
      <c r="AC3292" s="203">
        <v>37032.875</v>
      </c>
    </row>
    <row r="3293" spans="1:29" x14ac:dyDescent="0.25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3</v>
      </c>
      <c r="F3293" s="218">
        <f t="shared" si="260"/>
        <v>9096</v>
      </c>
      <c r="G3293" s="207">
        <v>1266901</v>
      </c>
      <c r="H3293" s="203">
        <v>37029.406273148146</v>
      </c>
      <c r="I3293" t="s">
        <v>2420</v>
      </c>
      <c r="M3293" t="s">
        <v>2476</v>
      </c>
      <c r="N3293" t="s">
        <v>3110</v>
      </c>
      <c r="O3293" t="s">
        <v>2610</v>
      </c>
      <c r="Q3293" s="204">
        <v>3032</v>
      </c>
      <c r="S3293" t="s">
        <v>2477</v>
      </c>
      <c r="T3293" t="s">
        <v>3899</v>
      </c>
      <c r="U3293" s="206">
        <v>4.3849999999999998</v>
      </c>
      <c r="V3293" t="s">
        <v>2421</v>
      </c>
      <c r="W3293" t="s">
        <v>2351</v>
      </c>
      <c r="X3293" t="s">
        <v>2352</v>
      </c>
      <c r="Y3293" t="s">
        <v>3114</v>
      </c>
      <c r="Z3293" t="s">
        <v>3532</v>
      </c>
      <c r="AA3293">
        <v>798171</v>
      </c>
      <c r="AB3293" s="203">
        <v>37030.875</v>
      </c>
      <c r="AC3293" s="203">
        <v>37032.875</v>
      </c>
    </row>
    <row r="3294" spans="1:29" x14ac:dyDescent="0.25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3</v>
      </c>
      <c r="F3294" s="218">
        <f t="shared" si="260"/>
        <v>6870</v>
      </c>
      <c r="G3294" s="207">
        <v>1266902</v>
      </c>
      <c r="H3294" s="203">
        <v>37029.406388888892</v>
      </c>
      <c r="I3294" t="s">
        <v>2630</v>
      </c>
      <c r="M3294" t="s">
        <v>2476</v>
      </c>
      <c r="N3294" t="s">
        <v>3110</v>
      </c>
      <c r="O3294" t="s">
        <v>1822</v>
      </c>
      <c r="P3294" s="204">
        <v>2290</v>
      </c>
      <c r="S3294" t="s">
        <v>2477</v>
      </c>
      <c r="T3294" t="s">
        <v>3899</v>
      </c>
      <c r="U3294" s="206">
        <v>4.04</v>
      </c>
      <c r="V3294" t="s">
        <v>2968</v>
      </c>
      <c r="W3294" t="s">
        <v>3174</v>
      </c>
      <c r="X3294" t="s">
        <v>3138</v>
      </c>
      <c r="Y3294" t="s">
        <v>3114</v>
      </c>
      <c r="Z3294" t="s">
        <v>3532</v>
      </c>
      <c r="AA3294">
        <v>798172</v>
      </c>
      <c r="AB3294" s="203">
        <v>37030.875</v>
      </c>
      <c r="AC3294" s="203">
        <v>37032.875</v>
      </c>
    </row>
    <row r="3295" spans="1:29" x14ac:dyDescent="0.25">
      <c r="A3295" s="44" t="str">
        <f t="shared" si="256"/>
        <v>US Natural Gas Financial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Financial</v>
      </c>
      <c r="E3295" s="44">
        <f>IF(VLOOKUP(S3295,'DD-Lookup'!$J$6:$L$50,3,FALSE)="Monthly",(YEAR(AC3295)-YEAR(AB3295))*12+MONTH(AC3295)-MONTH(AB3295)+1,(AC3295-AB3295+1))</f>
        <v>92</v>
      </c>
      <c r="F3295" s="218">
        <f t="shared" si="260"/>
        <v>184000</v>
      </c>
      <c r="G3295" s="207">
        <v>1266903</v>
      </c>
      <c r="H3295" s="203">
        <v>37029.406400462962</v>
      </c>
      <c r="I3295" t="s">
        <v>2383</v>
      </c>
      <c r="M3295" t="s">
        <v>2476</v>
      </c>
      <c r="N3295" t="s">
        <v>3125</v>
      </c>
      <c r="O3295" t="s">
        <v>1933</v>
      </c>
      <c r="P3295" s="204">
        <v>2000</v>
      </c>
      <c r="S3295" t="s">
        <v>2477</v>
      </c>
      <c r="T3295" t="s">
        <v>3899</v>
      </c>
      <c r="U3295" s="206">
        <v>0.20499999999999999</v>
      </c>
      <c r="V3295" t="s">
        <v>2280</v>
      </c>
      <c r="W3295" t="s">
        <v>3126</v>
      </c>
      <c r="X3295" t="s">
        <v>3127</v>
      </c>
      <c r="Y3295" t="s">
        <v>3964</v>
      </c>
      <c r="Z3295" t="s">
        <v>3532</v>
      </c>
      <c r="AA3295" t="s">
        <v>279</v>
      </c>
      <c r="AB3295" s="203">
        <v>37073</v>
      </c>
      <c r="AC3295" s="203">
        <v>37164</v>
      </c>
    </row>
    <row r="3296" spans="1:29" x14ac:dyDescent="0.25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3</v>
      </c>
      <c r="F3296" s="218">
        <f t="shared" si="260"/>
        <v>17250</v>
      </c>
      <c r="G3296" s="207">
        <v>1266904</v>
      </c>
      <c r="H3296" s="203">
        <v>37029.406493055554</v>
      </c>
      <c r="I3296" t="s">
        <v>2863</v>
      </c>
      <c r="M3296" t="s">
        <v>2476</v>
      </c>
      <c r="N3296" t="s">
        <v>3110</v>
      </c>
      <c r="O3296" t="s">
        <v>2625</v>
      </c>
      <c r="Q3296" s="204">
        <v>5750</v>
      </c>
      <c r="S3296" t="s">
        <v>2477</v>
      </c>
      <c r="T3296" t="s">
        <v>3899</v>
      </c>
      <c r="U3296" s="206">
        <v>4.1100000000000003</v>
      </c>
      <c r="V3296" t="s">
        <v>2901</v>
      </c>
      <c r="W3296" t="s">
        <v>4133</v>
      </c>
      <c r="X3296" t="s">
        <v>2378</v>
      </c>
      <c r="Y3296" t="s">
        <v>3114</v>
      </c>
      <c r="Z3296" t="s">
        <v>3532</v>
      </c>
      <c r="AA3296">
        <v>798173</v>
      </c>
      <c r="AB3296" s="203">
        <v>37030.875</v>
      </c>
      <c r="AC3296" s="203">
        <v>37032.875</v>
      </c>
    </row>
    <row r="3297" spans="1:29" x14ac:dyDescent="0.25">
      <c r="A3297" s="44" t="str">
        <f t="shared" si="256"/>
        <v>US Power Financial</v>
      </c>
      <c r="B3297" s="44" t="str">
        <f t="shared" si="257"/>
        <v>US</v>
      </c>
      <c r="C3297" s="44" t="str">
        <f t="shared" si="258"/>
        <v>Power</v>
      </c>
      <c r="D3297" s="44" t="str">
        <f t="shared" si="259"/>
        <v>Financial</v>
      </c>
      <c r="E3297" s="44">
        <f>IF(VLOOKUP(S3297,'DD-Lookup'!$J$6:$L$50,3,FALSE)="Monthly",(YEAR(AC3297)-YEAR(AB3297))*12+MONTH(AC3297)-MONTH(AB3297)+1,(AC3297-AB3297+1))</f>
        <v>30</v>
      </c>
      <c r="F3297" s="218">
        <f t="shared" si="260"/>
        <v>1500</v>
      </c>
      <c r="G3297" s="207">
        <v>1266905</v>
      </c>
      <c r="H3297" s="203">
        <v>37029.406724537039</v>
      </c>
      <c r="I3297" t="s">
        <v>3118</v>
      </c>
      <c r="M3297" t="s">
        <v>3301</v>
      </c>
      <c r="N3297" t="s">
        <v>4162</v>
      </c>
      <c r="O3297" t="s">
        <v>280</v>
      </c>
      <c r="Q3297" s="204">
        <v>50</v>
      </c>
      <c r="S3297" t="s">
        <v>2475</v>
      </c>
      <c r="T3297" t="s">
        <v>3899</v>
      </c>
      <c r="U3297" s="206">
        <v>52.75</v>
      </c>
      <c r="V3297" t="s">
        <v>3095</v>
      </c>
      <c r="W3297" t="s">
        <v>2673</v>
      </c>
      <c r="X3297" t="s">
        <v>2664</v>
      </c>
      <c r="Y3297" t="s">
        <v>4166</v>
      </c>
      <c r="Z3297" t="s">
        <v>3532</v>
      </c>
      <c r="AA3297">
        <v>615344.1</v>
      </c>
      <c r="AB3297" s="203">
        <v>37043</v>
      </c>
      <c r="AC3297" s="203">
        <v>37072</v>
      </c>
    </row>
    <row r="3298" spans="1:29" x14ac:dyDescent="0.25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3</v>
      </c>
      <c r="F3298" s="218">
        <f t="shared" si="260"/>
        <v>60000</v>
      </c>
      <c r="G3298" s="207">
        <v>1266906</v>
      </c>
      <c r="H3298" s="203">
        <v>37029.406863425924</v>
      </c>
      <c r="I3298" t="s">
        <v>2853</v>
      </c>
      <c r="M3298" t="s">
        <v>2476</v>
      </c>
      <c r="N3298" t="s">
        <v>3110</v>
      </c>
      <c r="O3298" t="s">
        <v>2606</v>
      </c>
      <c r="P3298" s="204">
        <v>20000</v>
      </c>
      <c r="S3298" t="s">
        <v>2477</v>
      </c>
      <c r="T3298" t="s">
        <v>3899</v>
      </c>
      <c r="U3298" s="206">
        <v>4.1550000000000002</v>
      </c>
      <c r="V3298" t="s">
        <v>2854</v>
      </c>
      <c r="W3298" t="s">
        <v>2319</v>
      </c>
      <c r="X3298" t="s">
        <v>2320</v>
      </c>
      <c r="Y3298" t="s">
        <v>3114</v>
      </c>
      <c r="Z3298" t="s">
        <v>3532</v>
      </c>
      <c r="AA3298">
        <v>798175</v>
      </c>
      <c r="AB3298" s="203">
        <v>37030.875</v>
      </c>
      <c r="AC3298" s="203">
        <v>37032.875</v>
      </c>
    </row>
    <row r="3299" spans="1:29" x14ac:dyDescent="0.25">
      <c r="A3299" s="44" t="str">
        <f t="shared" si="256"/>
        <v>US Crude Financial</v>
      </c>
      <c r="B3299" s="44" t="str">
        <f t="shared" si="257"/>
        <v>US</v>
      </c>
      <c r="C3299" s="44" t="str">
        <f t="shared" si="258"/>
        <v>Crude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18">
        <f t="shared" si="260"/>
        <v>40000</v>
      </c>
      <c r="G3299" s="207">
        <v>1266907</v>
      </c>
      <c r="H3299" s="203">
        <v>37029.406898148147</v>
      </c>
      <c r="I3299" t="s">
        <v>4149</v>
      </c>
      <c r="M3299" t="s">
        <v>3626</v>
      </c>
      <c r="N3299" t="s">
        <v>4150</v>
      </c>
      <c r="O3299" t="s">
        <v>4151</v>
      </c>
      <c r="Q3299" s="204">
        <v>40000</v>
      </c>
      <c r="S3299" t="s">
        <v>2483</v>
      </c>
      <c r="T3299" t="s">
        <v>3899</v>
      </c>
      <c r="U3299" s="206">
        <v>29.38</v>
      </c>
      <c r="V3299" t="s">
        <v>2372</v>
      </c>
      <c r="W3299" t="s">
        <v>4153</v>
      </c>
      <c r="X3299" t="s">
        <v>4154</v>
      </c>
      <c r="Y3299" t="s">
        <v>3964</v>
      </c>
      <c r="Z3299" t="s">
        <v>3532</v>
      </c>
      <c r="AA3299" t="s">
        <v>281</v>
      </c>
      <c r="AB3299" s="203">
        <v>37043</v>
      </c>
      <c r="AC3299" s="203">
        <v>37072</v>
      </c>
    </row>
    <row r="3300" spans="1:29" x14ac:dyDescent="0.25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3</v>
      </c>
      <c r="F3300" s="218">
        <f t="shared" si="260"/>
        <v>3360</v>
      </c>
      <c r="G3300" s="207">
        <v>1266909</v>
      </c>
      <c r="H3300" s="203">
        <v>37029.40693287037</v>
      </c>
      <c r="I3300" t="s">
        <v>2934</v>
      </c>
      <c r="M3300" t="s">
        <v>2476</v>
      </c>
      <c r="N3300" t="s">
        <v>3110</v>
      </c>
      <c r="O3300" t="s">
        <v>1178</v>
      </c>
      <c r="P3300" s="204">
        <v>1120</v>
      </c>
      <c r="S3300" t="s">
        <v>2477</v>
      </c>
      <c r="T3300" t="s">
        <v>3899</v>
      </c>
      <c r="U3300" s="206">
        <v>4.05</v>
      </c>
      <c r="V3300" t="s">
        <v>2524</v>
      </c>
      <c r="W3300" t="s">
        <v>4133</v>
      </c>
      <c r="X3300" t="s">
        <v>2378</v>
      </c>
      <c r="Y3300" t="s">
        <v>3114</v>
      </c>
      <c r="Z3300" t="s">
        <v>3532</v>
      </c>
      <c r="AA3300">
        <v>798176</v>
      </c>
      <c r="AB3300" s="203">
        <v>37030.875</v>
      </c>
      <c r="AC3300" s="203">
        <v>37032.875</v>
      </c>
    </row>
    <row r="3301" spans="1:29" x14ac:dyDescent="0.25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3</v>
      </c>
      <c r="F3301" s="218">
        <f t="shared" si="260"/>
        <v>13776</v>
      </c>
      <c r="G3301" s="207">
        <v>1266910</v>
      </c>
      <c r="H3301" s="203">
        <v>37029.406956018516</v>
      </c>
      <c r="I3301" t="s">
        <v>2630</v>
      </c>
      <c r="M3301" t="s">
        <v>2476</v>
      </c>
      <c r="N3301" t="s">
        <v>3110</v>
      </c>
      <c r="O3301" t="s">
        <v>1761</v>
      </c>
      <c r="P3301" s="204">
        <v>4592</v>
      </c>
      <c r="S3301" t="s">
        <v>2477</v>
      </c>
      <c r="T3301" t="s">
        <v>3899</v>
      </c>
      <c r="U3301" s="206">
        <v>4.4800000000000004</v>
      </c>
      <c r="V3301" t="s">
        <v>2444</v>
      </c>
      <c r="W3301" t="s">
        <v>2358</v>
      </c>
      <c r="X3301" t="s">
        <v>2359</v>
      </c>
      <c r="Y3301" t="s">
        <v>3114</v>
      </c>
      <c r="Z3301" t="s">
        <v>3532</v>
      </c>
      <c r="AA3301">
        <v>798177</v>
      </c>
      <c r="AB3301" s="203">
        <v>37030.875</v>
      </c>
      <c r="AC3301" s="203">
        <v>37032.875</v>
      </c>
    </row>
    <row r="3302" spans="1:29" x14ac:dyDescent="0.25">
      <c r="A3302" s="44" t="str">
        <f t="shared" si="256"/>
        <v>US Natural Gas Financial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Financial</v>
      </c>
      <c r="E3302" s="44">
        <f>IF(VLOOKUP(S3302,'DD-Lookup'!$J$6:$L$50,3,FALSE)="Monthly",(YEAR(AC3302)-YEAR(AB3302))*12+MONTH(AC3302)-MONTH(AB3302)+1,(AC3302-AB3302+1))</f>
        <v>31</v>
      </c>
      <c r="F3302" s="218">
        <f t="shared" si="260"/>
        <v>930</v>
      </c>
      <c r="G3302" s="207">
        <v>1266913</v>
      </c>
      <c r="H3302" s="203">
        <v>37029.40697916667</v>
      </c>
      <c r="I3302" t="s">
        <v>2307</v>
      </c>
      <c r="M3302" t="s">
        <v>2476</v>
      </c>
      <c r="N3302" t="s">
        <v>2711</v>
      </c>
      <c r="O3302" t="s">
        <v>3772</v>
      </c>
      <c r="Q3302" s="204">
        <v>30</v>
      </c>
      <c r="S3302" t="s">
        <v>2885</v>
      </c>
      <c r="T3302" t="s">
        <v>3899</v>
      </c>
      <c r="U3302" s="206">
        <v>4.2725</v>
      </c>
      <c r="V3302" t="s">
        <v>282</v>
      </c>
      <c r="W3302" t="s">
        <v>3390</v>
      </c>
      <c r="X3302" t="s">
        <v>2713</v>
      </c>
      <c r="Y3302" t="s">
        <v>3964</v>
      </c>
      <c r="Z3302" t="s">
        <v>3532</v>
      </c>
      <c r="AA3302" t="s">
        <v>283</v>
      </c>
      <c r="AB3302" s="203">
        <v>37073.875</v>
      </c>
      <c r="AC3302" s="203">
        <v>37103.875</v>
      </c>
    </row>
    <row r="3303" spans="1:29" x14ac:dyDescent="0.25">
      <c r="A3303" s="44" t="str">
        <f t="shared" si="256"/>
        <v>US Natural Gas Financial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30</v>
      </c>
      <c r="F3303" s="218">
        <f t="shared" si="260"/>
        <v>150000</v>
      </c>
      <c r="G3303" s="207">
        <v>1266911</v>
      </c>
      <c r="H3303" s="203">
        <v>37029.40697916667</v>
      </c>
      <c r="I3303" t="s">
        <v>3133</v>
      </c>
      <c r="M3303" t="s">
        <v>2476</v>
      </c>
      <c r="N3303" t="s">
        <v>3125</v>
      </c>
      <c r="O3303" t="s">
        <v>2112</v>
      </c>
      <c r="P3303" s="204">
        <v>5000</v>
      </c>
      <c r="S3303" t="s">
        <v>2477</v>
      </c>
      <c r="T3303" t="s">
        <v>3899</v>
      </c>
      <c r="U3303" s="206">
        <v>2.65</v>
      </c>
      <c r="V3303" t="s">
        <v>2546</v>
      </c>
      <c r="W3303" t="s">
        <v>2374</v>
      </c>
      <c r="X3303" t="s">
        <v>3790</v>
      </c>
      <c r="Y3303" t="s">
        <v>3964</v>
      </c>
      <c r="Z3303" t="s">
        <v>3532</v>
      </c>
      <c r="AA3303" t="s">
        <v>284</v>
      </c>
      <c r="AB3303" s="203">
        <v>37043.875</v>
      </c>
      <c r="AC3303" s="203">
        <v>37072.875</v>
      </c>
    </row>
    <row r="3304" spans="1:29" x14ac:dyDescent="0.25">
      <c r="A3304" s="44" t="str">
        <f t="shared" si="256"/>
        <v>US Natural Gas Financial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31</v>
      </c>
      <c r="F3304" s="218">
        <f t="shared" si="260"/>
        <v>930</v>
      </c>
      <c r="G3304" s="207">
        <v>1266914</v>
      </c>
      <c r="H3304" s="203">
        <v>37029.40697916667</v>
      </c>
      <c r="I3304" t="s">
        <v>2307</v>
      </c>
      <c r="M3304" t="s">
        <v>2476</v>
      </c>
      <c r="N3304" t="s">
        <v>2711</v>
      </c>
      <c r="O3304" t="s">
        <v>4043</v>
      </c>
      <c r="P3304" s="204">
        <v>30</v>
      </c>
      <c r="S3304" t="s">
        <v>2885</v>
      </c>
      <c r="T3304" t="s">
        <v>3899</v>
      </c>
      <c r="U3304" s="206">
        <v>4.3494999999999999</v>
      </c>
      <c r="V3304" t="s">
        <v>282</v>
      </c>
      <c r="W3304" t="s">
        <v>3390</v>
      </c>
      <c r="X3304" t="s">
        <v>2713</v>
      </c>
      <c r="Y3304" t="s">
        <v>3964</v>
      </c>
      <c r="Z3304" t="s">
        <v>3532</v>
      </c>
      <c r="AA3304" t="s">
        <v>285</v>
      </c>
      <c r="AB3304" s="203">
        <v>37104.875</v>
      </c>
      <c r="AC3304" s="203">
        <v>37134.875</v>
      </c>
    </row>
    <row r="3305" spans="1:29" x14ac:dyDescent="0.25">
      <c r="A3305" s="44" t="str">
        <f t="shared" si="256"/>
        <v>US Natural Gas Financial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Financial</v>
      </c>
      <c r="E3305" s="44">
        <f>IF(VLOOKUP(S3305,'DD-Lookup'!$J$6:$L$50,3,FALSE)="Monthly",(YEAR(AC3305)-YEAR(AB3305))*12+MONTH(AC3305)-MONTH(AB3305)+1,(AC3305-AB3305+1))</f>
        <v>30</v>
      </c>
      <c r="F3305" s="218">
        <f t="shared" si="260"/>
        <v>600000</v>
      </c>
      <c r="G3305" s="207">
        <v>1266915</v>
      </c>
      <c r="H3305" s="203">
        <v>37029.407002314816</v>
      </c>
      <c r="I3305" t="s">
        <v>2717</v>
      </c>
      <c r="M3305" t="s">
        <v>2476</v>
      </c>
      <c r="N3305" t="s">
        <v>2711</v>
      </c>
      <c r="O3305" t="s">
        <v>2712</v>
      </c>
      <c r="Q3305" s="204">
        <v>20000</v>
      </c>
      <c r="S3305" t="s">
        <v>2477</v>
      </c>
      <c r="T3305" t="s">
        <v>3899</v>
      </c>
      <c r="U3305" s="206">
        <v>4.2050000000000001</v>
      </c>
      <c r="V3305" t="s">
        <v>3702</v>
      </c>
      <c r="W3305" t="s">
        <v>3390</v>
      </c>
      <c r="X3305" t="s">
        <v>2713</v>
      </c>
      <c r="Y3305" t="s">
        <v>3964</v>
      </c>
      <c r="Z3305" t="s">
        <v>3532</v>
      </c>
      <c r="AA3305" t="s">
        <v>286</v>
      </c>
      <c r="AB3305" s="203">
        <v>37043.875</v>
      </c>
      <c r="AC3305" s="203">
        <v>37072.875</v>
      </c>
    </row>
    <row r="3306" spans="1:29" x14ac:dyDescent="0.25">
      <c r="A3306" s="44" t="str">
        <f t="shared" si="256"/>
        <v>US Natural Gas Financial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Financial</v>
      </c>
      <c r="E3306" s="44">
        <f>IF(VLOOKUP(S3306,'DD-Lookup'!$J$6:$L$50,3,FALSE)="Monthly",(YEAR(AC3306)-YEAR(AB3306))*12+MONTH(AC3306)-MONTH(AB3306)+1,(AC3306-AB3306+1))</f>
        <v>92</v>
      </c>
      <c r="F3306" s="218">
        <f t="shared" si="260"/>
        <v>460000</v>
      </c>
      <c r="G3306" s="207">
        <v>1266916</v>
      </c>
      <c r="H3306" s="203">
        <v>37029.407025462962</v>
      </c>
      <c r="I3306" t="s">
        <v>2672</v>
      </c>
      <c r="M3306" t="s">
        <v>2476</v>
      </c>
      <c r="N3306" t="s">
        <v>3125</v>
      </c>
      <c r="O3306" t="s">
        <v>95</v>
      </c>
      <c r="Q3306" s="204">
        <v>5000</v>
      </c>
      <c r="S3306" t="s">
        <v>2477</v>
      </c>
      <c r="T3306" t="s">
        <v>3899</v>
      </c>
      <c r="U3306" s="206">
        <v>4.1500000000000004</v>
      </c>
      <c r="V3306" t="s">
        <v>287</v>
      </c>
      <c r="W3306" t="s">
        <v>2374</v>
      </c>
      <c r="X3306" t="s">
        <v>3790</v>
      </c>
      <c r="Y3306" t="s">
        <v>3964</v>
      </c>
      <c r="Z3306" t="s">
        <v>3532</v>
      </c>
      <c r="AA3306" t="s">
        <v>288</v>
      </c>
      <c r="AB3306" s="203">
        <v>37073.875</v>
      </c>
      <c r="AC3306" s="203">
        <v>37164.875</v>
      </c>
    </row>
    <row r="3307" spans="1:29" x14ac:dyDescent="0.25">
      <c r="A3307" s="44" t="str">
        <f t="shared" si="256"/>
        <v xml:space="preserve"> Sea Freight Financial</v>
      </c>
      <c r="B3307" s="44" t="str">
        <f t="shared" si="257"/>
        <v/>
      </c>
      <c r="C3307" s="44" t="str">
        <f t="shared" si="258"/>
        <v>Sea Freight</v>
      </c>
      <c r="D3307" s="44" t="str">
        <f t="shared" si="259"/>
        <v>Financial</v>
      </c>
      <c r="E3307" s="44">
        <f>IF(VLOOKUP(S3307,'DD-Lookup'!$J$6:$L$50,3,FALSE)="Monthly",(YEAR(AC3307)-YEAR(AB3307))*12+MONTH(AC3307)-MONTH(AB3307)+1,(AC3307-AB3307+1))</f>
        <v>31</v>
      </c>
      <c r="F3307" s="218">
        <f t="shared" si="260"/>
        <v>496</v>
      </c>
      <c r="G3307" s="207">
        <v>1266917</v>
      </c>
      <c r="H3307" s="203">
        <v>37029.407141203701</v>
      </c>
      <c r="I3307" t="s">
        <v>4168</v>
      </c>
      <c r="M3307" t="s">
        <v>3083</v>
      </c>
      <c r="N3307" t="s">
        <v>248</v>
      </c>
      <c r="O3307" t="s">
        <v>289</v>
      </c>
      <c r="P3307" s="204">
        <v>16</v>
      </c>
      <c r="S3307" t="s">
        <v>3233</v>
      </c>
      <c r="T3307" t="s">
        <v>3899</v>
      </c>
      <c r="U3307" s="206">
        <v>147.5</v>
      </c>
      <c r="V3307" t="s">
        <v>250</v>
      </c>
      <c r="W3307" t="s">
        <v>3084</v>
      </c>
      <c r="X3307" t="s">
        <v>251</v>
      </c>
      <c r="Y3307" t="s">
        <v>3964</v>
      </c>
      <c r="Z3307" t="s">
        <v>252</v>
      </c>
      <c r="AA3307" t="s">
        <v>290</v>
      </c>
      <c r="AB3307" s="203">
        <v>37073</v>
      </c>
      <c r="AC3307" s="203">
        <v>37103</v>
      </c>
    </row>
    <row r="3308" spans="1:29" x14ac:dyDescent="0.25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30</v>
      </c>
      <c r="F3308" s="218">
        <f t="shared" si="260"/>
        <v>75000</v>
      </c>
      <c r="G3308" s="207">
        <v>1266919</v>
      </c>
      <c r="H3308" s="203">
        <v>37029.407210648147</v>
      </c>
      <c r="I3308" t="s">
        <v>3109</v>
      </c>
      <c r="M3308" t="s">
        <v>2476</v>
      </c>
      <c r="N3308" t="s">
        <v>2909</v>
      </c>
      <c r="O3308" t="s">
        <v>291</v>
      </c>
      <c r="Q3308" s="204">
        <v>2500</v>
      </c>
      <c r="S3308" t="s">
        <v>2477</v>
      </c>
      <c r="T3308" t="s">
        <v>3899</v>
      </c>
      <c r="U3308" s="206">
        <v>0.32</v>
      </c>
      <c r="V3308" t="s">
        <v>292</v>
      </c>
      <c r="W3308" t="s">
        <v>2351</v>
      </c>
      <c r="X3308" t="s">
        <v>2743</v>
      </c>
      <c r="Y3308" t="s">
        <v>3114</v>
      </c>
      <c r="Z3308" t="s">
        <v>3532</v>
      </c>
      <c r="AA3308" t="s">
        <v>293</v>
      </c>
      <c r="AB3308" s="203">
        <v>37043.875</v>
      </c>
      <c r="AC3308" s="203">
        <v>37072.875</v>
      </c>
    </row>
    <row r="3309" spans="1:29" x14ac:dyDescent="0.25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30</v>
      </c>
      <c r="F3309" s="218">
        <f t="shared" si="260"/>
        <v>75000</v>
      </c>
      <c r="G3309" s="207">
        <v>1266920</v>
      </c>
      <c r="H3309" s="203">
        <v>37029.407222222224</v>
      </c>
      <c r="I3309" t="s">
        <v>3109</v>
      </c>
      <c r="M3309" t="s">
        <v>2476</v>
      </c>
      <c r="N3309" t="s">
        <v>2909</v>
      </c>
      <c r="O3309" t="s">
        <v>294</v>
      </c>
      <c r="Q3309" s="204">
        <v>2500</v>
      </c>
      <c r="S3309" t="s">
        <v>2477</v>
      </c>
      <c r="T3309" t="s">
        <v>3899</v>
      </c>
      <c r="U3309" s="206">
        <v>0.35499999999999998</v>
      </c>
      <c r="V3309" t="s">
        <v>3231</v>
      </c>
      <c r="W3309" t="s">
        <v>2351</v>
      </c>
      <c r="X3309" t="s">
        <v>2743</v>
      </c>
      <c r="Y3309" t="s">
        <v>3114</v>
      </c>
      <c r="Z3309" t="s">
        <v>3532</v>
      </c>
      <c r="AA3309" t="s">
        <v>295</v>
      </c>
      <c r="AB3309" s="203">
        <v>37043.875</v>
      </c>
      <c r="AC3309" s="203">
        <v>37072.875</v>
      </c>
    </row>
    <row r="3310" spans="1:29" x14ac:dyDescent="0.25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153</v>
      </c>
      <c r="F3310" s="218">
        <f t="shared" si="260"/>
        <v>765000</v>
      </c>
      <c r="G3310" s="207">
        <v>1266921</v>
      </c>
      <c r="H3310" s="203">
        <v>37029.407337962963</v>
      </c>
      <c r="I3310" t="s">
        <v>2719</v>
      </c>
      <c r="M3310" t="s">
        <v>2476</v>
      </c>
      <c r="N3310" t="s">
        <v>2711</v>
      </c>
      <c r="O3310" t="s">
        <v>2310</v>
      </c>
      <c r="Q3310" s="204">
        <v>5000</v>
      </c>
      <c r="S3310" t="s">
        <v>2477</v>
      </c>
      <c r="T3310" t="s">
        <v>3899</v>
      </c>
      <c r="U3310" s="206">
        <v>4.33</v>
      </c>
      <c r="V3310" t="s">
        <v>2720</v>
      </c>
      <c r="W3310" t="s">
        <v>3390</v>
      </c>
      <c r="X3310" t="s">
        <v>2713</v>
      </c>
      <c r="Y3310" t="s">
        <v>3964</v>
      </c>
      <c r="Z3310" t="s">
        <v>3532</v>
      </c>
      <c r="AA3310" t="s">
        <v>296</v>
      </c>
      <c r="AB3310" s="203">
        <v>37043</v>
      </c>
      <c r="AC3310" s="203">
        <v>37195</v>
      </c>
    </row>
    <row r="3311" spans="1:29" x14ac:dyDescent="0.25">
      <c r="A3311" s="44" t="str">
        <f t="shared" si="256"/>
        <v>US Natural Gas Financial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Financial</v>
      </c>
      <c r="E3311" s="44">
        <f>IF(VLOOKUP(S3311,'DD-Lookup'!$J$6:$L$50,3,FALSE)="Monthly",(YEAR(AC3311)-YEAR(AB3311))*12+MONTH(AC3311)-MONTH(AB3311)+1,(AC3311-AB3311+1))</f>
        <v>30</v>
      </c>
      <c r="F3311" s="218">
        <f t="shared" si="260"/>
        <v>150000</v>
      </c>
      <c r="G3311" s="207">
        <v>1266922</v>
      </c>
      <c r="H3311" s="203">
        <v>37029.407384259262</v>
      </c>
      <c r="I3311" t="s">
        <v>3109</v>
      </c>
      <c r="M3311" t="s">
        <v>2476</v>
      </c>
      <c r="N3311" t="s">
        <v>3125</v>
      </c>
      <c r="O3311" t="s">
        <v>2110</v>
      </c>
      <c r="P3311" s="204">
        <v>5000</v>
      </c>
      <c r="S3311" t="s">
        <v>2477</v>
      </c>
      <c r="T3311" t="s">
        <v>3899</v>
      </c>
      <c r="U3311" s="206">
        <v>0.36499999999999999</v>
      </c>
      <c r="V3311" t="s">
        <v>3231</v>
      </c>
      <c r="W3311" t="s">
        <v>3126</v>
      </c>
      <c r="X3311" t="s">
        <v>3127</v>
      </c>
      <c r="Y3311" t="s">
        <v>3964</v>
      </c>
      <c r="Z3311" t="s">
        <v>3532</v>
      </c>
      <c r="AA3311" t="s">
        <v>297</v>
      </c>
      <c r="AB3311" s="203">
        <v>37043.875</v>
      </c>
      <c r="AC3311" s="203">
        <v>37072.875</v>
      </c>
    </row>
    <row r="3312" spans="1:29" x14ac:dyDescent="0.25">
      <c r="A3312" s="44" t="str">
        <f t="shared" si="256"/>
        <v>US Natural Gas Financial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30</v>
      </c>
      <c r="F3312" s="218">
        <f t="shared" si="260"/>
        <v>150000</v>
      </c>
      <c r="G3312" s="207">
        <v>1266923</v>
      </c>
      <c r="H3312" s="203">
        <v>37029.407418981478</v>
      </c>
      <c r="I3312" t="s">
        <v>3165</v>
      </c>
      <c r="M3312" t="s">
        <v>2476</v>
      </c>
      <c r="N3312" t="s">
        <v>3125</v>
      </c>
      <c r="O3312" t="s">
        <v>2860</v>
      </c>
      <c r="P3312" s="204">
        <v>5000</v>
      </c>
      <c r="S3312" t="s">
        <v>2477</v>
      </c>
      <c r="T3312" t="s">
        <v>3899</v>
      </c>
      <c r="U3312" s="206">
        <v>7.35</v>
      </c>
      <c r="V3312" t="s">
        <v>2849</v>
      </c>
      <c r="W3312" t="s">
        <v>2843</v>
      </c>
      <c r="X3312" t="s">
        <v>2844</v>
      </c>
      <c r="Y3312" t="s">
        <v>3964</v>
      </c>
      <c r="Z3312" t="s">
        <v>3532</v>
      </c>
      <c r="AA3312" t="s">
        <v>298</v>
      </c>
      <c r="AB3312" s="203">
        <v>37043.875</v>
      </c>
      <c r="AC3312" s="203">
        <v>37072.875</v>
      </c>
    </row>
    <row r="3313" spans="1:29" x14ac:dyDescent="0.25">
      <c r="A3313" s="44" t="str">
        <f t="shared" si="256"/>
        <v>US Natural Gas Financial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Financial</v>
      </c>
      <c r="E3313" s="44">
        <f>IF(VLOOKUP(S3313,'DD-Lookup'!$J$6:$L$50,3,FALSE)="Monthly",(YEAR(AC3313)-YEAR(AB3313))*12+MONTH(AC3313)-MONTH(AB3313)+1,(AC3313-AB3313+1))</f>
        <v>31</v>
      </c>
      <c r="F3313" s="218">
        <f t="shared" si="260"/>
        <v>155000</v>
      </c>
      <c r="G3313" s="207">
        <v>1266924</v>
      </c>
      <c r="H3313" s="203">
        <v>37029.407442129632</v>
      </c>
      <c r="I3313" t="s">
        <v>3165</v>
      </c>
      <c r="M3313" t="s">
        <v>2476</v>
      </c>
      <c r="N3313" t="s">
        <v>3125</v>
      </c>
      <c r="O3313" t="s">
        <v>2846</v>
      </c>
      <c r="P3313" s="204">
        <v>5000</v>
      </c>
      <c r="S3313" t="s">
        <v>2477</v>
      </c>
      <c r="T3313" t="s">
        <v>3899</v>
      </c>
      <c r="U3313" s="206">
        <v>7.3</v>
      </c>
      <c r="V3313" t="s">
        <v>2849</v>
      </c>
      <c r="W3313" t="s">
        <v>2843</v>
      </c>
      <c r="X3313" t="s">
        <v>2844</v>
      </c>
      <c r="Y3313" t="s">
        <v>3964</v>
      </c>
      <c r="Z3313" t="s">
        <v>3532</v>
      </c>
      <c r="AA3313" t="s">
        <v>299</v>
      </c>
      <c r="AB3313" s="203">
        <v>37104.875</v>
      </c>
      <c r="AC3313" s="203">
        <v>37134.875</v>
      </c>
    </row>
    <row r="3314" spans="1:29" x14ac:dyDescent="0.25">
      <c r="A3314" s="44" t="str">
        <f t="shared" si="256"/>
        <v>US Natural Gas Financial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Financial</v>
      </c>
      <c r="E3314" s="44">
        <f>IF(VLOOKUP(S3314,'DD-Lookup'!$J$6:$L$50,3,FALSE)="Monthly",(YEAR(AC3314)-YEAR(AB3314))*12+MONTH(AC3314)-MONTH(AB3314)+1,(AC3314-AB3314+1))</f>
        <v>30</v>
      </c>
      <c r="F3314" s="218">
        <f t="shared" si="260"/>
        <v>150000</v>
      </c>
      <c r="G3314" s="207">
        <v>1266925</v>
      </c>
      <c r="H3314" s="203">
        <v>37029.407476851855</v>
      </c>
      <c r="I3314" t="s">
        <v>3165</v>
      </c>
      <c r="M3314" t="s">
        <v>2476</v>
      </c>
      <c r="N3314" t="s">
        <v>3125</v>
      </c>
      <c r="O3314" t="s">
        <v>2848</v>
      </c>
      <c r="P3314" s="204">
        <v>5000</v>
      </c>
      <c r="S3314" t="s">
        <v>2477</v>
      </c>
      <c r="T3314" t="s">
        <v>3899</v>
      </c>
      <c r="U3314" s="206">
        <v>6.35</v>
      </c>
      <c r="V3314" t="s">
        <v>2849</v>
      </c>
      <c r="W3314" t="s">
        <v>2843</v>
      </c>
      <c r="X3314" t="s">
        <v>2844</v>
      </c>
      <c r="Y3314" t="s">
        <v>3964</v>
      </c>
      <c r="Z3314" t="s">
        <v>3532</v>
      </c>
      <c r="AA3314" t="s">
        <v>300</v>
      </c>
      <c r="AB3314" s="203">
        <v>37135.875</v>
      </c>
      <c r="AC3314" s="203">
        <v>37164.875</v>
      </c>
    </row>
    <row r="3315" spans="1:29" x14ac:dyDescent="0.25">
      <c r="A3315" s="44" t="str">
        <f t="shared" si="256"/>
        <v>US Natural Gas Financial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31</v>
      </c>
      <c r="F3315" s="218">
        <f t="shared" si="260"/>
        <v>15500</v>
      </c>
      <c r="G3315" s="207">
        <v>1266926</v>
      </c>
      <c r="H3315" s="203">
        <v>37029.407581018517</v>
      </c>
      <c r="I3315" t="s">
        <v>2332</v>
      </c>
      <c r="M3315" t="s">
        <v>2476</v>
      </c>
      <c r="N3315" t="s">
        <v>3125</v>
      </c>
      <c r="O3315" t="s">
        <v>2842</v>
      </c>
      <c r="P3315" s="204">
        <v>500</v>
      </c>
      <c r="S3315" t="s">
        <v>2477</v>
      </c>
      <c r="T3315" t="s">
        <v>3899</v>
      </c>
      <c r="U3315" s="206">
        <v>7.3</v>
      </c>
      <c r="V3315" t="s">
        <v>301</v>
      </c>
      <c r="W3315" t="s">
        <v>2843</v>
      </c>
      <c r="X3315" t="s">
        <v>2844</v>
      </c>
      <c r="Y3315" t="s">
        <v>3964</v>
      </c>
      <c r="Z3315" t="s">
        <v>3532</v>
      </c>
      <c r="AA3315" t="s">
        <v>302</v>
      </c>
      <c r="AB3315" s="203">
        <v>37073.875</v>
      </c>
      <c r="AC3315" s="203">
        <v>37103.875</v>
      </c>
    </row>
    <row r="3316" spans="1:29" x14ac:dyDescent="0.25">
      <c r="A3316" s="44" t="str">
        <f t="shared" si="256"/>
        <v>US Natural Gas Financial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31</v>
      </c>
      <c r="F3316" s="218">
        <f t="shared" si="260"/>
        <v>155000</v>
      </c>
      <c r="G3316" s="207">
        <v>1266927</v>
      </c>
      <c r="H3316" s="203">
        <v>37029.407604166663</v>
      </c>
      <c r="I3316" t="s">
        <v>2934</v>
      </c>
      <c r="M3316" t="s">
        <v>2476</v>
      </c>
      <c r="N3316" t="s">
        <v>3125</v>
      </c>
      <c r="O3316" t="s">
        <v>303</v>
      </c>
      <c r="P3316" s="204">
        <v>5000</v>
      </c>
      <c r="S3316" t="s">
        <v>2477</v>
      </c>
      <c r="T3316" t="s">
        <v>3899</v>
      </c>
      <c r="U3316" s="206">
        <v>3.7499999999999999E-2</v>
      </c>
      <c r="V3316" t="s">
        <v>2598</v>
      </c>
      <c r="W3316" t="s">
        <v>2831</v>
      </c>
      <c r="X3316" t="s">
        <v>2832</v>
      </c>
      <c r="Y3316" t="s">
        <v>3964</v>
      </c>
      <c r="Z3316" t="s">
        <v>3532</v>
      </c>
      <c r="AA3316" t="s">
        <v>304</v>
      </c>
      <c r="AB3316" s="203">
        <v>37073</v>
      </c>
      <c r="AC3316" s="203">
        <v>37103</v>
      </c>
    </row>
    <row r="3317" spans="1:29" x14ac:dyDescent="0.25">
      <c r="A3317" s="44" t="str">
        <f t="shared" si="256"/>
        <v xml:space="preserve"> Oil Products Financial</v>
      </c>
      <c r="B3317" s="44" t="str">
        <f t="shared" si="257"/>
        <v/>
      </c>
      <c r="C3317" s="44" t="str">
        <f t="shared" si="258"/>
        <v>Oil Products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30</v>
      </c>
      <c r="F3317" s="218">
        <f t="shared" si="260"/>
        <v>150000</v>
      </c>
      <c r="G3317" s="207">
        <v>1266928</v>
      </c>
      <c r="H3317" s="203">
        <v>37029.407812500001</v>
      </c>
      <c r="I3317" t="s">
        <v>4168</v>
      </c>
      <c r="M3317" t="s">
        <v>2480</v>
      </c>
      <c r="N3317" t="s">
        <v>4169</v>
      </c>
      <c r="O3317" t="s">
        <v>4170</v>
      </c>
      <c r="P3317" s="204">
        <v>5000</v>
      </c>
      <c r="S3317" t="s">
        <v>2484</v>
      </c>
      <c r="T3317" t="s">
        <v>3899</v>
      </c>
      <c r="U3317" s="206">
        <v>241.5</v>
      </c>
      <c r="V3317" t="s">
        <v>4171</v>
      </c>
      <c r="W3317" t="s">
        <v>4172</v>
      </c>
      <c r="X3317" t="s">
        <v>4173</v>
      </c>
      <c r="Y3317" t="s">
        <v>3964</v>
      </c>
      <c r="Z3317" t="s">
        <v>1184</v>
      </c>
      <c r="AA3317" t="s">
        <v>305</v>
      </c>
      <c r="AB3317" s="203">
        <v>37043</v>
      </c>
      <c r="AC3317" s="203">
        <v>37072</v>
      </c>
    </row>
    <row r="3318" spans="1:29" x14ac:dyDescent="0.25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3</v>
      </c>
      <c r="F3318" s="218">
        <f t="shared" si="260"/>
        <v>15000</v>
      </c>
      <c r="G3318" s="207">
        <v>1266929</v>
      </c>
      <c r="H3318" s="203">
        <v>37029.407847222225</v>
      </c>
      <c r="I3318" t="s">
        <v>2863</v>
      </c>
      <c r="M3318" t="s">
        <v>2476</v>
      </c>
      <c r="N3318" t="s">
        <v>3110</v>
      </c>
      <c r="O3318" t="s">
        <v>2624</v>
      </c>
      <c r="P3318" s="204">
        <v>5000</v>
      </c>
      <c r="S3318" t="s">
        <v>2477</v>
      </c>
      <c r="T3318" t="s">
        <v>3899</v>
      </c>
      <c r="U3318" s="206">
        <v>4.1399999999999997</v>
      </c>
      <c r="V3318" t="s">
        <v>2901</v>
      </c>
      <c r="W3318" t="s">
        <v>4133</v>
      </c>
      <c r="X3318" t="s">
        <v>2378</v>
      </c>
      <c r="Y3318" t="s">
        <v>3114</v>
      </c>
      <c r="Z3318" t="s">
        <v>3532</v>
      </c>
      <c r="AA3318">
        <v>798184</v>
      </c>
      <c r="AB3318" s="203">
        <v>37030.875</v>
      </c>
      <c r="AC3318" s="203">
        <v>37032.875</v>
      </c>
    </row>
    <row r="3319" spans="1:29" x14ac:dyDescent="0.25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3</v>
      </c>
      <c r="F3319" s="218">
        <f t="shared" si="260"/>
        <v>7500</v>
      </c>
      <c r="G3319" s="207">
        <v>1266930</v>
      </c>
      <c r="H3319" s="203">
        <v>37029.407858796294</v>
      </c>
      <c r="I3319" t="s">
        <v>2704</v>
      </c>
      <c r="M3319" t="s">
        <v>2476</v>
      </c>
      <c r="N3319" t="s">
        <v>3110</v>
      </c>
      <c r="O3319" t="s">
        <v>1178</v>
      </c>
      <c r="P3319" s="204">
        <v>2500</v>
      </c>
      <c r="S3319" t="s">
        <v>2477</v>
      </c>
      <c r="T3319" t="s">
        <v>3899</v>
      </c>
      <c r="U3319" s="206">
        <v>4.04</v>
      </c>
      <c r="V3319" t="s">
        <v>135</v>
      </c>
      <c r="W3319" t="s">
        <v>4133</v>
      </c>
      <c r="X3319" t="s">
        <v>2378</v>
      </c>
      <c r="Y3319" t="s">
        <v>3114</v>
      </c>
      <c r="Z3319" t="s">
        <v>3532</v>
      </c>
      <c r="AA3319">
        <v>798185</v>
      </c>
      <c r="AB3319" s="203">
        <v>37030.875</v>
      </c>
      <c r="AC3319" s="203">
        <v>37032.875</v>
      </c>
    </row>
    <row r="3320" spans="1:29" x14ac:dyDescent="0.25">
      <c r="A3320" s="44" t="str">
        <f t="shared" si="256"/>
        <v>US Crude Financial</v>
      </c>
      <c r="B3320" s="44" t="str">
        <f t="shared" si="257"/>
        <v>US</v>
      </c>
      <c r="C3320" s="44" t="str">
        <f t="shared" si="258"/>
        <v>Crude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1</v>
      </c>
      <c r="F3320" s="218">
        <f t="shared" si="260"/>
        <v>25000</v>
      </c>
      <c r="G3320" s="207">
        <v>1266931</v>
      </c>
      <c r="H3320" s="203">
        <v>37029.407870370371</v>
      </c>
      <c r="I3320" t="s">
        <v>4149</v>
      </c>
      <c r="M3320" t="s">
        <v>3626</v>
      </c>
      <c r="N3320" t="s">
        <v>4150</v>
      </c>
      <c r="O3320" t="s">
        <v>4151</v>
      </c>
      <c r="P3320" s="204">
        <v>25000</v>
      </c>
      <c r="S3320" t="s">
        <v>2483</v>
      </c>
      <c r="T3320" t="s">
        <v>3899</v>
      </c>
      <c r="U3320" s="206">
        <v>29.36</v>
      </c>
      <c r="V3320" t="s">
        <v>2999</v>
      </c>
      <c r="W3320" t="s">
        <v>4153</v>
      </c>
      <c r="X3320" t="s">
        <v>4154</v>
      </c>
      <c r="Y3320" t="s">
        <v>3964</v>
      </c>
      <c r="Z3320" t="s">
        <v>3532</v>
      </c>
      <c r="AA3320" t="s">
        <v>306</v>
      </c>
      <c r="AB3320" s="203">
        <v>37043</v>
      </c>
      <c r="AC3320" s="203">
        <v>37072</v>
      </c>
    </row>
    <row r="3321" spans="1:29" x14ac:dyDescent="0.25">
      <c r="A3321" s="44" t="str">
        <f t="shared" si="256"/>
        <v>US Crude Financial</v>
      </c>
      <c r="B3321" s="44" t="str">
        <f t="shared" si="257"/>
        <v>US</v>
      </c>
      <c r="C3321" s="44" t="str">
        <f t="shared" si="258"/>
        <v>Crude</v>
      </c>
      <c r="D3321" s="44" t="str">
        <f t="shared" si="259"/>
        <v>Financial</v>
      </c>
      <c r="E3321" s="44">
        <f>IF(VLOOKUP(S3321,'DD-Lookup'!$J$6:$L$50,3,FALSE)="Monthly",(YEAR(AC3321)-YEAR(AB3321))*12+MONTH(AC3321)-MONTH(AB3321)+1,(AC3321-AB3321+1))</f>
        <v>1</v>
      </c>
      <c r="F3321" s="218">
        <f t="shared" si="260"/>
        <v>50000</v>
      </c>
      <c r="G3321" s="207">
        <v>1266932</v>
      </c>
      <c r="H3321" s="203">
        <v>37029.407916666663</v>
      </c>
      <c r="I3321" t="s">
        <v>2710</v>
      </c>
      <c r="M3321" t="s">
        <v>3626</v>
      </c>
      <c r="N3321" t="s">
        <v>4150</v>
      </c>
      <c r="O3321" t="s">
        <v>2550</v>
      </c>
      <c r="P3321" s="204">
        <v>50000</v>
      </c>
      <c r="S3321" t="s">
        <v>2483</v>
      </c>
      <c r="T3321" t="s">
        <v>3899</v>
      </c>
      <c r="U3321" s="206">
        <v>29.78</v>
      </c>
      <c r="V3321" t="s">
        <v>2997</v>
      </c>
      <c r="W3321" t="s">
        <v>4153</v>
      </c>
      <c r="X3321" t="s">
        <v>4154</v>
      </c>
      <c r="Y3321" t="s">
        <v>3964</v>
      </c>
      <c r="Z3321" t="s">
        <v>3532</v>
      </c>
      <c r="AA3321" t="s">
        <v>307</v>
      </c>
      <c r="AB3321" s="203">
        <v>37073</v>
      </c>
      <c r="AC3321" s="203">
        <v>37103</v>
      </c>
    </row>
    <row r="3322" spans="1:29" x14ac:dyDescent="0.25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3</v>
      </c>
      <c r="F3322" s="218">
        <f t="shared" si="260"/>
        <v>21639</v>
      </c>
      <c r="G3322" s="207">
        <v>1266933</v>
      </c>
      <c r="H3322" s="203">
        <v>37029.407962962963</v>
      </c>
      <c r="I3322" t="s">
        <v>2654</v>
      </c>
      <c r="M3322" t="s">
        <v>2476</v>
      </c>
      <c r="N3322" t="s">
        <v>3110</v>
      </c>
      <c r="O3322" t="s">
        <v>1756</v>
      </c>
      <c r="P3322" s="204">
        <v>7213</v>
      </c>
      <c r="S3322" t="s">
        <v>2477</v>
      </c>
      <c r="T3322" t="s">
        <v>3899</v>
      </c>
      <c r="U3322" s="206">
        <v>4.1100000000000003</v>
      </c>
      <c r="V3322" t="s">
        <v>156</v>
      </c>
      <c r="W3322" t="s">
        <v>3157</v>
      </c>
      <c r="X3322" t="s">
        <v>3158</v>
      </c>
      <c r="Y3322" t="s">
        <v>3114</v>
      </c>
      <c r="Z3322" t="s">
        <v>3532</v>
      </c>
      <c r="AA3322">
        <v>798186</v>
      </c>
      <c r="AB3322" s="203">
        <v>37030.875</v>
      </c>
      <c r="AC3322" s="203">
        <v>37032.875</v>
      </c>
    </row>
    <row r="3323" spans="1:29" x14ac:dyDescent="0.25">
      <c r="A3323" s="44" t="str">
        <f t="shared" si="256"/>
        <v xml:space="preserve"> Metals Financial</v>
      </c>
      <c r="B3323" s="44" t="str">
        <f t="shared" si="257"/>
        <v/>
      </c>
      <c r="C3323" s="44" t="str">
        <f t="shared" si="258"/>
        <v>Metals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1</v>
      </c>
      <c r="F3323" s="218">
        <f t="shared" si="260"/>
        <v>10</v>
      </c>
      <c r="G3323" s="207">
        <v>1266934</v>
      </c>
      <c r="H3323" s="203">
        <v>37029.408020833333</v>
      </c>
      <c r="I3323" t="s">
        <v>3958</v>
      </c>
      <c r="M3323" t="s">
        <v>2482</v>
      </c>
      <c r="N3323" t="s">
        <v>4026</v>
      </c>
      <c r="O3323" t="s">
        <v>4027</v>
      </c>
      <c r="P3323" s="204">
        <v>10</v>
      </c>
      <c r="S3323" t="s">
        <v>3898</v>
      </c>
      <c r="T3323" t="s">
        <v>3899</v>
      </c>
      <c r="U3323" s="206">
        <v>966</v>
      </c>
      <c r="V3323" t="s">
        <v>4099</v>
      </c>
      <c r="W3323" t="s">
        <v>3976</v>
      </c>
      <c r="X3323" t="s">
        <v>3902</v>
      </c>
      <c r="Y3323" t="s">
        <v>3903</v>
      </c>
      <c r="Z3323" t="s">
        <v>3904</v>
      </c>
      <c r="AA3323">
        <v>2138812</v>
      </c>
    </row>
    <row r="3324" spans="1:29" x14ac:dyDescent="0.25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3</v>
      </c>
      <c r="F3324" s="218">
        <f t="shared" si="260"/>
        <v>15000</v>
      </c>
      <c r="G3324" s="207">
        <v>1266935</v>
      </c>
      <c r="H3324" s="203">
        <v>37029.408032407409</v>
      </c>
      <c r="I3324" t="s">
        <v>2630</v>
      </c>
      <c r="M3324" t="s">
        <v>2476</v>
      </c>
      <c r="N3324" t="s">
        <v>3110</v>
      </c>
      <c r="O3324" t="s">
        <v>1761</v>
      </c>
      <c r="P3324" s="204">
        <v>5000</v>
      </c>
      <c r="S3324" t="s">
        <v>2477</v>
      </c>
      <c r="T3324" t="s">
        <v>3899</v>
      </c>
      <c r="U3324" s="206">
        <v>4.47</v>
      </c>
      <c r="V3324" t="s">
        <v>2444</v>
      </c>
      <c r="W3324" t="s">
        <v>2358</v>
      </c>
      <c r="X3324" t="s">
        <v>2359</v>
      </c>
      <c r="Y3324" t="s">
        <v>3114</v>
      </c>
      <c r="Z3324" t="s">
        <v>3532</v>
      </c>
      <c r="AA3324">
        <v>798187</v>
      </c>
      <c r="AB3324" s="203">
        <v>37030.875</v>
      </c>
      <c r="AC3324" s="203">
        <v>37032.875</v>
      </c>
    </row>
    <row r="3325" spans="1:29" x14ac:dyDescent="0.25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3</v>
      </c>
      <c r="F3325" s="218">
        <f t="shared" si="260"/>
        <v>15000</v>
      </c>
      <c r="G3325" s="207">
        <v>1266938</v>
      </c>
      <c r="H3325" s="203">
        <v>37029.408159722225</v>
      </c>
      <c r="I3325" t="s">
        <v>2863</v>
      </c>
      <c r="M3325" t="s">
        <v>2476</v>
      </c>
      <c r="N3325" t="s">
        <v>3110</v>
      </c>
      <c r="O3325" t="s">
        <v>2606</v>
      </c>
      <c r="Q3325" s="204">
        <v>5000</v>
      </c>
      <c r="S3325" t="s">
        <v>2477</v>
      </c>
      <c r="T3325" t="s">
        <v>3899</v>
      </c>
      <c r="U3325" s="206">
        <v>4.16</v>
      </c>
      <c r="V3325" t="s">
        <v>2901</v>
      </c>
      <c r="W3325" t="s">
        <v>2319</v>
      </c>
      <c r="X3325" t="s">
        <v>2320</v>
      </c>
      <c r="Y3325" t="s">
        <v>3114</v>
      </c>
      <c r="Z3325" t="s">
        <v>3532</v>
      </c>
      <c r="AA3325">
        <v>798188</v>
      </c>
      <c r="AB3325" s="203">
        <v>37030.875</v>
      </c>
      <c r="AC3325" s="203">
        <v>37032.875</v>
      </c>
    </row>
    <row r="3326" spans="1:29" x14ac:dyDescent="0.25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3</v>
      </c>
      <c r="F3326" s="218">
        <f t="shared" si="260"/>
        <v>7500</v>
      </c>
      <c r="G3326" s="207">
        <v>1266939</v>
      </c>
      <c r="H3326" s="203">
        <v>37029.408217592594</v>
      </c>
      <c r="I3326" t="s">
        <v>2704</v>
      </c>
      <c r="M3326" t="s">
        <v>2476</v>
      </c>
      <c r="N3326" t="s">
        <v>3110</v>
      </c>
      <c r="O3326" t="s">
        <v>1761</v>
      </c>
      <c r="Q3326" s="204">
        <v>2500</v>
      </c>
      <c r="S3326" t="s">
        <v>2477</v>
      </c>
      <c r="T3326" t="s">
        <v>3899</v>
      </c>
      <c r="U3326" s="206">
        <v>4.49</v>
      </c>
      <c r="V3326" t="s">
        <v>2369</v>
      </c>
      <c r="W3326" t="s">
        <v>2358</v>
      </c>
      <c r="X3326" t="s">
        <v>2359</v>
      </c>
      <c r="Y3326" t="s">
        <v>3114</v>
      </c>
      <c r="Z3326" t="s">
        <v>3532</v>
      </c>
      <c r="AA3326">
        <v>798189</v>
      </c>
      <c r="AB3326" s="203">
        <v>37030.875</v>
      </c>
      <c r="AC3326" s="203">
        <v>37032.875</v>
      </c>
    </row>
    <row r="3327" spans="1:29" x14ac:dyDescent="0.25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3</v>
      </c>
      <c r="F3327" s="218">
        <f t="shared" si="260"/>
        <v>3774</v>
      </c>
      <c r="G3327" s="207">
        <v>1266940</v>
      </c>
      <c r="H3327" s="203">
        <v>37029.408252314817</v>
      </c>
      <c r="I3327" t="s">
        <v>2976</v>
      </c>
      <c r="M3327" t="s">
        <v>2476</v>
      </c>
      <c r="N3327" t="s">
        <v>3110</v>
      </c>
      <c r="O3327" t="s">
        <v>1770</v>
      </c>
      <c r="Q3327" s="204">
        <v>1258</v>
      </c>
      <c r="S3327" t="s">
        <v>2477</v>
      </c>
      <c r="T3327" t="s">
        <v>3899</v>
      </c>
      <c r="U3327" s="206">
        <v>4.05</v>
      </c>
      <c r="V3327" t="s">
        <v>2977</v>
      </c>
      <c r="W3327" t="s">
        <v>3174</v>
      </c>
      <c r="X3327" t="s">
        <v>3138</v>
      </c>
      <c r="Y3327" t="s">
        <v>3114</v>
      </c>
      <c r="Z3327" t="s">
        <v>3532</v>
      </c>
      <c r="AA3327">
        <v>798190</v>
      </c>
      <c r="AB3327" s="203">
        <v>37030.875</v>
      </c>
      <c r="AC3327" s="203">
        <v>37032.875</v>
      </c>
    </row>
    <row r="3328" spans="1:29" x14ac:dyDescent="0.25">
      <c r="A3328" s="44" t="str">
        <f t="shared" si="256"/>
        <v>US Natural Gas Financial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13</v>
      </c>
      <c r="F3328" s="218">
        <f t="shared" si="260"/>
        <v>130000</v>
      </c>
      <c r="G3328" s="207">
        <v>1266941</v>
      </c>
      <c r="H3328" s="203">
        <v>37029.408460648148</v>
      </c>
      <c r="I3328" t="s">
        <v>3165</v>
      </c>
      <c r="M3328" t="s">
        <v>2476</v>
      </c>
      <c r="N3328" t="s">
        <v>2711</v>
      </c>
      <c r="O3328" t="s">
        <v>2588</v>
      </c>
      <c r="Q3328" s="204">
        <v>10000</v>
      </c>
      <c r="S3328" t="s">
        <v>2477</v>
      </c>
      <c r="T3328" t="s">
        <v>3899</v>
      </c>
      <c r="U3328" s="206">
        <v>4.17</v>
      </c>
      <c r="V3328" t="s">
        <v>3766</v>
      </c>
      <c r="W3328" t="s">
        <v>3181</v>
      </c>
      <c r="X3328" t="s">
        <v>2306</v>
      </c>
      <c r="Y3328" t="s">
        <v>3964</v>
      </c>
      <c r="Z3328" t="s">
        <v>3532</v>
      </c>
      <c r="AA3328" t="s">
        <v>308</v>
      </c>
      <c r="AB3328" s="203">
        <v>37030.875</v>
      </c>
      <c r="AC3328" s="203">
        <v>37042.875</v>
      </c>
    </row>
    <row r="3329" spans="1:29" x14ac:dyDescent="0.25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3</v>
      </c>
      <c r="F3329" s="218">
        <f t="shared" si="260"/>
        <v>30000</v>
      </c>
      <c r="G3329" s="207">
        <v>1266943</v>
      </c>
      <c r="H3329" s="203">
        <v>37029.408541666664</v>
      </c>
      <c r="I3329" t="s">
        <v>3240</v>
      </c>
      <c r="M3329" t="s">
        <v>2476</v>
      </c>
      <c r="N3329" t="s">
        <v>3110</v>
      </c>
      <c r="O3329" t="s">
        <v>1177</v>
      </c>
      <c r="Q3329" s="204">
        <v>10000</v>
      </c>
      <c r="S3329" t="s">
        <v>2477</v>
      </c>
      <c r="T3329" t="s">
        <v>3899</v>
      </c>
      <c r="U3329" s="206">
        <v>4.1349999999999998</v>
      </c>
      <c r="V3329" t="s">
        <v>3688</v>
      </c>
      <c r="W3329" t="s">
        <v>2319</v>
      </c>
      <c r="X3329" t="s">
        <v>2915</v>
      </c>
      <c r="Y3329" t="s">
        <v>3114</v>
      </c>
      <c r="Z3329" t="s">
        <v>3532</v>
      </c>
      <c r="AA3329">
        <v>798193</v>
      </c>
      <c r="AB3329" s="203">
        <v>37030.875</v>
      </c>
      <c r="AC3329" s="203">
        <v>37032.875</v>
      </c>
    </row>
    <row r="3330" spans="1:29" x14ac:dyDescent="0.25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3</v>
      </c>
      <c r="F3330" s="218">
        <f t="shared" si="260"/>
        <v>561</v>
      </c>
      <c r="G3330" s="207">
        <v>1266944</v>
      </c>
      <c r="H3330" s="203">
        <v>37029.408576388887</v>
      </c>
      <c r="I3330" t="s">
        <v>2630</v>
      </c>
      <c r="M3330" t="s">
        <v>2476</v>
      </c>
      <c r="N3330" t="s">
        <v>3110</v>
      </c>
      <c r="O3330" t="s">
        <v>1913</v>
      </c>
      <c r="Q3330" s="204">
        <v>187</v>
      </c>
      <c r="S3330" t="s">
        <v>2477</v>
      </c>
      <c r="T3330" t="s">
        <v>3899</v>
      </c>
      <c r="U3330" s="206">
        <v>4.45</v>
      </c>
      <c r="V3330" t="s">
        <v>2444</v>
      </c>
      <c r="W3330" t="s">
        <v>2358</v>
      </c>
      <c r="X3330" t="s">
        <v>2359</v>
      </c>
      <c r="Y3330" t="s">
        <v>3114</v>
      </c>
      <c r="Z3330" t="s">
        <v>3532</v>
      </c>
      <c r="AA3330">
        <v>798194</v>
      </c>
      <c r="AB3330" s="203">
        <v>37030.875</v>
      </c>
      <c r="AC3330" s="203">
        <v>37032.875</v>
      </c>
    </row>
    <row r="3331" spans="1:29" x14ac:dyDescent="0.25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3</v>
      </c>
      <c r="F3331" s="218">
        <f t="shared" si="260"/>
        <v>15000</v>
      </c>
      <c r="G3331" s="207">
        <v>1266945</v>
      </c>
      <c r="H3331" s="203">
        <v>37029.408622685187</v>
      </c>
      <c r="I3331" t="s">
        <v>2989</v>
      </c>
      <c r="M3331" t="s">
        <v>2476</v>
      </c>
      <c r="N3331" t="s">
        <v>3110</v>
      </c>
      <c r="O3331" t="s">
        <v>2625</v>
      </c>
      <c r="Q3331" s="204">
        <v>5000</v>
      </c>
      <c r="S3331" t="s">
        <v>2477</v>
      </c>
      <c r="T3331" t="s">
        <v>3899</v>
      </c>
      <c r="U3331" s="206">
        <v>4.13</v>
      </c>
      <c r="V3331" t="s">
        <v>2990</v>
      </c>
      <c r="W3331" t="s">
        <v>4133</v>
      </c>
      <c r="X3331" t="s">
        <v>2378</v>
      </c>
      <c r="Y3331" t="s">
        <v>3114</v>
      </c>
      <c r="Z3331" t="s">
        <v>3532</v>
      </c>
      <c r="AA3331">
        <v>798195</v>
      </c>
      <c r="AB3331" s="203">
        <v>37030.875</v>
      </c>
      <c r="AC3331" s="203">
        <v>37032.875</v>
      </c>
    </row>
    <row r="3332" spans="1:29" x14ac:dyDescent="0.25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3</v>
      </c>
      <c r="F3332" s="218">
        <f t="shared" si="260"/>
        <v>11925</v>
      </c>
      <c r="G3332" s="207">
        <v>1266946</v>
      </c>
      <c r="H3332" s="203">
        <v>37029.408726851849</v>
      </c>
      <c r="I3332" t="s">
        <v>2669</v>
      </c>
      <c r="M3332" t="s">
        <v>2476</v>
      </c>
      <c r="N3332" t="s">
        <v>3110</v>
      </c>
      <c r="O3332" t="s">
        <v>1848</v>
      </c>
      <c r="P3332" s="204">
        <v>3975</v>
      </c>
      <c r="S3332" t="s">
        <v>2477</v>
      </c>
      <c r="T3332" t="s">
        <v>3899</v>
      </c>
      <c r="U3332" s="206">
        <v>4.34</v>
      </c>
      <c r="V3332" t="s">
        <v>3111</v>
      </c>
      <c r="W3332" t="s">
        <v>3174</v>
      </c>
      <c r="X3332" t="s">
        <v>3175</v>
      </c>
      <c r="Y3332" t="s">
        <v>3114</v>
      </c>
      <c r="Z3332" t="s">
        <v>3532</v>
      </c>
      <c r="AA3332">
        <v>798196</v>
      </c>
      <c r="AB3332" s="203">
        <v>37030.875</v>
      </c>
      <c r="AC3332" s="203">
        <v>37032.875</v>
      </c>
    </row>
    <row r="3333" spans="1:29" x14ac:dyDescent="0.25">
      <c r="A3333" s="44" t="str">
        <f t="shared" si="256"/>
        <v>US Natural Gas Financial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30</v>
      </c>
      <c r="F3333" s="218">
        <f t="shared" si="260"/>
        <v>600000</v>
      </c>
      <c r="G3333" s="207">
        <v>1266947</v>
      </c>
      <c r="H3333" s="203">
        <v>37029.408738425926</v>
      </c>
      <c r="I3333" t="s">
        <v>2630</v>
      </c>
      <c r="M3333" t="s">
        <v>2476</v>
      </c>
      <c r="N3333" t="s">
        <v>2711</v>
      </c>
      <c r="O3333" t="s">
        <v>2712</v>
      </c>
      <c r="Q3333" s="204">
        <v>20000</v>
      </c>
      <c r="S3333" t="s">
        <v>2477</v>
      </c>
      <c r="T3333" t="s">
        <v>3899</v>
      </c>
      <c r="U3333" s="206">
        <v>4.2050000000000001</v>
      </c>
      <c r="V3333" t="s">
        <v>1943</v>
      </c>
      <c r="W3333" t="s">
        <v>3390</v>
      </c>
      <c r="X3333" t="s">
        <v>2713</v>
      </c>
      <c r="Y3333" t="s">
        <v>3964</v>
      </c>
      <c r="Z3333" t="s">
        <v>3532</v>
      </c>
      <c r="AA3333" t="s">
        <v>309</v>
      </c>
      <c r="AB3333" s="203">
        <v>37043.875</v>
      </c>
      <c r="AC3333" s="203">
        <v>37072.875</v>
      </c>
    </row>
    <row r="3334" spans="1:29" x14ac:dyDescent="0.25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3</v>
      </c>
      <c r="F3334" s="218">
        <f t="shared" si="260"/>
        <v>60000</v>
      </c>
      <c r="G3334" s="207">
        <v>1266948</v>
      </c>
      <c r="H3334" s="203">
        <v>37029.408761574072</v>
      </c>
      <c r="I3334" t="s">
        <v>3142</v>
      </c>
      <c r="M3334" t="s">
        <v>2476</v>
      </c>
      <c r="N3334" t="s">
        <v>3110</v>
      </c>
      <c r="O3334" t="s">
        <v>2606</v>
      </c>
      <c r="Q3334" s="204">
        <v>20000</v>
      </c>
      <c r="S3334" t="s">
        <v>2477</v>
      </c>
      <c r="T3334" t="s">
        <v>3899</v>
      </c>
      <c r="U3334" s="206">
        <v>4.16</v>
      </c>
      <c r="V3334" t="s">
        <v>4135</v>
      </c>
      <c r="W3334" t="s">
        <v>2319</v>
      </c>
      <c r="X3334" t="s">
        <v>2320</v>
      </c>
      <c r="Y3334" t="s">
        <v>3114</v>
      </c>
      <c r="Z3334" t="s">
        <v>3532</v>
      </c>
      <c r="AA3334">
        <v>798197</v>
      </c>
      <c r="AB3334" s="203">
        <v>37030.875</v>
      </c>
      <c r="AC3334" s="203">
        <v>37032.875</v>
      </c>
    </row>
    <row r="3335" spans="1:29" x14ac:dyDescent="0.25">
      <c r="A3335" s="44" t="str">
        <f t="shared" si="256"/>
        <v xml:space="preserve"> Metals Financial</v>
      </c>
      <c r="B3335" s="44" t="str">
        <f t="shared" si="257"/>
        <v/>
      </c>
      <c r="C3335" s="44" t="str">
        <f t="shared" si="258"/>
        <v>Metals</v>
      </c>
      <c r="D3335" s="44" t="str">
        <f t="shared" si="259"/>
        <v>Financial</v>
      </c>
      <c r="E3335" s="44">
        <f>IF(VLOOKUP(S3335,'DD-Lookup'!$J$6:$L$50,3,FALSE)="Monthly",(YEAR(AC3335)-YEAR(AB3335))*12+MONTH(AC3335)-MONTH(AB3335)+1,(AC3335-AB3335+1))</f>
        <v>1</v>
      </c>
      <c r="F3335" s="218">
        <f t="shared" si="260"/>
        <v>10</v>
      </c>
      <c r="G3335" s="207">
        <v>1266950</v>
      </c>
      <c r="H3335" s="203">
        <v>37029.408877314818</v>
      </c>
      <c r="I3335" t="s">
        <v>1220</v>
      </c>
      <c r="M3335" t="s">
        <v>2482</v>
      </c>
      <c r="N3335" t="s">
        <v>3951</v>
      </c>
      <c r="O3335" t="s">
        <v>3952</v>
      </c>
      <c r="Q3335" s="204">
        <v>10</v>
      </c>
      <c r="S3335" t="s">
        <v>3898</v>
      </c>
      <c r="T3335" t="s">
        <v>3899</v>
      </c>
      <c r="U3335" s="206">
        <v>1537</v>
      </c>
      <c r="V3335" t="s">
        <v>1221</v>
      </c>
      <c r="W3335" t="s">
        <v>3922</v>
      </c>
      <c r="X3335" t="s">
        <v>3902</v>
      </c>
      <c r="Y3335" t="s">
        <v>3903</v>
      </c>
      <c r="Z3335" t="s">
        <v>3904</v>
      </c>
      <c r="AA3335">
        <v>2138814</v>
      </c>
    </row>
    <row r="3336" spans="1:29" x14ac:dyDescent="0.25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3</v>
      </c>
      <c r="F3336" s="218">
        <f t="shared" si="260"/>
        <v>15000</v>
      </c>
      <c r="G3336" s="207">
        <v>1266949</v>
      </c>
      <c r="H3336" s="203">
        <v>37029.408877314818</v>
      </c>
      <c r="I3336" t="s">
        <v>3142</v>
      </c>
      <c r="M3336" t="s">
        <v>2476</v>
      </c>
      <c r="N3336" t="s">
        <v>3110</v>
      </c>
      <c r="O3336" t="s">
        <v>2606</v>
      </c>
      <c r="Q3336" s="204">
        <v>5000</v>
      </c>
      <c r="S3336" t="s">
        <v>2477</v>
      </c>
      <c r="T3336" t="s">
        <v>3899</v>
      </c>
      <c r="U3336" s="206">
        <v>4.165</v>
      </c>
      <c r="V3336" t="s">
        <v>4135</v>
      </c>
      <c r="W3336" t="s">
        <v>2319</v>
      </c>
      <c r="X3336" t="s">
        <v>2320</v>
      </c>
      <c r="Y3336" t="s">
        <v>3114</v>
      </c>
      <c r="Z3336" t="s">
        <v>3532</v>
      </c>
      <c r="AA3336">
        <v>798198</v>
      </c>
      <c r="AB3336" s="203">
        <v>37030.875</v>
      </c>
      <c r="AC3336" s="203">
        <v>37032.875</v>
      </c>
    </row>
    <row r="3337" spans="1:29" x14ac:dyDescent="0.25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3</v>
      </c>
      <c r="F3337" s="218">
        <f t="shared" si="260"/>
        <v>15000</v>
      </c>
      <c r="G3337" s="207">
        <v>1266951</v>
      </c>
      <c r="H3337" s="203">
        <v>37029.408912037034</v>
      </c>
      <c r="I3337" t="s">
        <v>2669</v>
      </c>
      <c r="M3337" t="s">
        <v>2476</v>
      </c>
      <c r="N3337" t="s">
        <v>3110</v>
      </c>
      <c r="O3337" t="s">
        <v>1802</v>
      </c>
      <c r="Q3337" s="204">
        <v>5000</v>
      </c>
      <c r="S3337" t="s">
        <v>2477</v>
      </c>
      <c r="T3337" t="s">
        <v>3899</v>
      </c>
      <c r="U3337" s="206">
        <v>4.0199999999999996</v>
      </c>
      <c r="V3337" t="s">
        <v>3111</v>
      </c>
      <c r="W3337" t="s">
        <v>3157</v>
      </c>
      <c r="X3337" t="s">
        <v>3158</v>
      </c>
      <c r="Y3337" t="s">
        <v>3114</v>
      </c>
      <c r="Z3337" t="s">
        <v>3532</v>
      </c>
      <c r="AA3337">
        <v>798199</v>
      </c>
      <c r="AB3337" s="203">
        <v>37030.875</v>
      </c>
      <c r="AC3337" s="203">
        <v>37032.875</v>
      </c>
    </row>
    <row r="3338" spans="1:29" x14ac:dyDescent="0.25">
      <c r="A3338" s="44" t="str">
        <f t="shared" si="256"/>
        <v xml:space="preserve"> Natural Gas Physical</v>
      </c>
      <c r="B3338" s="44" t="str">
        <f t="shared" si="257"/>
        <v/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30</v>
      </c>
      <c r="F3338" s="218">
        <f t="shared" si="260"/>
        <v>150000</v>
      </c>
      <c r="G3338" s="207">
        <v>1266952</v>
      </c>
      <c r="H3338" s="203">
        <v>37029.408946759257</v>
      </c>
      <c r="I3338" t="s">
        <v>115</v>
      </c>
      <c r="M3338" t="s">
        <v>2476</v>
      </c>
      <c r="N3338" t="s">
        <v>2391</v>
      </c>
      <c r="O3338" t="s">
        <v>3715</v>
      </c>
      <c r="Q3338" s="204">
        <v>5000</v>
      </c>
      <c r="S3338" t="s">
        <v>4050</v>
      </c>
      <c r="T3338" t="s">
        <v>2392</v>
      </c>
      <c r="U3338" s="206">
        <v>5.6150000000000002</v>
      </c>
      <c r="V3338" t="s">
        <v>116</v>
      </c>
      <c r="W3338" t="s">
        <v>2979</v>
      </c>
      <c r="X3338" t="s">
        <v>2395</v>
      </c>
      <c r="Y3338" t="s">
        <v>3114</v>
      </c>
      <c r="Z3338" t="s">
        <v>3533</v>
      </c>
      <c r="AA3338">
        <v>798200</v>
      </c>
      <c r="AB3338" s="203">
        <v>37043.875</v>
      </c>
      <c r="AC3338" s="203">
        <v>37072.875</v>
      </c>
    </row>
    <row r="3339" spans="1:29" x14ac:dyDescent="0.25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3</v>
      </c>
      <c r="F3339" s="218">
        <f t="shared" ref="F3339:F3402" si="265">E3339*SUM(P3339:Q3339)</f>
        <v>11400</v>
      </c>
      <c r="G3339" s="207">
        <v>1266953</v>
      </c>
      <c r="H3339" s="203">
        <v>37029.408958333333</v>
      </c>
      <c r="I3339" t="s">
        <v>2316</v>
      </c>
      <c r="M3339" t="s">
        <v>2476</v>
      </c>
      <c r="N3339" t="s">
        <v>3110</v>
      </c>
      <c r="O3339" t="s">
        <v>2609</v>
      </c>
      <c r="Q3339" s="204">
        <v>3800</v>
      </c>
      <c r="S3339" t="s">
        <v>2477</v>
      </c>
      <c r="T3339" t="s">
        <v>3899</v>
      </c>
      <c r="U3339" s="206">
        <v>4.0750000000000002</v>
      </c>
      <c r="V3339" t="s">
        <v>3795</v>
      </c>
      <c r="W3339" t="s">
        <v>2326</v>
      </c>
      <c r="X3339" t="s">
        <v>2378</v>
      </c>
      <c r="Y3339" t="s">
        <v>3114</v>
      </c>
      <c r="Z3339" t="s">
        <v>3532</v>
      </c>
      <c r="AA3339">
        <v>798201</v>
      </c>
      <c r="AB3339" s="203">
        <v>37030.875</v>
      </c>
      <c r="AC3339" s="203">
        <v>37032.875</v>
      </c>
    </row>
    <row r="3340" spans="1:29" x14ac:dyDescent="0.25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3</v>
      </c>
      <c r="F3340" s="218">
        <f t="shared" si="265"/>
        <v>60000</v>
      </c>
      <c r="G3340" s="207">
        <v>1266954</v>
      </c>
      <c r="H3340" s="203">
        <v>37029.409004629626</v>
      </c>
      <c r="I3340" t="s">
        <v>2920</v>
      </c>
      <c r="M3340" t="s">
        <v>2476</v>
      </c>
      <c r="N3340" t="s">
        <v>3110</v>
      </c>
      <c r="O3340" t="s">
        <v>2606</v>
      </c>
      <c r="Q3340" s="204">
        <v>20000</v>
      </c>
      <c r="S3340" t="s">
        <v>2477</v>
      </c>
      <c r="T3340" t="s">
        <v>3899</v>
      </c>
      <c r="U3340" s="206">
        <v>4.165</v>
      </c>
      <c r="V3340" t="s">
        <v>2921</v>
      </c>
      <c r="W3340" t="s">
        <v>2319</v>
      </c>
      <c r="X3340" t="s">
        <v>2320</v>
      </c>
      <c r="Y3340" t="s">
        <v>3114</v>
      </c>
      <c r="Z3340" t="s">
        <v>3532</v>
      </c>
      <c r="AA3340">
        <v>798202</v>
      </c>
      <c r="AB3340" s="203">
        <v>37030.875</v>
      </c>
      <c r="AC3340" s="203">
        <v>37032.875</v>
      </c>
    </row>
    <row r="3341" spans="1:29" x14ac:dyDescent="0.25">
      <c r="A3341" s="44" t="str">
        <f t="shared" si="261"/>
        <v>US Natural Gas Financial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Financial</v>
      </c>
      <c r="E3341" s="44">
        <f>IF(VLOOKUP(S3341,'DD-Lookup'!$J$6:$L$50,3,FALSE)="Monthly",(YEAR(AC3341)-YEAR(AB3341))*12+MONTH(AC3341)-MONTH(AB3341)+1,(AC3341-AB3341+1))</f>
        <v>30</v>
      </c>
      <c r="F3341" s="218">
        <f t="shared" si="265"/>
        <v>450000</v>
      </c>
      <c r="G3341" s="207">
        <v>1266955</v>
      </c>
      <c r="H3341" s="203">
        <v>37029.409016203703</v>
      </c>
      <c r="I3341" t="s">
        <v>2717</v>
      </c>
      <c r="M3341" t="s">
        <v>2476</v>
      </c>
      <c r="N3341" t="s">
        <v>2711</v>
      </c>
      <c r="O3341" t="s">
        <v>2712</v>
      </c>
      <c r="Q3341" s="204">
        <v>15000</v>
      </c>
      <c r="S3341" t="s">
        <v>2477</v>
      </c>
      <c r="T3341" t="s">
        <v>3899</v>
      </c>
      <c r="U3341" s="206">
        <v>4.21</v>
      </c>
      <c r="V3341" t="s">
        <v>3702</v>
      </c>
      <c r="W3341" t="s">
        <v>3390</v>
      </c>
      <c r="X3341" t="s">
        <v>2713</v>
      </c>
      <c r="Y3341" t="s">
        <v>3964</v>
      </c>
      <c r="Z3341" t="s">
        <v>3532</v>
      </c>
      <c r="AA3341" t="s">
        <v>310</v>
      </c>
      <c r="AB3341" s="203">
        <v>37043.875</v>
      </c>
      <c r="AC3341" s="203">
        <v>37072.875</v>
      </c>
    </row>
    <row r="3342" spans="1:29" x14ac:dyDescent="0.25">
      <c r="A3342" s="44" t="str">
        <f t="shared" si="261"/>
        <v>US Natural Gas Financial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13</v>
      </c>
      <c r="F3342" s="218">
        <f t="shared" si="265"/>
        <v>195000</v>
      </c>
      <c r="G3342" s="207">
        <v>1266956</v>
      </c>
      <c r="H3342" s="203">
        <v>37029.409143518518</v>
      </c>
      <c r="I3342" t="s">
        <v>3639</v>
      </c>
      <c r="M3342" t="s">
        <v>2476</v>
      </c>
      <c r="N3342" t="s">
        <v>2711</v>
      </c>
      <c r="O3342" t="s">
        <v>2588</v>
      </c>
      <c r="Q3342" s="204">
        <v>15000</v>
      </c>
      <c r="S3342" t="s">
        <v>2477</v>
      </c>
      <c r="T3342" t="s">
        <v>3899</v>
      </c>
      <c r="U3342" s="206">
        <v>4.17</v>
      </c>
      <c r="V3342" t="s">
        <v>3180</v>
      </c>
      <c r="W3342" t="s">
        <v>3181</v>
      </c>
      <c r="X3342" t="s">
        <v>2306</v>
      </c>
      <c r="Y3342" t="s">
        <v>3964</v>
      </c>
      <c r="Z3342" t="s">
        <v>3532</v>
      </c>
      <c r="AA3342" t="s">
        <v>311</v>
      </c>
      <c r="AB3342" s="203">
        <v>37030.875</v>
      </c>
      <c r="AC3342" s="203">
        <v>37042.875</v>
      </c>
    </row>
    <row r="3343" spans="1:29" x14ac:dyDescent="0.25">
      <c r="A3343" s="44" t="str">
        <f t="shared" si="261"/>
        <v>US Crude Financial</v>
      </c>
      <c r="B3343" s="44" t="str">
        <f t="shared" si="262"/>
        <v>US</v>
      </c>
      <c r="C3343" s="44" t="str">
        <f t="shared" si="263"/>
        <v>Crude</v>
      </c>
      <c r="D3343" s="44" t="str">
        <f t="shared" si="264"/>
        <v>Financial</v>
      </c>
      <c r="E3343" s="44">
        <f>IF(VLOOKUP(S3343,'DD-Lookup'!$J$6:$L$50,3,FALSE)="Monthly",(YEAR(AC3343)-YEAR(AB3343))*12+MONTH(AC3343)-MONTH(AB3343)+1,(AC3343-AB3343+1))</f>
        <v>1</v>
      </c>
      <c r="F3343" s="218">
        <f t="shared" si="265"/>
        <v>50000</v>
      </c>
      <c r="G3343" s="207">
        <v>1266957</v>
      </c>
      <c r="H3343" s="203">
        <v>37029.409143518518</v>
      </c>
      <c r="I3343" t="s">
        <v>4149</v>
      </c>
      <c r="M3343" t="s">
        <v>3626</v>
      </c>
      <c r="N3343" t="s">
        <v>4150</v>
      </c>
      <c r="O3343" t="s">
        <v>4151</v>
      </c>
      <c r="Q3343" s="204">
        <v>50000</v>
      </c>
      <c r="S3343" t="s">
        <v>2483</v>
      </c>
      <c r="T3343" t="s">
        <v>3899</v>
      </c>
      <c r="U3343" s="206">
        <v>29.38</v>
      </c>
      <c r="V3343" t="s">
        <v>4152</v>
      </c>
      <c r="W3343" t="s">
        <v>4153</v>
      </c>
      <c r="X3343" t="s">
        <v>4154</v>
      </c>
      <c r="Y3343" t="s">
        <v>3964</v>
      </c>
      <c r="Z3343" t="s">
        <v>3532</v>
      </c>
      <c r="AA3343" t="s">
        <v>312</v>
      </c>
      <c r="AB3343" s="203">
        <v>37043</v>
      </c>
      <c r="AC3343" s="203">
        <v>37072</v>
      </c>
    </row>
    <row r="3344" spans="1:29" x14ac:dyDescent="0.25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3</v>
      </c>
      <c r="F3344" s="218">
        <f t="shared" si="265"/>
        <v>9000</v>
      </c>
      <c r="G3344" s="207">
        <v>1266958</v>
      </c>
      <c r="H3344" s="203">
        <v>37029.409189814818</v>
      </c>
      <c r="I3344" t="s">
        <v>2976</v>
      </c>
      <c r="M3344" t="s">
        <v>2476</v>
      </c>
      <c r="N3344" t="s">
        <v>3110</v>
      </c>
      <c r="O3344" t="s">
        <v>1768</v>
      </c>
      <c r="Q3344" s="204">
        <v>3000</v>
      </c>
      <c r="S3344" t="s">
        <v>2477</v>
      </c>
      <c r="T3344" t="s">
        <v>3899</v>
      </c>
      <c r="U3344" s="206">
        <v>4</v>
      </c>
      <c r="V3344" t="s">
        <v>2977</v>
      </c>
      <c r="W3344" t="s">
        <v>3174</v>
      </c>
      <c r="X3344" t="s">
        <v>3138</v>
      </c>
      <c r="Y3344" t="s">
        <v>3114</v>
      </c>
      <c r="Z3344" t="s">
        <v>3532</v>
      </c>
      <c r="AA3344">
        <v>798204</v>
      </c>
      <c r="AB3344" s="203">
        <v>37030.875</v>
      </c>
      <c r="AC3344" s="203">
        <v>37032.875</v>
      </c>
    </row>
    <row r="3345" spans="1:29" x14ac:dyDescent="0.25">
      <c r="A3345" s="44" t="str">
        <f t="shared" si="261"/>
        <v>US Natural Gas Financial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Financial</v>
      </c>
      <c r="E3345" s="44">
        <f>IF(VLOOKUP(S3345,'DD-Lookup'!$J$6:$L$50,3,FALSE)="Monthly",(YEAR(AC3345)-YEAR(AB3345))*12+MONTH(AC3345)-MONTH(AB3345)+1,(AC3345-AB3345+1))</f>
        <v>30</v>
      </c>
      <c r="F3345" s="218">
        <f t="shared" si="265"/>
        <v>150000</v>
      </c>
      <c r="G3345" s="207">
        <v>1266959</v>
      </c>
      <c r="H3345" s="203">
        <v>37029.409201388888</v>
      </c>
      <c r="I3345" t="s">
        <v>3240</v>
      </c>
      <c r="M3345" t="s">
        <v>2476</v>
      </c>
      <c r="N3345" t="s">
        <v>2711</v>
      </c>
      <c r="O3345" t="s">
        <v>2712</v>
      </c>
      <c r="Q3345" s="204">
        <v>5000</v>
      </c>
      <c r="S3345" t="s">
        <v>2477</v>
      </c>
      <c r="T3345" t="s">
        <v>3899</v>
      </c>
      <c r="U3345" s="206">
        <v>4.21</v>
      </c>
      <c r="V3345" t="s">
        <v>2508</v>
      </c>
      <c r="W3345" t="s">
        <v>3390</v>
      </c>
      <c r="X3345" t="s">
        <v>2713</v>
      </c>
      <c r="Y3345" t="s">
        <v>3964</v>
      </c>
      <c r="Z3345" t="s">
        <v>3532</v>
      </c>
      <c r="AA3345" t="s">
        <v>313</v>
      </c>
      <c r="AB3345" s="203">
        <v>37043.875</v>
      </c>
      <c r="AC3345" s="203">
        <v>37072.875</v>
      </c>
    </row>
    <row r="3346" spans="1:29" x14ac:dyDescent="0.25">
      <c r="A3346" s="44" t="str">
        <f t="shared" si="261"/>
        <v>US Natural Gas Financial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13</v>
      </c>
      <c r="F3346" s="218">
        <f t="shared" si="265"/>
        <v>325000</v>
      </c>
      <c r="G3346" s="207">
        <v>1266961</v>
      </c>
      <c r="H3346" s="203">
        <v>37029.409270833334</v>
      </c>
      <c r="I3346" t="s">
        <v>3118</v>
      </c>
      <c r="M3346" t="s">
        <v>2476</v>
      </c>
      <c r="N3346" t="s">
        <v>2711</v>
      </c>
      <c r="O3346" t="s">
        <v>2588</v>
      </c>
      <c r="Q3346" s="204">
        <v>25000</v>
      </c>
      <c r="S3346" t="s">
        <v>2477</v>
      </c>
      <c r="T3346" t="s">
        <v>3899</v>
      </c>
      <c r="U3346" s="206">
        <v>4.1749999999999998</v>
      </c>
      <c r="V3346" t="s">
        <v>2822</v>
      </c>
      <c r="W3346" t="s">
        <v>3181</v>
      </c>
      <c r="X3346" t="s">
        <v>2306</v>
      </c>
      <c r="Y3346" t="s">
        <v>3964</v>
      </c>
      <c r="Z3346" t="s">
        <v>3532</v>
      </c>
      <c r="AA3346" t="s">
        <v>314</v>
      </c>
      <c r="AB3346" s="203">
        <v>37030.875</v>
      </c>
      <c r="AC3346" s="203">
        <v>37042.875</v>
      </c>
    </row>
    <row r="3347" spans="1:29" x14ac:dyDescent="0.25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3</v>
      </c>
      <c r="F3347" s="218">
        <f t="shared" si="265"/>
        <v>19500</v>
      </c>
      <c r="G3347" s="207">
        <v>1266962</v>
      </c>
      <c r="H3347" s="203">
        <v>37029.409270833334</v>
      </c>
      <c r="I3347" t="s">
        <v>3147</v>
      </c>
      <c r="M3347" t="s">
        <v>2476</v>
      </c>
      <c r="N3347" t="s">
        <v>3110</v>
      </c>
      <c r="O3347" t="s">
        <v>1775</v>
      </c>
      <c r="Q3347" s="204">
        <v>6500</v>
      </c>
      <c r="S3347" t="s">
        <v>2477</v>
      </c>
      <c r="T3347" t="s">
        <v>3899</v>
      </c>
      <c r="U3347" s="206">
        <v>4.07</v>
      </c>
      <c r="V3347" t="s">
        <v>2071</v>
      </c>
      <c r="W3347" t="s">
        <v>3157</v>
      </c>
      <c r="X3347" t="s">
        <v>3158</v>
      </c>
      <c r="Y3347" t="s">
        <v>3114</v>
      </c>
      <c r="Z3347" t="s">
        <v>3532</v>
      </c>
      <c r="AA3347">
        <v>798205</v>
      </c>
      <c r="AB3347" s="203">
        <v>37030.875</v>
      </c>
      <c r="AC3347" s="203">
        <v>37032.875</v>
      </c>
    </row>
    <row r="3348" spans="1:29" x14ac:dyDescent="0.25">
      <c r="A3348" s="44" t="str">
        <f t="shared" si="261"/>
        <v xml:space="preserve"> Metals Financial</v>
      </c>
      <c r="B3348" s="44" t="str">
        <f t="shared" si="262"/>
        <v/>
      </c>
      <c r="C3348" s="44" t="str">
        <f t="shared" si="263"/>
        <v>Metals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8">
        <f t="shared" si="265"/>
        <v>1</v>
      </c>
      <c r="G3348" s="207">
        <v>1266963</v>
      </c>
      <c r="H3348" s="203">
        <v>37029.409282407411</v>
      </c>
      <c r="I3348" t="s">
        <v>3981</v>
      </c>
      <c r="M3348" t="s">
        <v>2482</v>
      </c>
      <c r="N3348" t="s">
        <v>3951</v>
      </c>
      <c r="O3348" t="s">
        <v>3952</v>
      </c>
      <c r="Q3348" s="204">
        <v>1</v>
      </c>
      <c r="S3348" t="s">
        <v>3898</v>
      </c>
      <c r="T3348" t="s">
        <v>3899</v>
      </c>
      <c r="U3348" s="206">
        <v>1537</v>
      </c>
      <c r="V3348" t="s">
        <v>3982</v>
      </c>
      <c r="W3348" t="s">
        <v>3922</v>
      </c>
      <c r="X3348" t="s">
        <v>3902</v>
      </c>
      <c r="Y3348" t="s">
        <v>3903</v>
      </c>
      <c r="Z3348" t="s">
        <v>3904</v>
      </c>
      <c r="AA3348">
        <v>2138816</v>
      </c>
    </row>
    <row r="3349" spans="1:29" x14ac:dyDescent="0.25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3</v>
      </c>
      <c r="F3349" s="218">
        <f t="shared" si="265"/>
        <v>30000</v>
      </c>
      <c r="G3349" s="207">
        <v>1266964</v>
      </c>
      <c r="H3349" s="203">
        <v>37029.40929398148</v>
      </c>
      <c r="I3349" t="s">
        <v>3136</v>
      </c>
      <c r="M3349" t="s">
        <v>2476</v>
      </c>
      <c r="N3349" t="s">
        <v>3110</v>
      </c>
      <c r="O3349" t="s">
        <v>2622</v>
      </c>
      <c r="Q3349" s="204">
        <v>10000</v>
      </c>
      <c r="S3349" t="s">
        <v>2477</v>
      </c>
      <c r="T3349" t="s">
        <v>3899</v>
      </c>
      <c r="U3349" s="206">
        <v>4.1399999999999997</v>
      </c>
      <c r="V3349" t="s">
        <v>3735</v>
      </c>
      <c r="W3349" t="s">
        <v>2326</v>
      </c>
      <c r="X3349" t="s">
        <v>2327</v>
      </c>
      <c r="Y3349" t="s">
        <v>3114</v>
      </c>
      <c r="Z3349" t="s">
        <v>3532</v>
      </c>
      <c r="AA3349">
        <v>798206</v>
      </c>
      <c r="AB3349" s="203">
        <v>37030.875</v>
      </c>
      <c r="AC3349" s="203">
        <v>37032.875</v>
      </c>
    </row>
    <row r="3350" spans="1:29" x14ac:dyDescent="0.25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3</v>
      </c>
      <c r="F3350" s="218">
        <f t="shared" si="265"/>
        <v>20241</v>
      </c>
      <c r="G3350" s="207">
        <v>1266965</v>
      </c>
      <c r="H3350" s="203">
        <v>37029.409305555557</v>
      </c>
      <c r="I3350" t="s">
        <v>3136</v>
      </c>
      <c r="M3350" t="s">
        <v>2476</v>
      </c>
      <c r="N3350" t="s">
        <v>3110</v>
      </c>
      <c r="O3350" t="s">
        <v>2606</v>
      </c>
      <c r="Q3350" s="204">
        <v>6747</v>
      </c>
      <c r="S3350" t="s">
        <v>2477</v>
      </c>
      <c r="T3350" t="s">
        <v>3899</v>
      </c>
      <c r="U3350" s="206">
        <v>4.1749999999999998</v>
      </c>
      <c r="V3350" t="s">
        <v>3783</v>
      </c>
      <c r="W3350" t="s">
        <v>2319</v>
      </c>
      <c r="X3350" t="s">
        <v>2320</v>
      </c>
      <c r="Y3350" t="s">
        <v>3114</v>
      </c>
      <c r="Z3350" t="s">
        <v>3532</v>
      </c>
      <c r="AA3350">
        <v>798207</v>
      </c>
      <c r="AB3350" s="203">
        <v>37030.875</v>
      </c>
      <c r="AC3350" s="203">
        <v>37032.875</v>
      </c>
    </row>
    <row r="3351" spans="1:29" x14ac:dyDescent="0.25">
      <c r="A3351" s="44" t="str">
        <f t="shared" si="261"/>
        <v>US Natural Gas Financial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Financial</v>
      </c>
      <c r="E3351" s="44">
        <f>IF(VLOOKUP(S3351,'DD-Lookup'!$J$6:$L$50,3,FALSE)="Monthly",(YEAR(AC3351)-YEAR(AB3351))*12+MONTH(AC3351)-MONTH(AB3351)+1,(AC3351-AB3351+1))</f>
        <v>365</v>
      </c>
      <c r="F3351" s="218">
        <f t="shared" si="265"/>
        <v>1825000</v>
      </c>
      <c r="G3351" s="207">
        <v>1266966</v>
      </c>
      <c r="H3351" s="203">
        <v>37029.409328703703</v>
      </c>
      <c r="I3351" t="s">
        <v>3118</v>
      </c>
      <c r="M3351" t="s">
        <v>2476</v>
      </c>
      <c r="N3351" t="s">
        <v>2711</v>
      </c>
      <c r="O3351" t="s">
        <v>3178</v>
      </c>
      <c r="Q3351" s="204">
        <v>5000</v>
      </c>
      <c r="S3351" t="s">
        <v>2477</v>
      </c>
      <c r="T3351" t="s">
        <v>3899</v>
      </c>
      <c r="U3351" s="206">
        <v>4.4000000000000004</v>
      </c>
      <c r="V3351" t="s">
        <v>1234</v>
      </c>
      <c r="W3351" t="s">
        <v>3390</v>
      </c>
      <c r="X3351" t="s">
        <v>2713</v>
      </c>
      <c r="Y3351" t="s">
        <v>3964</v>
      </c>
      <c r="Z3351" t="s">
        <v>3532</v>
      </c>
      <c r="AA3351" t="s">
        <v>315</v>
      </c>
      <c r="AB3351" s="203">
        <v>37257.875</v>
      </c>
      <c r="AC3351" s="203">
        <v>37621.875</v>
      </c>
    </row>
    <row r="3352" spans="1:29" x14ac:dyDescent="0.25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3</v>
      </c>
      <c r="F3352" s="218">
        <f t="shared" si="265"/>
        <v>15000</v>
      </c>
      <c r="G3352" s="207">
        <v>1266968</v>
      </c>
      <c r="H3352" s="203">
        <v>37029.40934027778</v>
      </c>
      <c r="I3352" t="s">
        <v>316</v>
      </c>
      <c r="M3352" t="s">
        <v>2476</v>
      </c>
      <c r="N3352" t="s">
        <v>3110</v>
      </c>
      <c r="O3352" t="s">
        <v>1768</v>
      </c>
      <c r="P3352" s="204">
        <v>5000</v>
      </c>
      <c r="S3352" t="s">
        <v>2477</v>
      </c>
      <c r="T3352" t="s">
        <v>3899</v>
      </c>
      <c r="U3352" s="206">
        <v>3.99</v>
      </c>
      <c r="V3352" t="s">
        <v>317</v>
      </c>
      <c r="W3352" t="s">
        <v>3174</v>
      </c>
      <c r="X3352" t="s">
        <v>3138</v>
      </c>
      <c r="Y3352" t="s">
        <v>3114</v>
      </c>
      <c r="Z3352" t="s">
        <v>3532</v>
      </c>
      <c r="AA3352">
        <v>798209</v>
      </c>
      <c r="AB3352" s="203">
        <v>37030.875</v>
      </c>
      <c r="AC3352" s="203">
        <v>37032.875</v>
      </c>
    </row>
    <row r="3353" spans="1:29" x14ac:dyDescent="0.25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3</v>
      </c>
      <c r="F3353" s="218">
        <f t="shared" si="265"/>
        <v>30000</v>
      </c>
      <c r="G3353" s="207">
        <v>1266967</v>
      </c>
      <c r="H3353" s="203">
        <v>37029.40934027778</v>
      </c>
      <c r="I3353" t="s">
        <v>2429</v>
      </c>
      <c r="M3353" t="s">
        <v>2476</v>
      </c>
      <c r="N3353" t="s">
        <v>3110</v>
      </c>
      <c r="O3353" t="s">
        <v>1846</v>
      </c>
      <c r="P3353" s="204">
        <v>10000</v>
      </c>
      <c r="S3353" t="s">
        <v>2477</v>
      </c>
      <c r="T3353" t="s">
        <v>3899</v>
      </c>
      <c r="U3353" s="206">
        <v>4.1749999999999998</v>
      </c>
      <c r="V3353" t="s">
        <v>3746</v>
      </c>
      <c r="W3353" t="s">
        <v>2319</v>
      </c>
      <c r="X3353" t="s">
        <v>2320</v>
      </c>
      <c r="Y3353" t="s">
        <v>3114</v>
      </c>
      <c r="Z3353" t="s">
        <v>3532</v>
      </c>
      <c r="AA3353">
        <v>798208</v>
      </c>
      <c r="AB3353" s="203">
        <v>37030.875</v>
      </c>
      <c r="AC3353" s="203">
        <v>37032.875</v>
      </c>
    </row>
    <row r="3354" spans="1:29" x14ac:dyDescent="0.25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3</v>
      </c>
      <c r="F3354" s="218">
        <f t="shared" si="265"/>
        <v>30000</v>
      </c>
      <c r="G3354" s="207">
        <v>1266969</v>
      </c>
      <c r="H3354" s="203">
        <v>37029.409513888888</v>
      </c>
      <c r="I3354" t="s">
        <v>2965</v>
      </c>
      <c r="M3354" t="s">
        <v>2476</v>
      </c>
      <c r="N3354" t="s">
        <v>3110</v>
      </c>
      <c r="O3354" t="s">
        <v>1762</v>
      </c>
      <c r="P3354" s="204">
        <v>10000</v>
      </c>
      <c r="S3354" t="s">
        <v>2477</v>
      </c>
      <c r="T3354" t="s">
        <v>3899</v>
      </c>
      <c r="U3354" s="206">
        <v>4.13</v>
      </c>
      <c r="V3354" t="s">
        <v>3757</v>
      </c>
      <c r="W3354" t="s">
        <v>3157</v>
      </c>
      <c r="X3354" t="s">
        <v>3158</v>
      </c>
      <c r="Y3354" t="s">
        <v>3114</v>
      </c>
      <c r="Z3354" t="s">
        <v>3532</v>
      </c>
      <c r="AA3354">
        <v>798210</v>
      </c>
      <c r="AB3354" s="203">
        <v>37030.875</v>
      </c>
      <c r="AC3354" s="203">
        <v>37032.875</v>
      </c>
    </row>
    <row r="3355" spans="1:29" x14ac:dyDescent="0.25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3</v>
      </c>
      <c r="F3355" s="218">
        <f t="shared" si="265"/>
        <v>14409</v>
      </c>
      <c r="G3355" s="207">
        <v>1266970</v>
      </c>
      <c r="H3355" s="203">
        <v>37029.409537037034</v>
      </c>
      <c r="I3355" t="s">
        <v>2313</v>
      </c>
      <c r="M3355" t="s">
        <v>2476</v>
      </c>
      <c r="N3355" t="s">
        <v>3110</v>
      </c>
      <c r="O3355" t="s">
        <v>1770</v>
      </c>
      <c r="P3355" s="204">
        <v>4803</v>
      </c>
      <c r="S3355" t="s">
        <v>2477</v>
      </c>
      <c r="T3355" t="s">
        <v>3899</v>
      </c>
      <c r="U3355" s="206">
        <v>4.0449999999999999</v>
      </c>
      <c r="V3355" t="s">
        <v>2348</v>
      </c>
      <c r="W3355" t="s">
        <v>3174</v>
      </c>
      <c r="X3355" t="s">
        <v>3138</v>
      </c>
      <c r="Y3355" t="s">
        <v>3114</v>
      </c>
      <c r="Z3355" t="s">
        <v>3532</v>
      </c>
      <c r="AA3355">
        <v>798211</v>
      </c>
      <c r="AB3355" s="203">
        <v>37030.875</v>
      </c>
      <c r="AC3355" s="203">
        <v>37032.875</v>
      </c>
    </row>
    <row r="3356" spans="1:29" x14ac:dyDescent="0.25">
      <c r="A3356" s="44" t="str">
        <f t="shared" si="261"/>
        <v>US Natural Gas Financial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365</v>
      </c>
      <c r="F3356" s="218">
        <f t="shared" si="265"/>
        <v>1825000</v>
      </c>
      <c r="G3356" s="207">
        <v>1266971</v>
      </c>
      <c r="H3356" s="203">
        <v>37029.40966435185</v>
      </c>
      <c r="I3356" t="s">
        <v>2383</v>
      </c>
      <c r="M3356" t="s">
        <v>2476</v>
      </c>
      <c r="N3356" t="s">
        <v>2711</v>
      </c>
      <c r="O3356" t="s">
        <v>3178</v>
      </c>
      <c r="Q3356" s="204">
        <v>5000</v>
      </c>
      <c r="S3356" t="s">
        <v>2477</v>
      </c>
      <c r="T3356" t="s">
        <v>3899</v>
      </c>
      <c r="U3356" s="206">
        <v>4.4050000000000002</v>
      </c>
      <c r="V3356" t="s">
        <v>2618</v>
      </c>
      <c r="W3356" t="s">
        <v>3390</v>
      </c>
      <c r="X3356" t="s">
        <v>2713</v>
      </c>
      <c r="Y3356" t="s">
        <v>3964</v>
      </c>
      <c r="Z3356" t="s">
        <v>3532</v>
      </c>
      <c r="AA3356" t="s">
        <v>318</v>
      </c>
      <c r="AB3356" s="203">
        <v>37257.875</v>
      </c>
      <c r="AC3356" s="203">
        <v>37621.875</v>
      </c>
    </row>
    <row r="3357" spans="1:29" x14ac:dyDescent="0.25">
      <c r="A3357" s="44" t="str">
        <f t="shared" si="261"/>
        <v xml:space="preserve"> Natural Gas Physical</v>
      </c>
      <c r="B3357" s="44" t="str">
        <f t="shared" si="262"/>
        <v/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4</v>
      </c>
      <c r="F3357" s="218">
        <f t="shared" si="265"/>
        <v>40000</v>
      </c>
      <c r="G3357" s="207">
        <v>1266972</v>
      </c>
      <c r="H3357" s="203">
        <v>37029.409791666665</v>
      </c>
      <c r="I3357" t="s">
        <v>4174</v>
      </c>
      <c r="M3357" t="s">
        <v>2476</v>
      </c>
      <c r="N3357" t="s">
        <v>2391</v>
      </c>
      <c r="O3357" t="s">
        <v>2080</v>
      </c>
      <c r="Q3357" s="204">
        <v>10000</v>
      </c>
      <c r="S3357" t="s">
        <v>4050</v>
      </c>
      <c r="T3357" t="s">
        <v>2392</v>
      </c>
      <c r="U3357" s="206">
        <v>5.42</v>
      </c>
      <c r="V3357" t="s">
        <v>3193</v>
      </c>
      <c r="W3357" t="s">
        <v>2394</v>
      </c>
      <c r="X3357" t="s">
        <v>2395</v>
      </c>
      <c r="Y3357" t="s">
        <v>3114</v>
      </c>
      <c r="Z3357" t="s">
        <v>3533</v>
      </c>
      <c r="AA3357">
        <v>798215</v>
      </c>
      <c r="AB3357" s="203">
        <v>37029.875</v>
      </c>
      <c r="AC3357" s="203">
        <v>37032.875</v>
      </c>
    </row>
    <row r="3358" spans="1:29" x14ac:dyDescent="0.25">
      <c r="A3358" s="44" t="str">
        <f t="shared" si="261"/>
        <v>US Power Physical</v>
      </c>
      <c r="B3358" s="44" t="str">
        <f t="shared" si="262"/>
        <v>US</v>
      </c>
      <c r="C3358" s="44" t="str">
        <f t="shared" si="263"/>
        <v>Power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30</v>
      </c>
      <c r="F3358" s="218">
        <f t="shared" si="265"/>
        <v>1500</v>
      </c>
      <c r="G3358" s="207">
        <v>1266973</v>
      </c>
      <c r="H3358" s="203">
        <v>37029.409884259258</v>
      </c>
      <c r="I3358" t="s">
        <v>4174</v>
      </c>
      <c r="M3358" t="s">
        <v>3301</v>
      </c>
      <c r="N3358" t="s">
        <v>2631</v>
      </c>
      <c r="O3358" t="s">
        <v>2707</v>
      </c>
      <c r="P3358" s="204">
        <v>50</v>
      </c>
      <c r="S3358" t="s">
        <v>2475</v>
      </c>
      <c r="T3358" t="s">
        <v>3899</v>
      </c>
      <c r="U3358" s="206">
        <v>45</v>
      </c>
      <c r="V3358" t="s">
        <v>2334</v>
      </c>
      <c r="W3358" t="s">
        <v>2708</v>
      </c>
      <c r="X3358" t="s">
        <v>2709</v>
      </c>
      <c r="Y3358" t="s">
        <v>4166</v>
      </c>
      <c r="Z3358" t="s">
        <v>3527</v>
      </c>
      <c r="AA3358">
        <v>615355.1</v>
      </c>
      <c r="AB3358" s="203">
        <v>37135.594444444447</v>
      </c>
      <c r="AC3358" s="203">
        <v>37164.594444444447</v>
      </c>
    </row>
    <row r="3359" spans="1:29" x14ac:dyDescent="0.25">
      <c r="A3359" s="44" t="str">
        <f t="shared" si="261"/>
        <v xml:space="preserve"> Natural Gas Physical</v>
      </c>
      <c r="B3359" s="44" t="str">
        <f t="shared" si="262"/>
        <v/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8">
        <f t="shared" si="265"/>
        <v>5000</v>
      </c>
      <c r="G3359" s="207">
        <v>1266974</v>
      </c>
      <c r="H3359" s="203">
        <v>37029.409918981481</v>
      </c>
      <c r="I3359" t="s">
        <v>2927</v>
      </c>
      <c r="M3359" t="s">
        <v>2476</v>
      </c>
      <c r="N3359" t="s">
        <v>2391</v>
      </c>
      <c r="O3359" t="s">
        <v>2538</v>
      </c>
      <c r="Q3359" s="204">
        <v>5000</v>
      </c>
      <c r="S3359" t="s">
        <v>4050</v>
      </c>
      <c r="T3359" t="s">
        <v>2392</v>
      </c>
      <c r="U3359" s="206">
        <v>5.4</v>
      </c>
      <c r="V3359" t="s">
        <v>2928</v>
      </c>
      <c r="W3359" t="s">
        <v>2394</v>
      </c>
      <c r="X3359" t="s">
        <v>2395</v>
      </c>
      <c r="Y3359" t="s">
        <v>3114</v>
      </c>
      <c r="Z3359" t="s">
        <v>3533</v>
      </c>
      <c r="AA3359">
        <v>798216</v>
      </c>
      <c r="AB3359" s="203">
        <v>37029.875</v>
      </c>
      <c r="AC3359" s="203">
        <v>37029.875</v>
      </c>
    </row>
    <row r="3360" spans="1:29" x14ac:dyDescent="0.25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3</v>
      </c>
      <c r="F3360" s="218">
        <f t="shared" si="265"/>
        <v>15000</v>
      </c>
      <c r="G3360" s="207">
        <v>1266975</v>
      </c>
      <c r="H3360" s="203">
        <v>37029.409988425927</v>
      </c>
      <c r="I3360" t="s">
        <v>3639</v>
      </c>
      <c r="M3360" t="s">
        <v>2476</v>
      </c>
      <c r="N3360" t="s">
        <v>3110</v>
      </c>
      <c r="O3360" t="s">
        <v>2625</v>
      </c>
      <c r="P3360" s="204">
        <v>5000</v>
      </c>
      <c r="S3360" t="s">
        <v>2477</v>
      </c>
      <c r="T3360" t="s">
        <v>3899</v>
      </c>
      <c r="U3360" s="206">
        <v>4.1399999999999997</v>
      </c>
      <c r="V3360" t="s">
        <v>2377</v>
      </c>
      <c r="W3360" t="s">
        <v>4133</v>
      </c>
      <c r="X3360" t="s">
        <v>2378</v>
      </c>
      <c r="Y3360" t="s">
        <v>3114</v>
      </c>
      <c r="Z3360" t="s">
        <v>3532</v>
      </c>
      <c r="AA3360">
        <v>798217</v>
      </c>
      <c r="AB3360" s="203">
        <v>37030.875</v>
      </c>
      <c r="AC3360" s="203">
        <v>37032.875</v>
      </c>
    </row>
    <row r="3361" spans="1:29" x14ac:dyDescent="0.25">
      <c r="A3361" s="44" t="str">
        <f t="shared" si="261"/>
        <v>US Crude Financial</v>
      </c>
      <c r="B3361" s="44" t="str">
        <f t="shared" si="262"/>
        <v>US</v>
      </c>
      <c r="C3361" s="44" t="str">
        <f t="shared" si="263"/>
        <v>Crude</v>
      </c>
      <c r="D3361" s="44" t="str">
        <f t="shared" si="264"/>
        <v>Financial</v>
      </c>
      <c r="E3361" s="44">
        <f>IF(VLOOKUP(S3361,'DD-Lookup'!$J$6:$L$50,3,FALSE)="Monthly",(YEAR(AC3361)-YEAR(AB3361))*12+MONTH(AC3361)-MONTH(AB3361)+1,(AC3361-AB3361+1))</f>
        <v>1</v>
      </c>
      <c r="F3361" s="218">
        <f t="shared" si="265"/>
        <v>50000</v>
      </c>
      <c r="G3361" s="207">
        <v>1266976</v>
      </c>
      <c r="H3361" s="203">
        <v>37029.410000000003</v>
      </c>
      <c r="I3361" t="s">
        <v>2710</v>
      </c>
      <c r="M3361" t="s">
        <v>3626</v>
      </c>
      <c r="N3361" t="s">
        <v>4150</v>
      </c>
      <c r="O3361" t="s">
        <v>4151</v>
      </c>
      <c r="P3361" s="204">
        <v>50000</v>
      </c>
      <c r="S3361" t="s">
        <v>2483</v>
      </c>
      <c r="T3361" t="s">
        <v>3899</v>
      </c>
      <c r="U3361" s="206">
        <v>29.36</v>
      </c>
      <c r="V3361" t="s">
        <v>3743</v>
      </c>
      <c r="W3361" t="s">
        <v>4153</v>
      </c>
      <c r="X3361" t="s">
        <v>4154</v>
      </c>
      <c r="Y3361" t="s">
        <v>3964</v>
      </c>
      <c r="Z3361" t="s">
        <v>3532</v>
      </c>
      <c r="AA3361" t="s">
        <v>319</v>
      </c>
      <c r="AB3361" s="203">
        <v>37043</v>
      </c>
      <c r="AC3361" s="203">
        <v>37072</v>
      </c>
    </row>
    <row r="3362" spans="1:29" x14ac:dyDescent="0.25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3</v>
      </c>
      <c r="F3362" s="218">
        <f t="shared" si="265"/>
        <v>30000</v>
      </c>
      <c r="G3362" s="207">
        <v>1266977</v>
      </c>
      <c r="H3362" s="203">
        <v>37029.410092592596</v>
      </c>
      <c r="I3362" t="s">
        <v>3240</v>
      </c>
      <c r="M3362" t="s">
        <v>2476</v>
      </c>
      <c r="N3362" t="s">
        <v>3110</v>
      </c>
      <c r="O3362" t="s">
        <v>2623</v>
      </c>
      <c r="Q3362" s="204">
        <v>10000</v>
      </c>
      <c r="S3362" t="s">
        <v>2477</v>
      </c>
      <c r="T3362" t="s">
        <v>3899</v>
      </c>
      <c r="U3362" s="206">
        <v>4.1500000000000004</v>
      </c>
      <c r="V3362" t="s">
        <v>3176</v>
      </c>
      <c r="W3362" t="s">
        <v>2326</v>
      </c>
      <c r="X3362" t="s">
        <v>2327</v>
      </c>
      <c r="Y3362" t="s">
        <v>3114</v>
      </c>
      <c r="Z3362" t="s">
        <v>3532</v>
      </c>
      <c r="AA3362">
        <v>798218</v>
      </c>
      <c r="AB3362" s="203">
        <v>37030.875</v>
      </c>
      <c r="AC3362" s="203">
        <v>37032.875</v>
      </c>
    </row>
    <row r="3363" spans="1:29" x14ac:dyDescent="0.25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3</v>
      </c>
      <c r="F3363" s="218">
        <f t="shared" si="265"/>
        <v>15000</v>
      </c>
      <c r="G3363" s="207">
        <v>1266978</v>
      </c>
      <c r="H3363" s="203">
        <v>37029.410127314812</v>
      </c>
      <c r="I3363" t="s">
        <v>2365</v>
      </c>
      <c r="M3363" t="s">
        <v>2476</v>
      </c>
      <c r="N3363" t="s">
        <v>3110</v>
      </c>
      <c r="O3363" t="s">
        <v>1822</v>
      </c>
      <c r="Q3363" s="204">
        <v>5000</v>
      </c>
      <c r="S3363" t="s">
        <v>2477</v>
      </c>
      <c r="T3363" t="s">
        <v>3899</v>
      </c>
      <c r="U3363" s="206">
        <v>4.0549999999999997</v>
      </c>
      <c r="V3363" t="s">
        <v>3703</v>
      </c>
      <c r="W3363" t="s">
        <v>3174</v>
      </c>
      <c r="X3363" t="s">
        <v>3138</v>
      </c>
      <c r="Y3363" t="s">
        <v>3114</v>
      </c>
      <c r="Z3363" t="s">
        <v>3532</v>
      </c>
      <c r="AA3363">
        <v>798219</v>
      </c>
      <c r="AB3363" s="203">
        <v>37030.875</v>
      </c>
      <c r="AC3363" s="203">
        <v>37032.875</v>
      </c>
    </row>
    <row r="3364" spans="1:29" x14ac:dyDescent="0.25">
      <c r="A3364" s="44" t="str">
        <f t="shared" si="261"/>
        <v>US Crude Financial</v>
      </c>
      <c r="B3364" s="44" t="str">
        <f t="shared" si="262"/>
        <v>US</v>
      </c>
      <c r="C3364" s="44" t="str">
        <f t="shared" si="263"/>
        <v>Crude</v>
      </c>
      <c r="D3364" s="44" t="str">
        <f t="shared" si="264"/>
        <v>Financial</v>
      </c>
      <c r="E3364" s="44">
        <f>IF(VLOOKUP(S3364,'DD-Lookup'!$J$6:$L$50,3,FALSE)="Monthly",(YEAR(AC3364)-YEAR(AB3364))*12+MONTH(AC3364)-MONTH(AB3364)+1,(AC3364-AB3364+1))</f>
        <v>1</v>
      </c>
      <c r="F3364" s="218">
        <f t="shared" si="265"/>
        <v>50000</v>
      </c>
      <c r="G3364" s="207">
        <v>1266979</v>
      </c>
      <c r="H3364" s="203">
        <v>37029.410138888888</v>
      </c>
      <c r="I3364" t="s">
        <v>2346</v>
      </c>
      <c r="M3364" t="s">
        <v>3626</v>
      </c>
      <c r="N3364" t="s">
        <v>4150</v>
      </c>
      <c r="O3364" t="s">
        <v>2550</v>
      </c>
      <c r="P3364" s="204">
        <v>50000</v>
      </c>
      <c r="S3364" t="s">
        <v>2483</v>
      </c>
      <c r="T3364" t="s">
        <v>3899</v>
      </c>
      <c r="U3364" s="206">
        <v>29.78</v>
      </c>
      <c r="V3364" t="s">
        <v>2991</v>
      </c>
      <c r="W3364" t="s">
        <v>4153</v>
      </c>
      <c r="X3364" t="s">
        <v>4154</v>
      </c>
      <c r="Y3364" t="s">
        <v>3964</v>
      </c>
      <c r="Z3364" t="s">
        <v>3532</v>
      </c>
      <c r="AA3364" t="s">
        <v>320</v>
      </c>
      <c r="AB3364" s="203">
        <v>37073</v>
      </c>
      <c r="AC3364" s="203">
        <v>37103</v>
      </c>
    </row>
    <row r="3365" spans="1:29" x14ac:dyDescent="0.25">
      <c r="A3365" s="44" t="str">
        <f t="shared" si="261"/>
        <v>US Natural Gas Financial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Financial</v>
      </c>
      <c r="E3365" s="44">
        <f>IF(VLOOKUP(S3365,'DD-Lookup'!$J$6:$L$50,3,FALSE)="Monthly",(YEAR(AC3365)-YEAR(AB3365))*12+MONTH(AC3365)-MONTH(AB3365)+1,(AC3365-AB3365+1))</f>
        <v>13</v>
      </c>
      <c r="F3365" s="218">
        <f t="shared" si="265"/>
        <v>195000</v>
      </c>
      <c r="G3365" s="207">
        <v>1266980</v>
      </c>
      <c r="H3365" s="203">
        <v>37029.410185185188</v>
      </c>
      <c r="I3365" t="s">
        <v>2365</v>
      </c>
      <c r="M3365" t="s">
        <v>2476</v>
      </c>
      <c r="N3365" t="s">
        <v>2711</v>
      </c>
      <c r="O3365" t="s">
        <v>2588</v>
      </c>
      <c r="P3365" s="204">
        <v>15000</v>
      </c>
      <c r="S3365" t="s">
        <v>2477</v>
      </c>
      <c r="T3365" t="s">
        <v>3899</v>
      </c>
      <c r="U3365" s="206">
        <v>4.1749999999999998</v>
      </c>
      <c r="V3365" t="s">
        <v>2922</v>
      </c>
      <c r="W3365" t="s">
        <v>3181</v>
      </c>
      <c r="X3365" t="s">
        <v>2306</v>
      </c>
      <c r="Y3365" t="s">
        <v>3964</v>
      </c>
      <c r="Z3365" t="s">
        <v>3532</v>
      </c>
      <c r="AA3365" t="s">
        <v>321</v>
      </c>
      <c r="AB3365" s="203">
        <v>37030.875</v>
      </c>
      <c r="AC3365" s="203">
        <v>37042.875</v>
      </c>
    </row>
    <row r="3366" spans="1:29" x14ac:dyDescent="0.25">
      <c r="A3366" s="44" t="str">
        <f t="shared" si="261"/>
        <v>US Natural Gas Financial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13</v>
      </c>
      <c r="F3366" s="218">
        <f t="shared" si="265"/>
        <v>130000</v>
      </c>
      <c r="G3366" s="207">
        <v>1266981</v>
      </c>
      <c r="H3366" s="203">
        <v>37029.410277777781</v>
      </c>
      <c r="I3366" t="s">
        <v>3639</v>
      </c>
      <c r="M3366" t="s">
        <v>2476</v>
      </c>
      <c r="N3366" t="s">
        <v>2711</v>
      </c>
      <c r="O3366" t="s">
        <v>2588</v>
      </c>
      <c r="P3366" s="204">
        <v>10000</v>
      </c>
      <c r="S3366" t="s">
        <v>2477</v>
      </c>
      <c r="T3366" t="s">
        <v>3899</v>
      </c>
      <c r="U3366" s="206">
        <v>4.1749999999999998</v>
      </c>
      <c r="V3366" t="s">
        <v>3180</v>
      </c>
      <c r="W3366" t="s">
        <v>3181</v>
      </c>
      <c r="X3366" t="s">
        <v>2306</v>
      </c>
      <c r="Y3366" t="s">
        <v>3964</v>
      </c>
      <c r="Z3366" t="s">
        <v>3532</v>
      </c>
      <c r="AA3366" t="s">
        <v>322</v>
      </c>
      <c r="AB3366" s="203">
        <v>37030.875</v>
      </c>
      <c r="AC3366" s="203">
        <v>37042.875</v>
      </c>
    </row>
    <row r="3367" spans="1:29" x14ac:dyDescent="0.25">
      <c r="A3367" s="44" t="str">
        <f t="shared" si="261"/>
        <v>US Oil Products Financial</v>
      </c>
      <c r="B3367" s="44" t="str">
        <f t="shared" si="262"/>
        <v>US</v>
      </c>
      <c r="C3367" s="44" t="str">
        <f t="shared" si="263"/>
        <v>Oil Products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3</v>
      </c>
      <c r="F3367" s="218">
        <f t="shared" si="265"/>
        <v>150000</v>
      </c>
      <c r="G3367" s="207">
        <v>1266983</v>
      </c>
      <c r="H3367" s="203">
        <v>37029.410497685189</v>
      </c>
      <c r="I3367" t="s">
        <v>2354</v>
      </c>
      <c r="M3367" t="s">
        <v>2480</v>
      </c>
      <c r="N3367" t="s">
        <v>2589</v>
      </c>
      <c r="O3367" t="s">
        <v>323</v>
      </c>
      <c r="Q3367" s="204">
        <v>50000</v>
      </c>
      <c r="S3367" t="s">
        <v>3235</v>
      </c>
      <c r="T3367" t="s">
        <v>3899</v>
      </c>
      <c r="U3367" s="206">
        <v>2.7</v>
      </c>
      <c r="V3367" t="s">
        <v>324</v>
      </c>
      <c r="W3367" t="s">
        <v>2592</v>
      </c>
      <c r="X3367" t="s">
        <v>2593</v>
      </c>
      <c r="Y3367" t="s">
        <v>3964</v>
      </c>
      <c r="Z3367" t="s">
        <v>3532</v>
      </c>
      <c r="AA3367" t="s">
        <v>325</v>
      </c>
      <c r="AB3367" s="203">
        <v>37073</v>
      </c>
      <c r="AC3367" s="203">
        <v>37164</v>
      </c>
    </row>
    <row r="3368" spans="1:29" x14ac:dyDescent="0.25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3</v>
      </c>
      <c r="F3368" s="218">
        <f t="shared" si="265"/>
        <v>30000</v>
      </c>
      <c r="G3368" s="207">
        <v>1266982</v>
      </c>
      <c r="H3368" s="203">
        <v>37029.410497685189</v>
      </c>
      <c r="I3368" t="s">
        <v>2654</v>
      </c>
      <c r="M3368" t="s">
        <v>2476</v>
      </c>
      <c r="N3368" t="s">
        <v>3110</v>
      </c>
      <c r="O3368" t="s">
        <v>1177</v>
      </c>
      <c r="Q3368" s="204">
        <v>10000</v>
      </c>
      <c r="S3368" t="s">
        <v>2477</v>
      </c>
      <c r="T3368" t="s">
        <v>3899</v>
      </c>
      <c r="U3368" s="206">
        <v>4.16</v>
      </c>
      <c r="V3368" t="s">
        <v>3206</v>
      </c>
      <c r="W3368" t="s">
        <v>2319</v>
      </c>
      <c r="X3368" t="s">
        <v>2915</v>
      </c>
      <c r="Y3368" t="s">
        <v>3114</v>
      </c>
      <c r="Z3368" t="s">
        <v>3532</v>
      </c>
      <c r="AA3368">
        <v>798221</v>
      </c>
      <c r="AB3368" s="203">
        <v>37030.875</v>
      </c>
      <c r="AC3368" s="203">
        <v>37032.875</v>
      </c>
    </row>
    <row r="3369" spans="1:29" x14ac:dyDescent="0.25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3</v>
      </c>
      <c r="F3369" s="218">
        <f t="shared" si="265"/>
        <v>30000</v>
      </c>
      <c r="G3369" s="207">
        <v>1266984</v>
      </c>
      <c r="H3369" s="203">
        <v>37029.410509259258</v>
      </c>
      <c r="I3369" t="s">
        <v>2429</v>
      </c>
      <c r="M3369" t="s">
        <v>2476</v>
      </c>
      <c r="N3369" t="s">
        <v>3110</v>
      </c>
      <c r="O3369" t="s">
        <v>2623</v>
      </c>
      <c r="Q3369" s="204">
        <v>10000</v>
      </c>
      <c r="S3369" t="s">
        <v>2477</v>
      </c>
      <c r="T3369" t="s">
        <v>3899</v>
      </c>
      <c r="U3369" s="206">
        <v>4.16</v>
      </c>
      <c r="V3369" t="s">
        <v>3746</v>
      </c>
      <c r="W3369" t="s">
        <v>2326</v>
      </c>
      <c r="X3369" t="s">
        <v>2327</v>
      </c>
      <c r="Y3369" t="s">
        <v>3114</v>
      </c>
      <c r="Z3369" t="s">
        <v>3532</v>
      </c>
      <c r="AA3369">
        <v>798222</v>
      </c>
      <c r="AB3369" s="203">
        <v>37030.875</v>
      </c>
      <c r="AC3369" s="203">
        <v>37032.875</v>
      </c>
    </row>
    <row r="3370" spans="1:29" x14ac:dyDescent="0.25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3</v>
      </c>
      <c r="F3370" s="218">
        <f t="shared" si="265"/>
        <v>15000</v>
      </c>
      <c r="G3370" s="207">
        <v>1266985</v>
      </c>
      <c r="H3370" s="203">
        <v>37029.410509259258</v>
      </c>
      <c r="I3370" t="s">
        <v>3871</v>
      </c>
      <c r="M3370" t="s">
        <v>2476</v>
      </c>
      <c r="N3370" t="s">
        <v>3110</v>
      </c>
      <c r="O3370" t="s">
        <v>1758</v>
      </c>
      <c r="P3370" s="204">
        <v>5000</v>
      </c>
      <c r="S3370" t="s">
        <v>2477</v>
      </c>
      <c r="T3370" t="s">
        <v>3899</v>
      </c>
      <c r="U3370" s="206">
        <v>4.13</v>
      </c>
      <c r="V3370" t="s">
        <v>3189</v>
      </c>
      <c r="W3370" t="s">
        <v>2326</v>
      </c>
      <c r="X3370" t="s">
        <v>2378</v>
      </c>
      <c r="Y3370" t="s">
        <v>3114</v>
      </c>
      <c r="Z3370" t="s">
        <v>3532</v>
      </c>
      <c r="AA3370">
        <v>798223</v>
      </c>
      <c r="AB3370" s="203">
        <v>37030.875</v>
      </c>
      <c r="AC3370" s="203">
        <v>37032.875</v>
      </c>
    </row>
    <row r="3371" spans="1:29" x14ac:dyDescent="0.25">
      <c r="A3371" s="44" t="str">
        <f t="shared" si="261"/>
        <v xml:space="preserve"> Natural Gas Financial</v>
      </c>
      <c r="B3371" s="44" t="str">
        <f t="shared" si="262"/>
        <v/>
      </c>
      <c r="C3371" s="44" t="str">
        <f t="shared" si="263"/>
        <v>Natural Gas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151</v>
      </c>
      <c r="F3371" s="218">
        <f t="shared" si="265"/>
        <v>755000</v>
      </c>
      <c r="G3371" s="207">
        <v>1266986</v>
      </c>
      <c r="H3371" s="203">
        <v>37029.410520833335</v>
      </c>
      <c r="I3371" t="s">
        <v>2654</v>
      </c>
      <c r="M3371" t="s">
        <v>2476</v>
      </c>
      <c r="N3371" t="s">
        <v>3842</v>
      </c>
      <c r="O3371" t="s">
        <v>1233</v>
      </c>
      <c r="Q3371" s="204">
        <v>5000</v>
      </c>
      <c r="S3371" t="s">
        <v>2477</v>
      </c>
      <c r="T3371" t="s">
        <v>3899</v>
      </c>
      <c r="U3371" s="206">
        <v>-0.3</v>
      </c>
      <c r="V3371" t="s">
        <v>2521</v>
      </c>
      <c r="W3371" t="s">
        <v>3844</v>
      </c>
      <c r="X3371" t="s">
        <v>3845</v>
      </c>
      <c r="Y3371" t="s">
        <v>3964</v>
      </c>
      <c r="Z3371" t="s">
        <v>3533</v>
      </c>
      <c r="AA3371" t="s">
        <v>326</v>
      </c>
      <c r="AB3371" s="203">
        <v>37196</v>
      </c>
      <c r="AC3371" s="203">
        <v>37346</v>
      </c>
    </row>
    <row r="3372" spans="1:29" x14ac:dyDescent="0.25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30</v>
      </c>
      <c r="F3372" s="218">
        <f t="shared" si="265"/>
        <v>75000</v>
      </c>
      <c r="G3372" s="207">
        <v>1266987</v>
      </c>
      <c r="H3372" s="203">
        <v>37029.410567129627</v>
      </c>
      <c r="I3372" t="s">
        <v>3109</v>
      </c>
      <c r="M3372" t="s">
        <v>2476</v>
      </c>
      <c r="N3372" t="s">
        <v>2909</v>
      </c>
      <c r="O3372" t="s">
        <v>291</v>
      </c>
      <c r="Q3372" s="204">
        <v>2500</v>
      </c>
      <c r="S3372" t="s">
        <v>2477</v>
      </c>
      <c r="T3372" t="s">
        <v>3899</v>
      </c>
      <c r="U3372" s="206">
        <v>0.34</v>
      </c>
      <c r="V3372" t="s">
        <v>292</v>
      </c>
      <c r="W3372" t="s">
        <v>2351</v>
      </c>
      <c r="X3372" t="s">
        <v>2743</v>
      </c>
      <c r="Y3372" t="s">
        <v>3114</v>
      </c>
      <c r="Z3372" t="s">
        <v>3532</v>
      </c>
      <c r="AA3372" t="s">
        <v>327</v>
      </c>
      <c r="AB3372" s="203">
        <v>37043.875</v>
      </c>
      <c r="AC3372" s="203">
        <v>37072.875</v>
      </c>
    </row>
    <row r="3373" spans="1:29" x14ac:dyDescent="0.25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30</v>
      </c>
      <c r="F3373" s="218">
        <f t="shared" si="265"/>
        <v>75000</v>
      </c>
      <c r="G3373" s="207">
        <v>1266989</v>
      </c>
      <c r="H3373" s="203">
        <v>37029.410601851851</v>
      </c>
      <c r="I3373" t="s">
        <v>3109</v>
      </c>
      <c r="M3373" t="s">
        <v>2476</v>
      </c>
      <c r="N3373" t="s">
        <v>2909</v>
      </c>
      <c r="O3373" t="s">
        <v>294</v>
      </c>
      <c r="Q3373" s="204">
        <v>2500</v>
      </c>
      <c r="S3373" t="s">
        <v>2477</v>
      </c>
      <c r="T3373" t="s">
        <v>3899</v>
      </c>
      <c r="U3373" s="206">
        <v>0.375</v>
      </c>
      <c r="V3373" t="s">
        <v>3231</v>
      </c>
      <c r="W3373" t="s">
        <v>2351</v>
      </c>
      <c r="X3373" t="s">
        <v>2743</v>
      </c>
      <c r="Y3373" t="s">
        <v>3114</v>
      </c>
      <c r="Z3373" t="s">
        <v>3532</v>
      </c>
      <c r="AA3373" t="s">
        <v>328</v>
      </c>
      <c r="AB3373" s="203">
        <v>37043.875</v>
      </c>
      <c r="AC3373" s="203">
        <v>37072.875</v>
      </c>
    </row>
    <row r="3374" spans="1:29" x14ac:dyDescent="0.25">
      <c r="A3374" s="44" t="str">
        <f t="shared" si="261"/>
        <v>US Natural Gas Financial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30</v>
      </c>
      <c r="F3374" s="218">
        <f t="shared" si="265"/>
        <v>150000</v>
      </c>
      <c r="G3374" s="207">
        <v>1266990</v>
      </c>
      <c r="H3374" s="203">
        <v>37029.410740740743</v>
      </c>
      <c r="I3374" t="s">
        <v>3109</v>
      </c>
      <c r="M3374" t="s">
        <v>2476</v>
      </c>
      <c r="N3374" t="s">
        <v>3125</v>
      </c>
      <c r="O3374" t="s">
        <v>2110</v>
      </c>
      <c r="P3374" s="204">
        <v>5000</v>
      </c>
      <c r="S3374" t="s">
        <v>2477</v>
      </c>
      <c r="T3374" t="s">
        <v>3899</v>
      </c>
      <c r="U3374" s="206">
        <v>0.36499999999999999</v>
      </c>
      <c r="V3374" t="s">
        <v>3231</v>
      </c>
      <c r="W3374" t="s">
        <v>3126</v>
      </c>
      <c r="X3374" t="s">
        <v>3127</v>
      </c>
      <c r="Y3374" t="s">
        <v>3964</v>
      </c>
      <c r="Z3374" t="s">
        <v>3532</v>
      </c>
      <c r="AA3374" t="s">
        <v>329</v>
      </c>
      <c r="AB3374" s="203">
        <v>37043.875</v>
      </c>
      <c r="AC3374" s="203">
        <v>37072.875</v>
      </c>
    </row>
    <row r="3375" spans="1:29" x14ac:dyDescent="0.25">
      <c r="A3375" s="44" t="str">
        <f t="shared" si="261"/>
        <v xml:space="preserve"> Natural Gas Physical</v>
      </c>
      <c r="B3375" s="44" t="str">
        <f t="shared" si="262"/>
        <v/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4</v>
      </c>
      <c r="F3375" s="218">
        <f t="shared" si="265"/>
        <v>20000</v>
      </c>
      <c r="G3375" s="207">
        <v>1266991</v>
      </c>
      <c r="H3375" s="203">
        <v>37029.410763888889</v>
      </c>
      <c r="I3375" t="s">
        <v>2307</v>
      </c>
      <c r="M3375" t="s">
        <v>2476</v>
      </c>
      <c r="N3375" t="s">
        <v>2391</v>
      </c>
      <c r="O3375" t="s">
        <v>2080</v>
      </c>
      <c r="P3375" s="204">
        <v>5000</v>
      </c>
      <c r="S3375" t="s">
        <v>4050</v>
      </c>
      <c r="T3375" t="s">
        <v>2392</v>
      </c>
      <c r="U3375" s="206">
        <v>5.42</v>
      </c>
      <c r="V3375" t="s">
        <v>3848</v>
      </c>
      <c r="W3375" t="s">
        <v>2394</v>
      </c>
      <c r="X3375" t="s">
        <v>2395</v>
      </c>
      <c r="Y3375" t="s">
        <v>3114</v>
      </c>
      <c r="Z3375" t="s">
        <v>3533</v>
      </c>
      <c r="AA3375">
        <v>798229</v>
      </c>
      <c r="AB3375" s="203">
        <v>37029.875</v>
      </c>
      <c r="AC3375" s="203">
        <v>37032.875</v>
      </c>
    </row>
    <row r="3376" spans="1:29" x14ac:dyDescent="0.25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3</v>
      </c>
      <c r="F3376" s="218">
        <f t="shared" si="265"/>
        <v>30000</v>
      </c>
      <c r="G3376" s="207">
        <v>1266992</v>
      </c>
      <c r="H3376" s="203">
        <v>37029.410787037035</v>
      </c>
      <c r="I3376" t="s">
        <v>2669</v>
      </c>
      <c r="M3376" t="s">
        <v>2476</v>
      </c>
      <c r="N3376" t="s">
        <v>3110</v>
      </c>
      <c r="O3376" t="s">
        <v>2628</v>
      </c>
      <c r="Q3376" s="204">
        <v>10000</v>
      </c>
      <c r="S3376" t="s">
        <v>2477</v>
      </c>
      <c r="T3376" t="s">
        <v>3899</v>
      </c>
      <c r="U3376" s="206">
        <v>4.3650000000000002</v>
      </c>
      <c r="V3376" t="s">
        <v>2744</v>
      </c>
      <c r="W3376" t="s">
        <v>2337</v>
      </c>
      <c r="X3376" t="s">
        <v>2338</v>
      </c>
      <c r="Y3376" t="s">
        <v>3114</v>
      </c>
      <c r="Z3376" t="s">
        <v>3532</v>
      </c>
      <c r="AA3376">
        <v>798230</v>
      </c>
      <c r="AB3376" s="203">
        <v>37030.875</v>
      </c>
      <c r="AC3376" s="203">
        <v>37032.875</v>
      </c>
    </row>
    <row r="3377" spans="1:31" x14ac:dyDescent="0.25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3</v>
      </c>
      <c r="F3377" s="218">
        <f t="shared" si="265"/>
        <v>2634</v>
      </c>
      <c r="G3377" s="207">
        <v>1266993</v>
      </c>
      <c r="H3377" s="203">
        <v>37029.410937499997</v>
      </c>
      <c r="I3377" t="s">
        <v>3136</v>
      </c>
      <c r="M3377" t="s">
        <v>2476</v>
      </c>
      <c r="N3377" t="s">
        <v>3110</v>
      </c>
      <c r="O3377" t="s">
        <v>2622</v>
      </c>
      <c r="P3377" s="204">
        <v>878</v>
      </c>
      <c r="S3377" t="s">
        <v>2477</v>
      </c>
      <c r="T3377" t="s">
        <v>3899</v>
      </c>
      <c r="U3377" s="206">
        <v>4.12</v>
      </c>
      <c r="V3377" t="s">
        <v>3815</v>
      </c>
      <c r="W3377" t="s">
        <v>2326</v>
      </c>
      <c r="X3377" t="s">
        <v>2327</v>
      </c>
      <c r="Y3377" t="s">
        <v>3114</v>
      </c>
      <c r="Z3377" t="s">
        <v>3532</v>
      </c>
      <c r="AA3377">
        <v>798231</v>
      </c>
      <c r="AB3377" s="203">
        <v>37030.875</v>
      </c>
      <c r="AC3377" s="203">
        <v>37032.875</v>
      </c>
    </row>
    <row r="3378" spans="1:31" x14ac:dyDescent="0.25">
      <c r="A3378" s="44" t="str">
        <f t="shared" si="261"/>
        <v xml:space="preserve"> Natural Gas Physical</v>
      </c>
      <c r="B3378" s="44" t="str">
        <f t="shared" si="262"/>
        <v/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4</v>
      </c>
      <c r="F3378" s="218">
        <f t="shared" si="265"/>
        <v>40000</v>
      </c>
      <c r="G3378" s="207">
        <v>1266994</v>
      </c>
      <c r="H3378" s="203">
        <v>37029.410960648151</v>
      </c>
      <c r="I3378" t="s">
        <v>1180</v>
      </c>
      <c r="M3378" t="s">
        <v>2476</v>
      </c>
      <c r="N3378" t="s">
        <v>2391</v>
      </c>
      <c r="O3378" t="s">
        <v>2080</v>
      </c>
      <c r="P3378" s="204">
        <v>10000</v>
      </c>
      <c r="S3378" t="s">
        <v>4050</v>
      </c>
      <c r="T3378" t="s">
        <v>2392</v>
      </c>
      <c r="U3378" s="206">
        <v>5.42</v>
      </c>
      <c r="V3378" t="s">
        <v>1181</v>
      </c>
      <c r="W3378" t="s">
        <v>2394</v>
      </c>
      <c r="X3378" t="s">
        <v>2395</v>
      </c>
      <c r="Y3378" t="s">
        <v>3114</v>
      </c>
      <c r="Z3378" t="s">
        <v>3533</v>
      </c>
      <c r="AA3378">
        <v>798232</v>
      </c>
      <c r="AB3378" s="203">
        <v>37029.875</v>
      </c>
      <c r="AC3378" s="203">
        <v>37032.875</v>
      </c>
    </row>
    <row r="3379" spans="1:31" x14ac:dyDescent="0.25">
      <c r="A3379" s="44" t="str">
        <f t="shared" si="261"/>
        <v>US Natural Gas Financial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Financial</v>
      </c>
      <c r="E3379" s="44">
        <f>IF(VLOOKUP(S3379,'DD-Lookup'!$J$6:$L$50,3,FALSE)="Monthly",(YEAR(AC3379)-YEAR(AB3379))*12+MONTH(AC3379)-MONTH(AB3379)+1,(AC3379-AB3379+1))</f>
        <v>31</v>
      </c>
      <c r="F3379" s="218">
        <f t="shared" si="265"/>
        <v>62000</v>
      </c>
      <c r="G3379" s="207">
        <v>1266995</v>
      </c>
      <c r="H3379" s="203">
        <v>37029.410960648151</v>
      </c>
      <c r="I3379" t="s">
        <v>2383</v>
      </c>
      <c r="M3379" t="s">
        <v>2476</v>
      </c>
      <c r="N3379" t="s">
        <v>3125</v>
      </c>
      <c r="O3379" t="s">
        <v>3227</v>
      </c>
      <c r="P3379" s="204">
        <v>2000</v>
      </c>
      <c r="S3379" t="s">
        <v>2477</v>
      </c>
      <c r="T3379" t="s">
        <v>3899</v>
      </c>
      <c r="U3379" s="206">
        <v>0.20749999999999999</v>
      </c>
      <c r="V3379" t="s">
        <v>2280</v>
      </c>
      <c r="W3379" t="s">
        <v>3126</v>
      </c>
      <c r="X3379" t="s">
        <v>3127</v>
      </c>
      <c r="Y3379" t="s">
        <v>3964</v>
      </c>
      <c r="Z3379" t="s">
        <v>3532</v>
      </c>
      <c r="AA3379" t="s">
        <v>330</v>
      </c>
      <c r="AB3379" s="203">
        <v>37165</v>
      </c>
      <c r="AC3379" s="203">
        <v>37195</v>
      </c>
    </row>
    <row r="3380" spans="1:31" x14ac:dyDescent="0.25">
      <c r="A3380" s="44" t="str">
        <f t="shared" si="261"/>
        <v>US Natural Gas Financial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30</v>
      </c>
      <c r="F3380" s="218">
        <f t="shared" si="265"/>
        <v>525000</v>
      </c>
      <c r="G3380" s="207">
        <v>1266996</v>
      </c>
      <c r="H3380" s="203">
        <v>37029.411157407405</v>
      </c>
      <c r="I3380" t="s">
        <v>2654</v>
      </c>
      <c r="M3380" t="s">
        <v>2476</v>
      </c>
      <c r="N3380" t="s">
        <v>2711</v>
      </c>
      <c r="O3380" t="s">
        <v>2712</v>
      </c>
      <c r="P3380" s="204">
        <v>17500</v>
      </c>
      <c r="S3380" t="s">
        <v>2477</v>
      </c>
      <c r="T3380" t="s">
        <v>3899</v>
      </c>
      <c r="U3380" s="206">
        <v>4.2050000000000001</v>
      </c>
      <c r="V3380" t="s">
        <v>2349</v>
      </c>
      <c r="W3380" t="s">
        <v>3390</v>
      </c>
      <c r="X3380" t="s">
        <v>2713</v>
      </c>
      <c r="Y3380" t="s">
        <v>3964</v>
      </c>
      <c r="Z3380" t="s">
        <v>3532</v>
      </c>
      <c r="AA3380" t="s">
        <v>331</v>
      </c>
      <c r="AB3380" s="203">
        <v>37043.875</v>
      </c>
      <c r="AC3380" s="203">
        <v>37072.875</v>
      </c>
    </row>
    <row r="3381" spans="1:31" x14ac:dyDescent="0.25">
      <c r="A3381" s="44" t="str">
        <f t="shared" si="261"/>
        <v xml:space="preserve"> Natural Gas Financial</v>
      </c>
      <c r="B3381" s="44" t="str">
        <f t="shared" si="262"/>
        <v/>
      </c>
      <c r="C3381" s="44" t="str">
        <f t="shared" si="263"/>
        <v>Natural Gas</v>
      </c>
      <c r="D3381" s="44" t="str">
        <f t="shared" si="264"/>
        <v>Financial</v>
      </c>
      <c r="E3381" s="44">
        <f>IF(VLOOKUP(S3381,'DD-Lookup'!$J$6:$L$50,3,FALSE)="Monthly",(YEAR(AC3381)-YEAR(AB3381))*12+MONTH(AC3381)-MONTH(AB3381)+1,(AC3381-AB3381+1))</f>
        <v>214</v>
      </c>
      <c r="F3381" s="218">
        <f t="shared" si="265"/>
        <v>1070000</v>
      </c>
      <c r="G3381" s="207">
        <v>1266997</v>
      </c>
      <c r="H3381" s="203">
        <v>37029.411168981482</v>
      </c>
      <c r="I3381" t="s">
        <v>2654</v>
      </c>
      <c r="M3381" t="s">
        <v>2476</v>
      </c>
      <c r="N3381" t="s">
        <v>3842</v>
      </c>
      <c r="O3381" t="s">
        <v>2181</v>
      </c>
      <c r="Q3381" s="204">
        <v>5000</v>
      </c>
      <c r="S3381" t="s">
        <v>2477</v>
      </c>
      <c r="T3381" t="s">
        <v>3899</v>
      </c>
      <c r="U3381" s="206">
        <v>-0.375</v>
      </c>
      <c r="V3381" t="s">
        <v>2521</v>
      </c>
      <c r="W3381" t="s">
        <v>3844</v>
      </c>
      <c r="X3381" t="s">
        <v>3845</v>
      </c>
      <c r="Y3381" t="s">
        <v>3964</v>
      </c>
      <c r="Z3381" t="s">
        <v>3533</v>
      </c>
      <c r="AA3381" t="s">
        <v>332</v>
      </c>
      <c r="AB3381" s="203">
        <v>37347</v>
      </c>
      <c r="AC3381" s="203">
        <v>37560</v>
      </c>
    </row>
    <row r="3382" spans="1:31" x14ac:dyDescent="0.25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3</v>
      </c>
      <c r="F3382" s="218">
        <f t="shared" si="265"/>
        <v>1350</v>
      </c>
      <c r="G3382" s="207">
        <v>1266998</v>
      </c>
      <c r="H3382" s="203">
        <v>37029.411238425928</v>
      </c>
      <c r="I3382" t="s">
        <v>2853</v>
      </c>
      <c r="M3382" t="s">
        <v>2476</v>
      </c>
      <c r="N3382" t="s">
        <v>3110</v>
      </c>
      <c r="O3382" t="s">
        <v>1758</v>
      </c>
      <c r="P3382" s="204">
        <v>450</v>
      </c>
      <c r="S3382" t="s">
        <v>2477</v>
      </c>
      <c r="T3382" t="s">
        <v>3899</v>
      </c>
      <c r="U3382" s="206">
        <v>4.12</v>
      </c>
      <c r="V3382" t="s">
        <v>2854</v>
      </c>
      <c r="W3382" t="s">
        <v>2326</v>
      </c>
      <c r="X3382" t="s">
        <v>2378</v>
      </c>
      <c r="Y3382" t="s">
        <v>3114</v>
      </c>
      <c r="Z3382" t="s">
        <v>3532</v>
      </c>
      <c r="AA3382">
        <v>798234</v>
      </c>
      <c r="AB3382" s="203">
        <v>37030.875</v>
      </c>
      <c r="AC3382" s="203">
        <v>37032.875</v>
      </c>
    </row>
    <row r="3383" spans="1:31" x14ac:dyDescent="0.25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3</v>
      </c>
      <c r="F3383" s="218">
        <f t="shared" si="265"/>
        <v>15000</v>
      </c>
      <c r="G3383" s="207">
        <v>1267000</v>
      </c>
      <c r="H3383" s="203">
        <v>37029.411261574074</v>
      </c>
      <c r="I3383" t="s">
        <v>2630</v>
      </c>
      <c r="M3383" t="s">
        <v>2476</v>
      </c>
      <c r="N3383" t="s">
        <v>3110</v>
      </c>
      <c r="O3383" t="s">
        <v>2609</v>
      </c>
      <c r="P3383" s="204">
        <v>5000</v>
      </c>
      <c r="S3383" t="s">
        <v>2477</v>
      </c>
      <c r="T3383" t="s">
        <v>3899</v>
      </c>
      <c r="U3383" s="206">
        <v>4.0650000000000004</v>
      </c>
      <c r="V3383" t="s">
        <v>2586</v>
      </c>
      <c r="W3383" t="s">
        <v>2326</v>
      </c>
      <c r="X3383" t="s">
        <v>2378</v>
      </c>
      <c r="Y3383" t="s">
        <v>3114</v>
      </c>
      <c r="Z3383" t="s">
        <v>3532</v>
      </c>
      <c r="AA3383">
        <v>798235</v>
      </c>
      <c r="AB3383" s="203">
        <v>37030.875</v>
      </c>
      <c r="AC3383" s="203">
        <v>37032.875</v>
      </c>
    </row>
    <row r="3384" spans="1:31" x14ac:dyDescent="0.25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3</v>
      </c>
      <c r="F3384" s="218">
        <f t="shared" si="265"/>
        <v>1569</v>
      </c>
      <c r="G3384" s="207">
        <v>1267001</v>
      </c>
      <c r="H3384" s="203">
        <v>37029.411319444444</v>
      </c>
      <c r="I3384" t="s">
        <v>3240</v>
      </c>
      <c r="M3384" t="s">
        <v>2476</v>
      </c>
      <c r="N3384" t="s">
        <v>3110</v>
      </c>
      <c r="O3384" t="s">
        <v>2625</v>
      </c>
      <c r="Q3384" s="204">
        <v>523</v>
      </c>
      <c r="S3384" t="s">
        <v>2477</v>
      </c>
      <c r="T3384" t="s">
        <v>3899</v>
      </c>
      <c r="U3384" s="206">
        <v>4.16</v>
      </c>
      <c r="V3384" t="s">
        <v>3688</v>
      </c>
      <c r="W3384" t="s">
        <v>4133</v>
      </c>
      <c r="X3384" t="s">
        <v>2378</v>
      </c>
      <c r="Y3384" t="s">
        <v>3114</v>
      </c>
      <c r="Z3384" t="s">
        <v>3532</v>
      </c>
      <c r="AA3384">
        <v>798236</v>
      </c>
      <c r="AB3384" s="203">
        <v>37030.875</v>
      </c>
      <c r="AC3384" s="203">
        <v>37032.875</v>
      </c>
    </row>
    <row r="3385" spans="1:31" x14ac:dyDescent="0.25">
      <c r="A3385" s="44" t="str">
        <f t="shared" si="261"/>
        <v>US Natural Gas Financial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Financial</v>
      </c>
      <c r="E3385" s="44">
        <f>IF(VLOOKUP(S3385,'DD-Lookup'!$J$6:$L$50,3,FALSE)="Monthly",(YEAR(AC3385)-YEAR(AB3385))*12+MONTH(AC3385)-MONTH(AB3385)+1,(AC3385-AB3385+1))</f>
        <v>153</v>
      </c>
      <c r="F3385" s="218">
        <f t="shared" si="265"/>
        <v>765000</v>
      </c>
      <c r="G3385" s="207">
        <v>1267003</v>
      </c>
      <c r="H3385" s="203">
        <v>37029.41133101852</v>
      </c>
      <c r="I3385" t="s">
        <v>3118</v>
      </c>
      <c r="M3385" t="s">
        <v>2476</v>
      </c>
      <c r="N3385" t="s">
        <v>2711</v>
      </c>
      <c r="O3385" t="s">
        <v>2310</v>
      </c>
      <c r="Q3385" s="204">
        <v>5000</v>
      </c>
      <c r="S3385" t="s">
        <v>2477</v>
      </c>
      <c r="T3385" t="s">
        <v>3899</v>
      </c>
      <c r="U3385" s="206">
        <v>4.335</v>
      </c>
      <c r="V3385" t="s">
        <v>3132</v>
      </c>
      <c r="W3385" t="s">
        <v>3390</v>
      </c>
      <c r="X3385" t="s">
        <v>2713</v>
      </c>
      <c r="Y3385" t="s">
        <v>3964</v>
      </c>
      <c r="Z3385" t="s">
        <v>3532</v>
      </c>
      <c r="AA3385" t="s">
        <v>333</v>
      </c>
      <c r="AB3385" s="203">
        <v>37043</v>
      </c>
      <c r="AC3385" s="203">
        <v>37195</v>
      </c>
    </row>
    <row r="3386" spans="1:31" x14ac:dyDescent="0.25">
      <c r="A3386" s="44" t="str">
        <f t="shared" si="261"/>
        <v>US Natural Gas Financial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Financial</v>
      </c>
      <c r="E3386" s="44">
        <f>IF(VLOOKUP(S3386,'DD-Lookup'!$J$6:$L$50,3,FALSE)="Monthly",(YEAR(AC3386)-YEAR(AB3386))*12+MONTH(AC3386)-MONTH(AB3386)+1,(AC3386-AB3386+1))</f>
        <v>13</v>
      </c>
      <c r="F3386" s="218">
        <f t="shared" si="265"/>
        <v>325000</v>
      </c>
      <c r="G3386" s="207">
        <v>1267004</v>
      </c>
      <c r="H3386" s="203">
        <v>37029.41134259259</v>
      </c>
      <c r="I3386" t="s">
        <v>3136</v>
      </c>
      <c r="M3386" t="s">
        <v>2476</v>
      </c>
      <c r="N3386" t="s">
        <v>2711</v>
      </c>
      <c r="O3386" t="s">
        <v>2588</v>
      </c>
      <c r="P3386" s="204">
        <v>25000</v>
      </c>
      <c r="S3386" t="s">
        <v>2477</v>
      </c>
      <c r="T3386" t="s">
        <v>3899</v>
      </c>
      <c r="U3386" s="206">
        <v>4.165</v>
      </c>
      <c r="V3386" t="s">
        <v>2363</v>
      </c>
      <c r="W3386" t="s">
        <v>3181</v>
      </c>
      <c r="X3386" t="s">
        <v>2306</v>
      </c>
      <c r="Y3386" t="s">
        <v>3964</v>
      </c>
      <c r="Z3386" t="s">
        <v>3532</v>
      </c>
      <c r="AA3386" t="s">
        <v>334</v>
      </c>
      <c r="AB3386" s="203">
        <v>37030.875</v>
      </c>
      <c r="AC3386" s="203">
        <v>37042.875</v>
      </c>
    </row>
    <row r="3387" spans="1:31" x14ac:dyDescent="0.25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3</v>
      </c>
      <c r="F3387" s="218">
        <f t="shared" si="265"/>
        <v>14955</v>
      </c>
      <c r="G3387" s="207">
        <v>1267006</v>
      </c>
      <c r="H3387" s="203">
        <v>37029.41138888889</v>
      </c>
      <c r="I3387" t="s">
        <v>3871</v>
      </c>
      <c r="M3387" t="s">
        <v>2476</v>
      </c>
      <c r="N3387" t="s">
        <v>3110</v>
      </c>
      <c r="O3387" t="s">
        <v>2612</v>
      </c>
      <c r="Q3387" s="204">
        <v>4985</v>
      </c>
      <c r="S3387" t="s">
        <v>2477</v>
      </c>
      <c r="T3387" t="s">
        <v>3899</v>
      </c>
      <c r="U3387" s="206">
        <v>4.1150000000000002</v>
      </c>
      <c r="V3387" t="s">
        <v>3189</v>
      </c>
      <c r="W3387" t="s">
        <v>2326</v>
      </c>
      <c r="X3387" t="s">
        <v>2378</v>
      </c>
      <c r="Y3387" t="s">
        <v>3114</v>
      </c>
      <c r="Z3387" t="s">
        <v>3532</v>
      </c>
      <c r="AA3387">
        <v>798237</v>
      </c>
      <c r="AB3387" s="203">
        <v>37030.875</v>
      </c>
      <c r="AC3387" s="203">
        <v>37032.875</v>
      </c>
    </row>
    <row r="3388" spans="1:31" x14ac:dyDescent="0.25">
      <c r="A3388" s="44" t="str">
        <f t="shared" si="261"/>
        <v>US Natural Gas Financial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30</v>
      </c>
      <c r="F3388" s="218">
        <f t="shared" si="265"/>
        <v>150000</v>
      </c>
      <c r="G3388" s="207">
        <v>1267007</v>
      </c>
      <c r="H3388" s="203">
        <v>37029.411412037036</v>
      </c>
      <c r="I3388" t="s">
        <v>3240</v>
      </c>
      <c r="M3388" t="s">
        <v>2476</v>
      </c>
      <c r="N3388" t="s">
        <v>2711</v>
      </c>
      <c r="O3388" t="s">
        <v>2712</v>
      </c>
      <c r="Q3388" s="204">
        <v>5000</v>
      </c>
      <c r="S3388" t="s">
        <v>2477</v>
      </c>
      <c r="T3388" t="s">
        <v>3899</v>
      </c>
      <c r="U3388" s="206">
        <v>4.2050000000000001</v>
      </c>
      <c r="V3388" t="s">
        <v>2508</v>
      </c>
      <c r="W3388" t="s">
        <v>3390</v>
      </c>
      <c r="X3388" t="s">
        <v>2713</v>
      </c>
      <c r="Y3388" t="s">
        <v>3964</v>
      </c>
      <c r="Z3388" t="s">
        <v>3532</v>
      </c>
      <c r="AA3388" t="s">
        <v>335</v>
      </c>
      <c r="AB3388" s="203">
        <v>37043.875</v>
      </c>
      <c r="AC3388" s="203">
        <v>37072.875</v>
      </c>
      <c r="AE3388" s="116">
        <f>IF(S3388="Gallon",F3388/42,F3388)</f>
        <v>150000</v>
      </c>
    </row>
    <row r="3389" spans="1:31" x14ac:dyDescent="0.25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3</v>
      </c>
      <c r="F3389" s="218">
        <f t="shared" si="265"/>
        <v>9000</v>
      </c>
      <c r="G3389" s="207">
        <v>1267008</v>
      </c>
      <c r="H3389" s="203">
        <v>37029.411412037036</v>
      </c>
      <c r="I3389" t="s">
        <v>2365</v>
      </c>
      <c r="M3389" t="s">
        <v>2476</v>
      </c>
      <c r="N3389" t="s">
        <v>3110</v>
      </c>
      <c r="O3389" t="s">
        <v>1822</v>
      </c>
      <c r="Q3389" s="204">
        <v>3000</v>
      </c>
      <c r="S3389" t="s">
        <v>2477</v>
      </c>
      <c r="T3389" t="s">
        <v>3899</v>
      </c>
      <c r="U3389" s="206">
        <v>4.0650000000000004</v>
      </c>
      <c r="V3389" t="s">
        <v>3703</v>
      </c>
      <c r="W3389" t="s">
        <v>3174</v>
      </c>
      <c r="X3389" t="s">
        <v>3138</v>
      </c>
      <c r="Y3389" t="s">
        <v>3114</v>
      </c>
      <c r="Z3389" t="s">
        <v>3532</v>
      </c>
      <c r="AA3389">
        <v>798238</v>
      </c>
      <c r="AB3389" s="203">
        <v>37030.875</v>
      </c>
      <c r="AC3389" s="203">
        <v>37032.875</v>
      </c>
      <c r="AE3389" s="116">
        <f>IF(S3389="Gallon",F3389/42,F3389)</f>
        <v>9000</v>
      </c>
    </row>
    <row r="3390" spans="1:31" x14ac:dyDescent="0.25">
      <c r="A3390" s="44" t="str">
        <f t="shared" si="261"/>
        <v xml:space="preserve"> Metals Financial</v>
      </c>
      <c r="B3390" s="44" t="str">
        <f t="shared" si="262"/>
        <v/>
      </c>
      <c r="C3390" s="44" t="str">
        <f t="shared" si="263"/>
        <v>Metals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1</v>
      </c>
      <c r="F3390" s="218">
        <f t="shared" si="265"/>
        <v>20</v>
      </c>
      <c r="G3390" s="207">
        <v>1267009</v>
      </c>
      <c r="H3390" s="203">
        <v>37029.411481481482</v>
      </c>
      <c r="I3390" t="s">
        <v>336</v>
      </c>
      <c r="M3390" t="s">
        <v>2482</v>
      </c>
      <c r="N3390" t="s">
        <v>3896</v>
      </c>
      <c r="O3390" t="s">
        <v>3897</v>
      </c>
      <c r="Q3390" s="204">
        <v>20</v>
      </c>
      <c r="S3390" t="s">
        <v>3898</v>
      </c>
      <c r="T3390" t="s">
        <v>3899</v>
      </c>
      <c r="U3390" s="206">
        <v>1706</v>
      </c>
      <c r="V3390" t="s">
        <v>337</v>
      </c>
      <c r="W3390" t="s">
        <v>3922</v>
      </c>
      <c r="X3390" t="s">
        <v>3902</v>
      </c>
      <c r="Y3390" t="s">
        <v>3903</v>
      </c>
      <c r="Z3390" t="s">
        <v>3904</v>
      </c>
      <c r="AA3390">
        <v>2138820</v>
      </c>
    </row>
    <row r="3391" spans="1:31" x14ac:dyDescent="0.25">
      <c r="A3391" s="44" t="str">
        <f t="shared" si="261"/>
        <v xml:space="preserve"> Natural Gas Physical</v>
      </c>
      <c r="B3391" s="44" t="str">
        <f t="shared" si="262"/>
        <v/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4</v>
      </c>
      <c r="F3391" s="218">
        <f t="shared" si="265"/>
        <v>32000</v>
      </c>
      <c r="G3391" s="207">
        <v>1267011</v>
      </c>
      <c r="H3391" s="203">
        <v>37029.411666666667</v>
      </c>
      <c r="I3391" t="s">
        <v>3835</v>
      </c>
      <c r="M3391" t="s">
        <v>2476</v>
      </c>
      <c r="N3391" t="s">
        <v>2391</v>
      </c>
      <c r="O3391" t="s">
        <v>2080</v>
      </c>
      <c r="Q3391" s="204">
        <v>8000</v>
      </c>
      <c r="S3391" t="s">
        <v>4050</v>
      </c>
      <c r="T3391" t="s">
        <v>2392</v>
      </c>
      <c r="U3391" s="206">
        <v>5.43</v>
      </c>
      <c r="V3391" t="s">
        <v>3836</v>
      </c>
      <c r="W3391" t="s">
        <v>2394</v>
      </c>
      <c r="X3391" t="s">
        <v>2395</v>
      </c>
      <c r="Y3391" t="s">
        <v>3114</v>
      </c>
      <c r="Z3391" t="s">
        <v>3533</v>
      </c>
      <c r="AA3391">
        <v>798240</v>
      </c>
      <c r="AB3391" s="203">
        <v>37029.875</v>
      </c>
      <c r="AC3391" s="203">
        <v>37032.875</v>
      </c>
    </row>
    <row r="3392" spans="1:31" x14ac:dyDescent="0.25">
      <c r="A3392" s="44" t="str">
        <f t="shared" si="261"/>
        <v>US Natural Gas Financial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Financial</v>
      </c>
      <c r="E3392" s="44">
        <f>IF(VLOOKUP(S3392,'DD-Lookup'!$J$6:$L$50,3,FALSE)="Monthly",(YEAR(AC3392)-YEAR(AB3392))*12+MONTH(AC3392)-MONTH(AB3392)+1,(AC3392-AB3392+1))</f>
        <v>30</v>
      </c>
      <c r="F3392" s="218">
        <f t="shared" si="265"/>
        <v>150000</v>
      </c>
      <c r="G3392" s="207">
        <v>1267012</v>
      </c>
      <c r="H3392" s="203">
        <v>37029.411689814813</v>
      </c>
      <c r="I3392" t="s">
        <v>2672</v>
      </c>
      <c r="M3392" t="s">
        <v>2476</v>
      </c>
      <c r="N3392" t="s">
        <v>2711</v>
      </c>
      <c r="O3392" t="s">
        <v>2452</v>
      </c>
      <c r="Q3392" s="204">
        <v>5000</v>
      </c>
      <c r="S3392" t="s">
        <v>2477</v>
      </c>
      <c r="T3392" t="s">
        <v>3899</v>
      </c>
      <c r="U3392" s="206">
        <v>4.6550000000000002</v>
      </c>
      <c r="V3392" t="s">
        <v>2009</v>
      </c>
      <c r="W3392" t="s">
        <v>2358</v>
      </c>
      <c r="X3392" t="s">
        <v>2453</v>
      </c>
      <c r="Y3392" t="s">
        <v>3964</v>
      </c>
      <c r="Z3392" t="s">
        <v>3532</v>
      </c>
      <c r="AA3392" t="s">
        <v>338</v>
      </c>
      <c r="AB3392" s="203">
        <v>37043.875</v>
      </c>
      <c r="AC3392" s="203">
        <v>37072.875</v>
      </c>
    </row>
    <row r="3393" spans="1:31" x14ac:dyDescent="0.25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3</v>
      </c>
      <c r="F3393" s="218">
        <f t="shared" si="265"/>
        <v>9000</v>
      </c>
      <c r="G3393" s="207">
        <v>1267013</v>
      </c>
      <c r="H3393" s="203">
        <v>37029.411689814813</v>
      </c>
      <c r="I3393" t="s">
        <v>2332</v>
      </c>
      <c r="M3393" t="s">
        <v>2476</v>
      </c>
      <c r="N3393" t="s">
        <v>3110</v>
      </c>
      <c r="O3393" t="s">
        <v>1756</v>
      </c>
      <c r="P3393" s="204">
        <v>3000</v>
      </c>
      <c r="S3393" t="s">
        <v>2477</v>
      </c>
      <c r="T3393" t="s">
        <v>3899</v>
      </c>
      <c r="U3393" s="206">
        <v>4.125</v>
      </c>
      <c r="V3393" t="s">
        <v>2333</v>
      </c>
      <c r="W3393" t="s">
        <v>3157</v>
      </c>
      <c r="X3393" t="s">
        <v>3158</v>
      </c>
      <c r="Y3393" t="s">
        <v>3114</v>
      </c>
      <c r="Z3393" t="s">
        <v>3532</v>
      </c>
      <c r="AA3393">
        <v>798241</v>
      </c>
      <c r="AB3393" s="203">
        <v>37030.875</v>
      </c>
      <c r="AC3393" s="203">
        <v>37032.875</v>
      </c>
    </row>
    <row r="3394" spans="1:31" x14ac:dyDescent="0.25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3</v>
      </c>
      <c r="F3394" s="218">
        <f t="shared" si="265"/>
        <v>54000</v>
      </c>
      <c r="G3394" s="207">
        <v>1267015</v>
      </c>
      <c r="H3394" s="203">
        <v>37029.411759259259</v>
      </c>
      <c r="I3394" t="s">
        <v>2316</v>
      </c>
      <c r="M3394" t="s">
        <v>2476</v>
      </c>
      <c r="N3394" t="s">
        <v>3110</v>
      </c>
      <c r="O3394" t="s">
        <v>2606</v>
      </c>
      <c r="P3394" s="204">
        <v>18000</v>
      </c>
      <c r="S3394" t="s">
        <v>2477</v>
      </c>
      <c r="T3394" t="s">
        <v>3899</v>
      </c>
      <c r="U3394" s="206">
        <v>4.17</v>
      </c>
      <c r="V3394" t="s">
        <v>3795</v>
      </c>
      <c r="W3394" t="s">
        <v>2319</v>
      </c>
      <c r="X3394" t="s">
        <v>2320</v>
      </c>
      <c r="Y3394" t="s">
        <v>3114</v>
      </c>
      <c r="Z3394" t="s">
        <v>3532</v>
      </c>
      <c r="AA3394">
        <v>798242</v>
      </c>
      <c r="AB3394" s="203">
        <v>37030.875</v>
      </c>
      <c r="AC3394" s="203">
        <v>37032.875</v>
      </c>
      <c r="AE3394" s="116">
        <f>IF(S3394="Gallon",F3394/42,F3394)</f>
        <v>54000</v>
      </c>
    </row>
    <row r="3395" spans="1:31" x14ac:dyDescent="0.25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3</v>
      </c>
      <c r="F3395" s="218">
        <f t="shared" si="265"/>
        <v>23400</v>
      </c>
      <c r="G3395" s="207">
        <v>1267016</v>
      </c>
      <c r="H3395" s="203">
        <v>37029.411782407406</v>
      </c>
      <c r="I3395" t="s">
        <v>2965</v>
      </c>
      <c r="M3395" t="s">
        <v>2476</v>
      </c>
      <c r="N3395" t="s">
        <v>3110</v>
      </c>
      <c r="O3395" t="s">
        <v>1762</v>
      </c>
      <c r="P3395" s="204">
        <v>7800</v>
      </c>
      <c r="S3395" t="s">
        <v>2477</v>
      </c>
      <c r="T3395" t="s">
        <v>3899</v>
      </c>
      <c r="U3395" s="206">
        <v>4.13</v>
      </c>
      <c r="V3395" t="s">
        <v>3757</v>
      </c>
      <c r="W3395" t="s">
        <v>3157</v>
      </c>
      <c r="X3395" t="s">
        <v>3158</v>
      </c>
      <c r="Y3395" t="s">
        <v>3114</v>
      </c>
      <c r="Z3395" t="s">
        <v>3532</v>
      </c>
      <c r="AA3395">
        <v>798243</v>
      </c>
      <c r="AB3395" s="203">
        <v>37030.875</v>
      </c>
      <c r="AC3395" s="203">
        <v>37032.875</v>
      </c>
    </row>
    <row r="3396" spans="1:31" x14ac:dyDescent="0.25">
      <c r="A3396" s="44" t="str">
        <f t="shared" si="261"/>
        <v xml:space="preserve"> Metals Financial</v>
      </c>
      <c r="B3396" s="44" t="str">
        <f t="shared" si="262"/>
        <v/>
      </c>
      <c r="C3396" s="44" t="str">
        <f t="shared" si="263"/>
        <v>Metals</v>
      </c>
      <c r="D3396" s="44" t="str">
        <f t="shared" si="264"/>
        <v>Financial</v>
      </c>
      <c r="E3396" s="44">
        <f>IF(VLOOKUP(S3396,'DD-Lookup'!$J$6:$L$50,3,FALSE)="Monthly",(YEAR(AC3396)-YEAR(AB3396))*12+MONTH(AC3396)-MONTH(AB3396)+1,(AC3396-AB3396+1))</f>
        <v>1</v>
      </c>
      <c r="F3396" s="218">
        <f t="shared" si="265"/>
        <v>15</v>
      </c>
      <c r="G3396" s="207">
        <v>1267018</v>
      </c>
      <c r="H3396" s="203">
        <v>37029.411805555559</v>
      </c>
      <c r="I3396" t="s">
        <v>3825</v>
      </c>
      <c r="M3396" t="s">
        <v>2482</v>
      </c>
      <c r="N3396" t="s">
        <v>3896</v>
      </c>
      <c r="O3396" t="s">
        <v>3897</v>
      </c>
      <c r="P3396" s="204">
        <v>15</v>
      </c>
      <c r="S3396" t="s">
        <v>3898</v>
      </c>
      <c r="T3396" t="s">
        <v>3899</v>
      </c>
      <c r="U3396" s="206">
        <v>1705</v>
      </c>
      <c r="V3396" t="s">
        <v>3826</v>
      </c>
      <c r="W3396" t="s">
        <v>3922</v>
      </c>
      <c r="X3396" t="s">
        <v>3902</v>
      </c>
      <c r="Y3396" t="s">
        <v>3903</v>
      </c>
      <c r="Z3396" t="s">
        <v>3904</v>
      </c>
      <c r="AA3396">
        <v>2138826</v>
      </c>
    </row>
    <row r="3397" spans="1:31" x14ac:dyDescent="0.25">
      <c r="A3397" s="44" t="str">
        <f t="shared" si="261"/>
        <v>US Natural Gas Financial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151</v>
      </c>
      <c r="F3397" s="218">
        <f t="shared" si="265"/>
        <v>377500</v>
      </c>
      <c r="G3397" s="207">
        <v>1267017</v>
      </c>
      <c r="H3397" s="203">
        <v>37029.411805555559</v>
      </c>
      <c r="I3397" t="s">
        <v>3769</v>
      </c>
      <c r="M3397" t="s">
        <v>2476</v>
      </c>
      <c r="N3397" t="s">
        <v>2711</v>
      </c>
      <c r="O3397" t="s">
        <v>3148</v>
      </c>
      <c r="Q3397" s="204">
        <v>2500</v>
      </c>
      <c r="S3397" t="s">
        <v>2477</v>
      </c>
      <c r="T3397" t="s">
        <v>3899</v>
      </c>
      <c r="U3397" s="206">
        <v>4.7050000000000001</v>
      </c>
      <c r="V3397" t="s">
        <v>3866</v>
      </c>
      <c r="W3397" t="s">
        <v>3390</v>
      </c>
      <c r="X3397" t="s">
        <v>2713</v>
      </c>
      <c r="Y3397" t="s">
        <v>3964</v>
      </c>
      <c r="Z3397" t="s">
        <v>3532</v>
      </c>
      <c r="AA3397" t="s">
        <v>339</v>
      </c>
      <c r="AB3397" s="203">
        <v>37196</v>
      </c>
      <c r="AC3397" s="203">
        <v>37346</v>
      </c>
    </row>
    <row r="3398" spans="1:31" x14ac:dyDescent="0.25">
      <c r="A3398" s="44" t="str">
        <f t="shared" si="261"/>
        <v>US Natural Gas Financial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Financial</v>
      </c>
      <c r="E3398" s="44">
        <f>IF(VLOOKUP(S3398,'DD-Lookup'!$J$6:$L$50,3,FALSE)="Monthly",(YEAR(AC3398)-YEAR(AB3398))*12+MONTH(AC3398)-MONTH(AB3398)+1,(AC3398-AB3398+1))</f>
        <v>365</v>
      </c>
      <c r="F3398" s="218">
        <f t="shared" si="265"/>
        <v>182500</v>
      </c>
      <c r="G3398" s="207">
        <v>1267019</v>
      </c>
      <c r="H3398" s="203">
        <v>37029.411805555559</v>
      </c>
      <c r="I3398" t="s">
        <v>2717</v>
      </c>
      <c r="M3398" t="s">
        <v>2476</v>
      </c>
      <c r="N3398" t="s">
        <v>2711</v>
      </c>
      <c r="O3398" t="s">
        <v>3178</v>
      </c>
      <c r="Q3398" s="204">
        <v>500</v>
      </c>
      <c r="S3398" t="s">
        <v>2477</v>
      </c>
      <c r="T3398" t="s">
        <v>3899</v>
      </c>
      <c r="U3398" s="206">
        <v>4.4050000000000002</v>
      </c>
      <c r="V3398" t="s">
        <v>2718</v>
      </c>
      <c r="W3398" t="s">
        <v>3390</v>
      </c>
      <c r="X3398" t="s">
        <v>2713</v>
      </c>
      <c r="Y3398" t="s">
        <v>3964</v>
      </c>
      <c r="Z3398" t="s">
        <v>3532</v>
      </c>
      <c r="AA3398" t="s">
        <v>340</v>
      </c>
      <c r="AB3398" s="203">
        <v>37257.875</v>
      </c>
      <c r="AC3398" s="203">
        <v>37621.875</v>
      </c>
    </row>
    <row r="3399" spans="1:31" x14ac:dyDescent="0.25">
      <c r="A3399" s="44" t="str">
        <f t="shared" si="261"/>
        <v>US Natural Gas Financial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Financial</v>
      </c>
      <c r="E3399" s="44">
        <f>IF(VLOOKUP(S3399,'DD-Lookup'!$J$6:$L$50,3,FALSE)="Monthly",(YEAR(AC3399)-YEAR(AB3399))*12+MONTH(AC3399)-MONTH(AB3399)+1,(AC3399-AB3399+1))</f>
        <v>31</v>
      </c>
      <c r="F3399" s="218">
        <f t="shared" si="265"/>
        <v>77500</v>
      </c>
      <c r="G3399" s="207">
        <v>1267020</v>
      </c>
      <c r="H3399" s="203">
        <v>37029.411840277775</v>
      </c>
      <c r="I3399" t="s">
        <v>2704</v>
      </c>
      <c r="M3399" t="s">
        <v>2476</v>
      </c>
      <c r="N3399" t="s">
        <v>2711</v>
      </c>
      <c r="O3399" t="s">
        <v>2724</v>
      </c>
      <c r="Q3399" s="204">
        <v>2500</v>
      </c>
      <c r="S3399" t="s">
        <v>2477</v>
      </c>
      <c r="T3399" t="s">
        <v>3899</v>
      </c>
      <c r="U3399" s="206">
        <v>4.3550000000000004</v>
      </c>
      <c r="V3399" t="s">
        <v>3163</v>
      </c>
      <c r="W3399" t="s">
        <v>3390</v>
      </c>
      <c r="X3399" t="s">
        <v>2713</v>
      </c>
      <c r="Y3399" t="s">
        <v>3964</v>
      </c>
      <c r="Z3399" t="s">
        <v>3532</v>
      </c>
      <c r="AA3399" t="s">
        <v>341</v>
      </c>
      <c r="AB3399" s="203">
        <v>37104.875</v>
      </c>
      <c r="AC3399" s="203">
        <v>37134.875</v>
      </c>
    </row>
    <row r="3400" spans="1:31" x14ac:dyDescent="0.25">
      <c r="A3400" s="44" t="str">
        <f t="shared" si="261"/>
        <v>US Natural Gas Financial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Financial</v>
      </c>
      <c r="E3400" s="44">
        <f>IF(VLOOKUP(S3400,'DD-Lookup'!$J$6:$L$50,3,FALSE)="Monthly",(YEAR(AC3400)-YEAR(AB3400))*12+MONTH(AC3400)-MONTH(AB3400)+1,(AC3400-AB3400+1))</f>
        <v>13</v>
      </c>
      <c r="F3400" s="218">
        <f t="shared" si="265"/>
        <v>325000</v>
      </c>
      <c r="G3400" s="207">
        <v>1267023</v>
      </c>
      <c r="H3400" s="203">
        <v>37029.411851851852</v>
      </c>
      <c r="I3400" t="s">
        <v>3118</v>
      </c>
      <c r="M3400" t="s">
        <v>2476</v>
      </c>
      <c r="N3400" t="s">
        <v>2711</v>
      </c>
      <c r="O3400" t="s">
        <v>2588</v>
      </c>
      <c r="Q3400" s="204">
        <v>25000</v>
      </c>
      <c r="S3400" t="s">
        <v>2477</v>
      </c>
      <c r="T3400" t="s">
        <v>3899</v>
      </c>
      <c r="U3400" s="206">
        <v>4.17</v>
      </c>
      <c r="V3400" t="s">
        <v>2822</v>
      </c>
      <c r="W3400" t="s">
        <v>3181</v>
      </c>
      <c r="X3400" t="s">
        <v>2306</v>
      </c>
      <c r="Y3400" t="s">
        <v>3964</v>
      </c>
      <c r="Z3400" t="s">
        <v>3532</v>
      </c>
      <c r="AA3400" t="s">
        <v>342</v>
      </c>
      <c r="AB3400" s="203">
        <v>37030.875</v>
      </c>
      <c r="AC3400" s="203">
        <v>37042.875</v>
      </c>
    </row>
    <row r="3401" spans="1:31" x14ac:dyDescent="0.25">
      <c r="A3401" s="44" t="str">
        <f t="shared" si="261"/>
        <v xml:space="preserve"> Metals Financial</v>
      </c>
      <c r="B3401" s="44" t="str">
        <f t="shared" si="262"/>
        <v/>
      </c>
      <c r="C3401" s="44" t="str">
        <f t="shared" si="263"/>
        <v>Metals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1</v>
      </c>
      <c r="F3401" s="218">
        <f t="shared" si="265"/>
        <v>15</v>
      </c>
      <c r="G3401" s="207">
        <v>1267024</v>
      </c>
      <c r="H3401" s="203">
        <v>37029.411932870367</v>
      </c>
      <c r="I3401" t="s">
        <v>336</v>
      </c>
      <c r="M3401" t="s">
        <v>2482</v>
      </c>
      <c r="N3401" t="s">
        <v>3896</v>
      </c>
      <c r="O3401" t="s">
        <v>3897</v>
      </c>
      <c r="Q3401" s="204">
        <v>15</v>
      </c>
      <c r="S3401" t="s">
        <v>3898</v>
      </c>
      <c r="T3401" t="s">
        <v>3899</v>
      </c>
      <c r="U3401" s="206">
        <v>1706</v>
      </c>
      <c r="V3401" t="s">
        <v>337</v>
      </c>
      <c r="W3401" t="s">
        <v>3922</v>
      </c>
      <c r="X3401" t="s">
        <v>3902</v>
      </c>
      <c r="Y3401" t="s">
        <v>3903</v>
      </c>
      <c r="Z3401" t="s">
        <v>3904</v>
      </c>
      <c r="AA3401">
        <v>2138828</v>
      </c>
    </row>
    <row r="3402" spans="1:31" x14ac:dyDescent="0.25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</v>
      </c>
      <c r="F3402" s="218">
        <f t="shared" si="265"/>
        <v>4227</v>
      </c>
      <c r="G3402" s="207">
        <v>1267025</v>
      </c>
      <c r="H3402" s="203">
        <v>37029.412002314813</v>
      </c>
      <c r="I3402" t="s">
        <v>2669</v>
      </c>
      <c r="M3402" t="s">
        <v>2476</v>
      </c>
      <c r="N3402" t="s">
        <v>3110</v>
      </c>
      <c r="O3402" t="s">
        <v>1753</v>
      </c>
      <c r="P3402" s="204">
        <v>1409</v>
      </c>
      <c r="S3402" t="s">
        <v>2477</v>
      </c>
      <c r="T3402" t="s">
        <v>3899</v>
      </c>
      <c r="U3402" s="206">
        <v>4.17</v>
      </c>
      <c r="V3402" t="s">
        <v>3146</v>
      </c>
      <c r="W3402" t="s">
        <v>3112</v>
      </c>
      <c r="X3402" t="s">
        <v>3113</v>
      </c>
      <c r="Y3402" t="s">
        <v>3114</v>
      </c>
      <c r="Z3402" t="s">
        <v>3532</v>
      </c>
      <c r="AA3402">
        <v>798244</v>
      </c>
      <c r="AB3402" s="203">
        <v>37030.875</v>
      </c>
      <c r="AC3402" s="203">
        <v>37032.875</v>
      </c>
    </row>
    <row r="3403" spans="1:31" x14ac:dyDescent="0.25">
      <c r="A3403" s="44" t="str">
        <f t="shared" ref="A3403:A3466" si="266">B3403&amp;" "&amp;C3403&amp;" "&amp;D3403</f>
        <v xml:space="preserve"> Metals Financial</v>
      </c>
      <c r="B3403" s="44" t="str">
        <f t="shared" ref="B3403:B3466" si="267">IF((LEFT(N3403,2)="US"),"US","")</f>
        <v/>
      </c>
      <c r="C3403" s="44" t="str">
        <f t="shared" ref="C3403:C3466" si="268">M3403</f>
        <v>Metals</v>
      </c>
      <c r="D3403" s="44" t="str">
        <f t="shared" ref="D3403:D3466" si="269">IF(ISNUMBER(FIND("Phy",N3403))=TRUE,"Physical","Financial")</f>
        <v>Financial</v>
      </c>
      <c r="E3403" s="44">
        <f>IF(VLOOKUP(S3403,'DD-Lookup'!$J$6:$L$50,3,FALSE)="Monthly",(YEAR(AC3403)-YEAR(AB3403))*12+MONTH(AC3403)-MONTH(AB3403)+1,(AC3403-AB3403+1))</f>
        <v>1</v>
      </c>
      <c r="F3403" s="218">
        <f t="shared" ref="F3403:F3466" si="270">E3403*SUM(P3403:Q3403)</f>
        <v>10</v>
      </c>
      <c r="G3403" s="207">
        <v>1267026</v>
      </c>
      <c r="H3403" s="203">
        <v>37029.41201388889</v>
      </c>
      <c r="I3403" t="s">
        <v>4011</v>
      </c>
      <c r="M3403" t="s">
        <v>2482</v>
      </c>
      <c r="N3403" t="s">
        <v>3896</v>
      </c>
      <c r="O3403" t="s">
        <v>3897</v>
      </c>
      <c r="P3403" s="204">
        <v>10</v>
      </c>
      <c r="S3403" t="s">
        <v>3898</v>
      </c>
      <c r="T3403" t="s">
        <v>3899</v>
      </c>
      <c r="U3403" s="206">
        <v>1704</v>
      </c>
      <c r="V3403" t="s">
        <v>1203</v>
      </c>
      <c r="W3403" t="s">
        <v>3922</v>
      </c>
      <c r="X3403" t="s">
        <v>3902</v>
      </c>
      <c r="Y3403" t="s">
        <v>3903</v>
      </c>
      <c r="Z3403" t="s">
        <v>3904</v>
      </c>
      <c r="AA3403">
        <v>2138830</v>
      </c>
    </row>
    <row r="3404" spans="1:31" x14ac:dyDescent="0.25">
      <c r="A3404" s="44" t="str">
        <f t="shared" si="266"/>
        <v>US Natural Gas Financial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30</v>
      </c>
      <c r="F3404" s="218">
        <f t="shared" si="270"/>
        <v>225000</v>
      </c>
      <c r="G3404" s="207">
        <v>1267027</v>
      </c>
      <c r="H3404" s="203">
        <v>37029.41201388889</v>
      </c>
      <c r="I3404" t="s">
        <v>2710</v>
      </c>
      <c r="M3404" t="s">
        <v>2476</v>
      </c>
      <c r="N3404" t="s">
        <v>2711</v>
      </c>
      <c r="O3404" t="s">
        <v>2712</v>
      </c>
      <c r="Q3404" s="204">
        <v>7500</v>
      </c>
      <c r="S3404" t="s">
        <v>2477</v>
      </c>
      <c r="T3404" t="s">
        <v>3899</v>
      </c>
      <c r="U3404" s="206">
        <v>4.2050000000000001</v>
      </c>
      <c r="V3404" t="s">
        <v>2962</v>
      </c>
      <c r="W3404" t="s">
        <v>3390</v>
      </c>
      <c r="X3404" t="s">
        <v>2713</v>
      </c>
      <c r="Y3404" t="s">
        <v>3964</v>
      </c>
      <c r="Z3404" t="s">
        <v>3532</v>
      </c>
      <c r="AA3404" t="s">
        <v>343</v>
      </c>
      <c r="AB3404" s="203">
        <v>37043.875</v>
      </c>
      <c r="AC3404" s="203">
        <v>37072.875</v>
      </c>
    </row>
    <row r="3405" spans="1:31" x14ac:dyDescent="0.25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3</v>
      </c>
      <c r="F3405" s="218">
        <f t="shared" si="270"/>
        <v>1983</v>
      </c>
      <c r="G3405" s="207">
        <v>1267029</v>
      </c>
      <c r="H3405" s="203">
        <v>37029.412210648145</v>
      </c>
      <c r="I3405" t="s">
        <v>3639</v>
      </c>
      <c r="M3405" t="s">
        <v>2476</v>
      </c>
      <c r="N3405" t="s">
        <v>3110</v>
      </c>
      <c r="O3405" t="s">
        <v>1753</v>
      </c>
      <c r="Q3405" s="204">
        <v>661</v>
      </c>
      <c r="S3405" t="s">
        <v>2477</v>
      </c>
      <c r="T3405" t="s">
        <v>3899</v>
      </c>
      <c r="U3405" s="206">
        <v>4.2074999999999996</v>
      </c>
      <c r="V3405" t="s">
        <v>3672</v>
      </c>
      <c r="W3405" t="s">
        <v>3112</v>
      </c>
      <c r="X3405" t="s">
        <v>3113</v>
      </c>
      <c r="Y3405" t="s">
        <v>3114</v>
      </c>
      <c r="Z3405" t="s">
        <v>3532</v>
      </c>
      <c r="AA3405">
        <v>798245</v>
      </c>
      <c r="AB3405" s="203">
        <v>37030.875</v>
      </c>
      <c r="AC3405" s="203">
        <v>37032.875</v>
      </c>
    </row>
    <row r="3406" spans="1:31" x14ac:dyDescent="0.25">
      <c r="A3406" s="44" t="str">
        <f t="shared" si="266"/>
        <v xml:space="preserve"> Natural Gas Physical</v>
      </c>
      <c r="B3406" s="44" t="str">
        <f t="shared" si="267"/>
        <v/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4</v>
      </c>
      <c r="F3406" s="218">
        <f t="shared" si="270"/>
        <v>20000</v>
      </c>
      <c r="G3406" s="207">
        <v>1267030</v>
      </c>
      <c r="H3406" s="203">
        <v>37029.412303240744</v>
      </c>
      <c r="I3406" t="s">
        <v>3816</v>
      </c>
      <c r="M3406" t="s">
        <v>2476</v>
      </c>
      <c r="N3406" t="s">
        <v>2391</v>
      </c>
      <c r="O3406" t="s">
        <v>2080</v>
      </c>
      <c r="P3406" s="204">
        <v>5000</v>
      </c>
      <c r="S3406" t="s">
        <v>4050</v>
      </c>
      <c r="T3406" t="s">
        <v>2392</v>
      </c>
      <c r="U3406" s="206">
        <v>5.4249999999999998</v>
      </c>
      <c r="V3406" t="s">
        <v>3817</v>
      </c>
      <c r="W3406" t="s">
        <v>2394</v>
      </c>
      <c r="X3406" t="s">
        <v>2395</v>
      </c>
      <c r="Y3406" t="s">
        <v>3114</v>
      </c>
      <c r="Z3406" t="s">
        <v>3533</v>
      </c>
      <c r="AA3406">
        <v>798246</v>
      </c>
      <c r="AB3406" s="203">
        <v>37029.875</v>
      </c>
      <c r="AC3406" s="203">
        <v>37032.875</v>
      </c>
    </row>
    <row r="3407" spans="1:31" x14ac:dyDescent="0.25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</v>
      </c>
      <c r="F3407" s="218">
        <f t="shared" si="270"/>
        <v>1251</v>
      </c>
      <c r="G3407" s="207">
        <v>1267031</v>
      </c>
      <c r="H3407" s="203">
        <v>37029.41233796296</v>
      </c>
      <c r="I3407" t="s">
        <v>2853</v>
      </c>
      <c r="M3407" t="s">
        <v>2476</v>
      </c>
      <c r="N3407" t="s">
        <v>3110</v>
      </c>
      <c r="O3407" t="s">
        <v>2625</v>
      </c>
      <c r="P3407" s="204">
        <v>417</v>
      </c>
      <c r="S3407" t="s">
        <v>2477</v>
      </c>
      <c r="T3407" t="s">
        <v>3899</v>
      </c>
      <c r="U3407" s="206">
        <v>4.13</v>
      </c>
      <c r="V3407" t="s">
        <v>2854</v>
      </c>
      <c r="W3407" t="s">
        <v>4133</v>
      </c>
      <c r="X3407" t="s">
        <v>2378</v>
      </c>
      <c r="Y3407" t="s">
        <v>3114</v>
      </c>
      <c r="Z3407" t="s">
        <v>3532</v>
      </c>
      <c r="AA3407">
        <v>798247</v>
      </c>
      <c r="AB3407" s="203">
        <v>37030.875</v>
      </c>
      <c r="AC3407" s="203">
        <v>37032.875</v>
      </c>
    </row>
    <row r="3408" spans="1:31" x14ac:dyDescent="0.25">
      <c r="A3408" s="44" t="str">
        <f t="shared" si="266"/>
        <v xml:space="preserve"> Natural Gas Physical</v>
      </c>
      <c r="B3408" s="44" t="str">
        <f t="shared" si="267"/>
        <v/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4</v>
      </c>
      <c r="F3408" s="218">
        <f t="shared" si="270"/>
        <v>20000</v>
      </c>
      <c r="G3408" s="207">
        <v>1267032</v>
      </c>
      <c r="H3408" s="203">
        <v>37029.412511574075</v>
      </c>
      <c r="I3408" t="s">
        <v>2307</v>
      </c>
      <c r="M3408" t="s">
        <v>2476</v>
      </c>
      <c r="N3408" t="s">
        <v>2391</v>
      </c>
      <c r="O3408" t="s">
        <v>2080</v>
      </c>
      <c r="P3408" s="204">
        <v>5000</v>
      </c>
      <c r="S3408" t="s">
        <v>4050</v>
      </c>
      <c r="T3408" t="s">
        <v>2392</v>
      </c>
      <c r="U3408" s="206">
        <v>5.4249999999999998</v>
      </c>
      <c r="V3408" t="s">
        <v>3848</v>
      </c>
      <c r="W3408" t="s">
        <v>2394</v>
      </c>
      <c r="X3408" t="s">
        <v>2395</v>
      </c>
      <c r="Y3408" t="s">
        <v>3114</v>
      </c>
      <c r="Z3408" t="s">
        <v>3533</v>
      </c>
      <c r="AA3408">
        <v>798248</v>
      </c>
      <c r="AB3408" s="203">
        <v>37029.875</v>
      </c>
      <c r="AC3408" s="203">
        <v>37032.875</v>
      </c>
    </row>
    <row r="3409" spans="1:29" x14ac:dyDescent="0.25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3</v>
      </c>
      <c r="F3409" s="218">
        <f t="shared" si="270"/>
        <v>30000</v>
      </c>
      <c r="G3409" s="207">
        <v>1267033</v>
      </c>
      <c r="H3409" s="203">
        <v>37029.412534722222</v>
      </c>
      <c r="I3409" t="s">
        <v>2723</v>
      </c>
      <c r="M3409" t="s">
        <v>2476</v>
      </c>
      <c r="N3409" t="s">
        <v>3110</v>
      </c>
      <c r="O3409" t="s">
        <v>2606</v>
      </c>
      <c r="P3409" s="204">
        <v>10000</v>
      </c>
      <c r="S3409" t="s">
        <v>2477</v>
      </c>
      <c r="T3409" t="s">
        <v>3899</v>
      </c>
      <c r="U3409" s="206">
        <v>4.165</v>
      </c>
      <c r="V3409" t="s">
        <v>2837</v>
      </c>
      <c r="W3409" t="s">
        <v>2319</v>
      </c>
      <c r="X3409" t="s">
        <v>2320</v>
      </c>
      <c r="Y3409" t="s">
        <v>3114</v>
      </c>
      <c r="Z3409" t="s">
        <v>3532</v>
      </c>
      <c r="AA3409">
        <v>798249</v>
      </c>
      <c r="AB3409" s="203">
        <v>37030.875</v>
      </c>
      <c r="AC3409" s="203">
        <v>37032.875</v>
      </c>
    </row>
    <row r="3410" spans="1:29" x14ac:dyDescent="0.25">
      <c r="A3410" s="44" t="str">
        <f t="shared" si="266"/>
        <v>US Crude Physical</v>
      </c>
      <c r="B3410" s="44" t="str">
        <f t="shared" si="267"/>
        <v>US</v>
      </c>
      <c r="C3410" s="44" t="str">
        <f t="shared" si="268"/>
        <v>Crude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31</v>
      </c>
      <c r="F3410" s="218">
        <f t="shared" si="270"/>
        <v>93000</v>
      </c>
      <c r="G3410" s="207">
        <v>1267034</v>
      </c>
      <c r="H3410" s="203">
        <v>37029.412592592591</v>
      </c>
      <c r="I3410" t="s">
        <v>2346</v>
      </c>
      <c r="M3410" t="s">
        <v>3626</v>
      </c>
      <c r="N3410" t="s">
        <v>3716</v>
      </c>
      <c r="O3410" t="s">
        <v>1228</v>
      </c>
      <c r="P3410" s="204">
        <v>3000</v>
      </c>
      <c r="S3410" t="s">
        <v>3718</v>
      </c>
      <c r="T3410" t="s">
        <v>3899</v>
      </c>
      <c r="U3410" s="206">
        <v>0.15</v>
      </c>
      <c r="V3410" t="s">
        <v>2991</v>
      </c>
      <c r="W3410" t="s">
        <v>3700</v>
      </c>
      <c r="X3410" t="s">
        <v>3719</v>
      </c>
      <c r="Y3410" t="s">
        <v>3964</v>
      </c>
      <c r="Z3410" t="s">
        <v>3720</v>
      </c>
      <c r="AA3410" t="s">
        <v>344</v>
      </c>
      <c r="AB3410" s="203">
        <v>37073.875</v>
      </c>
      <c r="AC3410" s="203">
        <v>37103.875</v>
      </c>
    </row>
    <row r="3411" spans="1:29" x14ac:dyDescent="0.25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3</v>
      </c>
      <c r="F3411" s="218">
        <f t="shared" si="270"/>
        <v>26100</v>
      </c>
      <c r="G3411" s="207">
        <v>1267035</v>
      </c>
      <c r="H3411" s="203">
        <v>37029.412824074076</v>
      </c>
      <c r="I3411" t="s">
        <v>2313</v>
      </c>
      <c r="M3411" t="s">
        <v>2476</v>
      </c>
      <c r="N3411" t="s">
        <v>3110</v>
      </c>
      <c r="O3411" t="s">
        <v>1762</v>
      </c>
      <c r="Q3411" s="204">
        <v>8700</v>
      </c>
      <c r="S3411" t="s">
        <v>2477</v>
      </c>
      <c r="T3411" t="s">
        <v>3899</v>
      </c>
      <c r="U3411" s="206">
        <v>4.13</v>
      </c>
      <c r="V3411" t="s">
        <v>2348</v>
      </c>
      <c r="W3411" t="s">
        <v>3157</v>
      </c>
      <c r="X3411" t="s">
        <v>3158</v>
      </c>
      <c r="Y3411" t="s">
        <v>3114</v>
      </c>
      <c r="Z3411" t="s">
        <v>3532</v>
      </c>
      <c r="AA3411">
        <v>798250</v>
      </c>
      <c r="AB3411" s="203">
        <v>37030.875</v>
      </c>
      <c r="AC3411" s="203">
        <v>37032.875</v>
      </c>
    </row>
    <row r="3412" spans="1:29" x14ac:dyDescent="0.25">
      <c r="A3412" s="44" t="str">
        <f t="shared" si="266"/>
        <v xml:space="preserve"> Sea Freight Financial</v>
      </c>
      <c r="B3412" s="44" t="str">
        <f t="shared" si="267"/>
        <v/>
      </c>
      <c r="C3412" s="44" t="str">
        <f t="shared" si="268"/>
        <v>Sea Freight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31</v>
      </c>
      <c r="F3412" s="218">
        <f t="shared" si="270"/>
        <v>496</v>
      </c>
      <c r="G3412" s="207">
        <v>1267037</v>
      </c>
      <c r="H3412" s="203">
        <v>37029.413275462961</v>
      </c>
      <c r="I3412" t="s">
        <v>4168</v>
      </c>
      <c r="M3412" t="s">
        <v>3083</v>
      </c>
      <c r="N3412" t="s">
        <v>248</v>
      </c>
      <c r="O3412" t="s">
        <v>345</v>
      </c>
      <c r="P3412" s="204">
        <v>16</v>
      </c>
      <c r="S3412" t="s">
        <v>3233</v>
      </c>
      <c r="T3412" t="s">
        <v>3899</v>
      </c>
      <c r="U3412" s="206">
        <v>145</v>
      </c>
      <c r="V3412" t="s">
        <v>250</v>
      </c>
      <c r="W3412" t="s">
        <v>3084</v>
      </c>
      <c r="X3412" t="s">
        <v>251</v>
      </c>
      <c r="Y3412" t="s">
        <v>3964</v>
      </c>
      <c r="Z3412" t="s">
        <v>252</v>
      </c>
      <c r="AA3412" t="s">
        <v>346</v>
      </c>
      <c r="AB3412" s="203">
        <v>37012</v>
      </c>
      <c r="AC3412" s="203">
        <v>37042</v>
      </c>
    </row>
    <row r="3413" spans="1:29" x14ac:dyDescent="0.25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3</v>
      </c>
      <c r="F3413" s="218">
        <f t="shared" si="270"/>
        <v>30000</v>
      </c>
      <c r="G3413" s="207">
        <v>1267038</v>
      </c>
      <c r="H3413" s="203">
        <v>37029.413310185184</v>
      </c>
      <c r="I3413" t="s">
        <v>2464</v>
      </c>
      <c r="M3413" t="s">
        <v>2476</v>
      </c>
      <c r="N3413" t="s">
        <v>3110</v>
      </c>
      <c r="O3413" t="s">
        <v>2606</v>
      </c>
      <c r="P3413" s="204">
        <v>10000</v>
      </c>
      <c r="S3413" t="s">
        <v>2477</v>
      </c>
      <c r="T3413" t="s">
        <v>3899</v>
      </c>
      <c r="U3413" s="206">
        <v>4.165</v>
      </c>
      <c r="V3413" t="s">
        <v>4134</v>
      </c>
      <c r="W3413" t="s">
        <v>2319</v>
      </c>
      <c r="X3413" t="s">
        <v>2320</v>
      </c>
      <c r="Y3413" t="s">
        <v>3114</v>
      </c>
      <c r="Z3413" t="s">
        <v>3532</v>
      </c>
      <c r="AA3413">
        <v>798252</v>
      </c>
      <c r="AB3413" s="203">
        <v>37030.875</v>
      </c>
      <c r="AC3413" s="203">
        <v>37032.875</v>
      </c>
    </row>
    <row r="3414" spans="1:29" x14ac:dyDescent="0.25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3</v>
      </c>
      <c r="F3414" s="218">
        <f t="shared" si="270"/>
        <v>3900</v>
      </c>
      <c r="G3414" s="207">
        <v>1267039</v>
      </c>
      <c r="H3414" s="203">
        <v>37029.41333333333</v>
      </c>
      <c r="I3414" t="s">
        <v>3115</v>
      </c>
      <c r="M3414" t="s">
        <v>2476</v>
      </c>
      <c r="N3414" t="s">
        <v>3110</v>
      </c>
      <c r="O3414" t="s">
        <v>1762</v>
      </c>
      <c r="Q3414" s="204">
        <v>1300</v>
      </c>
      <c r="S3414" t="s">
        <v>2477</v>
      </c>
      <c r="T3414" t="s">
        <v>3899</v>
      </c>
      <c r="U3414" s="206">
        <v>4.1349999999999998</v>
      </c>
      <c r="V3414" t="s">
        <v>3156</v>
      </c>
      <c r="W3414" t="s">
        <v>3157</v>
      </c>
      <c r="X3414" t="s">
        <v>3158</v>
      </c>
      <c r="Y3414" t="s">
        <v>3114</v>
      </c>
      <c r="Z3414" t="s">
        <v>3532</v>
      </c>
      <c r="AA3414">
        <v>798253</v>
      </c>
      <c r="AB3414" s="203">
        <v>37030.875</v>
      </c>
      <c r="AC3414" s="203">
        <v>37032.875</v>
      </c>
    </row>
    <row r="3415" spans="1:29" x14ac:dyDescent="0.25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3</v>
      </c>
      <c r="F3415" s="218">
        <f t="shared" si="270"/>
        <v>19500</v>
      </c>
      <c r="G3415" s="207">
        <v>1267040</v>
      </c>
      <c r="H3415" s="203">
        <v>37029.413344907407</v>
      </c>
      <c r="I3415" t="s">
        <v>3136</v>
      </c>
      <c r="M3415" t="s">
        <v>2476</v>
      </c>
      <c r="N3415" t="s">
        <v>3110</v>
      </c>
      <c r="O3415" t="s">
        <v>1762</v>
      </c>
      <c r="P3415" s="204">
        <v>6500</v>
      </c>
      <c r="S3415" t="s">
        <v>2477</v>
      </c>
      <c r="T3415" t="s">
        <v>3899</v>
      </c>
      <c r="U3415" s="206">
        <v>4.1349999999999998</v>
      </c>
      <c r="V3415" t="s">
        <v>3820</v>
      </c>
      <c r="W3415" t="s">
        <v>3157</v>
      </c>
      <c r="X3415" t="s">
        <v>3158</v>
      </c>
      <c r="Y3415" t="s">
        <v>3114</v>
      </c>
      <c r="Z3415" t="s">
        <v>3532</v>
      </c>
      <c r="AA3415">
        <v>798254</v>
      </c>
      <c r="AB3415" s="203">
        <v>37030.875</v>
      </c>
      <c r="AC3415" s="203">
        <v>37032.875</v>
      </c>
    </row>
    <row r="3416" spans="1:29" x14ac:dyDescent="0.25">
      <c r="A3416" s="44" t="str">
        <f t="shared" si="266"/>
        <v>US Power Physical</v>
      </c>
      <c r="B3416" s="44" t="str">
        <f t="shared" si="267"/>
        <v>US</v>
      </c>
      <c r="C3416" s="44" t="str">
        <f t="shared" si="268"/>
        <v>Power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62</v>
      </c>
      <c r="F3416" s="218">
        <f t="shared" si="270"/>
        <v>3100</v>
      </c>
      <c r="G3416" s="207">
        <v>1267041</v>
      </c>
      <c r="H3416" s="203">
        <v>37029.413368055553</v>
      </c>
      <c r="I3416" t="s">
        <v>2654</v>
      </c>
      <c r="M3416" t="s">
        <v>3301</v>
      </c>
      <c r="N3416" t="s">
        <v>2631</v>
      </c>
      <c r="O3416" t="s">
        <v>3211</v>
      </c>
      <c r="Q3416" s="204">
        <v>50</v>
      </c>
      <c r="S3416" t="s">
        <v>2475</v>
      </c>
      <c r="T3416" t="s">
        <v>3899</v>
      </c>
      <c r="U3416" s="206">
        <v>76</v>
      </c>
      <c r="V3416" t="s">
        <v>2659</v>
      </c>
      <c r="W3416" t="s">
        <v>2708</v>
      </c>
      <c r="X3416" t="s">
        <v>2709</v>
      </c>
      <c r="Y3416" t="s">
        <v>4166</v>
      </c>
      <c r="Z3416" t="s">
        <v>3527</v>
      </c>
      <c r="AA3416">
        <v>615366.1</v>
      </c>
      <c r="AB3416" s="203">
        <v>37438.594444444447</v>
      </c>
      <c r="AC3416" s="203">
        <v>37499.594444444447</v>
      </c>
    </row>
    <row r="3417" spans="1:29" x14ac:dyDescent="0.25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3</v>
      </c>
      <c r="F3417" s="218">
        <f t="shared" si="270"/>
        <v>7500</v>
      </c>
      <c r="G3417" s="207">
        <v>1267042</v>
      </c>
      <c r="H3417" s="203">
        <v>37029.413391203707</v>
      </c>
      <c r="I3417" t="s">
        <v>2630</v>
      </c>
      <c r="M3417" t="s">
        <v>2476</v>
      </c>
      <c r="N3417" t="s">
        <v>3110</v>
      </c>
      <c r="O3417" t="s">
        <v>2628</v>
      </c>
      <c r="P3417" s="204">
        <v>2500</v>
      </c>
      <c r="S3417" t="s">
        <v>2477</v>
      </c>
      <c r="T3417" t="s">
        <v>3899</v>
      </c>
      <c r="U3417" s="206">
        <v>4.335</v>
      </c>
      <c r="V3417" t="s">
        <v>2936</v>
      </c>
      <c r="W3417" t="s">
        <v>2337</v>
      </c>
      <c r="X3417" t="s">
        <v>2338</v>
      </c>
      <c r="Y3417" t="s">
        <v>3114</v>
      </c>
      <c r="Z3417" t="s">
        <v>3532</v>
      </c>
      <c r="AA3417">
        <v>798255</v>
      </c>
      <c r="AB3417" s="203">
        <v>37030.875</v>
      </c>
      <c r="AC3417" s="203">
        <v>37032.875</v>
      </c>
    </row>
    <row r="3418" spans="1:29" x14ac:dyDescent="0.25">
      <c r="A3418" s="44" t="str">
        <f t="shared" si="266"/>
        <v xml:space="preserve"> Aluminum Physical</v>
      </c>
      <c r="B3418" s="44" t="str">
        <f t="shared" si="267"/>
        <v/>
      </c>
      <c r="C3418" s="44" t="str">
        <f t="shared" si="268"/>
        <v>Aluminum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31</v>
      </c>
      <c r="F3418" s="218">
        <f t="shared" si="270"/>
        <v>620</v>
      </c>
      <c r="G3418" s="207">
        <v>1267043</v>
      </c>
      <c r="H3418" s="203">
        <v>37029.413437499999</v>
      </c>
      <c r="I3418" t="s">
        <v>347</v>
      </c>
      <c r="M3418" t="s">
        <v>3058</v>
      </c>
      <c r="N3418" t="s">
        <v>3059</v>
      </c>
      <c r="O3418" t="s">
        <v>3062</v>
      </c>
      <c r="P3418" s="204">
        <v>20</v>
      </c>
      <c r="S3418" t="s">
        <v>3060</v>
      </c>
      <c r="T3418" t="s">
        <v>3899</v>
      </c>
      <c r="U3418" s="206">
        <v>32</v>
      </c>
      <c r="V3418" t="s">
        <v>348</v>
      </c>
      <c r="W3418" t="s">
        <v>3061</v>
      </c>
      <c r="X3418" t="s">
        <v>3902</v>
      </c>
      <c r="Y3418" t="s">
        <v>3903</v>
      </c>
      <c r="Z3418" t="s">
        <v>4032</v>
      </c>
      <c r="AA3418" t="s">
        <v>349</v>
      </c>
      <c r="AB3418" s="203">
        <v>37073</v>
      </c>
      <c r="AC3418" s="203">
        <v>37103</v>
      </c>
    </row>
    <row r="3419" spans="1:29" x14ac:dyDescent="0.25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3</v>
      </c>
      <c r="F3419" s="218">
        <f t="shared" si="270"/>
        <v>15000</v>
      </c>
      <c r="G3419" s="207">
        <v>1267044</v>
      </c>
      <c r="H3419" s="203">
        <v>37029.413449074076</v>
      </c>
      <c r="I3419" t="s">
        <v>2863</v>
      </c>
      <c r="M3419" t="s">
        <v>2476</v>
      </c>
      <c r="N3419" t="s">
        <v>3110</v>
      </c>
      <c r="O3419" t="s">
        <v>2624</v>
      </c>
      <c r="P3419" s="204">
        <v>5000</v>
      </c>
      <c r="S3419" t="s">
        <v>2477</v>
      </c>
      <c r="T3419" t="s">
        <v>3899</v>
      </c>
      <c r="U3419" s="206">
        <v>4.1500000000000004</v>
      </c>
      <c r="V3419" t="s">
        <v>2901</v>
      </c>
      <c r="W3419" t="s">
        <v>4133</v>
      </c>
      <c r="X3419" t="s">
        <v>2378</v>
      </c>
      <c r="Y3419" t="s">
        <v>3114</v>
      </c>
      <c r="Z3419" t="s">
        <v>3532</v>
      </c>
      <c r="AA3419">
        <v>798256</v>
      </c>
      <c r="AB3419" s="203">
        <v>37030.875</v>
      </c>
      <c r="AC3419" s="203">
        <v>37032.875</v>
      </c>
    </row>
    <row r="3420" spans="1:29" x14ac:dyDescent="0.25">
      <c r="A3420" s="44" t="str">
        <f t="shared" si="266"/>
        <v xml:space="preserve"> Crude Financial</v>
      </c>
      <c r="B3420" s="44" t="str">
        <f t="shared" si="267"/>
        <v/>
      </c>
      <c r="C3420" s="44" t="str">
        <f t="shared" si="268"/>
        <v>Crude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31</v>
      </c>
      <c r="F3420" s="218">
        <f t="shared" si="270"/>
        <v>775000</v>
      </c>
      <c r="G3420" s="207">
        <v>1267045</v>
      </c>
      <c r="H3420" s="203">
        <v>37029.413564814815</v>
      </c>
      <c r="I3420" t="s">
        <v>2710</v>
      </c>
      <c r="M3420" t="s">
        <v>3626</v>
      </c>
      <c r="N3420" t="s">
        <v>2751</v>
      </c>
      <c r="O3420" t="s">
        <v>2752</v>
      </c>
      <c r="Q3420" s="204">
        <v>25000</v>
      </c>
      <c r="S3420" t="s">
        <v>2753</v>
      </c>
      <c r="T3420" t="s">
        <v>3899</v>
      </c>
      <c r="U3420" s="206">
        <v>28.91</v>
      </c>
      <c r="V3420" t="s">
        <v>2997</v>
      </c>
      <c r="W3420" t="s">
        <v>4117</v>
      </c>
      <c r="X3420" t="s">
        <v>4118</v>
      </c>
      <c r="Y3420" t="s">
        <v>3964</v>
      </c>
      <c r="Z3420" t="s">
        <v>1184</v>
      </c>
      <c r="AA3420" t="s">
        <v>350</v>
      </c>
      <c r="AB3420" s="203">
        <v>37073</v>
      </c>
      <c r="AC3420" s="203">
        <v>37103</v>
      </c>
    </row>
    <row r="3421" spans="1:29" x14ac:dyDescent="0.25">
      <c r="A3421" s="44" t="str">
        <f t="shared" si="266"/>
        <v>US Natural Gas Financial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Financial</v>
      </c>
      <c r="E3421" s="44">
        <f>IF(VLOOKUP(S3421,'DD-Lookup'!$J$6:$L$50,3,FALSE)="Monthly",(YEAR(AC3421)-YEAR(AB3421))*12+MONTH(AC3421)-MONTH(AB3421)+1,(AC3421-AB3421+1))</f>
        <v>151</v>
      </c>
      <c r="F3421" s="218">
        <f t="shared" si="270"/>
        <v>377500</v>
      </c>
      <c r="G3421" s="207">
        <v>1267046</v>
      </c>
      <c r="H3421" s="203">
        <v>37029.413668981484</v>
      </c>
      <c r="I3421" t="s">
        <v>3136</v>
      </c>
      <c r="M3421" t="s">
        <v>2476</v>
      </c>
      <c r="N3421" t="s">
        <v>2711</v>
      </c>
      <c r="O3421" t="s">
        <v>3148</v>
      </c>
      <c r="P3421" s="204">
        <v>2500</v>
      </c>
      <c r="S3421" t="s">
        <v>2477</v>
      </c>
      <c r="T3421" t="s">
        <v>3899</v>
      </c>
      <c r="U3421" s="206">
        <v>4.6950000000000003</v>
      </c>
      <c r="V3421" t="s">
        <v>3139</v>
      </c>
      <c r="W3421" t="s">
        <v>3390</v>
      </c>
      <c r="X3421" t="s">
        <v>2713</v>
      </c>
      <c r="Y3421" t="s">
        <v>3964</v>
      </c>
      <c r="Z3421" t="s">
        <v>3532</v>
      </c>
      <c r="AA3421" t="s">
        <v>351</v>
      </c>
      <c r="AB3421" s="203">
        <v>37196</v>
      </c>
      <c r="AC3421" s="203">
        <v>37346</v>
      </c>
    </row>
    <row r="3422" spans="1:29" x14ac:dyDescent="0.25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3</v>
      </c>
      <c r="F3422" s="218">
        <f t="shared" si="270"/>
        <v>30000</v>
      </c>
      <c r="G3422" s="207">
        <v>1267047</v>
      </c>
      <c r="H3422" s="203">
        <v>37029.413680555554</v>
      </c>
      <c r="I3422" t="s">
        <v>2853</v>
      </c>
      <c r="M3422" t="s">
        <v>2476</v>
      </c>
      <c r="N3422" t="s">
        <v>3110</v>
      </c>
      <c r="O3422" t="s">
        <v>2606</v>
      </c>
      <c r="P3422" s="204">
        <v>10000</v>
      </c>
      <c r="S3422" t="s">
        <v>2477</v>
      </c>
      <c r="T3422" t="s">
        <v>3899</v>
      </c>
      <c r="U3422" s="206">
        <v>4.16</v>
      </c>
      <c r="V3422" t="s">
        <v>2854</v>
      </c>
      <c r="W3422" t="s">
        <v>2319</v>
      </c>
      <c r="X3422" t="s">
        <v>2320</v>
      </c>
      <c r="Y3422" t="s">
        <v>3114</v>
      </c>
      <c r="Z3422" t="s">
        <v>3532</v>
      </c>
      <c r="AA3422">
        <v>798257</v>
      </c>
      <c r="AB3422" s="203">
        <v>37030.875</v>
      </c>
      <c r="AC3422" s="203">
        <v>37032.875</v>
      </c>
    </row>
    <row r="3423" spans="1:29" x14ac:dyDescent="0.25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3</v>
      </c>
      <c r="F3423" s="218">
        <f t="shared" si="270"/>
        <v>15000</v>
      </c>
      <c r="G3423" s="207">
        <v>1267048</v>
      </c>
      <c r="H3423" s="203">
        <v>37029.413761574076</v>
      </c>
      <c r="I3423" t="s">
        <v>2365</v>
      </c>
      <c r="M3423" t="s">
        <v>2476</v>
      </c>
      <c r="N3423" t="s">
        <v>3110</v>
      </c>
      <c r="O3423" t="s">
        <v>2622</v>
      </c>
      <c r="Q3423" s="204">
        <v>5000</v>
      </c>
      <c r="S3423" t="s">
        <v>2477</v>
      </c>
      <c r="T3423" t="s">
        <v>3899</v>
      </c>
      <c r="U3423" s="206">
        <v>4.1349999999999998</v>
      </c>
      <c r="V3423" t="s">
        <v>2366</v>
      </c>
      <c r="W3423" t="s">
        <v>2326</v>
      </c>
      <c r="X3423" t="s">
        <v>2327</v>
      </c>
      <c r="Y3423" t="s">
        <v>3114</v>
      </c>
      <c r="Z3423" t="s">
        <v>3532</v>
      </c>
      <c r="AA3423">
        <v>798258</v>
      </c>
      <c r="AB3423" s="203">
        <v>37030.875</v>
      </c>
      <c r="AC3423" s="203">
        <v>37032.875</v>
      </c>
    </row>
    <row r="3424" spans="1:29" x14ac:dyDescent="0.25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3</v>
      </c>
      <c r="F3424" s="218">
        <f t="shared" si="270"/>
        <v>4500</v>
      </c>
      <c r="G3424" s="207">
        <v>1267049</v>
      </c>
      <c r="H3424" s="203">
        <v>37029.4137962963</v>
      </c>
      <c r="I3424" t="s">
        <v>2983</v>
      </c>
      <c r="M3424" t="s">
        <v>2476</v>
      </c>
      <c r="N3424" t="s">
        <v>3110</v>
      </c>
      <c r="O3424" t="s">
        <v>2612</v>
      </c>
      <c r="Q3424" s="204">
        <v>1500</v>
      </c>
      <c r="S3424" t="s">
        <v>2477</v>
      </c>
      <c r="T3424" t="s">
        <v>3899</v>
      </c>
      <c r="U3424" s="206">
        <v>4.12</v>
      </c>
      <c r="V3424" t="s">
        <v>3736</v>
      </c>
      <c r="W3424" t="s">
        <v>2326</v>
      </c>
      <c r="X3424" t="s">
        <v>2378</v>
      </c>
      <c r="Y3424" t="s">
        <v>3114</v>
      </c>
      <c r="Z3424" t="s">
        <v>3532</v>
      </c>
      <c r="AA3424">
        <v>798259</v>
      </c>
      <c r="AB3424" s="203">
        <v>37030.875</v>
      </c>
      <c r="AC3424" s="203">
        <v>37032.875</v>
      </c>
    </row>
    <row r="3425" spans="1:29" x14ac:dyDescent="0.25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3</v>
      </c>
      <c r="F3425" s="218">
        <f t="shared" si="270"/>
        <v>6000</v>
      </c>
      <c r="G3425" s="207">
        <v>1267051</v>
      </c>
      <c r="H3425" s="203">
        <v>37029.414004629631</v>
      </c>
      <c r="I3425" t="s">
        <v>2916</v>
      </c>
      <c r="M3425" t="s">
        <v>2476</v>
      </c>
      <c r="N3425" t="s">
        <v>3110</v>
      </c>
      <c r="O3425" t="s">
        <v>1761</v>
      </c>
      <c r="P3425" s="204">
        <v>2000</v>
      </c>
      <c r="S3425" t="s">
        <v>2477</v>
      </c>
      <c r="T3425" t="s">
        <v>3899</v>
      </c>
      <c r="U3425" s="206">
        <v>4.47</v>
      </c>
      <c r="V3425">
        <v>19691994</v>
      </c>
      <c r="W3425" t="s">
        <v>2358</v>
      </c>
      <c r="X3425" t="s">
        <v>2359</v>
      </c>
      <c r="Y3425" t="s">
        <v>3114</v>
      </c>
      <c r="Z3425" t="s">
        <v>3532</v>
      </c>
      <c r="AA3425">
        <v>798260</v>
      </c>
      <c r="AB3425" s="203">
        <v>37030.875</v>
      </c>
      <c r="AC3425" s="203">
        <v>37032.875</v>
      </c>
    </row>
    <row r="3426" spans="1:29" x14ac:dyDescent="0.25">
      <c r="A3426" s="44" t="str">
        <f t="shared" si="266"/>
        <v>US Natural Gas Financial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30</v>
      </c>
      <c r="F3426" s="218">
        <f t="shared" si="270"/>
        <v>150000</v>
      </c>
      <c r="G3426" s="207">
        <v>1267052</v>
      </c>
      <c r="H3426" s="203">
        <v>37029.4140625</v>
      </c>
      <c r="I3426" t="s">
        <v>3118</v>
      </c>
      <c r="M3426" t="s">
        <v>2476</v>
      </c>
      <c r="N3426" t="s">
        <v>2711</v>
      </c>
      <c r="O3426" t="s">
        <v>2712</v>
      </c>
      <c r="P3426" s="204">
        <v>5000</v>
      </c>
      <c r="S3426" t="s">
        <v>2477</v>
      </c>
      <c r="T3426" t="s">
        <v>3899</v>
      </c>
      <c r="U3426" s="206">
        <v>4.2</v>
      </c>
      <c r="V3426" t="s">
        <v>3000</v>
      </c>
      <c r="W3426" t="s">
        <v>3390</v>
      </c>
      <c r="X3426" t="s">
        <v>2713</v>
      </c>
      <c r="Y3426" t="s">
        <v>3964</v>
      </c>
      <c r="Z3426" t="s">
        <v>3532</v>
      </c>
      <c r="AA3426" t="s">
        <v>352</v>
      </c>
      <c r="AB3426" s="203">
        <v>37043.875</v>
      </c>
      <c r="AC3426" s="203">
        <v>37072.875</v>
      </c>
    </row>
    <row r="3427" spans="1:29" x14ac:dyDescent="0.25">
      <c r="A3427" s="44" t="str">
        <f t="shared" si="266"/>
        <v>US Natural Gas Physical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Physical</v>
      </c>
      <c r="E3427" s="44">
        <f>IF(VLOOKUP(S3427,'DD-Lookup'!$J$6:$L$50,3,FALSE)="Monthly",(YEAR(AC3427)-YEAR(AB3427))*12+MONTH(AC3427)-MONTH(AB3427)+1,(AC3427-AB3427+1))</f>
        <v>3</v>
      </c>
      <c r="F3427" s="218">
        <f t="shared" si="270"/>
        <v>18900</v>
      </c>
      <c r="G3427" s="207">
        <v>1267053</v>
      </c>
      <c r="H3427" s="203">
        <v>37029.414074074077</v>
      </c>
      <c r="I3427" t="s">
        <v>3115</v>
      </c>
      <c r="M3427" t="s">
        <v>2476</v>
      </c>
      <c r="N3427" t="s">
        <v>3110</v>
      </c>
      <c r="O3427" t="s">
        <v>1762</v>
      </c>
      <c r="P3427" s="204">
        <v>6300</v>
      </c>
      <c r="S3427" t="s">
        <v>2477</v>
      </c>
      <c r="T3427" t="s">
        <v>3899</v>
      </c>
      <c r="U3427" s="206">
        <v>4.13</v>
      </c>
      <c r="V3427" t="s">
        <v>3156</v>
      </c>
      <c r="W3427" t="s">
        <v>3157</v>
      </c>
      <c r="X3427" t="s">
        <v>3158</v>
      </c>
      <c r="Y3427" t="s">
        <v>3114</v>
      </c>
      <c r="Z3427" t="s">
        <v>3532</v>
      </c>
      <c r="AA3427">
        <v>798261</v>
      </c>
      <c r="AB3427" s="203">
        <v>37030.875</v>
      </c>
      <c r="AC3427" s="203">
        <v>37032.875</v>
      </c>
    </row>
    <row r="3428" spans="1:29" x14ac:dyDescent="0.25">
      <c r="A3428" s="44" t="str">
        <f t="shared" si="266"/>
        <v>US Natural Gas Financial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Financial</v>
      </c>
      <c r="E3428" s="44">
        <f>IF(VLOOKUP(S3428,'DD-Lookup'!$J$6:$L$50,3,FALSE)="Monthly",(YEAR(AC3428)-YEAR(AB3428))*12+MONTH(AC3428)-MONTH(AB3428)+1,(AC3428-AB3428+1))</f>
        <v>30</v>
      </c>
      <c r="F3428" s="218">
        <f t="shared" si="270"/>
        <v>450000</v>
      </c>
      <c r="G3428" s="207">
        <v>1267054</v>
      </c>
      <c r="H3428" s="203">
        <v>37029.4141087963</v>
      </c>
      <c r="I3428" t="s">
        <v>2710</v>
      </c>
      <c r="M3428" t="s">
        <v>2476</v>
      </c>
      <c r="N3428" t="s">
        <v>2711</v>
      </c>
      <c r="O3428" t="s">
        <v>2712</v>
      </c>
      <c r="P3428" s="204">
        <v>15000</v>
      </c>
      <c r="S3428" t="s">
        <v>2477</v>
      </c>
      <c r="T3428" t="s">
        <v>3899</v>
      </c>
      <c r="U3428" s="206">
        <v>4.2</v>
      </c>
      <c r="V3428" t="s">
        <v>2951</v>
      </c>
      <c r="W3428" t="s">
        <v>3390</v>
      </c>
      <c r="X3428" t="s">
        <v>2713</v>
      </c>
      <c r="Y3428" t="s">
        <v>3964</v>
      </c>
      <c r="Z3428" t="s">
        <v>3532</v>
      </c>
      <c r="AA3428" t="s">
        <v>353</v>
      </c>
      <c r="AB3428" s="203">
        <v>37043.875</v>
      </c>
      <c r="AC3428" s="203">
        <v>37072.875</v>
      </c>
    </row>
    <row r="3429" spans="1:29" x14ac:dyDescent="0.25">
      <c r="A3429" s="44" t="str">
        <f t="shared" si="266"/>
        <v>US Natural Gas Financial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13</v>
      </c>
      <c r="F3429" s="218">
        <f t="shared" si="270"/>
        <v>130000</v>
      </c>
      <c r="G3429" s="207">
        <v>1267055</v>
      </c>
      <c r="H3429" s="203">
        <v>37029.414212962962</v>
      </c>
      <c r="I3429" t="s">
        <v>2863</v>
      </c>
      <c r="M3429" t="s">
        <v>2476</v>
      </c>
      <c r="N3429" t="s">
        <v>2711</v>
      </c>
      <c r="O3429" t="s">
        <v>354</v>
      </c>
      <c r="P3429" s="204">
        <v>10000</v>
      </c>
      <c r="S3429" t="s">
        <v>2477</v>
      </c>
      <c r="T3429" t="s">
        <v>3899</v>
      </c>
      <c r="U3429" s="206">
        <v>4.1425000000000001</v>
      </c>
      <c r="V3429" t="s">
        <v>355</v>
      </c>
      <c r="W3429" t="s">
        <v>2872</v>
      </c>
      <c r="X3429" t="s">
        <v>2873</v>
      </c>
      <c r="Y3429" t="s">
        <v>3964</v>
      </c>
      <c r="Z3429" t="s">
        <v>3532</v>
      </c>
      <c r="AA3429" t="s">
        <v>356</v>
      </c>
      <c r="AB3429" s="203">
        <v>37030.875</v>
      </c>
      <c r="AC3429" s="203">
        <v>37042.875</v>
      </c>
    </row>
    <row r="3430" spans="1:29" x14ac:dyDescent="0.25">
      <c r="A3430" s="44" t="str">
        <f t="shared" si="266"/>
        <v xml:space="preserve"> Natural Gas Physical</v>
      </c>
      <c r="B3430" s="44" t="str">
        <f t="shared" si="267"/>
        <v/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4</v>
      </c>
      <c r="F3430" s="218">
        <f t="shared" si="270"/>
        <v>40000</v>
      </c>
      <c r="G3430" s="207">
        <v>1267056</v>
      </c>
      <c r="H3430" s="203">
        <v>37029.414282407408</v>
      </c>
      <c r="I3430" t="s">
        <v>2917</v>
      </c>
      <c r="M3430" t="s">
        <v>2476</v>
      </c>
      <c r="N3430" t="s">
        <v>2391</v>
      </c>
      <c r="O3430" t="s">
        <v>2080</v>
      </c>
      <c r="P3430" s="204">
        <v>10000</v>
      </c>
      <c r="S3430" t="s">
        <v>4050</v>
      </c>
      <c r="T3430" t="s">
        <v>2392</v>
      </c>
      <c r="U3430" s="206">
        <v>5.42</v>
      </c>
      <c r="V3430" t="s">
        <v>2971</v>
      </c>
      <c r="W3430" t="s">
        <v>2394</v>
      </c>
      <c r="X3430" t="s">
        <v>2395</v>
      </c>
      <c r="Y3430" t="s">
        <v>3114</v>
      </c>
      <c r="Z3430" t="s">
        <v>3533</v>
      </c>
      <c r="AA3430">
        <v>798262</v>
      </c>
      <c r="AB3430" s="203">
        <v>37029.875</v>
      </c>
      <c r="AC3430" s="203">
        <v>37032.875</v>
      </c>
    </row>
    <row r="3431" spans="1:29" x14ac:dyDescent="0.25">
      <c r="A3431" s="44" t="str">
        <f t="shared" si="266"/>
        <v>US Natural Gas Financial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365</v>
      </c>
      <c r="F3431" s="218">
        <f t="shared" si="270"/>
        <v>1825000</v>
      </c>
      <c r="G3431" s="207">
        <v>1267057</v>
      </c>
      <c r="H3431" s="203">
        <v>37029.414386574077</v>
      </c>
      <c r="I3431" t="s">
        <v>3118</v>
      </c>
      <c r="M3431" t="s">
        <v>2476</v>
      </c>
      <c r="N3431" t="s">
        <v>2711</v>
      </c>
      <c r="O3431" t="s">
        <v>3178</v>
      </c>
      <c r="P3431" s="204">
        <v>5000</v>
      </c>
      <c r="S3431" t="s">
        <v>2477</v>
      </c>
      <c r="T3431" t="s">
        <v>3899</v>
      </c>
      <c r="U3431" s="206">
        <v>4.3949999999999996</v>
      </c>
      <c r="V3431" t="s">
        <v>3119</v>
      </c>
      <c r="W3431" t="s">
        <v>3390</v>
      </c>
      <c r="X3431" t="s">
        <v>2713</v>
      </c>
      <c r="Y3431" t="s">
        <v>3964</v>
      </c>
      <c r="Z3431" t="s">
        <v>3532</v>
      </c>
      <c r="AA3431" t="s">
        <v>357</v>
      </c>
      <c r="AB3431" s="203">
        <v>37257.875</v>
      </c>
      <c r="AC3431" s="203">
        <v>37621.875</v>
      </c>
    </row>
    <row r="3432" spans="1:29" x14ac:dyDescent="0.25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3</v>
      </c>
      <c r="F3432" s="218">
        <f t="shared" si="270"/>
        <v>25011</v>
      </c>
      <c r="G3432" s="207">
        <v>1267058</v>
      </c>
      <c r="H3432" s="203">
        <v>37029.414386574077</v>
      </c>
      <c r="I3432" t="s">
        <v>2313</v>
      </c>
      <c r="M3432" t="s">
        <v>2476</v>
      </c>
      <c r="N3432" t="s">
        <v>3110</v>
      </c>
      <c r="O3432" t="s">
        <v>1822</v>
      </c>
      <c r="P3432" s="204">
        <v>8337</v>
      </c>
      <c r="S3432" t="s">
        <v>2477</v>
      </c>
      <c r="T3432" t="s">
        <v>3899</v>
      </c>
      <c r="U3432" s="206">
        <v>4.0599999999999996</v>
      </c>
      <c r="V3432" t="s">
        <v>2336</v>
      </c>
      <c r="W3432" t="s">
        <v>3174</v>
      </c>
      <c r="X3432" t="s">
        <v>3138</v>
      </c>
      <c r="Y3432" t="s">
        <v>3114</v>
      </c>
      <c r="Z3432" t="s">
        <v>3532</v>
      </c>
      <c r="AA3432">
        <v>798264</v>
      </c>
      <c r="AB3432" s="203">
        <v>37030.875</v>
      </c>
      <c r="AC3432" s="203">
        <v>37032.875</v>
      </c>
    </row>
    <row r="3433" spans="1:29" x14ac:dyDescent="0.25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30</v>
      </c>
      <c r="F3433" s="218">
        <f t="shared" si="270"/>
        <v>150000</v>
      </c>
      <c r="G3433" s="207">
        <v>1267059</v>
      </c>
      <c r="H3433" s="203">
        <v>37029.414618055554</v>
      </c>
      <c r="I3433" t="s">
        <v>3118</v>
      </c>
      <c r="M3433" t="s">
        <v>2476</v>
      </c>
      <c r="N3433" t="s">
        <v>2711</v>
      </c>
      <c r="O3433" t="s">
        <v>2712</v>
      </c>
      <c r="P3433" s="204">
        <v>5000</v>
      </c>
      <c r="S3433" t="s">
        <v>2477</v>
      </c>
      <c r="T3433" t="s">
        <v>3899</v>
      </c>
      <c r="U3433" s="206">
        <v>4.1950000000000003</v>
      </c>
      <c r="V3433" t="s">
        <v>3000</v>
      </c>
      <c r="W3433" t="s">
        <v>3390</v>
      </c>
      <c r="X3433" t="s">
        <v>2713</v>
      </c>
      <c r="Y3433" t="s">
        <v>3964</v>
      </c>
      <c r="Z3433" t="s">
        <v>3532</v>
      </c>
      <c r="AA3433" t="s">
        <v>358</v>
      </c>
      <c r="AB3433" s="203">
        <v>37043.875</v>
      </c>
      <c r="AC3433" s="203">
        <v>37072.875</v>
      </c>
    </row>
    <row r="3434" spans="1:29" x14ac:dyDescent="0.25">
      <c r="A3434" s="44" t="str">
        <f t="shared" si="266"/>
        <v>US Natural Gas Physical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3</v>
      </c>
      <c r="F3434" s="218">
        <f t="shared" si="270"/>
        <v>15000</v>
      </c>
      <c r="G3434" s="207">
        <v>1267060</v>
      </c>
      <c r="H3434" s="203">
        <v>37029.414629629631</v>
      </c>
      <c r="I3434" t="s">
        <v>3136</v>
      </c>
      <c r="M3434" t="s">
        <v>2476</v>
      </c>
      <c r="N3434" t="s">
        <v>3110</v>
      </c>
      <c r="O3434" t="s">
        <v>2624</v>
      </c>
      <c r="P3434" s="204">
        <v>5000</v>
      </c>
      <c r="S3434" t="s">
        <v>2477</v>
      </c>
      <c r="T3434" t="s">
        <v>3899</v>
      </c>
      <c r="U3434" s="206">
        <v>4.13</v>
      </c>
      <c r="V3434" t="s">
        <v>3735</v>
      </c>
      <c r="W3434" t="s">
        <v>4133</v>
      </c>
      <c r="X3434" t="s">
        <v>2378</v>
      </c>
      <c r="Y3434" t="s">
        <v>3114</v>
      </c>
      <c r="Z3434" t="s">
        <v>3532</v>
      </c>
      <c r="AA3434">
        <v>798266</v>
      </c>
      <c r="AB3434" s="203">
        <v>37030.875</v>
      </c>
      <c r="AC3434" s="203">
        <v>37032.875</v>
      </c>
    </row>
    <row r="3435" spans="1:29" x14ac:dyDescent="0.25">
      <c r="A3435" s="44" t="str">
        <f t="shared" si="266"/>
        <v>US Natural Gas Financial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30</v>
      </c>
      <c r="F3435" s="218">
        <f t="shared" si="270"/>
        <v>75000</v>
      </c>
      <c r="G3435" s="207">
        <v>1267061</v>
      </c>
      <c r="H3435" s="203">
        <v>37029.414675925924</v>
      </c>
      <c r="I3435" t="s">
        <v>2717</v>
      </c>
      <c r="M3435" t="s">
        <v>2476</v>
      </c>
      <c r="N3435" t="s">
        <v>2711</v>
      </c>
      <c r="O3435" t="s">
        <v>2712</v>
      </c>
      <c r="P3435" s="204">
        <v>2500</v>
      </c>
      <c r="S3435" t="s">
        <v>2477</v>
      </c>
      <c r="T3435" t="s">
        <v>3899</v>
      </c>
      <c r="U3435" s="206">
        <v>4.1950000000000003</v>
      </c>
      <c r="V3435" t="s">
        <v>2718</v>
      </c>
      <c r="W3435" t="s">
        <v>3390</v>
      </c>
      <c r="X3435" t="s">
        <v>2713</v>
      </c>
      <c r="Y3435" t="s">
        <v>3964</v>
      </c>
      <c r="Z3435" t="s">
        <v>3532</v>
      </c>
      <c r="AA3435" t="s">
        <v>359</v>
      </c>
      <c r="AB3435" s="203">
        <v>37043.875</v>
      </c>
      <c r="AC3435" s="203">
        <v>37072.875</v>
      </c>
    </row>
    <row r="3436" spans="1:29" x14ac:dyDescent="0.25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3</v>
      </c>
      <c r="F3436" s="218">
        <f t="shared" si="270"/>
        <v>15000</v>
      </c>
      <c r="G3436" s="207">
        <v>1267062</v>
      </c>
      <c r="H3436" s="203">
        <v>37029.414687500001</v>
      </c>
      <c r="I3436" t="s">
        <v>3136</v>
      </c>
      <c r="M3436" t="s">
        <v>2476</v>
      </c>
      <c r="N3436" t="s">
        <v>3110</v>
      </c>
      <c r="O3436" t="s">
        <v>2625</v>
      </c>
      <c r="P3436" s="204">
        <v>5000</v>
      </c>
      <c r="S3436" t="s">
        <v>2477</v>
      </c>
      <c r="T3436" t="s">
        <v>3899</v>
      </c>
      <c r="U3436" s="206">
        <v>4.13</v>
      </c>
      <c r="V3436" t="s">
        <v>3735</v>
      </c>
      <c r="W3436" t="s">
        <v>4133</v>
      </c>
      <c r="X3436" t="s">
        <v>2378</v>
      </c>
      <c r="Y3436" t="s">
        <v>3114</v>
      </c>
      <c r="Z3436" t="s">
        <v>3532</v>
      </c>
      <c r="AA3436">
        <v>798267</v>
      </c>
      <c r="AB3436" s="203">
        <v>37030.875</v>
      </c>
      <c r="AC3436" s="203">
        <v>37032.875</v>
      </c>
    </row>
    <row r="3437" spans="1:29" x14ac:dyDescent="0.25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365</v>
      </c>
      <c r="F3437" s="218">
        <f t="shared" si="270"/>
        <v>1825000</v>
      </c>
      <c r="G3437" s="207">
        <v>1267063</v>
      </c>
      <c r="H3437" s="203">
        <v>37029.414710648147</v>
      </c>
      <c r="I3437" t="s">
        <v>3118</v>
      </c>
      <c r="M3437" t="s">
        <v>2476</v>
      </c>
      <c r="N3437" t="s">
        <v>2711</v>
      </c>
      <c r="O3437" t="s">
        <v>3178</v>
      </c>
      <c r="P3437" s="204">
        <v>5000</v>
      </c>
      <c r="S3437" t="s">
        <v>2477</v>
      </c>
      <c r="T3437" t="s">
        <v>3899</v>
      </c>
      <c r="U3437" s="206">
        <v>4.3899999999999997</v>
      </c>
      <c r="V3437" t="s">
        <v>3119</v>
      </c>
      <c r="W3437" t="s">
        <v>3390</v>
      </c>
      <c r="X3437" t="s">
        <v>2713</v>
      </c>
      <c r="Y3437" t="s">
        <v>3964</v>
      </c>
      <c r="Z3437" t="s">
        <v>3532</v>
      </c>
      <c r="AA3437" t="s">
        <v>360</v>
      </c>
      <c r="AB3437" s="203">
        <v>37257.875</v>
      </c>
      <c r="AC3437" s="203">
        <v>37621.875</v>
      </c>
    </row>
    <row r="3438" spans="1:29" x14ac:dyDescent="0.25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13</v>
      </c>
      <c r="F3438" s="218">
        <f t="shared" si="270"/>
        <v>30004</v>
      </c>
      <c r="G3438" s="207">
        <v>1267064</v>
      </c>
      <c r="H3438" s="203">
        <v>37029.414768518516</v>
      </c>
      <c r="I3438" t="s">
        <v>2913</v>
      </c>
      <c r="M3438" t="s">
        <v>2476</v>
      </c>
      <c r="N3438" t="s">
        <v>3110</v>
      </c>
      <c r="O3438" t="s">
        <v>361</v>
      </c>
      <c r="Q3438" s="204">
        <v>2308</v>
      </c>
      <c r="S3438" t="s">
        <v>2477</v>
      </c>
      <c r="T3438" t="s">
        <v>3899</v>
      </c>
      <c r="U3438" s="206">
        <v>4.09</v>
      </c>
      <c r="V3438" t="s">
        <v>2914</v>
      </c>
      <c r="W3438" t="s">
        <v>4133</v>
      </c>
      <c r="X3438" t="s">
        <v>2378</v>
      </c>
      <c r="Y3438" t="s">
        <v>3114</v>
      </c>
      <c r="Z3438" t="s">
        <v>3532</v>
      </c>
      <c r="AA3438">
        <v>798268</v>
      </c>
      <c r="AB3438" s="203">
        <v>37030.875</v>
      </c>
      <c r="AC3438" s="203">
        <v>37042.875</v>
      </c>
    </row>
    <row r="3439" spans="1:29" x14ac:dyDescent="0.25">
      <c r="A3439" s="44" t="str">
        <f t="shared" si="266"/>
        <v xml:space="preserve"> Metals Financial</v>
      </c>
      <c r="B3439" s="44" t="str">
        <f t="shared" si="267"/>
        <v/>
      </c>
      <c r="C3439" s="44" t="str">
        <f t="shared" si="268"/>
        <v>Metals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</v>
      </c>
      <c r="F3439" s="218">
        <f t="shared" si="270"/>
        <v>10</v>
      </c>
      <c r="G3439" s="207">
        <v>1267066</v>
      </c>
      <c r="H3439" s="203">
        <v>37029.414826388886</v>
      </c>
      <c r="I3439" t="s">
        <v>1197</v>
      </c>
      <c r="M3439" t="s">
        <v>2482</v>
      </c>
      <c r="N3439" t="s">
        <v>3896</v>
      </c>
      <c r="O3439" t="s">
        <v>3897</v>
      </c>
      <c r="P3439" s="204">
        <v>10</v>
      </c>
      <c r="S3439" t="s">
        <v>3898</v>
      </c>
      <c r="T3439" t="s">
        <v>3899</v>
      </c>
      <c r="U3439" s="206">
        <v>1704</v>
      </c>
      <c r="V3439" t="s">
        <v>1198</v>
      </c>
      <c r="W3439" t="s">
        <v>3922</v>
      </c>
      <c r="X3439" t="s">
        <v>3902</v>
      </c>
      <c r="Y3439" t="s">
        <v>3903</v>
      </c>
      <c r="Z3439" t="s">
        <v>3904</v>
      </c>
      <c r="AA3439">
        <v>2138836</v>
      </c>
    </row>
    <row r="3440" spans="1:29" x14ac:dyDescent="0.25">
      <c r="A3440" s="44" t="str">
        <f t="shared" si="266"/>
        <v>US Natural Gas Financial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365</v>
      </c>
      <c r="F3440" s="218">
        <f t="shared" si="270"/>
        <v>1825000</v>
      </c>
      <c r="G3440" s="207">
        <v>1267067</v>
      </c>
      <c r="H3440" s="203">
        <v>37029.414861111109</v>
      </c>
      <c r="I3440" t="s">
        <v>3118</v>
      </c>
      <c r="M3440" t="s">
        <v>2476</v>
      </c>
      <c r="N3440" t="s">
        <v>2711</v>
      </c>
      <c r="O3440" t="s">
        <v>3178</v>
      </c>
      <c r="P3440" s="204">
        <v>5000</v>
      </c>
      <c r="S3440" t="s">
        <v>2477</v>
      </c>
      <c r="T3440" t="s">
        <v>3899</v>
      </c>
      <c r="U3440" s="206">
        <v>4.3899999999999997</v>
      </c>
      <c r="V3440" t="s">
        <v>3119</v>
      </c>
      <c r="W3440" t="s">
        <v>3390</v>
      </c>
      <c r="X3440" t="s">
        <v>2713</v>
      </c>
      <c r="Y3440" t="s">
        <v>3964</v>
      </c>
      <c r="Z3440" t="s">
        <v>3532</v>
      </c>
      <c r="AA3440" t="s">
        <v>362</v>
      </c>
      <c r="AB3440" s="203">
        <v>37257.875</v>
      </c>
      <c r="AC3440" s="203">
        <v>37621.875</v>
      </c>
    </row>
    <row r="3441" spans="1:31" x14ac:dyDescent="0.25">
      <c r="A3441" s="44" t="str">
        <f t="shared" si="266"/>
        <v>US Natural Gas Financial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Financial</v>
      </c>
      <c r="E3441" s="44">
        <f>IF(VLOOKUP(S3441,'DD-Lookup'!$J$6:$L$50,3,FALSE)="Monthly",(YEAR(AC3441)-YEAR(AB3441))*12+MONTH(AC3441)-MONTH(AB3441)+1,(AC3441-AB3441+1))</f>
        <v>13</v>
      </c>
      <c r="F3441" s="218">
        <f t="shared" si="270"/>
        <v>260000</v>
      </c>
      <c r="G3441" s="207">
        <v>1267068</v>
      </c>
      <c r="H3441" s="203">
        <v>37029.414918981478</v>
      </c>
      <c r="I3441" t="s">
        <v>2690</v>
      </c>
      <c r="M3441" t="s">
        <v>2476</v>
      </c>
      <c r="N3441" t="s">
        <v>2711</v>
      </c>
      <c r="O3441" t="s">
        <v>2588</v>
      </c>
      <c r="P3441" s="204">
        <v>20000</v>
      </c>
      <c r="S3441" t="s">
        <v>2477</v>
      </c>
      <c r="T3441" t="s">
        <v>3899</v>
      </c>
      <c r="U3441" s="206">
        <v>4.16</v>
      </c>
      <c r="V3441" t="s">
        <v>2911</v>
      </c>
      <c r="W3441" t="s">
        <v>3181</v>
      </c>
      <c r="X3441" t="s">
        <v>2306</v>
      </c>
      <c r="Y3441" t="s">
        <v>3964</v>
      </c>
      <c r="Z3441" t="s">
        <v>3532</v>
      </c>
      <c r="AA3441" t="s">
        <v>363</v>
      </c>
      <c r="AB3441" s="203">
        <v>37030.875</v>
      </c>
      <c r="AC3441" s="203">
        <v>37042.875</v>
      </c>
    </row>
    <row r="3442" spans="1:31" x14ac:dyDescent="0.25">
      <c r="A3442" s="44" t="str">
        <f t="shared" si="266"/>
        <v>US Power Physical</v>
      </c>
      <c r="B3442" s="44" t="str">
        <f t="shared" si="267"/>
        <v>US</v>
      </c>
      <c r="C3442" s="44" t="str">
        <f t="shared" si="268"/>
        <v>Power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30</v>
      </c>
      <c r="F3442" s="218">
        <f t="shared" si="270"/>
        <v>1500</v>
      </c>
      <c r="G3442" s="207">
        <v>1267069</v>
      </c>
      <c r="H3442" s="203">
        <v>37029.414930555555</v>
      </c>
      <c r="I3442" t="s">
        <v>2704</v>
      </c>
      <c r="M3442" t="s">
        <v>3301</v>
      </c>
      <c r="N3442" t="s">
        <v>2631</v>
      </c>
      <c r="O3442" t="s">
        <v>364</v>
      </c>
      <c r="P3442" s="204">
        <v>50</v>
      </c>
      <c r="S3442" t="s">
        <v>2475</v>
      </c>
      <c r="T3442" t="s">
        <v>3899</v>
      </c>
      <c r="U3442" s="206">
        <v>22</v>
      </c>
      <c r="V3442" t="s">
        <v>3828</v>
      </c>
      <c r="W3442" t="s">
        <v>2660</v>
      </c>
      <c r="X3442" t="s">
        <v>2650</v>
      </c>
      <c r="Y3442" t="s">
        <v>4166</v>
      </c>
      <c r="Z3442" t="s">
        <v>3527</v>
      </c>
      <c r="AA3442">
        <v>615369.1</v>
      </c>
      <c r="AB3442" s="203">
        <v>37043.875</v>
      </c>
      <c r="AC3442" s="203">
        <v>37072.875</v>
      </c>
    </row>
    <row r="3443" spans="1:31" x14ac:dyDescent="0.25">
      <c r="A3443" s="44" t="str">
        <f t="shared" si="266"/>
        <v>US Natural Gas Financial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30</v>
      </c>
      <c r="F3443" s="218">
        <f t="shared" si="270"/>
        <v>375000</v>
      </c>
      <c r="G3443" s="207">
        <v>1267070</v>
      </c>
      <c r="H3443" s="203">
        <v>37029.414953703701</v>
      </c>
      <c r="I3443" t="s">
        <v>3639</v>
      </c>
      <c r="M3443" t="s">
        <v>2476</v>
      </c>
      <c r="N3443" t="s">
        <v>2711</v>
      </c>
      <c r="O3443" t="s">
        <v>2712</v>
      </c>
      <c r="P3443" s="204">
        <v>12500</v>
      </c>
      <c r="S3443" t="s">
        <v>2477</v>
      </c>
      <c r="T3443" t="s">
        <v>3899</v>
      </c>
      <c r="U3443" s="206">
        <v>4.1950000000000003</v>
      </c>
      <c r="V3443" t="s">
        <v>2361</v>
      </c>
      <c r="W3443" t="s">
        <v>3390</v>
      </c>
      <c r="X3443" t="s">
        <v>2713</v>
      </c>
      <c r="Y3443" t="s">
        <v>3964</v>
      </c>
      <c r="Z3443" t="s">
        <v>3532</v>
      </c>
      <c r="AA3443" t="s">
        <v>365</v>
      </c>
      <c r="AB3443" s="203">
        <v>37043.875</v>
      </c>
      <c r="AC3443" s="203">
        <v>37072.875</v>
      </c>
    </row>
    <row r="3444" spans="1:31" x14ac:dyDescent="0.25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3</v>
      </c>
      <c r="F3444" s="218">
        <f t="shared" si="270"/>
        <v>15000</v>
      </c>
      <c r="G3444" s="207">
        <v>1267071</v>
      </c>
      <c r="H3444" s="203">
        <v>37029.415023148147</v>
      </c>
      <c r="I3444" t="s">
        <v>2630</v>
      </c>
      <c r="M3444" t="s">
        <v>2476</v>
      </c>
      <c r="N3444" t="s">
        <v>3110</v>
      </c>
      <c r="O3444" t="s">
        <v>1761</v>
      </c>
      <c r="P3444" s="204">
        <v>5000</v>
      </c>
      <c r="S3444" t="s">
        <v>2477</v>
      </c>
      <c r="T3444" t="s">
        <v>3899</v>
      </c>
      <c r="U3444" s="206">
        <v>4.47</v>
      </c>
      <c r="V3444" t="s">
        <v>2444</v>
      </c>
      <c r="W3444" t="s">
        <v>2358</v>
      </c>
      <c r="X3444" t="s">
        <v>2359</v>
      </c>
      <c r="Y3444" t="s">
        <v>3114</v>
      </c>
      <c r="Z3444" t="s">
        <v>3532</v>
      </c>
      <c r="AA3444">
        <v>798270</v>
      </c>
      <c r="AB3444" s="203">
        <v>37030.875</v>
      </c>
      <c r="AC3444" s="203">
        <v>37032.875</v>
      </c>
    </row>
    <row r="3445" spans="1:31" x14ac:dyDescent="0.25">
      <c r="A3445" s="44" t="str">
        <f t="shared" si="266"/>
        <v>US Natural Gas Financial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30</v>
      </c>
      <c r="F3445" s="218">
        <f t="shared" si="270"/>
        <v>150000</v>
      </c>
      <c r="G3445" s="207">
        <v>1267072</v>
      </c>
      <c r="H3445" s="203">
        <v>37029.415046296293</v>
      </c>
      <c r="I3445" t="s">
        <v>3118</v>
      </c>
      <c r="M3445" t="s">
        <v>2476</v>
      </c>
      <c r="N3445" t="s">
        <v>2711</v>
      </c>
      <c r="O3445" t="s">
        <v>2712</v>
      </c>
      <c r="P3445" s="204">
        <v>5000</v>
      </c>
      <c r="S3445" t="s">
        <v>2477</v>
      </c>
      <c r="T3445" t="s">
        <v>3899</v>
      </c>
      <c r="U3445" s="206">
        <v>4.1900000000000004</v>
      </c>
      <c r="V3445" t="s">
        <v>3000</v>
      </c>
      <c r="W3445" t="s">
        <v>3390</v>
      </c>
      <c r="X3445" t="s">
        <v>2713</v>
      </c>
      <c r="Y3445" t="s">
        <v>3964</v>
      </c>
      <c r="Z3445" t="s">
        <v>3532</v>
      </c>
      <c r="AA3445" t="s">
        <v>366</v>
      </c>
      <c r="AB3445" s="203">
        <v>37043.875</v>
      </c>
      <c r="AC3445" s="203">
        <v>37072.875</v>
      </c>
    </row>
    <row r="3446" spans="1:31" x14ac:dyDescent="0.25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3</v>
      </c>
      <c r="F3446" s="218">
        <f t="shared" si="270"/>
        <v>15000</v>
      </c>
      <c r="G3446" s="207">
        <v>1267073</v>
      </c>
      <c r="H3446" s="203">
        <v>37029.415081018517</v>
      </c>
      <c r="I3446" t="s">
        <v>3136</v>
      </c>
      <c r="M3446" t="s">
        <v>2476</v>
      </c>
      <c r="N3446" t="s">
        <v>3110</v>
      </c>
      <c r="O3446" t="s">
        <v>2624</v>
      </c>
      <c r="P3446" s="204">
        <v>5000</v>
      </c>
      <c r="S3446" t="s">
        <v>2477</v>
      </c>
      <c r="T3446" t="s">
        <v>3899</v>
      </c>
      <c r="U3446" s="206">
        <v>4.12</v>
      </c>
      <c r="V3446" t="s">
        <v>3735</v>
      </c>
      <c r="W3446" t="s">
        <v>4133</v>
      </c>
      <c r="X3446" t="s">
        <v>2378</v>
      </c>
      <c r="Y3446" t="s">
        <v>3114</v>
      </c>
      <c r="Z3446" t="s">
        <v>3532</v>
      </c>
      <c r="AA3446">
        <v>798271</v>
      </c>
      <c r="AB3446" s="203">
        <v>37030.875</v>
      </c>
      <c r="AC3446" s="203">
        <v>37032.875</v>
      </c>
    </row>
    <row r="3447" spans="1:31" x14ac:dyDescent="0.25">
      <c r="A3447" s="44" t="str">
        <f t="shared" si="266"/>
        <v>US Crude Financial</v>
      </c>
      <c r="B3447" s="44" t="str">
        <f t="shared" si="267"/>
        <v>US</v>
      </c>
      <c r="C3447" s="44" t="str">
        <f t="shared" si="268"/>
        <v>Crude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1</v>
      </c>
      <c r="F3447" s="218">
        <f t="shared" si="270"/>
        <v>25000</v>
      </c>
      <c r="G3447" s="207">
        <v>1267075</v>
      </c>
      <c r="H3447" s="203">
        <v>37029.415092592593</v>
      </c>
      <c r="I3447" t="s">
        <v>4149</v>
      </c>
      <c r="M3447" t="s">
        <v>3626</v>
      </c>
      <c r="N3447" t="s">
        <v>3698</v>
      </c>
      <c r="O3447" t="s">
        <v>3829</v>
      </c>
      <c r="Q3447" s="204">
        <v>25000</v>
      </c>
      <c r="S3447" t="s">
        <v>2479</v>
      </c>
      <c r="T3447" t="s">
        <v>3899</v>
      </c>
      <c r="U3447" s="206">
        <v>-0.43</v>
      </c>
      <c r="V3447" t="s">
        <v>3218</v>
      </c>
      <c r="W3447" t="s">
        <v>3700</v>
      </c>
      <c r="X3447" t="s">
        <v>3701</v>
      </c>
      <c r="Y3447" t="s">
        <v>3964</v>
      </c>
      <c r="Z3447" t="s">
        <v>3532</v>
      </c>
      <c r="AA3447" t="s">
        <v>367</v>
      </c>
      <c r="AB3447" s="203">
        <v>37043</v>
      </c>
      <c r="AC3447" s="203">
        <v>37072</v>
      </c>
    </row>
    <row r="3448" spans="1:31" x14ac:dyDescent="0.25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</v>
      </c>
      <c r="F3448" s="218">
        <f t="shared" si="270"/>
        <v>1548</v>
      </c>
      <c r="G3448" s="207">
        <v>1267074</v>
      </c>
      <c r="H3448" s="203">
        <v>37029.415092592593</v>
      </c>
      <c r="I3448" t="s">
        <v>4174</v>
      </c>
      <c r="M3448" t="s">
        <v>2476</v>
      </c>
      <c r="N3448" t="s">
        <v>3110</v>
      </c>
      <c r="O3448" t="s">
        <v>2606</v>
      </c>
      <c r="Q3448" s="204">
        <v>516</v>
      </c>
      <c r="S3448" t="s">
        <v>2477</v>
      </c>
      <c r="T3448" t="s">
        <v>3899</v>
      </c>
      <c r="U3448" s="206">
        <v>4.165</v>
      </c>
      <c r="V3448" t="s">
        <v>2952</v>
      </c>
      <c r="W3448" t="s">
        <v>2319</v>
      </c>
      <c r="X3448" t="s">
        <v>2320</v>
      </c>
      <c r="Y3448" t="s">
        <v>3114</v>
      </c>
      <c r="Z3448" t="s">
        <v>3532</v>
      </c>
      <c r="AA3448">
        <v>798272</v>
      </c>
      <c r="AB3448" s="203">
        <v>37030.875</v>
      </c>
      <c r="AC3448" s="203">
        <v>37032.875</v>
      </c>
    </row>
    <row r="3449" spans="1:31" x14ac:dyDescent="0.25">
      <c r="A3449" s="44" t="str">
        <f t="shared" si="266"/>
        <v>US Natural Gas Financial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30</v>
      </c>
      <c r="F3449" s="218">
        <f t="shared" si="270"/>
        <v>75000</v>
      </c>
      <c r="G3449" s="207">
        <v>1267076</v>
      </c>
      <c r="H3449" s="203">
        <v>37029.415138888886</v>
      </c>
      <c r="I3449" t="s">
        <v>2717</v>
      </c>
      <c r="M3449" t="s">
        <v>2476</v>
      </c>
      <c r="N3449" t="s">
        <v>2711</v>
      </c>
      <c r="O3449" t="s">
        <v>2712</v>
      </c>
      <c r="P3449" s="204">
        <v>2500</v>
      </c>
      <c r="S3449" t="s">
        <v>2477</v>
      </c>
      <c r="T3449" t="s">
        <v>3899</v>
      </c>
      <c r="U3449" s="206">
        <v>4.1900000000000004</v>
      </c>
      <c r="V3449" t="s">
        <v>2718</v>
      </c>
      <c r="W3449" t="s">
        <v>3390</v>
      </c>
      <c r="X3449" t="s">
        <v>2713</v>
      </c>
      <c r="Y3449" t="s">
        <v>3964</v>
      </c>
      <c r="Z3449" t="s">
        <v>3532</v>
      </c>
      <c r="AA3449" t="s">
        <v>368</v>
      </c>
      <c r="AB3449" s="203">
        <v>37043.875</v>
      </c>
      <c r="AC3449" s="203">
        <v>37072.875</v>
      </c>
    </row>
    <row r="3450" spans="1:31" x14ac:dyDescent="0.25">
      <c r="A3450" s="44" t="str">
        <f t="shared" si="266"/>
        <v>US Power Physical</v>
      </c>
      <c r="B3450" s="44" t="str">
        <f t="shared" si="267"/>
        <v>US</v>
      </c>
      <c r="C3450" s="44" t="str">
        <f t="shared" si="268"/>
        <v>Power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30</v>
      </c>
      <c r="F3450" s="218">
        <f t="shared" si="270"/>
        <v>1500</v>
      </c>
      <c r="G3450" s="207">
        <v>1267077</v>
      </c>
      <c r="H3450" s="203">
        <v>37029.415243055555</v>
      </c>
      <c r="I3450" t="s">
        <v>2674</v>
      </c>
      <c r="M3450" t="s">
        <v>3301</v>
      </c>
      <c r="N3450" t="s">
        <v>2631</v>
      </c>
      <c r="O3450" t="s">
        <v>369</v>
      </c>
      <c r="Q3450" s="204">
        <v>50</v>
      </c>
      <c r="S3450" t="s">
        <v>2475</v>
      </c>
      <c r="T3450" t="s">
        <v>3899</v>
      </c>
      <c r="U3450" s="206">
        <v>36.75</v>
      </c>
      <c r="V3450" t="s">
        <v>3714</v>
      </c>
      <c r="W3450" t="s">
        <v>2708</v>
      </c>
      <c r="X3450" t="s">
        <v>3149</v>
      </c>
      <c r="Y3450" t="s">
        <v>4166</v>
      </c>
      <c r="Z3450" t="s">
        <v>3527</v>
      </c>
      <c r="AA3450">
        <v>615371.1</v>
      </c>
      <c r="AB3450" s="203">
        <v>37500.875</v>
      </c>
      <c r="AC3450" s="203">
        <v>37529.875</v>
      </c>
      <c r="AE3450" s="116">
        <f>IF(S3450="Gallon",F3450/42,F3450)</f>
        <v>1500</v>
      </c>
    </row>
    <row r="3451" spans="1:31" x14ac:dyDescent="0.25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3</v>
      </c>
      <c r="F3451" s="218">
        <f t="shared" si="270"/>
        <v>7500</v>
      </c>
      <c r="G3451" s="207">
        <v>1267078</v>
      </c>
      <c r="H3451" s="203">
        <v>37029.415277777778</v>
      </c>
      <c r="I3451" t="s">
        <v>2863</v>
      </c>
      <c r="M3451" t="s">
        <v>2476</v>
      </c>
      <c r="N3451" t="s">
        <v>3110</v>
      </c>
      <c r="O3451" t="s">
        <v>1762</v>
      </c>
      <c r="P3451" s="204">
        <v>2500</v>
      </c>
      <c r="S3451" t="s">
        <v>2477</v>
      </c>
      <c r="T3451" t="s">
        <v>3899</v>
      </c>
      <c r="U3451" s="206">
        <v>4.13</v>
      </c>
      <c r="V3451" t="s">
        <v>2864</v>
      </c>
      <c r="W3451" t="s">
        <v>3157</v>
      </c>
      <c r="X3451" t="s">
        <v>3158</v>
      </c>
      <c r="Y3451" t="s">
        <v>3114</v>
      </c>
      <c r="Z3451" t="s">
        <v>3532</v>
      </c>
      <c r="AA3451">
        <v>798273</v>
      </c>
      <c r="AB3451" s="203">
        <v>37030.875</v>
      </c>
      <c r="AC3451" s="203">
        <v>37032.875</v>
      </c>
    </row>
    <row r="3452" spans="1:31" x14ac:dyDescent="0.25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3</v>
      </c>
      <c r="F3452" s="218">
        <f t="shared" si="270"/>
        <v>6000</v>
      </c>
      <c r="G3452" s="207">
        <v>1267079</v>
      </c>
      <c r="H3452" s="203">
        <v>37029.415289351855</v>
      </c>
      <c r="I3452" t="s">
        <v>3136</v>
      </c>
      <c r="M3452" t="s">
        <v>2476</v>
      </c>
      <c r="N3452" t="s">
        <v>3110</v>
      </c>
      <c r="O3452" t="s">
        <v>1768</v>
      </c>
      <c r="Q3452" s="204">
        <v>2000</v>
      </c>
      <c r="S3452" t="s">
        <v>2477</v>
      </c>
      <c r="T3452" t="s">
        <v>3899</v>
      </c>
      <c r="U3452" s="206">
        <v>4.03</v>
      </c>
      <c r="V3452" t="s">
        <v>3168</v>
      </c>
      <c r="W3452" t="s">
        <v>3174</v>
      </c>
      <c r="X3452" t="s">
        <v>3138</v>
      </c>
      <c r="Y3452" t="s">
        <v>3114</v>
      </c>
      <c r="Z3452" t="s">
        <v>3532</v>
      </c>
      <c r="AA3452">
        <v>798274</v>
      </c>
      <c r="AB3452" s="203">
        <v>37030.875</v>
      </c>
      <c r="AC3452" s="203">
        <v>37032.875</v>
      </c>
    </row>
    <row r="3453" spans="1:31" x14ac:dyDescent="0.25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3</v>
      </c>
      <c r="F3453" s="218">
        <f t="shared" si="270"/>
        <v>15000</v>
      </c>
      <c r="G3453" s="207">
        <v>1267080</v>
      </c>
      <c r="H3453" s="203">
        <v>37029.415300925924</v>
      </c>
      <c r="I3453" t="s">
        <v>2376</v>
      </c>
      <c r="M3453" t="s">
        <v>2476</v>
      </c>
      <c r="N3453" t="s">
        <v>3110</v>
      </c>
      <c r="O3453" t="s">
        <v>2609</v>
      </c>
      <c r="Q3453" s="204">
        <v>5000</v>
      </c>
      <c r="S3453" t="s">
        <v>2477</v>
      </c>
      <c r="T3453" t="s">
        <v>3899</v>
      </c>
      <c r="U3453" s="206">
        <v>4.07</v>
      </c>
      <c r="V3453">
        <v>12867107</v>
      </c>
      <c r="W3453" t="s">
        <v>2326</v>
      </c>
      <c r="X3453" t="s">
        <v>2378</v>
      </c>
      <c r="Y3453" t="s">
        <v>3114</v>
      </c>
      <c r="Z3453" t="s">
        <v>3532</v>
      </c>
      <c r="AA3453">
        <v>798275</v>
      </c>
      <c r="AB3453" s="203">
        <v>37030.875</v>
      </c>
      <c r="AC3453" s="203">
        <v>37032.875</v>
      </c>
    </row>
    <row r="3454" spans="1:31" x14ac:dyDescent="0.25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3</v>
      </c>
      <c r="F3454" s="218">
        <f t="shared" si="270"/>
        <v>8379</v>
      </c>
      <c r="G3454" s="207">
        <v>1267081</v>
      </c>
      <c r="H3454" s="203">
        <v>37029.415335648147</v>
      </c>
      <c r="I3454" t="s">
        <v>2630</v>
      </c>
      <c r="M3454" t="s">
        <v>2476</v>
      </c>
      <c r="N3454" t="s">
        <v>3110</v>
      </c>
      <c r="O3454" t="s">
        <v>1755</v>
      </c>
      <c r="P3454" s="204">
        <v>2793</v>
      </c>
      <c r="S3454" t="s">
        <v>2477</v>
      </c>
      <c r="T3454" t="s">
        <v>3899</v>
      </c>
      <c r="U3454" s="206">
        <v>4.51</v>
      </c>
      <c r="V3454" t="s">
        <v>2444</v>
      </c>
      <c r="W3454" t="s">
        <v>2358</v>
      </c>
      <c r="X3454" t="s">
        <v>2359</v>
      </c>
      <c r="Y3454" t="s">
        <v>3114</v>
      </c>
      <c r="Z3454" t="s">
        <v>3532</v>
      </c>
      <c r="AA3454">
        <v>798276</v>
      </c>
      <c r="AB3454" s="203">
        <v>37030.875</v>
      </c>
      <c r="AC3454" s="203">
        <v>37032.875</v>
      </c>
    </row>
    <row r="3455" spans="1:31" x14ac:dyDescent="0.25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3</v>
      </c>
      <c r="F3455" s="218">
        <f t="shared" si="270"/>
        <v>3000</v>
      </c>
      <c r="G3455" s="207">
        <v>1267082</v>
      </c>
      <c r="H3455" s="203">
        <v>37029.415381944447</v>
      </c>
      <c r="I3455" t="s">
        <v>3639</v>
      </c>
      <c r="M3455" t="s">
        <v>2476</v>
      </c>
      <c r="N3455" t="s">
        <v>3110</v>
      </c>
      <c r="O3455" t="s">
        <v>1802</v>
      </c>
      <c r="P3455" s="204">
        <v>1000</v>
      </c>
      <c r="S3455" t="s">
        <v>2477</v>
      </c>
      <c r="T3455" t="s">
        <v>3899</v>
      </c>
      <c r="U3455" s="206">
        <v>4</v>
      </c>
      <c r="V3455" t="s">
        <v>2454</v>
      </c>
      <c r="W3455" t="s">
        <v>3157</v>
      </c>
      <c r="X3455" t="s">
        <v>3158</v>
      </c>
      <c r="Y3455" t="s">
        <v>3114</v>
      </c>
      <c r="Z3455" t="s">
        <v>3532</v>
      </c>
      <c r="AA3455">
        <v>798277</v>
      </c>
      <c r="AB3455" s="203">
        <v>37030.875</v>
      </c>
      <c r="AC3455" s="203">
        <v>37032.875</v>
      </c>
    </row>
    <row r="3456" spans="1:31" x14ac:dyDescent="0.25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3</v>
      </c>
      <c r="F3456" s="218">
        <f t="shared" si="270"/>
        <v>30000</v>
      </c>
      <c r="G3456" s="207">
        <v>1267083</v>
      </c>
      <c r="H3456" s="203">
        <v>37029.415451388886</v>
      </c>
      <c r="I3456" t="s">
        <v>3240</v>
      </c>
      <c r="M3456" t="s">
        <v>2476</v>
      </c>
      <c r="N3456" t="s">
        <v>3110</v>
      </c>
      <c r="O3456" t="s">
        <v>2623</v>
      </c>
      <c r="Q3456" s="204">
        <v>10000</v>
      </c>
      <c r="S3456" t="s">
        <v>2477</v>
      </c>
      <c r="T3456" t="s">
        <v>3899</v>
      </c>
      <c r="U3456" s="206">
        <v>4.1500000000000004</v>
      </c>
      <c r="V3456" t="s">
        <v>3176</v>
      </c>
      <c r="W3456" t="s">
        <v>2326</v>
      </c>
      <c r="X3456" t="s">
        <v>2327</v>
      </c>
      <c r="Y3456" t="s">
        <v>3114</v>
      </c>
      <c r="Z3456" t="s">
        <v>3532</v>
      </c>
      <c r="AA3456">
        <v>798278</v>
      </c>
      <c r="AB3456" s="203">
        <v>37030.875</v>
      </c>
      <c r="AC3456" s="203">
        <v>37032.875</v>
      </c>
    </row>
    <row r="3457" spans="1:29" x14ac:dyDescent="0.25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3</v>
      </c>
      <c r="F3457" s="218">
        <f t="shared" si="270"/>
        <v>15000</v>
      </c>
      <c r="G3457" s="207">
        <v>1267085</v>
      </c>
      <c r="H3457" s="203">
        <v>37029.415520833332</v>
      </c>
      <c r="I3457" t="s">
        <v>2630</v>
      </c>
      <c r="M3457" t="s">
        <v>2476</v>
      </c>
      <c r="N3457" t="s">
        <v>3110</v>
      </c>
      <c r="O3457" t="s">
        <v>1761</v>
      </c>
      <c r="P3457" s="204">
        <v>5000</v>
      </c>
      <c r="S3457" t="s">
        <v>2477</v>
      </c>
      <c r="T3457" t="s">
        <v>3899</v>
      </c>
      <c r="U3457" s="206">
        <v>4.47</v>
      </c>
      <c r="V3457" t="s">
        <v>2444</v>
      </c>
      <c r="W3457" t="s">
        <v>2358</v>
      </c>
      <c r="X3457" t="s">
        <v>2359</v>
      </c>
      <c r="Y3457" t="s">
        <v>3114</v>
      </c>
      <c r="Z3457" t="s">
        <v>3532</v>
      </c>
      <c r="AA3457">
        <v>798280</v>
      </c>
      <c r="AB3457" s="203">
        <v>37030.875</v>
      </c>
      <c r="AC3457" s="203">
        <v>37032.875</v>
      </c>
    </row>
    <row r="3458" spans="1:29" x14ac:dyDescent="0.25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3</v>
      </c>
      <c r="F3458" s="218">
        <f t="shared" si="270"/>
        <v>10500</v>
      </c>
      <c r="G3458" s="207">
        <v>1267084</v>
      </c>
      <c r="H3458" s="203">
        <v>37029.415520833332</v>
      </c>
      <c r="I3458" t="s">
        <v>3136</v>
      </c>
      <c r="M3458" t="s">
        <v>2476</v>
      </c>
      <c r="N3458" t="s">
        <v>3110</v>
      </c>
      <c r="O3458" t="s">
        <v>1913</v>
      </c>
      <c r="Q3458" s="204">
        <v>3500</v>
      </c>
      <c r="S3458" t="s">
        <v>2477</v>
      </c>
      <c r="T3458" t="s">
        <v>3899</v>
      </c>
      <c r="U3458" s="206">
        <v>4.45</v>
      </c>
      <c r="V3458" t="s">
        <v>2826</v>
      </c>
      <c r="W3458" t="s">
        <v>2358</v>
      </c>
      <c r="X3458" t="s">
        <v>2359</v>
      </c>
      <c r="Y3458" t="s">
        <v>3114</v>
      </c>
      <c r="Z3458" t="s">
        <v>3532</v>
      </c>
      <c r="AA3458">
        <v>798279</v>
      </c>
      <c r="AB3458" s="203">
        <v>37030.875</v>
      </c>
      <c r="AC3458" s="203">
        <v>37032.875</v>
      </c>
    </row>
    <row r="3459" spans="1:29" x14ac:dyDescent="0.25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3</v>
      </c>
      <c r="F3459" s="218">
        <f t="shared" si="270"/>
        <v>12000</v>
      </c>
      <c r="G3459" s="207">
        <v>1267086</v>
      </c>
      <c r="H3459" s="203">
        <v>37029.415578703702</v>
      </c>
      <c r="I3459" t="s">
        <v>3136</v>
      </c>
      <c r="M3459" t="s">
        <v>2476</v>
      </c>
      <c r="N3459" t="s">
        <v>3110</v>
      </c>
      <c r="O3459" t="s">
        <v>1756</v>
      </c>
      <c r="P3459" s="204">
        <v>4000</v>
      </c>
      <c r="S3459" t="s">
        <v>2477</v>
      </c>
      <c r="T3459" t="s">
        <v>3899</v>
      </c>
      <c r="U3459" s="206">
        <v>4.13</v>
      </c>
      <c r="V3459" t="s">
        <v>3820</v>
      </c>
      <c r="W3459" t="s">
        <v>3157</v>
      </c>
      <c r="X3459" t="s">
        <v>3158</v>
      </c>
      <c r="Y3459" t="s">
        <v>3114</v>
      </c>
      <c r="Z3459" t="s">
        <v>3532</v>
      </c>
      <c r="AA3459">
        <v>798281</v>
      </c>
      <c r="AB3459" s="203">
        <v>37030.875</v>
      </c>
      <c r="AC3459" s="203">
        <v>37032.875</v>
      </c>
    </row>
    <row r="3460" spans="1:29" x14ac:dyDescent="0.25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3</v>
      </c>
      <c r="F3460" s="218">
        <f t="shared" si="270"/>
        <v>3300</v>
      </c>
      <c r="G3460" s="207">
        <v>1267087</v>
      </c>
      <c r="H3460" s="203">
        <v>37029.415648148148</v>
      </c>
      <c r="I3460" t="s">
        <v>2871</v>
      </c>
      <c r="M3460" t="s">
        <v>2476</v>
      </c>
      <c r="N3460" t="s">
        <v>3110</v>
      </c>
      <c r="O3460" t="s">
        <v>1802</v>
      </c>
      <c r="Q3460" s="204">
        <v>1100</v>
      </c>
      <c r="S3460" t="s">
        <v>2477</v>
      </c>
      <c r="T3460" t="s">
        <v>3899</v>
      </c>
      <c r="U3460" s="206">
        <v>4</v>
      </c>
      <c r="V3460" t="s">
        <v>370</v>
      </c>
      <c r="W3460" t="s">
        <v>3157</v>
      </c>
      <c r="X3460" t="s">
        <v>3158</v>
      </c>
      <c r="Y3460" t="s">
        <v>3114</v>
      </c>
      <c r="Z3460" t="s">
        <v>3532</v>
      </c>
      <c r="AA3460">
        <v>798282</v>
      </c>
      <c r="AB3460" s="203">
        <v>37030.875</v>
      </c>
      <c r="AC3460" s="203">
        <v>37032.875</v>
      </c>
    </row>
    <row r="3461" spans="1:29" x14ac:dyDescent="0.25">
      <c r="A3461" s="44" t="str">
        <f t="shared" si="266"/>
        <v xml:space="preserve"> Metals Financial</v>
      </c>
      <c r="B3461" s="44" t="str">
        <f t="shared" si="267"/>
        <v/>
      </c>
      <c r="C3461" s="44" t="str">
        <f t="shared" si="268"/>
        <v>Metals</v>
      </c>
      <c r="D3461" s="44" t="str">
        <f t="shared" si="269"/>
        <v>Financial</v>
      </c>
      <c r="E3461" s="44">
        <f>IF(VLOOKUP(S3461,'DD-Lookup'!$J$6:$L$50,3,FALSE)="Monthly",(YEAR(AC3461)-YEAR(AB3461))*12+MONTH(AC3461)-MONTH(AB3461)+1,(AC3461-AB3461+1))</f>
        <v>1</v>
      </c>
      <c r="F3461" s="218">
        <f t="shared" si="270"/>
        <v>10</v>
      </c>
      <c r="G3461" s="207">
        <v>1267088</v>
      </c>
      <c r="H3461" s="203">
        <v>37029.415868055556</v>
      </c>
      <c r="I3461" t="s">
        <v>3958</v>
      </c>
      <c r="M3461" t="s">
        <v>2482</v>
      </c>
      <c r="N3461" t="s">
        <v>4026</v>
      </c>
      <c r="O3461" t="s">
        <v>4027</v>
      </c>
      <c r="P3461" s="204">
        <v>10</v>
      </c>
      <c r="S3461" t="s">
        <v>3898</v>
      </c>
      <c r="T3461" t="s">
        <v>3899</v>
      </c>
      <c r="U3461" s="206">
        <v>965</v>
      </c>
      <c r="V3461" t="s">
        <v>2767</v>
      </c>
      <c r="W3461" t="s">
        <v>3976</v>
      </c>
      <c r="X3461" t="s">
        <v>3902</v>
      </c>
      <c r="Y3461" t="s">
        <v>3903</v>
      </c>
      <c r="Z3461" t="s">
        <v>3904</v>
      </c>
      <c r="AA3461">
        <v>2138838</v>
      </c>
    </row>
    <row r="3462" spans="1:29" x14ac:dyDescent="0.25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3</v>
      </c>
      <c r="F3462" s="218">
        <f t="shared" si="270"/>
        <v>45000</v>
      </c>
      <c r="G3462" s="207">
        <v>1267089</v>
      </c>
      <c r="H3462" s="203">
        <v>37029.416134259256</v>
      </c>
      <c r="I3462" t="s">
        <v>2920</v>
      </c>
      <c r="M3462" t="s">
        <v>2476</v>
      </c>
      <c r="N3462" t="s">
        <v>3110</v>
      </c>
      <c r="O3462" t="s">
        <v>2606</v>
      </c>
      <c r="Q3462" s="204">
        <v>15000</v>
      </c>
      <c r="S3462" t="s">
        <v>2477</v>
      </c>
      <c r="T3462" t="s">
        <v>3899</v>
      </c>
      <c r="U3462" s="206">
        <v>4.165</v>
      </c>
      <c r="V3462" t="s">
        <v>2921</v>
      </c>
      <c r="W3462" t="s">
        <v>2319</v>
      </c>
      <c r="X3462" t="s">
        <v>2320</v>
      </c>
      <c r="Y3462" t="s">
        <v>3114</v>
      </c>
      <c r="Z3462" t="s">
        <v>3532</v>
      </c>
      <c r="AA3462">
        <v>798283</v>
      </c>
      <c r="AB3462" s="203">
        <v>37030.875</v>
      </c>
      <c r="AC3462" s="203">
        <v>37032.875</v>
      </c>
    </row>
    <row r="3463" spans="1:29" x14ac:dyDescent="0.25">
      <c r="A3463" s="44" t="str">
        <f t="shared" si="266"/>
        <v>US Crude Financial</v>
      </c>
      <c r="B3463" s="44" t="str">
        <f t="shared" si="267"/>
        <v>US</v>
      </c>
      <c r="C3463" s="44" t="str">
        <f t="shared" si="268"/>
        <v>Crude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1</v>
      </c>
      <c r="F3463" s="218">
        <f t="shared" si="270"/>
        <v>50000</v>
      </c>
      <c r="G3463" s="207">
        <v>1267090</v>
      </c>
      <c r="H3463" s="203">
        <v>37029.416180555556</v>
      </c>
      <c r="I3463" t="s">
        <v>2710</v>
      </c>
      <c r="M3463" t="s">
        <v>3626</v>
      </c>
      <c r="N3463" t="s">
        <v>4150</v>
      </c>
      <c r="O3463" t="s">
        <v>2550</v>
      </c>
      <c r="P3463" s="204">
        <v>50000</v>
      </c>
      <c r="S3463" t="s">
        <v>2483</v>
      </c>
      <c r="T3463" t="s">
        <v>3899</v>
      </c>
      <c r="U3463" s="206">
        <v>29.74</v>
      </c>
      <c r="V3463" t="s">
        <v>3743</v>
      </c>
      <c r="W3463" t="s">
        <v>4153</v>
      </c>
      <c r="X3463" t="s">
        <v>4154</v>
      </c>
      <c r="Y3463" t="s">
        <v>3964</v>
      </c>
      <c r="Z3463" t="s">
        <v>3532</v>
      </c>
      <c r="AA3463" t="s">
        <v>371</v>
      </c>
      <c r="AB3463" s="203">
        <v>37073</v>
      </c>
      <c r="AC3463" s="203">
        <v>37103</v>
      </c>
    </row>
    <row r="3464" spans="1:29" x14ac:dyDescent="0.25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3</v>
      </c>
      <c r="F3464" s="218">
        <f t="shared" si="270"/>
        <v>6000</v>
      </c>
      <c r="G3464" s="207">
        <v>1267091</v>
      </c>
      <c r="H3464" s="203">
        <v>37029.416226851848</v>
      </c>
      <c r="I3464" t="s">
        <v>3708</v>
      </c>
      <c r="M3464" t="s">
        <v>2476</v>
      </c>
      <c r="N3464" t="s">
        <v>3110</v>
      </c>
      <c r="O3464" t="s">
        <v>1762</v>
      </c>
      <c r="P3464" s="204">
        <v>2000</v>
      </c>
      <c r="S3464" t="s">
        <v>2477</v>
      </c>
      <c r="T3464" t="s">
        <v>3899</v>
      </c>
      <c r="U3464" s="206">
        <v>4.13</v>
      </c>
      <c r="V3464" t="s">
        <v>3709</v>
      </c>
      <c r="W3464" t="s">
        <v>3157</v>
      </c>
      <c r="X3464" t="s">
        <v>3158</v>
      </c>
      <c r="Y3464" t="s">
        <v>3114</v>
      </c>
      <c r="Z3464" t="s">
        <v>3532</v>
      </c>
      <c r="AA3464">
        <v>798284</v>
      </c>
      <c r="AB3464" s="203">
        <v>37030.875</v>
      </c>
      <c r="AC3464" s="203">
        <v>37032.875</v>
      </c>
    </row>
    <row r="3465" spans="1:29" x14ac:dyDescent="0.25">
      <c r="A3465" s="44" t="str">
        <f t="shared" si="266"/>
        <v>US Crude Financial</v>
      </c>
      <c r="B3465" s="44" t="str">
        <f t="shared" si="267"/>
        <v>US</v>
      </c>
      <c r="C3465" s="44" t="str">
        <f t="shared" si="268"/>
        <v>Crude</v>
      </c>
      <c r="D3465" s="44" t="str">
        <f t="shared" si="269"/>
        <v>Financial</v>
      </c>
      <c r="E3465" s="44">
        <f>IF(VLOOKUP(S3465,'DD-Lookup'!$J$6:$L$50,3,FALSE)="Monthly",(YEAR(AC3465)-YEAR(AB3465))*12+MONTH(AC3465)-MONTH(AB3465)+1,(AC3465-AB3465+1))</f>
        <v>1</v>
      </c>
      <c r="F3465" s="218">
        <f t="shared" si="270"/>
        <v>50000</v>
      </c>
      <c r="G3465" s="207">
        <v>1267092</v>
      </c>
      <c r="H3465" s="203">
        <v>37029.416377314818</v>
      </c>
      <c r="I3465" t="s">
        <v>4149</v>
      </c>
      <c r="M3465" t="s">
        <v>3626</v>
      </c>
      <c r="N3465" t="s">
        <v>4150</v>
      </c>
      <c r="O3465" t="s">
        <v>4151</v>
      </c>
      <c r="P3465" s="204">
        <v>50000</v>
      </c>
      <c r="S3465" t="s">
        <v>2483</v>
      </c>
      <c r="T3465" t="s">
        <v>3899</v>
      </c>
      <c r="U3465" s="206">
        <v>29.32</v>
      </c>
      <c r="V3465" t="s">
        <v>2999</v>
      </c>
      <c r="W3465" t="s">
        <v>4153</v>
      </c>
      <c r="X3465" t="s">
        <v>4154</v>
      </c>
      <c r="Y3465" t="s">
        <v>3964</v>
      </c>
      <c r="Z3465" t="s">
        <v>3532</v>
      </c>
      <c r="AA3465" t="s">
        <v>372</v>
      </c>
      <c r="AB3465" s="203">
        <v>37043</v>
      </c>
      <c r="AC3465" s="203">
        <v>37072</v>
      </c>
    </row>
    <row r="3466" spans="1:29" x14ac:dyDescent="0.25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3</v>
      </c>
      <c r="F3466" s="218">
        <f t="shared" si="270"/>
        <v>11595</v>
      </c>
      <c r="G3466" s="207">
        <v>1267093</v>
      </c>
      <c r="H3466" s="203">
        <v>37029.41642361111</v>
      </c>
      <c r="I3466" t="s">
        <v>2420</v>
      </c>
      <c r="M3466" t="s">
        <v>2476</v>
      </c>
      <c r="N3466" t="s">
        <v>3110</v>
      </c>
      <c r="O3466" t="s">
        <v>2624</v>
      </c>
      <c r="Q3466" s="204">
        <v>3865</v>
      </c>
      <c r="S3466" t="s">
        <v>2477</v>
      </c>
      <c r="T3466" t="s">
        <v>3899</v>
      </c>
      <c r="U3466" s="206">
        <v>4.12</v>
      </c>
      <c r="V3466" t="s">
        <v>2457</v>
      </c>
      <c r="W3466" t="s">
        <v>4133</v>
      </c>
      <c r="X3466" t="s">
        <v>2378</v>
      </c>
      <c r="Y3466" t="s">
        <v>3114</v>
      </c>
      <c r="Z3466" t="s">
        <v>3532</v>
      </c>
      <c r="AA3466">
        <v>798286</v>
      </c>
      <c r="AB3466" s="203">
        <v>37030.875</v>
      </c>
      <c r="AC3466" s="203">
        <v>37032.875</v>
      </c>
    </row>
    <row r="3467" spans="1:29" x14ac:dyDescent="0.25">
      <c r="A3467" s="44" t="str">
        <f t="shared" ref="A3467:A3530" si="271">B3467&amp;" "&amp;C3467&amp;" "&amp;D3467</f>
        <v xml:space="preserve"> Metals Financial</v>
      </c>
      <c r="B3467" s="44" t="str">
        <f t="shared" ref="B3467:B3530" si="272">IF((LEFT(N3467,2)="US"),"US","")</f>
        <v/>
      </c>
      <c r="C3467" s="44" t="str">
        <f t="shared" ref="C3467:C3530" si="273">M3467</f>
        <v>Metals</v>
      </c>
      <c r="D3467" s="44" t="str">
        <f t="shared" ref="D3467:D3530" si="274">IF(ISNUMBER(FIND("Phy",N3467))=TRUE,"Physical","Financial")</f>
        <v>Financial</v>
      </c>
      <c r="E3467" s="44">
        <f>IF(VLOOKUP(S3467,'DD-Lookup'!$J$6:$L$50,3,FALSE)="Monthly",(YEAR(AC3467)-YEAR(AB3467))*12+MONTH(AC3467)-MONTH(AB3467)+1,(AC3467-AB3467+1))</f>
        <v>1</v>
      </c>
      <c r="F3467" s="218">
        <f t="shared" ref="F3467:F3530" si="275">E3467*SUM(P3467:Q3467)</f>
        <v>20</v>
      </c>
      <c r="G3467" s="207">
        <v>1267094</v>
      </c>
      <c r="H3467" s="203">
        <v>37029.416678240741</v>
      </c>
      <c r="I3467" t="s">
        <v>3825</v>
      </c>
      <c r="M3467" t="s">
        <v>2482</v>
      </c>
      <c r="N3467" t="s">
        <v>3896</v>
      </c>
      <c r="O3467" t="s">
        <v>3897</v>
      </c>
      <c r="P3467" s="204">
        <v>20</v>
      </c>
      <c r="S3467" t="s">
        <v>3898</v>
      </c>
      <c r="T3467" t="s">
        <v>3899</v>
      </c>
      <c r="U3467" s="206">
        <v>1703</v>
      </c>
      <c r="V3467" t="s">
        <v>3826</v>
      </c>
      <c r="W3467" t="s">
        <v>3922</v>
      </c>
      <c r="X3467" t="s">
        <v>3902</v>
      </c>
      <c r="Y3467" t="s">
        <v>3903</v>
      </c>
      <c r="Z3467" t="s">
        <v>3904</v>
      </c>
      <c r="AA3467">
        <v>2138842</v>
      </c>
    </row>
    <row r="3468" spans="1:29" x14ac:dyDescent="0.25">
      <c r="A3468" s="44" t="str">
        <f t="shared" si="271"/>
        <v>US Crude Financial</v>
      </c>
      <c r="B3468" s="44" t="str">
        <f t="shared" si="272"/>
        <v>US</v>
      </c>
      <c r="C3468" s="44" t="str">
        <f t="shared" si="273"/>
        <v>Crude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1</v>
      </c>
      <c r="F3468" s="218">
        <f t="shared" si="275"/>
        <v>50000</v>
      </c>
      <c r="G3468" s="207">
        <v>1267095</v>
      </c>
      <c r="H3468" s="203">
        <v>37029.416712962964</v>
      </c>
      <c r="I3468" t="s">
        <v>4149</v>
      </c>
      <c r="M3468" t="s">
        <v>3626</v>
      </c>
      <c r="N3468" t="s">
        <v>4150</v>
      </c>
      <c r="O3468" t="s">
        <v>4151</v>
      </c>
      <c r="P3468" s="204">
        <v>50000</v>
      </c>
      <c r="S3468" t="s">
        <v>2483</v>
      </c>
      <c r="T3468" t="s">
        <v>3899</v>
      </c>
      <c r="U3468" s="206">
        <v>29.28</v>
      </c>
      <c r="V3468" t="s">
        <v>4152</v>
      </c>
      <c r="W3468" t="s">
        <v>4153</v>
      </c>
      <c r="X3468" t="s">
        <v>4154</v>
      </c>
      <c r="Y3468" t="s">
        <v>3964</v>
      </c>
      <c r="Z3468" t="s">
        <v>3532</v>
      </c>
      <c r="AA3468" t="s">
        <v>373</v>
      </c>
      <c r="AB3468" s="203">
        <v>37043</v>
      </c>
      <c r="AC3468" s="203">
        <v>37072</v>
      </c>
    </row>
    <row r="3469" spans="1:29" x14ac:dyDescent="0.25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3</v>
      </c>
      <c r="F3469" s="218">
        <f t="shared" si="275"/>
        <v>6315</v>
      </c>
      <c r="G3469" s="207">
        <v>1267096</v>
      </c>
      <c r="H3469" s="203">
        <v>37029.416759259257</v>
      </c>
      <c r="I3469" t="s">
        <v>2913</v>
      </c>
      <c r="M3469" t="s">
        <v>2476</v>
      </c>
      <c r="N3469" t="s">
        <v>3110</v>
      </c>
      <c r="O3469" t="s">
        <v>2021</v>
      </c>
      <c r="P3469" s="204">
        <v>2105</v>
      </c>
      <c r="S3469" t="s">
        <v>2477</v>
      </c>
      <c r="T3469" t="s">
        <v>3899</v>
      </c>
      <c r="U3469" s="206">
        <v>4.1100000000000003</v>
      </c>
      <c r="V3469" t="s">
        <v>2507</v>
      </c>
      <c r="W3469" t="s">
        <v>3157</v>
      </c>
      <c r="X3469" t="s">
        <v>3158</v>
      </c>
      <c r="Y3469" t="s">
        <v>3114</v>
      </c>
      <c r="Z3469" t="s">
        <v>3532</v>
      </c>
      <c r="AA3469">
        <v>798287</v>
      </c>
      <c r="AB3469" s="203">
        <v>37030.875</v>
      </c>
      <c r="AC3469" s="203">
        <v>37032.875</v>
      </c>
    </row>
    <row r="3470" spans="1:29" x14ac:dyDescent="0.25">
      <c r="A3470" s="44" t="str">
        <f t="shared" si="271"/>
        <v xml:space="preserve"> Natural Gas Physical</v>
      </c>
      <c r="B3470" s="44" t="str">
        <f t="shared" si="272"/>
        <v/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4</v>
      </c>
      <c r="F3470" s="218">
        <f t="shared" si="275"/>
        <v>40000</v>
      </c>
      <c r="G3470" s="207">
        <v>1267097</v>
      </c>
      <c r="H3470" s="203">
        <v>37029.416770833333</v>
      </c>
      <c r="I3470" t="s">
        <v>3166</v>
      </c>
      <c r="M3470" t="s">
        <v>2476</v>
      </c>
      <c r="N3470" t="s">
        <v>2391</v>
      </c>
      <c r="O3470" t="s">
        <v>2080</v>
      </c>
      <c r="P3470" s="204">
        <v>10000</v>
      </c>
      <c r="S3470" t="s">
        <v>4050</v>
      </c>
      <c r="T3470" t="s">
        <v>2392</v>
      </c>
      <c r="U3470" s="206">
        <v>5.41</v>
      </c>
      <c r="V3470" t="s">
        <v>2393</v>
      </c>
      <c r="W3470" t="s">
        <v>2394</v>
      </c>
      <c r="X3470" t="s">
        <v>2395</v>
      </c>
      <c r="Y3470" t="s">
        <v>3114</v>
      </c>
      <c r="Z3470" t="s">
        <v>3533</v>
      </c>
      <c r="AA3470">
        <v>798288</v>
      </c>
      <c r="AB3470" s="203">
        <v>37029.875</v>
      </c>
      <c r="AC3470" s="203">
        <v>37032.875</v>
      </c>
    </row>
    <row r="3471" spans="1:29" x14ac:dyDescent="0.25">
      <c r="A3471" s="44" t="str">
        <f t="shared" si="271"/>
        <v xml:space="preserve"> Metals Financial</v>
      </c>
      <c r="B3471" s="44" t="str">
        <f t="shared" si="272"/>
        <v/>
      </c>
      <c r="C3471" s="44" t="str">
        <f t="shared" si="273"/>
        <v>Metals</v>
      </c>
      <c r="D3471" s="44" t="str">
        <f t="shared" si="274"/>
        <v>Financial</v>
      </c>
      <c r="E3471" s="44">
        <f>IF(VLOOKUP(S3471,'DD-Lookup'!$J$6:$L$50,3,FALSE)="Monthly",(YEAR(AC3471)-YEAR(AB3471))*12+MONTH(AC3471)-MONTH(AB3471)+1,(AC3471-AB3471+1))</f>
        <v>1</v>
      </c>
      <c r="F3471" s="218">
        <f t="shared" si="275"/>
        <v>5</v>
      </c>
      <c r="G3471" s="207">
        <v>1267098</v>
      </c>
      <c r="H3471" s="203">
        <v>37029.41684027778</v>
      </c>
      <c r="I3471" t="s">
        <v>4036</v>
      </c>
      <c r="M3471" t="s">
        <v>2482</v>
      </c>
      <c r="N3471" t="s">
        <v>3951</v>
      </c>
      <c r="O3471" t="s">
        <v>3952</v>
      </c>
      <c r="Q3471" s="204">
        <v>5</v>
      </c>
      <c r="S3471" t="s">
        <v>3898</v>
      </c>
      <c r="T3471" t="s">
        <v>3899</v>
      </c>
      <c r="U3471" s="206">
        <v>1537</v>
      </c>
      <c r="V3471" t="s">
        <v>4176</v>
      </c>
      <c r="W3471" t="s">
        <v>3922</v>
      </c>
      <c r="X3471" t="s">
        <v>3902</v>
      </c>
      <c r="Y3471" t="s">
        <v>3903</v>
      </c>
      <c r="Z3471" t="s">
        <v>3904</v>
      </c>
      <c r="AA3471">
        <v>2138844</v>
      </c>
    </row>
    <row r="3472" spans="1:29" x14ac:dyDescent="0.25">
      <c r="A3472" s="44" t="str">
        <f t="shared" si="271"/>
        <v xml:space="preserve"> Metals Financial</v>
      </c>
      <c r="B3472" s="44" t="str">
        <f t="shared" si="272"/>
        <v/>
      </c>
      <c r="C3472" s="44" t="str">
        <f t="shared" si="273"/>
        <v>Metals</v>
      </c>
      <c r="D3472" s="44" t="str">
        <f t="shared" si="274"/>
        <v>Financial</v>
      </c>
      <c r="E3472" s="44">
        <f>IF(VLOOKUP(S3472,'DD-Lookup'!$J$6:$L$50,3,FALSE)="Monthly",(YEAR(AC3472)-YEAR(AB3472))*12+MONTH(AC3472)-MONTH(AB3472)+1,(AC3472-AB3472+1))</f>
        <v>1</v>
      </c>
      <c r="F3472" s="218">
        <f t="shared" si="275"/>
        <v>20</v>
      </c>
      <c r="G3472" s="207">
        <v>1267099</v>
      </c>
      <c r="H3472" s="203">
        <v>37029.416898148149</v>
      </c>
      <c r="I3472" t="s">
        <v>4036</v>
      </c>
      <c r="M3472" t="s">
        <v>2482</v>
      </c>
      <c r="N3472" t="s">
        <v>3951</v>
      </c>
      <c r="O3472" t="s">
        <v>3952</v>
      </c>
      <c r="Q3472" s="204">
        <v>20</v>
      </c>
      <c r="S3472" t="s">
        <v>3898</v>
      </c>
      <c r="T3472" t="s">
        <v>3899</v>
      </c>
      <c r="U3472" s="206">
        <v>1538</v>
      </c>
      <c r="V3472" t="s">
        <v>4176</v>
      </c>
      <c r="W3472" t="s">
        <v>3922</v>
      </c>
      <c r="X3472" t="s">
        <v>3902</v>
      </c>
      <c r="Y3472" t="s">
        <v>3903</v>
      </c>
      <c r="Z3472" t="s">
        <v>3904</v>
      </c>
      <c r="AA3472">
        <v>2138846</v>
      </c>
    </row>
    <row r="3473" spans="1:29" x14ac:dyDescent="0.25">
      <c r="A3473" s="44" t="str">
        <f t="shared" si="271"/>
        <v xml:space="preserve"> Metals Financial</v>
      </c>
      <c r="B3473" s="44" t="str">
        <f t="shared" si="272"/>
        <v/>
      </c>
      <c r="C3473" s="44" t="str">
        <f t="shared" si="273"/>
        <v>Metals</v>
      </c>
      <c r="D3473" s="44" t="str">
        <f t="shared" si="274"/>
        <v>Financial</v>
      </c>
      <c r="E3473" s="44">
        <f>IF(VLOOKUP(S3473,'DD-Lookup'!$J$6:$L$50,3,FALSE)="Monthly",(YEAR(AC3473)-YEAR(AB3473))*12+MONTH(AC3473)-MONTH(AB3473)+1,(AC3473-AB3473+1))</f>
        <v>1</v>
      </c>
      <c r="F3473" s="218">
        <f t="shared" si="275"/>
        <v>5</v>
      </c>
      <c r="G3473" s="207">
        <v>1267100</v>
      </c>
      <c r="H3473" s="203">
        <v>37029.417013888888</v>
      </c>
      <c r="I3473" t="s">
        <v>4028</v>
      </c>
      <c r="M3473" t="s">
        <v>2482</v>
      </c>
      <c r="N3473" t="s">
        <v>3896</v>
      </c>
      <c r="O3473" t="s">
        <v>3897</v>
      </c>
      <c r="Q3473" s="204">
        <v>5</v>
      </c>
      <c r="S3473" t="s">
        <v>3898</v>
      </c>
      <c r="T3473" t="s">
        <v>3899</v>
      </c>
      <c r="U3473" s="206">
        <v>1703</v>
      </c>
      <c r="V3473" t="s">
        <v>3849</v>
      </c>
      <c r="W3473" t="s">
        <v>3922</v>
      </c>
      <c r="X3473" t="s">
        <v>3902</v>
      </c>
      <c r="Y3473" t="s">
        <v>3903</v>
      </c>
      <c r="Z3473" t="s">
        <v>3904</v>
      </c>
      <c r="AA3473">
        <v>2138848</v>
      </c>
    </row>
    <row r="3474" spans="1:29" x14ac:dyDescent="0.25">
      <c r="A3474" s="44" t="str">
        <f t="shared" si="271"/>
        <v xml:space="preserve"> Metals Financial</v>
      </c>
      <c r="B3474" s="44" t="str">
        <f t="shared" si="272"/>
        <v/>
      </c>
      <c r="C3474" s="44" t="str">
        <f t="shared" si="273"/>
        <v>Metals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1</v>
      </c>
      <c r="F3474" s="218">
        <f t="shared" si="275"/>
        <v>20</v>
      </c>
      <c r="G3474" s="207">
        <v>1267101</v>
      </c>
      <c r="H3474" s="203">
        <v>37029.417141203703</v>
      </c>
      <c r="I3474" t="s">
        <v>4028</v>
      </c>
      <c r="M3474" t="s">
        <v>2482</v>
      </c>
      <c r="N3474" t="s">
        <v>3896</v>
      </c>
      <c r="O3474" t="s">
        <v>3897</v>
      </c>
      <c r="Q3474" s="204">
        <v>20</v>
      </c>
      <c r="S3474" t="s">
        <v>3898</v>
      </c>
      <c r="T3474" t="s">
        <v>3899</v>
      </c>
      <c r="U3474" s="206">
        <v>1704</v>
      </c>
      <c r="V3474" t="s">
        <v>3849</v>
      </c>
      <c r="W3474" t="s">
        <v>3922</v>
      </c>
      <c r="X3474" t="s">
        <v>3902</v>
      </c>
      <c r="Y3474" t="s">
        <v>3903</v>
      </c>
      <c r="Z3474" t="s">
        <v>3904</v>
      </c>
      <c r="AA3474">
        <v>2138850</v>
      </c>
    </row>
    <row r="3475" spans="1:29" x14ac:dyDescent="0.25">
      <c r="A3475" s="44" t="str">
        <f t="shared" si="271"/>
        <v xml:space="preserve"> Metals Financial</v>
      </c>
      <c r="B3475" s="44" t="str">
        <f t="shared" si="272"/>
        <v/>
      </c>
      <c r="C3475" s="44" t="str">
        <f t="shared" si="273"/>
        <v>Metals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1</v>
      </c>
      <c r="F3475" s="218">
        <f t="shared" si="275"/>
        <v>20</v>
      </c>
      <c r="G3475" s="207">
        <v>1267102</v>
      </c>
      <c r="H3475" s="203">
        <v>37029.417256944442</v>
      </c>
      <c r="I3475" t="s">
        <v>3967</v>
      </c>
      <c r="M3475" t="s">
        <v>2482</v>
      </c>
      <c r="N3475" t="s">
        <v>3951</v>
      </c>
      <c r="O3475" t="s">
        <v>3952</v>
      </c>
      <c r="Q3475" s="204">
        <v>20</v>
      </c>
      <c r="S3475" t="s">
        <v>3898</v>
      </c>
      <c r="T3475" t="s">
        <v>3899</v>
      </c>
      <c r="U3475" s="206">
        <v>1539</v>
      </c>
      <c r="V3475" t="s">
        <v>3986</v>
      </c>
      <c r="W3475" t="s">
        <v>3922</v>
      </c>
      <c r="X3475" t="s">
        <v>3902</v>
      </c>
      <c r="Y3475" t="s">
        <v>3903</v>
      </c>
      <c r="Z3475" t="s">
        <v>3904</v>
      </c>
      <c r="AA3475">
        <v>2138852</v>
      </c>
    </row>
    <row r="3476" spans="1:29" x14ac:dyDescent="0.25">
      <c r="A3476" s="44" t="str">
        <f t="shared" si="271"/>
        <v>US Crude Financial</v>
      </c>
      <c r="B3476" s="44" t="str">
        <f t="shared" si="272"/>
        <v>US</v>
      </c>
      <c r="C3476" s="44" t="str">
        <f t="shared" si="273"/>
        <v>Crude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1</v>
      </c>
      <c r="F3476" s="218">
        <f t="shared" si="275"/>
        <v>50000</v>
      </c>
      <c r="G3476" s="207">
        <v>1267103</v>
      </c>
      <c r="H3476" s="203">
        <v>37029.417372685188</v>
      </c>
      <c r="I3476" t="s">
        <v>4149</v>
      </c>
      <c r="M3476" t="s">
        <v>3626</v>
      </c>
      <c r="N3476" t="s">
        <v>4150</v>
      </c>
      <c r="O3476" t="s">
        <v>4151</v>
      </c>
      <c r="Q3476" s="204">
        <v>50000</v>
      </c>
      <c r="S3476" t="s">
        <v>2483</v>
      </c>
      <c r="T3476" t="s">
        <v>3899</v>
      </c>
      <c r="U3476" s="206">
        <v>29.3</v>
      </c>
      <c r="V3476" t="s">
        <v>2999</v>
      </c>
      <c r="W3476" t="s">
        <v>4153</v>
      </c>
      <c r="X3476" t="s">
        <v>4154</v>
      </c>
      <c r="Y3476" t="s">
        <v>3964</v>
      </c>
      <c r="Z3476" t="s">
        <v>3532</v>
      </c>
      <c r="AA3476" t="s">
        <v>374</v>
      </c>
      <c r="AB3476" s="203">
        <v>37043</v>
      </c>
      <c r="AC3476" s="203">
        <v>37072</v>
      </c>
    </row>
    <row r="3477" spans="1:29" x14ac:dyDescent="0.25">
      <c r="A3477" s="44" t="str">
        <f t="shared" si="271"/>
        <v xml:space="preserve"> Metals Financial</v>
      </c>
      <c r="B3477" s="44" t="str">
        <f t="shared" si="272"/>
        <v/>
      </c>
      <c r="C3477" s="44" t="str">
        <f t="shared" si="273"/>
        <v>Metals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1</v>
      </c>
      <c r="F3477" s="218">
        <f t="shared" si="275"/>
        <v>20</v>
      </c>
      <c r="G3477" s="207">
        <v>1267104</v>
      </c>
      <c r="H3477" s="203">
        <v>37029.417442129627</v>
      </c>
      <c r="I3477" t="s">
        <v>3950</v>
      </c>
      <c r="M3477" t="s">
        <v>2482</v>
      </c>
      <c r="N3477" t="s">
        <v>3896</v>
      </c>
      <c r="O3477" t="s">
        <v>3897</v>
      </c>
      <c r="P3477" s="204">
        <v>20</v>
      </c>
      <c r="S3477" t="s">
        <v>3898</v>
      </c>
      <c r="T3477" t="s">
        <v>3899</v>
      </c>
      <c r="U3477" s="206">
        <v>1703</v>
      </c>
      <c r="V3477" t="s">
        <v>3953</v>
      </c>
      <c r="W3477" t="s">
        <v>3922</v>
      </c>
      <c r="X3477" t="s">
        <v>3902</v>
      </c>
      <c r="Y3477" t="s">
        <v>3903</v>
      </c>
      <c r="Z3477" t="s">
        <v>3904</v>
      </c>
      <c r="AA3477">
        <v>2138854</v>
      </c>
    </row>
    <row r="3478" spans="1:29" x14ac:dyDescent="0.25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3</v>
      </c>
      <c r="F3478" s="218">
        <f t="shared" si="275"/>
        <v>39000</v>
      </c>
      <c r="G3478" s="207">
        <v>1267105</v>
      </c>
      <c r="H3478" s="203">
        <v>37029.417453703703</v>
      </c>
      <c r="I3478" t="s">
        <v>2669</v>
      </c>
      <c r="M3478" t="s">
        <v>2476</v>
      </c>
      <c r="N3478" t="s">
        <v>3110</v>
      </c>
      <c r="O3478" t="s">
        <v>1756</v>
      </c>
      <c r="P3478" s="204">
        <v>13000</v>
      </c>
      <c r="S3478" t="s">
        <v>2477</v>
      </c>
      <c r="T3478" t="s">
        <v>3899</v>
      </c>
      <c r="U3478" s="206">
        <v>4.13</v>
      </c>
      <c r="V3478" t="s">
        <v>3111</v>
      </c>
      <c r="W3478" t="s">
        <v>3157</v>
      </c>
      <c r="X3478" t="s">
        <v>3158</v>
      </c>
      <c r="Y3478" t="s">
        <v>3114</v>
      </c>
      <c r="Z3478" t="s">
        <v>3532</v>
      </c>
      <c r="AA3478">
        <v>798289</v>
      </c>
      <c r="AB3478" s="203">
        <v>37030.875</v>
      </c>
      <c r="AC3478" s="203">
        <v>37032.875</v>
      </c>
    </row>
    <row r="3479" spans="1:29" x14ac:dyDescent="0.25">
      <c r="A3479" s="44" t="str">
        <f t="shared" si="271"/>
        <v xml:space="preserve"> Natural Gas Physical</v>
      </c>
      <c r="B3479" s="44" t="str">
        <f t="shared" si="272"/>
        <v/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4</v>
      </c>
      <c r="F3479" s="218">
        <f t="shared" si="275"/>
        <v>40000</v>
      </c>
      <c r="G3479" s="207">
        <v>1267106</v>
      </c>
      <c r="H3479" s="203">
        <v>37029.41747685185</v>
      </c>
      <c r="I3479" t="s">
        <v>2558</v>
      </c>
      <c r="M3479" t="s">
        <v>2476</v>
      </c>
      <c r="N3479" t="s">
        <v>2391</v>
      </c>
      <c r="O3479" t="s">
        <v>2080</v>
      </c>
      <c r="P3479" s="204">
        <v>10000</v>
      </c>
      <c r="S3479" t="s">
        <v>4050</v>
      </c>
      <c r="T3479" t="s">
        <v>2392</v>
      </c>
      <c r="U3479" s="206">
        <v>5.4050000000000002</v>
      </c>
      <c r="V3479" t="s">
        <v>2559</v>
      </c>
      <c r="W3479" t="s">
        <v>2394</v>
      </c>
      <c r="X3479" t="s">
        <v>2395</v>
      </c>
      <c r="Y3479" t="s">
        <v>3114</v>
      </c>
      <c r="Z3479" t="s">
        <v>3533</v>
      </c>
      <c r="AA3479">
        <v>798290</v>
      </c>
      <c r="AB3479" s="203">
        <v>37029.875</v>
      </c>
      <c r="AC3479" s="203">
        <v>37032.875</v>
      </c>
    </row>
    <row r="3480" spans="1:29" x14ac:dyDescent="0.25">
      <c r="A3480" s="44" t="str">
        <f t="shared" si="271"/>
        <v>US Crude Physical</v>
      </c>
      <c r="B3480" s="44" t="str">
        <f t="shared" si="272"/>
        <v>US</v>
      </c>
      <c r="C3480" s="44" t="str">
        <f t="shared" si="273"/>
        <v>Crude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30</v>
      </c>
      <c r="F3480" s="218">
        <f t="shared" si="275"/>
        <v>90000</v>
      </c>
      <c r="G3480" s="207">
        <v>1267107</v>
      </c>
      <c r="H3480" s="203">
        <v>37029.417488425926</v>
      </c>
      <c r="I3480" t="s">
        <v>3232</v>
      </c>
      <c r="M3480" t="s">
        <v>3626</v>
      </c>
      <c r="N3480" t="s">
        <v>3716</v>
      </c>
      <c r="O3480" t="s">
        <v>3717</v>
      </c>
      <c r="P3480" s="204">
        <v>3000</v>
      </c>
      <c r="S3480" t="s">
        <v>3718</v>
      </c>
      <c r="T3480" t="s">
        <v>3899</v>
      </c>
      <c r="U3480" s="206">
        <v>2.72</v>
      </c>
      <c r="V3480" t="s">
        <v>375</v>
      </c>
      <c r="W3480" t="s">
        <v>3700</v>
      </c>
      <c r="X3480" t="s">
        <v>3719</v>
      </c>
      <c r="Y3480" t="s">
        <v>3964</v>
      </c>
      <c r="Z3480" t="s">
        <v>3720</v>
      </c>
      <c r="AA3480" t="s">
        <v>376</v>
      </c>
      <c r="AB3480" s="203">
        <v>37043.875</v>
      </c>
      <c r="AC3480" s="203">
        <v>37072.875</v>
      </c>
    </row>
    <row r="3481" spans="1:29" x14ac:dyDescent="0.25">
      <c r="A3481" s="44" t="str">
        <f t="shared" si="271"/>
        <v xml:space="preserve"> Metals Financial</v>
      </c>
      <c r="B3481" s="44" t="str">
        <f t="shared" si="272"/>
        <v/>
      </c>
      <c r="C3481" s="44" t="str">
        <f t="shared" si="273"/>
        <v>Metals</v>
      </c>
      <c r="D3481" s="44" t="str">
        <f t="shared" si="274"/>
        <v>Financial</v>
      </c>
      <c r="E3481" s="44">
        <f>IF(VLOOKUP(S3481,'DD-Lookup'!$J$6:$L$50,3,FALSE)="Monthly",(YEAR(AC3481)-YEAR(AB3481))*12+MONTH(AC3481)-MONTH(AB3481)+1,(AC3481-AB3481+1))</f>
        <v>1</v>
      </c>
      <c r="F3481" s="218">
        <f t="shared" si="275"/>
        <v>20</v>
      </c>
      <c r="G3481" s="207">
        <v>1267108</v>
      </c>
      <c r="H3481" s="203">
        <v>37029.417569444442</v>
      </c>
      <c r="I3481" t="s">
        <v>3869</v>
      </c>
      <c r="M3481" t="s">
        <v>2482</v>
      </c>
      <c r="N3481" t="s">
        <v>3896</v>
      </c>
      <c r="O3481" t="s">
        <v>3897</v>
      </c>
      <c r="Q3481" s="204">
        <v>20</v>
      </c>
      <c r="S3481" t="s">
        <v>3898</v>
      </c>
      <c r="T3481" t="s">
        <v>3899</v>
      </c>
      <c r="U3481" s="206">
        <v>1704</v>
      </c>
      <c r="V3481" t="s">
        <v>3956</v>
      </c>
      <c r="W3481" t="s">
        <v>3922</v>
      </c>
      <c r="X3481" t="s">
        <v>3902</v>
      </c>
      <c r="Y3481" t="s">
        <v>3903</v>
      </c>
      <c r="Z3481" t="s">
        <v>3904</v>
      </c>
      <c r="AA3481">
        <v>2138856</v>
      </c>
    </row>
    <row r="3482" spans="1:29" x14ac:dyDescent="0.25">
      <c r="A3482" s="44" t="str">
        <f t="shared" si="271"/>
        <v xml:space="preserve"> Metals Financial</v>
      </c>
      <c r="B3482" s="44" t="str">
        <f t="shared" si="272"/>
        <v/>
      </c>
      <c r="C3482" s="44" t="str">
        <f t="shared" si="273"/>
        <v>Metals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1</v>
      </c>
      <c r="F3482" s="218">
        <f t="shared" si="275"/>
        <v>10</v>
      </c>
      <c r="G3482" s="207">
        <v>1267110</v>
      </c>
      <c r="H3482" s="203">
        <v>37029.417743055557</v>
      </c>
      <c r="I3482" t="s">
        <v>4010</v>
      </c>
      <c r="M3482" t="s">
        <v>2482</v>
      </c>
      <c r="N3482" t="s">
        <v>3896</v>
      </c>
      <c r="O3482" t="s">
        <v>3897</v>
      </c>
      <c r="Q3482" s="204">
        <v>10</v>
      </c>
      <c r="S3482" t="s">
        <v>3898</v>
      </c>
      <c r="T3482" t="s">
        <v>3899</v>
      </c>
      <c r="U3482" s="206">
        <v>1705</v>
      </c>
      <c r="V3482" t="s">
        <v>4030</v>
      </c>
      <c r="W3482" t="s">
        <v>3922</v>
      </c>
      <c r="X3482" t="s">
        <v>3902</v>
      </c>
      <c r="Y3482" t="s">
        <v>3903</v>
      </c>
      <c r="Z3482" t="s">
        <v>3904</v>
      </c>
      <c r="AA3482">
        <v>2138860</v>
      </c>
    </row>
    <row r="3483" spans="1:29" x14ac:dyDescent="0.25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3</v>
      </c>
      <c r="F3483" s="218">
        <f t="shared" si="275"/>
        <v>1800</v>
      </c>
      <c r="G3483" s="207">
        <v>1267113</v>
      </c>
      <c r="H3483" s="203">
        <v>37029.41783564815</v>
      </c>
      <c r="I3483" t="s">
        <v>2397</v>
      </c>
      <c r="M3483" t="s">
        <v>2476</v>
      </c>
      <c r="N3483" t="s">
        <v>3110</v>
      </c>
      <c r="O3483" t="s">
        <v>1768</v>
      </c>
      <c r="P3483" s="204">
        <v>600</v>
      </c>
      <c r="S3483" t="s">
        <v>2477</v>
      </c>
      <c r="T3483" t="s">
        <v>3899</v>
      </c>
      <c r="U3483" s="206">
        <v>4.0250000000000004</v>
      </c>
      <c r="V3483" t="s">
        <v>2398</v>
      </c>
      <c r="W3483" t="s">
        <v>3174</v>
      </c>
      <c r="X3483" t="s">
        <v>3138</v>
      </c>
      <c r="Y3483" t="s">
        <v>3114</v>
      </c>
      <c r="Z3483" t="s">
        <v>3532</v>
      </c>
      <c r="AA3483">
        <v>798291</v>
      </c>
      <c r="AB3483" s="203">
        <v>37030.875</v>
      </c>
      <c r="AC3483" s="203">
        <v>37032.875</v>
      </c>
    </row>
    <row r="3484" spans="1:29" x14ac:dyDescent="0.25">
      <c r="A3484" s="44" t="str">
        <f t="shared" si="271"/>
        <v>US Power Physical</v>
      </c>
      <c r="B3484" s="44" t="str">
        <f t="shared" si="272"/>
        <v>US</v>
      </c>
      <c r="C3484" s="44" t="str">
        <f t="shared" si="273"/>
        <v>Power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30</v>
      </c>
      <c r="F3484" s="218">
        <f t="shared" si="275"/>
        <v>1500</v>
      </c>
      <c r="G3484" s="207">
        <v>1267114</v>
      </c>
      <c r="H3484" s="203">
        <v>37029.417905092596</v>
      </c>
      <c r="I3484" t="s">
        <v>2669</v>
      </c>
      <c r="M3484" t="s">
        <v>3301</v>
      </c>
      <c r="N3484" t="s">
        <v>2631</v>
      </c>
      <c r="O3484" t="s">
        <v>3123</v>
      </c>
      <c r="P3484" s="204">
        <v>50</v>
      </c>
      <c r="S3484" t="s">
        <v>2475</v>
      </c>
      <c r="T3484" t="s">
        <v>3899</v>
      </c>
      <c r="U3484" s="206">
        <v>59.25</v>
      </c>
      <c r="V3484" t="s">
        <v>2768</v>
      </c>
      <c r="W3484" t="s">
        <v>2656</v>
      </c>
      <c r="X3484" t="s">
        <v>2681</v>
      </c>
      <c r="Y3484" t="s">
        <v>4166</v>
      </c>
      <c r="Z3484" t="s">
        <v>3527</v>
      </c>
      <c r="AA3484">
        <v>615396.1</v>
      </c>
      <c r="AB3484" s="203">
        <v>37043.591666666667</v>
      </c>
      <c r="AC3484" s="203">
        <v>37072.591666666667</v>
      </c>
    </row>
    <row r="3485" spans="1:29" x14ac:dyDescent="0.25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3</v>
      </c>
      <c r="F3485" s="218">
        <f t="shared" si="275"/>
        <v>30000</v>
      </c>
      <c r="G3485" s="207">
        <v>1267115</v>
      </c>
      <c r="H3485" s="203">
        <v>37029.417916666665</v>
      </c>
      <c r="I3485" t="s">
        <v>3147</v>
      </c>
      <c r="M3485" t="s">
        <v>2476</v>
      </c>
      <c r="N3485" t="s">
        <v>2445</v>
      </c>
      <c r="O3485" t="s">
        <v>1902</v>
      </c>
      <c r="Q3485" s="204">
        <v>10000</v>
      </c>
      <c r="S3485" t="s">
        <v>2477</v>
      </c>
      <c r="T3485" t="s">
        <v>3899</v>
      </c>
      <c r="U3485" s="206">
        <v>4.1550000000000002</v>
      </c>
      <c r="V3485" t="s">
        <v>2511</v>
      </c>
      <c r="W3485" t="s">
        <v>2827</v>
      </c>
      <c r="X3485" t="s">
        <v>2447</v>
      </c>
      <c r="Y3485" t="s">
        <v>3114</v>
      </c>
      <c r="Z3485" t="s">
        <v>2448</v>
      </c>
      <c r="AA3485">
        <v>798292</v>
      </c>
      <c r="AB3485" s="203">
        <v>37030.875</v>
      </c>
      <c r="AC3485" s="203">
        <v>37032.875</v>
      </c>
    </row>
    <row r="3486" spans="1:29" x14ac:dyDescent="0.25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3</v>
      </c>
      <c r="F3486" s="218">
        <f t="shared" si="275"/>
        <v>30000</v>
      </c>
      <c r="G3486" s="207">
        <v>1267116</v>
      </c>
      <c r="H3486" s="203">
        <v>37029.417962962965</v>
      </c>
      <c r="I3486" t="s">
        <v>3147</v>
      </c>
      <c r="M3486" t="s">
        <v>2476</v>
      </c>
      <c r="N3486" t="s">
        <v>2445</v>
      </c>
      <c r="O3486" t="s">
        <v>1902</v>
      </c>
      <c r="Q3486" s="204">
        <v>10000</v>
      </c>
      <c r="S3486" t="s">
        <v>2477</v>
      </c>
      <c r="T3486" t="s">
        <v>3899</v>
      </c>
      <c r="U3486" s="206">
        <v>4.16</v>
      </c>
      <c r="V3486" t="s">
        <v>2511</v>
      </c>
      <c r="W3486" t="s">
        <v>2827</v>
      </c>
      <c r="X3486" t="s">
        <v>2447</v>
      </c>
      <c r="Y3486" t="s">
        <v>3114</v>
      </c>
      <c r="Z3486" t="s">
        <v>2448</v>
      </c>
      <c r="AA3486">
        <v>798293</v>
      </c>
      <c r="AB3486" s="203">
        <v>37030.875</v>
      </c>
      <c r="AC3486" s="203">
        <v>37032.875</v>
      </c>
    </row>
    <row r="3487" spans="1:29" x14ac:dyDescent="0.25">
      <c r="A3487" s="44" t="str">
        <f t="shared" si="271"/>
        <v xml:space="preserve"> Metals Financial</v>
      </c>
      <c r="B3487" s="44" t="str">
        <f t="shared" si="272"/>
        <v/>
      </c>
      <c r="C3487" s="44" t="str">
        <f t="shared" si="273"/>
        <v>Metals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1</v>
      </c>
      <c r="F3487" s="218">
        <f t="shared" si="275"/>
        <v>10</v>
      </c>
      <c r="G3487" s="207">
        <v>1267117</v>
      </c>
      <c r="H3487" s="203">
        <v>37029.417986111112</v>
      </c>
      <c r="I3487" t="s">
        <v>4010</v>
      </c>
      <c r="M3487" t="s">
        <v>2482</v>
      </c>
      <c r="N3487" t="s">
        <v>3951</v>
      </c>
      <c r="O3487" t="s">
        <v>3952</v>
      </c>
      <c r="Q3487" s="204">
        <v>10</v>
      </c>
      <c r="S3487" t="s">
        <v>3898</v>
      </c>
      <c r="T3487" t="s">
        <v>3899</v>
      </c>
      <c r="U3487" s="206">
        <v>1540</v>
      </c>
      <c r="V3487" t="s">
        <v>4030</v>
      </c>
      <c r="W3487" t="s">
        <v>3922</v>
      </c>
      <c r="X3487" t="s">
        <v>3902</v>
      </c>
      <c r="Y3487" t="s">
        <v>3903</v>
      </c>
      <c r="Z3487" t="s">
        <v>3904</v>
      </c>
      <c r="AA3487">
        <v>2138863</v>
      </c>
    </row>
    <row r="3488" spans="1:29" x14ac:dyDescent="0.25">
      <c r="A3488" s="44" t="str">
        <f t="shared" si="271"/>
        <v xml:space="preserve"> Metals Financial</v>
      </c>
      <c r="B3488" s="44" t="str">
        <f t="shared" si="272"/>
        <v/>
      </c>
      <c r="C3488" s="44" t="str">
        <f t="shared" si="273"/>
        <v>Metals</v>
      </c>
      <c r="D3488" s="44" t="str">
        <f t="shared" si="274"/>
        <v>Financial</v>
      </c>
      <c r="E3488" s="44">
        <f>IF(VLOOKUP(S3488,'DD-Lookup'!$J$6:$L$50,3,FALSE)="Monthly",(YEAR(AC3488)-YEAR(AB3488))*12+MONTH(AC3488)-MONTH(AB3488)+1,(AC3488-AB3488+1))</f>
        <v>1</v>
      </c>
      <c r="F3488" s="218">
        <f t="shared" si="275"/>
        <v>2</v>
      </c>
      <c r="G3488" s="207">
        <v>1267118</v>
      </c>
      <c r="H3488" s="203">
        <v>37029.418136574073</v>
      </c>
      <c r="I3488" t="s">
        <v>1185</v>
      </c>
      <c r="M3488" t="s">
        <v>2482</v>
      </c>
      <c r="N3488" t="s">
        <v>3951</v>
      </c>
      <c r="O3488" t="s">
        <v>3952</v>
      </c>
      <c r="P3488" s="204">
        <v>2</v>
      </c>
      <c r="S3488" t="s">
        <v>3898</v>
      </c>
      <c r="T3488" t="s">
        <v>3899</v>
      </c>
      <c r="U3488" s="206">
        <v>1539</v>
      </c>
      <c r="V3488" t="s">
        <v>1186</v>
      </c>
      <c r="W3488" t="s">
        <v>3922</v>
      </c>
      <c r="X3488" t="s">
        <v>3902</v>
      </c>
      <c r="Y3488" t="s">
        <v>3903</v>
      </c>
      <c r="Z3488" t="s">
        <v>3904</v>
      </c>
      <c r="AA3488">
        <v>2138867</v>
      </c>
    </row>
    <row r="3489" spans="1:29" x14ac:dyDescent="0.25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3</v>
      </c>
      <c r="F3489" s="218">
        <f t="shared" si="275"/>
        <v>23100</v>
      </c>
      <c r="G3489" s="207">
        <v>1267119</v>
      </c>
      <c r="H3489" s="203">
        <v>37029.41814814815</v>
      </c>
      <c r="I3489" t="s">
        <v>3143</v>
      </c>
      <c r="M3489" t="s">
        <v>2476</v>
      </c>
      <c r="N3489" t="s">
        <v>3110</v>
      </c>
      <c r="O3489" t="s">
        <v>1753</v>
      </c>
      <c r="P3489" s="204">
        <v>7700</v>
      </c>
      <c r="S3489" t="s">
        <v>2477</v>
      </c>
      <c r="T3489" t="s">
        <v>3899</v>
      </c>
      <c r="U3489" s="206">
        <v>4.17</v>
      </c>
      <c r="V3489" t="s">
        <v>1798</v>
      </c>
      <c r="W3489" t="s">
        <v>3112</v>
      </c>
      <c r="X3489" t="s">
        <v>3113</v>
      </c>
      <c r="Y3489" t="s">
        <v>3114</v>
      </c>
      <c r="Z3489" t="s">
        <v>3532</v>
      </c>
      <c r="AA3489">
        <v>798294</v>
      </c>
      <c r="AB3489" s="203">
        <v>37030.875</v>
      </c>
      <c r="AC3489" s="203">
        <v>37032.875</v>
      </c>
    </row>
    <row r="3490" spans="1:29" x14ac:dyDescent="0.25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3</v>
      </c>
      <c r="F3490" s="218">
        <f t="shared" si="275"/>
        <v>13500</v>
      </c>
      <c r="G3490" s="207">
        <v>1267120</v>
      </c>
      <c r="H3490" s="203">
        <v>37029.418206018519</v>
      </c>
      <c r="I3490" t="s">
        <v>3147</v>
      </c>
      <c r="M3490" t="s">
        <v>2476</v>
      </c>
      <c r="N3490" t="s">
        <v>2445</v>
      </c>
      <c r="O3490" t="s">
        <v>1902</v>
      </c>
      <c r="Q3490" s="204">
        <v>4500</v>
      </c>
      <c r="S3490" t="s">
        <v>2477</v>
      </c>
      <c r="T3490" t="s">
        <v>3899</v>
      </c>
      <c r="U3490" s="206">
        <v>4.17</v>
      </c>
      <c r="V3490" t="s">
        <v>2511</v>
      </c>
      <c r="W3490" t="s">
        <v>2827</v>
      </c>
      <c r="X3490" t="s">
        <v>2447</v>
      </c>
      <c r="Y3490" t="s">
        <v>3114</v>
      </c>
      <c r="Z3490" t="s">
        <v>2448</v>
      </c>
      <c r="AA3490">
        <v>798295</v>
      </c>
      <c r="AB3490" s="203">
        <v>37030.875</v>
      </c>
      <c r="AC3490" s="203">
        <v>37032.875</v>
      </c>
    </row>
    <row r="3491" spans="1:29" x14ac:dyDescent="0.25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3</v>
      </c>
      <c r="F3491" s="218">
        <f t="shared" si="275"/>
        <v>6000</v>
      </c>
      <c r="G3491" s="207">
        <v>1267121</v>
      </c>
      <c r="H3491" s="203">
        <v>37029.418414351851</v>
      </c>
      <c r="I3491" t="s">
        <v>2920</v>
      </c>
      <c r="M3491" t="s">
        <v>2476</v>
      </c>
      <c r="N3491" t="s">
        <v>3110</v>
      </c>
      <c r="O3491" t="s">
        <v>2606</v>
      </c>
      <c r="Q3491" s="204">
        <v>2000</v>
      </c>
      <c r="S3491" t="s">
        <v>2477</v>
      </c>
      <c r="T3491" t="s">
        <v>3899</v>
      </c>
      <c r="U3491" s="206">
        <v>4.17</v>
      </c>
      <c r="V3491" t="s">
        <v>2921</v>
      </c>
      <c r="W3491" t="s">
        <v>2319</v>
      </c>
      <c r="X3491" t="s">
        <v>2320</v>
      </c>
      <c r="Y3491" t="s">
        <v>3114</v>
      </c>
      <c r="Z3491" t="s">
        <v>3532</v>
      </c>
      <c r="AA3491">
        <v>798296</v>
      </c>
      <c r="AB3491" s="203">
        <v>37030.875</v>
      </c>
      <c r="AC3491" s="203">
        <v>37032.875</v>
      </c>
    </row>
    <row r="3492" spans="1:29" x14ac:dyDescent="0.25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3</v>
      </c>
      <c r="F3492" s="218">
        <f t="shared" si="275"/>
        <v>13197</v>
      </c>
      <c r="G3492" s="207">
        <v>1267122</v>
      </c>
      <c r="H3492" s="203">
        <v>37029.418483796297</v>
      </c>
      <c r="I3492" t="s">
        <v>2669</v>
      </c>
      <c r="M3492" t="s">
        <v>2476</v>
      </c>
      <c r="N3492" t="s">
        <v>3110</v>
      </c>
      <c r="O3492" t="s">
        <v>1768</v>
      </c>
      <c r="P3492" s="204">
        <v>4399</v>
      </c>
      <c r="S3492" t="s">
        <v>2477</v>
      </c>
      <c r="T3492" t="s">
        <v>3899</v>
      </c>
      <c r="U3492" s="206">
        <v>4.0250000000000004</v>
      </c>
      <c r="V3492" t="s">
        <v>2339</v>
      </c>
      <c r="W3492" t="s">
        <v>3174</v>
      </c>
      <c r="X3492" t="s">
        <v>3138</v>
      </c>
      <c r="Y3492" t="s">
        <v>3114</v>
      </c>
      <c r="Z3492" t="s">
        <v>3532</v>
      </c>
      <c r="AA3492">
        <v>798297</v>
      </c>
      <c r="AB3492" s="203">
        <v>37030.875</v>
      </c>
      <c r="AC3492" s="203">
        <v>37032.875</v>
      </c>
    </row>
    <row r="3493" spans="1:29" x14ac:dyDescent="0.25">
      <c r="A3493" s="44" t="str">
        <f t="shared" si="271"/>
        <v xml:space="preserve"> Metals Financial</v>
      </c>
      <c r="B3493" s="44" t="str">
        <f t="shared" si="272"/>
        <v/>
      </c>
      <c r="C3493" s="44" t="str">
        <f t="shared" si="273"/>
        <v>Metals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</v>
      </c>
      <c r="F3493" s="218">
        <f t="shared" si="275"/>
        <v>18</v>
      </c>
      <c r="G3493" s="207">
        <v>1267123</v>
      </c>
      <c r="H3493" s="203">
        <v>37029.418506944443</v>
      </c>
      <c r="I3493" t="s">
        <v>4156</v>
      </c>
      <c r="M3493" t="s">
        <v>2482</v>
      </c>
      <c r="N3493" t="s">
        <v>3951</v>
      </c>
      <c r="O3493" t="s">
        <v>3952</v>
      </c>
      <c r="P3493" s="204">
        <v>18</v>
      </c>
      <c r="S3493" t="s">
        <v>3898</v>
      </c>
      <c r="T3493" t="s">
        <v>3899</v>
      </c>
      <c r="U3493" s="206">
        <v>1539</v>
      </c>
      <c r="V3493" t="s">
        <v>3086</v>
      </c>
      <c r="W3493" t="s">
        <v>3922</v>
      </c>
      <c r="X3493" t="s">
        <v>3902</v>
      </c>
      <c r="Y3493" t="s">
        <v>3903</v>
      </c>
      <c r="Z3493" t="s">
        <v>3904</v>
      </c>
      <c r="AA3493">
        <v>2138875</v>
      </c>
    </row>
    <row r="3494" spans="1:29" x14ac:dyDescent="0.25">
      <c r="A3494" s="44" t="str">
        <f t="shared" si="271"/>
        <v>US Natural Gas Financial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Financial</v>
      </c>
      <c r="E3494" s="44">
        <f>IF(VLOOKUP(S3494,'DD-Lookup'!$J$6:$L$50,3,FALSE)="Monthly",(YEAR(AC3494)-YEAR(AB3494))*12+MONTH(AC3494)-MONTH(AB3494)+1,(AC3494-AB3494+1))</f>
        <v>30</v>
      </c>
      <c r="F3494" s="218">
        <f t="shared" si="275"/>
        <v>300000</v>
      </c>
      <c r="G3494" s="207">
        <v>1267124</v>
      </c>
      <c r="H3494" s="203">
        <v>37029.418541666666</v>
      </c>
      <c r="I3494" t="s">
        <v>2723</v>
      </c>
      <c r="M3494" t="s">
        <v>2476</v>
      </c>
      <c r="N3494" t="s">
        <v>3125</v>
      </c>
      <c r="O3494" t="s">
        <v>235</v>
      </c>
      <c r="Q3494" s="204">
        <v>10000</v>
      </c>
      <c r="S3494" t="s">
        <v>2477</v>
      </c>
      <c r="T3494" t="s">
        <v>3899</v>
      </c>
      <c r="U3494" s="206">
        <v>-0.115</v>
      </c>
      <c r="V3494" t="s">
        <v>2459</v>
      </c>
      <c r="W3494" t="s">
        <v>2460</v>
      </c>
      <c r="X3494" t="s">
        <v>2461</v>
      </c>
      <c r="Y3494" t="s">
        <v>3964</v>
      </c>
      <c r="Z3494" t="s">
        <v>3532</v>
      </c>
      <c r="AA3494" t="s">
        <v>377</v>
      </c>
      <c r="AB3494" s="203">
        <v>37043.875</v>
      </c>
      <c r="AC3494" s="203">
        <v>37072.875</v>
      </c>
    </row>
    <row r="3495" spans="1:29" x14ac:dyDescent="0.25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30</v>
      </c>
      <c r="F3495" s="218">
        <f t="shared" si="275"/>
        <v>75000</v>
      </c>
      <c r="G3495" s="207">
        <v>1267125</v>
      </c>
      <c r="H3495" s="203">
        <v>37029.418599537035</v>
      </c>
      <c r="I3495" t="s">
        <v>3109</v>
      </c>
      <c r="M3495" t="s">
        <v>2476</v>
      </c>
      <c r="N3495" t="s">
        <v>2909</v>
      </c>
      <c r="O3495" t="s">
        <v>378</v>
      </c>
      <c r="Q3495" s="204">
        <v>2500</v>
      </c>
      <c r="S3495" t="s">
        <v>2477</v>
      </c>
      <c r="T3495" t="s">
        <v>3899</v>
      </c>
      <c r="U3495" s="206">
        <v>0.22</v>
      </c>
      <c r="V3495" t="s">
        <v>3231</v>
      </c>
      <c r="W3495" t="s">
        <v>2351</v>
      </c>
      <c r="X3495" t="s">
        <v>2743</v>
      </c>
      <c r="Y3495" t="s">
        <v>3114</v>
      </c>
      <c r="Z3495" t="s">
        <v>3532</v>
      </c>
      <c r="AA3495" t="s">
        <v>379</v>
      </c>
      <c r="AB3495" s="203">
        <v>37043.875</v>
      </c>
      <c r="AC3495" s="203">
        <v>37072.875</v>
      </c>
    </row>
    <row r="3496" spans="1:29" x14ac:dyDescent="0.25">
      <c r="A3496" s="44" t="str">
        <f t="shared" si="271"/>
        <v>US Natural Gas Financial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30</v>
      </c>
      <c r="F3496" s="218">
        <f t="shared" si="275"/>
        <v>3000</v>
      </c>
      <c r="G3496" s="207">
        <v>1267126</v>
      </c>
      <c r="H3496" s="203">
        <v>37029.418761574074</v>
      </c>
      <c r="I3496" t="s">
        <v>2654</v>
      </c>
      <c r="M3496" t="s">
        <v>2476</v>
      </c>
      <c r="N3496" t="s">
        <v>2985</v>
      </c>
      <c r="O3496" t="s">
        <v>380</v>
      </c>
      <c r="P3496" s="204">
        <v>100</v>
      </c>
      <c r="S3496" t="s">
        <v>2885</v>
      </c>
      <c r="T3496" t="s">
        <v>3899</v>
      </c>
      <c r="U3496" s="206">
        <v>0.13250000000000001</v>
      </c>
      <c r="V3496" t="s">
        <v>2349</v>
      </c>
      <c r="W3496" t="s">
        <v>2886</v>
      </c>
      <c r="X3496" t="s">
        <v>2887</v>
      </c>
      <c r="Y3496" t="s">
        <v>3964</v>
      </c>
      <c r="Z3496" t="s">
        <v>3532</v>
      </c>
      <c r="AA3496" t="s">
        <v>381</v>
      </c>
      <c r="AB3496" s="203">
        <v>37043</v>
      </c>
      <c r="AC3496" s="203">
        <v>37072</v>
      </c>
    </row>
    <row r="3497" spans="1:29" x14ac:dyDescent="0.25">
      <c r="A3497" s="44" t="str">
        <f t="shared" si="271"/>
        <v xml:space="preserve"> Metals Financial</v>
      </c>
      <c r="B3497" s="44" t="str">
        <f t="shared" si="272"/>
        <v/>
      </c>
      <c r="C3497" s="44" t="str">
        <f t="shared" si="273"/>
        <v>Metals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</v>
      </c>
      <c r="F3497" s="218">
        <f t="shared" si="275"/>
        <v>6</v>
      </c>
      <c r="G3497" s="207">
        <v>1267128</v>
      </c>
      <c r="H3497" s="203">
        <v>37029.418819444443</v>
      </c>
      <c r="I3497" t="s">
        <v>1197</v>
      </c>
      <c r="M3497" t="s">
        <v>2482</v>
      </c>
      <c r="N3497" t="s">
        <v>4026</v>
      </c>
      <c r="O3497" t="s">
        <v>4027</v>
      </c>
      <c r="Q3497" s="204">
        <v>6</v>
      </c>
      <c r="S3497" t="s">
        <v>3898</v>
      </c>
      <c r="T3497" t="s">
        <v>3899</v>
      </c>
      <c r="U3497" s="206">
        <v>967</v>
      </c>
      <c r="V3497" t="s">
        <v>1198</v>
      </c>
      <c r="W3497" t="s">
        <v>3976</v>
      </c>
      <c r="X3497" t="s">
        <v>3902</v>
      </c>
      <c r="Y3497" t="s">
        <v>3903</v>
      </c>
      <c r="Z3497" t="s">
        <v>3904</v>
      </c>
      <c r="AA3497">
        <v>2138880</v>
      </c>
    </row>
    <row r="3498" spans="1:29" x14ac:dyDescent="0.25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3</v>
      </c>
      <c r="F3498" s="218">
        <f t="shared" si="275"/>
        <v>28800</v>
      </c>
      <c r="G3498" s="207">
        <v>1267129</v>
      </c>
      <c r="H3498" s="203">
        <v>37029.418854166666</v>
      </c>
      <c r="I3498" t="s">
        <v>3165</v>
      </c>
      <c r="M3498" t="s">
        <v>2476</v>
      </c>
      <c r="N3498" t="s">
        <v>3110</v>
      </c>
      <c r="O3498" t="s">
        <v>1846</v>
      </c>
      <c r="P3498" s="204">
        <v>9600</v>
      </c>
      <c r="S3498" t="s">
        <v>2477</v>
      </c>
      <c r="T3498" t="s">
        <v>3899</v>
      </c>
      <c r="U3498" s="206">
        <v>4.165</v>
      </c>
      <c r="V3498" t="s">
        <v>3766</v>
      </c>
      <c r="W3498" t="s">
        <v>2319</v>
      </c>
      <c r="X3498" t="s">
        <v>2320</v>
      </c>
      <c r="Y3498" t="s">
        <v>3114</v>
      </c>
      <c r="Z3498" t="s">
        <v>3532</v>
      </c>
      <c r="AA3498">
        <v>798300</v>
      </c>
      <c r="AB3498" s="203">
        <v>37030.875</v>
      </c>
      <c r="AC3498" s="203">
        <v>37032.875</v>
      </c>
    </row>
    <row r="3499" spans="1:29" x14ac:dyDescent="0.25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30</v>
      </c>
      <c r="F3499" s="218">
        <f t="shared" si="275"/>
        <v>3000</v>
      </c>
      <c r="G3499" s="207">
        <v>1267130</v>
      </c>
      <c r="H3499" s="203">
        <v>37029.418865740743</v>
      </c>
      <c r="I3499" t="s">
        <v>2654</v>
      </c>
      <c r="M3499" t="s">
        <v>2476</v>
      </c>
      <c r="N3499" t="s">
        <v>2985</v>
      </c>
      <c r="O3499" t="s">
        <v>380</v>
      </c>
      <c r="P3499" s="204">
        <v>100</v>
      </c>
      <c r="S3499" t="s">
        <v>2885</v>
      </c>
      <c r="T3499" t="s">
        <v>3899</v>
      </c>
      <c r="U3499" s="206">
        <v>0.13250000000000001</v>
      </c>
      <c r="V3499" t="s">
        <v>2349</v>
      </c>
      <c r="W3499" t="s">
        <v>2886</v>
      </c>
      <c r="X3499" t="s">
        <v>2887</v>
      </c>
      <c r="Y3499" t="s">
        <v>3964</v>
      </c>
      <c r="Z3499" t="s">
        <v>3532</v>
      </c>
      <c r="AA3499" t="s">
        <v>382</v>
      </c>
      <c r="AB3499" s="203">
        <v>37043</v>
      </c>
      <c r="AC3499" s="203">
        <v>37072</v>
      </c>
    </row>
    <row r="3500" spans="1:29" x14ac:dyDescent="0.25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3</v>
      </c>
      <c r="F3500" s="218">
        <f t="shared" si="275"/>
        <v>26709</v>
      </c>
      <c r="G3500" s="207">
        <v>1267132</v>
      </c>
      <c r="H3500" s="203">
        <v>37029.418900462966</v>
      </c>
      <c r="I3500" t="s">
        <v>2863</v>
      </c>
      <c r="M3500" t="s">
        <v>2476</v>
      </c>
      <c r="N3500" t="s">
        <v>3110</v>
      </c>
      <c r="O3500" t="s">
        <v>2623</v>
      </c>
      <c r="P3500" s="204">
        <v>8903</v>
      </c>
      <c r="S3500" t="s">
        <v>2477</v>
      </c>
      <c r="T3500" t="s">
        <v>3899</v>
      </c>
      <c r="U3500" s="206">
        <v>4.1449999999999996</v>
      </c>
      <c r="V3500" t="s">
        <v>355</v>
      </c>
      <c r="W3500" t="s">
        <v>2326</v>
      </c>
      <c r="X3500" t="s">
        <v>2327</v>
      </c>
      <c r="Y3500" t="s">
        <v>3114</v>
      </c>
      <c r="Z3500" t="s">
        <v>3532</v>
      </c>
      <c r="AA3500">
        <v>798301</v>
      </c>
      <c r="AB3500" s="203">
        <v>37030.875</v>
      </c>
      <c r="AC3500" s="203">
        <v>37032.875</v>
      </c>
    </row>
    <row r="3501" spans="1:29" x14ac:dyDescent="0.25">
      <c r="A3501" s="44" t="str">
        <f t="shared" si="271"/>
        <v>US Natural Gas Financial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30</v>
      </c>
      <c r="F3501" s="218">
        <f t="shared" si="275"/>
        <v>3000</v>
      </c>
      <c r="G3501" s="207">
        <v>1267133</v>
      </c>
      <c r="H3501" s="203">
        <v>37029.418969907405</v>
      </c>
      <c r="I3501" t="s">
        <v>2654</v>
      </c>
      <c r="M3501" t="s">
        <v>2476</v>
      </c>
      <c r="N3501" t="s">
        <v>2985</v>
      </c>
      <c r="O3501" t="s">
        <v>380</v>
      </c>
      <c r="P3501" s="204">
        <v>100</v>
      </c>
      <c r="S3501" t="s">
        <v>2885</v>
      </c>
      <c r="T3501" t="s">
        <v>3899</v>
      </c>
      <c r="U3501" s="206">
        <v>0.13</v>
      </c>
      <c r="V3501" t="s">
        <v>2349</v>
      </c>
      <c r="W3501" t="s">
        <v>2886</v>
      </c>
      <c r="X3501" t="s">
        <v>2887</v>
      </c>
      <c r="Y3501" t="s">
        <v>3964</v>
      </c>
      <c r="Z3501" t="s">
        <v>3532</v>
      </c>
      <c r="AA3501" t="s">
        <v>383</v>
      </c>
      <c r="AB3501" s="203">
        <v>37043</v>
      </c>
      <c r="AC3501" s="203">
        <v>37072</v>
      </c>
    </row>
    <row r="3502" spans="1:29" x14ac:dyDescent="0.25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3</v>
      </c>
      <c r="F3502" s="218">
        <f t="shared" si="275"/>
        <v>15000</v>
      </c>
      <c r="G3502" s="207">
        <v>1267135</v>
      </c>
      <c r="H3502" s="203">
        <v>37029.419027777774</v>
      </c>
      <c r="I3502" t="s">
        <v>3240</v>
      </c>
      <c r="M3502" t="s">
        <v>2476</v>
      </c>
      <c r="N3502" t="s">
        <v>3110</v>
      </c>
      <c r="O3502" t="s">
        <v>2612</v>
      </c>
      <c r="P3502" s="204">
        <v>5000</v>
      </c>
      <c r="S3502" t="s">
        <v>2477</v>
      </c>
      <c r="T3502" t="s">
        <v>3899</v>
      </c>
      <c r="U3502" s="206">
        <v>4.12</v>
      </c>
      <c r="V3502" t="s">
        <v>2318</v>
      </c>
      <c r="W3502" t="s">
        <v>2326</v>
      </c>
      <c r="X3502" t="s">
        <v>2378</v>
      </c>
      <c r="Y3502" t="s">
        <v>3114</v>
      </c>
      <c r="Z3502" t="s">
        <v>3532</v>
      </c>
      <c r="AA3502">
        <v>798302</v>
      </c>
      <c r="AB3502" s="203">
        <v>37030.875</v>
      </c>
      <c r="AC3502" s="203">
        <v>37032.875</v>
      </c>
    </row>
    <row r="3503" spans="1:29" x14ac:dyDescent="0.25">
      <c r="A3503" s="44" t="str">
        <f t="shared" si="271"/>
        <v xml:space="preserve"> Natural Gas Physical</v>
      </c>
      <c r="B3503" s="44" t="str">
        <f t="shared" si="272"/>
        <v/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90</v>
      </c>
      <c r="F3503" s="218">
        <f t="shared" si="275"/>
        <v>2250000</v>
      </c>
      <c r="G3503" s="207">
        <v>1267137</v>
      </c>
      <c r="H3503" s="203">
        <v>37029.419050925928</v>
      </c>
      <c r="I3503" t="s">
        <v>2474</v>
      </c>
      <c r="M3503" t="s">
        <v>2476</v>
      </c>
      <c r="N3503" t="s">
        <v>3987</v>
      </c>
      <c r="O3503" t="s">
        <v>3988</v>
      </c>
      <c r="P3503" s="204">
        <v>25000</v>
      </c>
      <c r="S3503" t="s">
        <v>3989</v>
      </c>
      <c r="T3503" t="s">
        <v>3990</v>
      </c>
      <c r="U3503" s="206">
        <v>26.45</v>
      </c>
      <c r="V3503" t="s">
        <v>4100</v>
      </c>
      <c r="W3503" t="s">
        <v>3991</v>
      </c>
      <c r="X3503" t="s">
        <v>3992</v>
      </c>
      <c r="Y3503" t="s">
        <v>3993</v>
      </c>
      <c r="Z3503" t="s">
        <v>3910</v>
      </c>
      <c r="AA3503">
        <v>103721</v>
      </c>
      <c r="AB3503" s="203">
        <v>37257</v>
      </c>
      <c r="AC3503" s="203">
        <v>37346</v>
      </c>
    </row>
    <row r="3504" spans="1:29" x14ac:dyDescent="0.25">
      <c r="A3504" s="44" t="str">
        <f t="shared" si="271"/>
        <v>US Power Physical</v>
      </c>
      <c r="B3504" s="44" t="str">
        <f t="shared" si="272"/>
        <v>US</v>
      </c>
      <c r="C3504" s="44" t="str">
        <f t="shared" si="273"/>
        <v>Power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30</v>
      </c>
      <c r="F3504" s="218">
        <f t="shared" si="275"/>
        <v>1500</v>
      </c>
      <c r="G3504" s="207">
        <v>1267136</v>
      </c>
      <c r="H3504" s="203">
        <v>37029.419050925928</v>
      </c>
      <c r="I3504" t="s">
        <v>2704</v>
      </c>
      <c r="M3504" t="s">
        <v>3301</v>
      </c>
      <c r="N3504" t="s">
        <v>2631</v>
      </c>
      <c r="O3504" t="s">
        <v>2594</v>
      </c>
      <c r="Q3504" s="204">
        <v>50</v>
      </c>
      <c r="S3504" t="s">
        <v>2475</v>
      </c>
      <c r="T3504" t="s">
        <v>3899</v>
      </c>
      <c r="U3504" s="206">
        <v>57</v>
      </c>
      <c r="V3504" t="s">
        <v>2428</v>
      </c>
      <c r="W3504" t="s">
        <v>2708</v>
      </c>
      <c r="X3504" t="s">
        <v>3149</v>
      </c>
      <c r="Y3504" t="s">
        <v>4166</v>
      </c>
      <c r="Z3504" t="s">
        <v>3527</v>
      </c>
      <c r="AA3504">
        <v>615397.1</v>
      </c>
      <c r="AB3504" s="203">
        <v>37408.875</v>
      </c>
      <c r="AC3504" s="203">
        <v>37437.875</v>
      </c>
    </row>
    <row r="3505" spans="1:29" x14ac:dyDescent="0.25">
      <c r="A3505" s="44" t="str">
        <f t="shared" si="271"/>
        <v>US Natural Gas Financial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30</v>
      </c>
      <c r="F3505" s="218">
        <f t="shared" si="275"/>
        <v>3000</v>
      </c>
      <c r="G3505" s="207">
        <v>1267138</v>
      </c>
      <c r="H3505" s="203">
        <v>37029.41909722222</v>
      </c>
      <c r="I3505" t="s">
        <v>2654</v>
      </c>
      <c r="M3505" t="s">
        <v>2476</v>
      </c>
      <c r="N3505" t="s">
        <v>2985</v>
      </c>
      <c r="O3505" t="s">
        <v>380</v>
      </c>
      <c r="P3505" s="204">
        <v>100</v>
      </c>
      <c r="S3505" t="s">
        <v>2885</v>
      </c>
      <c r="T3505" t="s">
        <v>3899</v>
      </c>
      <c r="U3505" s="206">
        <v>0.13250000000000001</v>
      </c>
      <c r="V3505" t="s">
        <v>2349</v>
      </c>
      <c r="W3505" t="s">
        <v>2886</v>
      </c>
      <c r="X3505" t="s">
        <v>2887</v>
      </c>
      <c r="Y3505" t="s">
        <v>3964</v>
      </c>
      <c r="Z3505" t="s">
        <v>3532</v>
      </c>
      <c r="AA3505" t="s">
        <v>384</v>
      </c>
      <c r="AB3505" s="203">
        <v>37043</v>
      </c>
      <c r="AC3505" s="203">
        <v>37072</v>
      </c>
    </row>
    <row r="3506" spans="1:29" x14ac:dyDescent="0.25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3</v>
      </c>
      <c r="F3506" s="218">
        <f t="shared" si="275"/>
        <v>15000</v>
      </c>
      <c r="G3506" s="207">
        <v>1267141</v>
      </c>
      <c r="H3506" s="203">
        <v>37029.419212962966</v>
      </c>
      <c r="I3506" t="s">
        <v>2719</v>
      </c>
      <c r="M3506" t="s">
        <v>2476</v>
      </c>
      <c r="N3506" t="s">
        <v>3110</v>
      </c>
      <c r="O3506" t="s">
        <v>2606</v>
      </c>
      <c r="P3506" s="204">
        <v>5000</v>
      </c>
      <c r="S3506" t="s">
        <v>2477</v>
      </c>
      <c r="T3506" t="s">
        <v>3899</v>
      </c>
      <c r="U3506" s="206">
        <v>4.165</v>
      </c>
      <c r="V3506" t="s">
        <v>3765</v>
      </c>
      <c r="W3506" t="s">
        <v>2319</v>
      </c>
      <c r="X3506" t="s">
        <v>2320</v>
      </c>
      <c r="Y3506" t="s">
        <v>3114</v>
      </c>
      <c r="Z3506" t="s">
        <v>3532</v>
      </c>
      <c r="AA3506">
        <v>798303</v>
      </c>
      <c r="AB3506" s="203">
        <v>37030.875</v>
      </c>
      <c r="AC3506" s="203">
        <v>37032.875</v>
      </c>
    </row>
    <row r="3507" spans="1:29" x14ac:dyDescent="0.25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3</v>
      </c>
      <c r="F3507" s="218">
        <f t="shared" si="275"/>
        <v>30000</v>
      </c>
      <c r="G3507" s="207">
        <v>1267142</v>
      </c>
      <c r="H3507" s="203">
        <v>37029.419224537036</v>
      </c>
      <c r="I3507" t="s">
        <v>3240</v>
      </c>
      <c r="M3507" t="s">
        <v>2476</v>
      </c>
      <c r="N3507" t="s">
        <v>3110</v>
      </c>
      <c r="O3507" t="s">
        <v>1756</v>
      </c>
      <c r="Q3507" s="204">
        <v>10000</v>
      </c>
      <c r="S3507" t="s">
        <v>2477</v>
      </c>
      <c r="T3507" t="s">
        <v>3899</v>
      </c>
      <c r="U3507" s="206">
        <v>4.1399999999999997</v>
      </c>
      <c r="V3507" t="s">
        <v>3688</v>
      </c>
      <c r="W3507" t="s">
        <v>3157</v>
      </c>
      <c r="X3507" t="s">
        <v>3158</v>
      </c>
      <c r="Y3507" t="s">
        <v>3114</v>
      </c>
      <c r="Z3507" t="s">
        <v>3532</v>
      </c>
      <c r="AA3507">
        <v>798304</v>
      </c>
      <c r="AB3507" s="203">
        <v>37030.875</v>
      </c>
      <c r="AC3507" s="203">
        <v>37032.875</v>
      </c>
    </row>
    <row r="3508" spans="1:29" x14ac:dyDescent="0.25">
      <c r="A3508" s="44" t="str">
        <f t="shared" si="271"/>
        <v xml:space="preserve"> Metals Financial</v>
      </c>
      <c r="B3508" s="44" t="str">
        <f t="shared" si="272"/>
        <v/>
      </c>
      <c r="C3508" s="44" t="str">
        <f t="shared" si="273"/>
        <v>Metals</v>
      </c>
      <c r="D3508" s="44" t="str">
        <f t="shared" si="274"/>
        <v>Financial</v>
      </c>
      <c r="E3508" s="44">
        <f>IF(VLOOKUP(S3508,'DD-Lookup'!$J$6:$L$50,3,FALSE)="Monthly",(YEAR(AC3508)-YEAR(AB3508))*12+MONTH(AC3508)-MONTH(AB3508)+1,(AC3508-AB3508+1))</f>
        <v>1</v>
      </c>
      <c r="F3508" s="218">
        <f t="shared" si="275"/>
        <v>5</v>
      </c>
      <c r="G3508" s="207">
        <v>1267143</v>
      </c>
      <c r="H3508" s="203">
        <v>37029.419398148151</v>
      </c>
      <c r="I3508" t="s">
        <v>4010</v>
      </c>
      <c r="M3508" t="s">
        <v>2482</v>
      </c>
      <c r="N3508" t="s">
        <v>3896</v>
      </c>
      <c r="O3508" t="s">
        <v>3897</v>
      </c>
      <c r="Q3508" s="204">
        <v>5</v>
      </c>
      <c r="S3508" t="s">
        <v>3898</v>
      </c>
      <c r="T3508" t="s">
        <v>3899</v>
      </c>
      <c r="U3508" s="206">
        <v>1705</v>
      </c>
      <c r="V3508" t="s">
        <v>1604</v>
      </c>
      <c r="W3508" t="s">
        <v>3922</v>
      </c>
      <c r="X3508" t="s">
        <v>3902</v>
      </c>
      <c r="Y3508" t="s">
        <v>3903</v>
      </c>
      <c r="Z3508" t="s">
        <v>3904</v>
      </c>
      <c r="AA3508">
        <v>2138888</v>
      </c>
    </row>
    <row r="3509" spans="1:29" x14ac:dyDescent="0.25">
      <c r="A3509" s="44" t="str">
        <f t="shared" si="271"/>
        <v>US Oil Products Financial</v>
      </c>
      <c r="B3509" s="44" t="str">
        <f t="shared" si="272"/>
        <v>US</v>
      </c>
      <c r="C3509" s="44" t="str">
        <f t="shared" si="273"/>
        <v>Oil Products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8">
        <f t="shared" si="275"/>
        <v>15000</v>
      </c>
      <c r="G3509" s="207">
        <v>1267144</v>
      </c>
      <c r="H3509" s="203">
        <v>37029.419398148151</v>
      </c>
      <c r="I3509" t="s">
        <v>2474</v>
      </c>
      <c r="M3509" t="s">
        <v>2480</v>
      </c>
      <c r="N3509" t="s">
        <v>3748</v>
      </c>
      <c r="O3509" t="s">
        <v>3749</v>
      </c>
      <c r="Q3509" s="204">
        <v>15000</v>
      </c>
      <c r="S3509" t="s">
        <v>3235</v>
      </c>
      <c r="T3509" t="s">
        <v>3899</v>
      </c>
      <c r="U3509" s="206">
        <v>104.1</v>
      </c>
      <c r="V3509" t="s">
        <v>2587</v>
      </c>
      <c r="W3509" t="s">
        <v>3750</v>
      </c>
      <c r="X3509" t="s">
        <v>3751</v>
      </c>
      <c r="Y3509" t="s">
        <v>3964</v>
      </c>
      <c r="Z3509" t="s">
        <v>3532</v>
      </c>
      <c r="AA3509" t="s">
        <v>385</v>
      </c>
      <c r="AB3509" s="203">
        <v>37043.875</v>
      </c>
      <c r="AC3509" s="203">
        <v>37072.875</v>
      </c>
    </row>
    <row r="3510" spans="1:29" x14ac:dyDescent="0.25">
      <c r="A3510" s="44" t="str">
        <f t="shared" si="271"/>
        <v>US Power Physical</v>
      </c>
      <c r="B3510" s="44" t="str">
        <f t="shared" si="272"/>
        <v>US</v>
      </c>
      <c r="C3510" s="44" t="str">
        <f t="shared" si="273"/>
        <v>Power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8">
        <f t="shared" si="275"/>
        <v>25</v>
      </c>
      <c r="G3510" s="207">
        <v>1267145</v>
      </c>
      <c r="H3510" s="203">
        <v>37029.419537037036</v>
      </c>
      <c r="I3510" t="s">
        <v>2813</v>
      </c>
      <c r="M3510" t="s">
        <v>3301</v>
      </c>
      <c r="N3510" t="s">
        <v>2406</v>
      </c>
      <c r="O3510" t="s">
        <v>1816</v>
      </c>
      <c r="Q3510" s="204">
        <v>25</v>
      </c>
      <c r="S3510" t="s">
        <v>2475</v>
      </c>
      <c r="T3510" t="s">
        <v>3899</v>
      </c>
      <c r="U3510" s="206">
        <v>340</v>
      </c>
      <c r="V3510" t="s">
        <v>2814</v>
      </c>
      <c r="W3510" t="s">
        <v>2417</v>
      </c>
      <c r="X3510" t="s">
        <v>2451</v>
      </c>
      <c r="Y3510" t="s">
        <v>4166</v>
      </c>
      <c r="Z3510" t="s">
        <v>3527</v>
      </c>
      <c r="AA3510">
        <v>615398.1</v>
      </c>
      <c r="AB3510" s="203">
        <v>37032.875</v>
      </c>
      <c r="AC3510" s="203">
        <v>37032.875</v>
      </c>
    </row>
    <row r="3511" spans="1:29" x14ac:dyDescent="0.25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3</v>
      </c>
      <c r="F3511" s="218">
        <f t="shared" si="275"/>
        <v>30000</v>
      </c>
      <c r="G3511" s="207">
        <v>1267146</v>
      </c>
      <c r="H3511" s="203">
        <v>37029.419594907406</v>
      </c>
      <c r="I3511" t="s">
        <v>2719</v>
      </c>
      <c r="M3511" t="s">
        <v>2476</v>
      </c>
      <c r="N3511" t="s">
        <v>3110</v>
      </c>
      <c r="O3511" t="s">
        <v>2606</v>
      </c>
      <c r="P3511" s="204">
        <v>10000</v>
      </c>
      <c r="S3511" t="s">
        <v>2477</v>
      </c>
      <c r="T3511" t="s">
        <v>3899</v>
      </c>
      <c r="U3511" s="206">
        <v>4.17</v>
      </c>
      <c r="V3511" t="s">
        <v>3765</v>
      </c>
      <c r="W3511" t="s">
        <v>2319</v>
      </c>
      <c r="X3511" t="s">
        <v>2320</v>
      </c>
      <c r="Y3511" t="s">
        <v>3114</v>
      </c>
      <c r="Z3511" t="s">
        <v>3532</v>
      </c>
      <c r="AA3511">
        <v>798305</v>
      </c>
      <c r="AB3511" s="203">
        <v>37030.875</v>
      </c>
      <c r="AC3511" s="203">
        <v>37032.875</v>
      </c>
    </row>
    <row r="3512" spans="1:29" x14ac:dyDescent="0.25">
      <c r="A3512" s="44" t="str">
        <f t="shared" si="271"/>
        <v xml:space="preserve"> Metals Financial</v>
      </c>
      <c r="B3512" s="44" t="str">
        <f t="shared" si="272"/>
        <v/>
      </c>
      <c r="C3512" s="44" t="str">
        <f t="shared" si="273"/>
        <v>Metals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1</v>
      </c>
      <c r="F3512" s="218">
        <f t="shared" si="275"/>
        <v>5</v>
      </c>
      <c r="G3512" s="207">
        <v>1267147</v>
      </c>
      <c r="H3512" s="203">
        <v>37029.419641203705</v>
      </c>
      <c r="I3512" t="s">
        <v>4010</v>
      </c>
      <c r="M3512" t="s">
        <v>2482</v>
      </c>
      <c r="N3512" t="s">
        <v>3896</v>
      </c>
      <c r="O3512" t="s">
        <v>3897</v>
      </c>
      <c r="Q3512" s="204">
        <v>5</v>
      </c>
      <c r="S3512" t="s">
        <v>3898</v>
      </c>
      <c r="T3512" t="s">
        <v>3899</v>
      </c>
      <c r="U3512" s="206">
        <v>1705</v>
      </c>
      <c r="V3512" t="s">
        <v>4030</v>
      </c>
      <c r="W3512" t="s">
        <v>3922</v>
      </c>
      <c r="X3512" t="s">
        <v>3902</v>
      </c>
      <c r="Y3512" t="s">
        <v>3903</v>
      </c>
      <c r="Z3512" t="s">
        <v>3904</v>
      </c>
      <c r="AA3512">
        <v>2138890</v>
      </c>
    </row>
    <row r="3513" spans="1:29" x14ac:dyDescent="0.25">
      <c r="A3513" s="44" t="str">
        <f t="shared" si="271"/>
        <v>US Natural Gas Physical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3</v>
      </c>
      <c r="F3513" s="218">
        <f t="shared" si="275"/>
        <v>7500</v>
      </c>
      <c r="G3513" s="207">
        <v>1267148</v>
      </c>
      <c r="H3513" s="203">
        <v>37029.419652777775</v>
      </c>
      <c r="I3513" t="s">
        <v>3708</v>
      </c>
      <c r="M3513" t="s">
        <v>2476</v>
      </c>
      <c r="N3513" t="s">
        <v>3110</v>
      </c>
      <c r="O3513" t="s">
        <v>1928</v>
      </c>
      <c r="Q3513" s="204">
        <v>2500</v>
      </c>
      <c r="S3513" t="s">
        <v>2477</v>
      </c>
      <c r="T3513" t="s">
        <v>3899</v>
      </c>
      <c r="U3513" s="206">
        <v>4.1100000000000003</v>
      </c>
      <c r="V3513" t="s">
        <v>3709</v>
      </c>
      <c r="W3513" t="s">
        <v>3112</v>
      </c>
      <c r="X3513" t="s">
        <v>3113</v>
      </c>
      <c r="Y3513" t="s">
        <v>3114</v>
      </c>
      <c r="Z3513" t="s">
        <v>3532</v>
      </c>
      <c r="AA3513">
        <v>798306</v>
      </c>
      <c r="AB3513" s="203">
        <v>37030.875</v>
      </c>
      <c r="AC3513" s="203">
        <v>37032.875</v>
      </c>
    </row>
    <row r="3514" spans="1:29" x14ac:dyDescent="0.25">
      <c r="A3514" s="44" t="str">
        <f t="shared" si="271"/>
        <v xml:space="preserve"> Natural Gas Physical</v>
      </c>
      <c r="B3514" s="44" t="str">
        <f t="shared" si="272"/>
        <v/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92</v>
      </c>
      <c r="F3514" s="218">
        <f t="shared" si="275"/>
        <v>2300000</v>
      </c>
      <c r="G3514" s="207">
        <v>1267149</v>
      </c>
      <c r="H3514" s="203">
        <v>37029.419722222221</v>
      </c>
      <c r="I3514" t="s">
        <v>1193</v>
      </c>
      <c r="M3514" t="s">
        <v>2476</v>
      </c>
      <c r="N3514" t="s">
        <v>3987</v>
      </c>
      <c r="O3514" t="s">
        <v>4017</v>
      </c>
      <c r="P3514" s="204">
        <v>25000</v>
      </c>
      <c r="S3514" t="s">
        <v>3989</v>
      </c>
      <c r="T3514" t="s">
        <v>3990</v>
      </c>
      <c r="U3514" s="206">
        <v>24.75</v>
      </c>
      <c r="V3514" t="s">
        <v>1194</v>
      </c>
      <c r="W3514" t="s">
        <v>3991</v>
      </c>
      <c r="X3514" t="s">
        <v>3992</v>
      </c>
      <c r="Y3514" t="s">
        <v>3993</v>
      </c>
      <c r="Z3514" t="s">
        <v>3910</v>
      </c>
      <c r="AA3514">
        <v>103723</v>
      </c>
      <c r="AB3514" s="203">
        <v>37165</v>
      </c>
      <c r="AC3514" s="203">
        <v>37256</v>
      </c>
    </row>
    <row r="3515" spans="1:29" x14ac:dyDescent="0.25">
      <c r="A3515" s="44" t="str">
        <f t="shared" si="271"/>
        <v>US Oil Products Financial</v>
      </c>
      <c r="B3515" s="44" t="str">
        <f t="shared" si="272"/>
        <v>US</v>
      </c>
      <c r="C3515" s="44" t="str">
        <f t="shared" si="273"/>
        <v>Oil Products</v>
      </c>
      <c r="D3515" s="44" t="str">
        <f t="shared" si="274"/>
        <v>Financial</v>
      </c>
      <c r="E3515" s="44">
        <f>IF(VLOOKUP(S3515,'DD-Lookup'!$J$6:$L$50,3,FALSE)="Monthly",(YEAR(AC3515)-YEAR(AB3515))*12+MONTH(AC3515)-MONTH(AB3515)+1,(AC3515-AB3515+1))</f>
        <v>1</v>
      </c>
      <c r="F3515" s="218">
        <f t="shared" si="275"/>
        <v>15000</v>
      </c>
      <c r="G3515" s="207">
        <v>1267150</v>
      </c>
      <c r="H3515" s="203">
        <v>37029.419895833336</v>
      </c>
      <c r="I3515" t="s">
        <v>2474</v>
      </c>
      <c r="M3515" t="s">
        <v>2480</v>
      </c>
      <c r="N3515" t="s">
        <v>3748</v>
      </c>
      <c r="O3515" t="s">
        <v>3749</v>
      </c>
      <c r="Q3515" s="204">
        <v>15000</v>
      </c>
      <c r="S3515" t="s">
        <v>3235</v>
      </c>
      <c r="T3515" t="s">
        <v>3899</v>
      </c>
      <c r="U3515" s="206">
        <v>104.1</v>
      </c>
      <c r="V3515" t="s">
        <v>2587</v>
      </c>
      <c r="W3515" t="s">
        <v>3750</v>
      </c>
      <c r="X3515" t="s">
        <v>3751</v>
      </c>
      <c r="Y3515" t="s">
        <v>3964</v>
      </c>
      <c r="Z3515" t="s">
        <v>3532</v>
      </c>
      <c r="AA3515" t="s">
        <v>386</v>
      </c>
      <c r="AB3515" s="203">
        <v>37043.875</v>
      </c>
      <c r="AC3515" s="203">
        <v>37072.875</v>
      </c>
    </row>
    <row r="3516" spans="1:29" x14ac:dyDescent="0.25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3</v>
      </c>
      <c r="F3516" s="218">
        <f t="shared" si="275"/>
        <v>15000</v>
      </c>
      <c r="G3516" s="207">
        <v>1267151</v>
      </c>
      <c r="H3516" s="203">
        <v>37029.419907407406</v>
      </c>
      <c r="I3516" t="s">
        <v>3136</v>
      </c>
      <c r="M3516" t="s">
        <v>2476</v>
      </c>
      <c r="N3516" t="s">
        <v>3110</v>
      </c>
      <c r="O3516" t="s">
        <v>1756</v>
      </c>
      <c r="P3516" s="204">
        <v>5000</v>
      </c>
      <c r="S3516" t="s">
        <v>2477</v>
      </c>
      <c r="T3516" t="s">
        <v>3899</v>
      </c>
      <c r="U3516" s="206">
        <v>4.1399999999999997</v>
      </c>
      <c r="V3516" t="s">
        <v>3820</v>
      </c>
      <c r="W3516" t="s">
        <v>3157</v>
      </c>
      <c r="X3516" t="s">
        <v>3158</v>
      </c>
      <c r="Y3516" t="s">
        <v>3114</v>
      </c>
      <c r="Z3516" t="s">
        <v>3532</v>
      </c>
      <c r="AA3516">
        <v>798307</v>
      </c>
      <c r="AB3516" s="203">
        <v>37030.875</v>
      </c>
      <c r="AC3516" s="203">
        <v>37032.875</v>
      </c>
    </row>
    <row r="3517" spans="1:29" x14ac:dyDescent="0.25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3</v>
      </c>
      <c r="F3517" s="218">
        <f t="shared" si="275"/>
        <v>6000</v>
      </c>
      <c r="G3517" s="207">
        <v>1267152</v>
      </c>
      <c r="H3517" s="203">
        <v>37029.419953703706</v>
      </c>
      <c r="I3517" t="s">
        <v>2704</v>
      </c>
      <c r="M3517" t="s">
        <v>2476</v>
      </c>
      <c r="N3517" t="s">
        <v>3110</v>
      </c>
      <c r="O3517" t="s">
        <v>2625</v>
      </c>
      <c r="Q3517" s="204">
        <v>2000</v>
      </c>
      <c r="S3517" t="s">
        <v>2477</v>
      </c>
      <c r="T3517" t="s">
        <v>3899</v>
      </c>
      <c r="U3517" s="206">
        <v>4.13</v>
      </c>
      <c r="V3517" t="s">
        <v>2489</v>
      </c>
      <c r="W3517" t="s">
        <v>4133</v>
      </c>
      <c r="X3517" t="s">
        <v>2378</v>
      </c>
      <c r="Y3517" t="s">
        <v>3114</v>
      </c>
      <c r="Z3517" t="s">
        <v>3532</v>
      </c>
      <c r="AA3517">
        <v>798308</v>
      </c>
      <c r="AB3517" s="203">
        <v>37030.875</v>
      </c>
      <c r="AC3517" s="203">
        <v>37032.875</v>
      </c>
    </row>
    <row r="3518" spans="1:29" x14ac:dyDescent="0.25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3</v>
      </c>
      <c r="F3518" s="218">
        <f t="shared" si="275"/>
        <v>15000</v>
      </c>
      <c r="G3518" s="207">
        <v>1267153</v>
      </c>
      <c r="H3518" s="203">
        <v>37029.419965277775</v>
      </c>
      <c r="I3518" t="s">
        <v>2669</v>
      </c>
      <c r="M3518" t="s">
        <v>2476</v>
      </c>
      <c r="N3518" t="s">
        <v>3110</v>
      </c>
      <c r="O3518" t="s">
        <v>1756</v>
      </c>
      <c r="P3518" s="204">
        <v>5000</v>
      </c>
      <c r="S3518" t="s">
        <v>2477</v>
      </c>
      <c r="T3518" t="s">
        <v>3899</v>
      </c>
      <c r="U3518" s="206">
        <v>4.1399999999999997</v>
      </c>
      <c r="V3518" t="s">
        <v>3111</v>
      </c>
      <c r="W3518" t="s">
        <v>3157</v>
      </c>
      <c r="X3518" t="s">
        <v>3158</v>
      </c>
      <c r="Y3518" t="s">
        <v>3114</v>
      </c>
      <c r="Z3518" t="s">
        <v>3532</v>
      </c>
      <c r="AA3518">
        <v>798309</v>
      </c>
      <c r="AB3518" s="203">
        <v>37030.875</v>
      </c>
      <c r="AC3518" s="203">
        <v>37032.875</v>
      </c>
    </row>
    <row r="3519" spans="1:29" x14ac:dyDescent="0.25">
      <c r="A3519" s="44" t="str">
        <f t="shared" si="271"/>
        <v>US Natural Gas Financial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30</v>
      </c>
      <c r="F3519" s="218">
        <f t="shared" si="275"/>
        <v>300000</v>
      </c>
      <c r="G3519" s="207">
        <v>1267154</v>
      </c>
      <c r="H3519" s="203">
        <v>37029.420023148145</v>
      </c>
      <c r="I3519" t="s">
        <v>3639</v>
      </c>
      <c r="M3519" t="s">
        <v>2476</v>
      </c>
      <c r="N3519" t="s">
        <v>2711</v>
      </c>
      <c r="O3519" t="s">
        <v>2712</v>
      </c>
      <c r="P3519" s="204">
        <v>10000</v>
      </c>
      <c r="S3519" t="s">
        <v>2477</v>
      </c>
      <c r="T3519" t="s">
        <v>3899</v>
      </c>
      <c r="U3519" s="206">
        <v>4.1950000000000003</v>
      </c>
      <c r="V3519" t="s">
        <v>3830</v>
      </c>
      <c r="W3519" t="s">
        <v>3390</v>
      </c>
      <c r="X3519" t="s">
        <v>2713</v>
      </c>
      <c r="Y3519" t="s">
        <v>3964</v>
      </c>
      <c r="Z3519" t="s">
        <v>3532</v>
      </c>
      <c r="AA3519" t="s">
        <v>387</v>
      </c>
      <c r="AB3519" s="203">
        <v>37043.875</v>
      </c>
      <c r="AC3519" s="203">
        <v>37072.875</v>
      </c>
    </row>
    <row r="3520" spans="1:29" x14ac:dyDescent="0.25">
      <c r="A3520" s="44" t="str">
        <f t="shared" si="271"/>
        <v>US Natural Gas Financial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30</v>
      </c>
      <c r="F3520" s="218">
        <f t="shared" si="275"/>
        <v>3000</v>
      </c>
      <c r="G3520" s="207">
        <v>1267156</v>
      </c>
      <c r="H3520" s="203">
        <v>37029.420335648145</v>
      </c>
      <c r="I3520" t="s">
        <v>2654</v>
      </c>
      <c r="M3520" t="s">
        <v>2476</v>
      </c>
      <c r="N3520" t="s">
        <v>2985</v>
      </c>
      <c r="O3520" t="s">
        <v>380</v>
      </c>
      <c r="P3520" s="204">
        <v>100</v>
      </c>
      <c r="S3520" t="s">
        <v>2885</v>
      </c>
      <c r="T3520" t="s">
        <v>3899</v>
      </c>
      <c r="U3520" s="206">
        <v>0.13</v>
      </c>
      <c r="V3520" t="s">
        <v>2349</v>
      </c>
      <c r="W3520" t="s">
        <v>2886</v>
      </c>
      <c r="X3520" t="s">
        <v>2887</v>
      </c>
      <c r="Y3520" t="s">
        <v>3964</v>
      </c>
      <c r="Z3520" t="s">
        <v>3532</v>
      </c>
      <c r="AA3520" t="s">
        <v>388</v>
      </c>
      <c r="AB3520" s="203">
        <v>37043</v>
      </c>
      <c r="AC3520" s="203">
        <v>37072</v>
      </c>
    </row>
    <row r="3521" spans="1:29" x14ac:dyDescent="0.25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3</v>
      </c>
      <c r="F3521" s="218">
        <f t="shared" si="275"/>
        <v>15000</v>
      </c>
      <c r="G3521" s="207">
        <v>1267158</v>
      </c>
      <c r="H3521" s="203">
        <v>37029.420381944445</v>
      </c>
      <c r="I3521" t="s">
        <v>3136</v>
      </c>
      <c r="M3521" t="s">
        <v>2476</v>
      </c>
      <c r="N3521" t="s">
        <v>3110</v>
      </c>
      <c r="O3521" t="s">
        <v>1758</v>
      </c>
      <c r="P3521" s="204">
        <v>5000</v>
      </c>
      <c r="S3521" t="s">
        <v>2477</v>
      </c>
      <c r="T3521" t="s">
        <v>3899</v>
      </c>
      <c r="U3521" s="206">
        <v>4.12</v>
      </c>
      <c r="V3521" t="s">
        <v>3735</v>
      </c>
      <c r="W3521" t="s">
        <v>2326</v>
      </c>
      <c r="X3521" t="s">
        <v>2378</v>
      </c>
      <c r="Y3521" t="s">
        <v>3114</v>
      </c>
      <c r="Z3521" t="s">
        <v>3532</v>
      </c>
      <c r="AA3521">
        <v>798310</v>
      </c>
      <c r="AB3521" s="203">
        <v>37030.875</v>
      </c>
      <c r="AC3521" s="203">
        <v>37032.875</v>
      </c>
    </row>
    <row r="3522" spans="1:29" x14ac:dyDescent="0.25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30</v>
      </c>
      <c r="F3522" s="218">
        <f t="shared" si="275"/>
        <v>3000</v>
      </c>
      <c r="G3522" s="207">
        <v>1267159</v>
      </c>
      <c r="H3522" s="203">
        <v>37029.420439814814</v>
      </c>
      <c r="I3522" t="s">
        <v>2654</v>
      </c>
      <c r="M3522" t="s">
        <v>2476</v>
      </c>
      <c r="N3522" t="s">
        <v>2985</v>
      </c>
      <c r="O3522" t="s">
        <v>380</v>
      </c>
      <c r="P3522" s="204">
        <v>100</v>
      </c>
      <c r="S3522" t="s">
        <v>2885</v>
      </c>
      <c r="T3522" t="s">
        <v>3899</v>
      </c>
      <c r="U3522" s="206">
        <v>0.13</v>
      </c>
      <c r="V3522" t="s">
        <v>2349</v>
      </c>
      <c r="W3522" t="s">
        <v>2886</v>
      </c>
      <c r="X3522" t="s">
        <v>2887</v>
      </c>
      <c r="Y3522" t="s">
        <v>3964</v>
      </c>
      <c r="Z3522" t="s">
        <v>3532</v>
      </c>
      <c r="AA3522" t="s">
        <v>389</v>
      </c>
      <c r="AB3522" s="203">
        <v>37043</v>
      </c>
      <c r="AC3522" s="203">
        <v>37072</v>
      </c>
    </row>
    <row r="3523" spans="1:29" x14ac:dyDescent="0.25">
      <c r="A3523" s="44" t="str">
        <f t="shared" si="271"/>
        <v xml:space="preserve"> Natural Gas Physical</v>
      </c>
      <c r="B3523" s="44" t="str">
        <f t="shared" si="272"/>
        <v/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4</v>
      </c>
      <c r="F3523" s="218">
        <f t="shared" si="275"/>
        <v>40000</v>
      </c>
      <c r="G3523" s="207">
        <v>1267162</v>
      </c>
      <c r="H3523" s="203">
        <v>37029.420717592591</v>
      </c>
      <c r="I3523" t="s">
        <v>2917</v>
      </c>
      <c r="M3523" t="s">
        <v>2476</v>
      </c>
      <c r="N3523" t="s">
        <v>2391</v>
      </c>
      <c r="O3523" t="s">
        <v>2080</v>
      </c>
      <c r="P3523" s="204">
        <v>10000</v>
      </c>
      <c r="S3523" t="s">
        <v>4050</v>
      </c>
      <c r="T3523" t="s">
        <v>2392</v>
      </c>
      <c r="U3523" s="206">
        <v>5.41</v>
      </c>
      <c r="V3523" t="s">
        <v>2971</v>
      </c>
      <c r="W3523" t="s">
        <v>2394</v>
      </c>
      <c r="X3523" t="s">
        <v>2395</v>
      </c>
      <c r="Y3523" t="s">
        <v>3114</v>
      </c>
      <c r="Z3523" t="s">
        <v>3533</v>
      </c>
      <c r="AA3523">
        <v>798311</v>
      </c>
      <c r="AB3523" s="203">
        <v>37029.875</v>
      </c>
      <c r="AC3523" s="203">
        <v>37032.875</v>
      </c>
    </row>
    <row r="3524" spans="1:29" x14ac:dyDescent="0.25">
      <c r="A3524" s="44" t="str">
        <f t="shared" si="271"/>
        <v>US Crude Financial</v>
      </c>
      <c r="B3524" s="44" t="str">
        <f t="shared" si="272"/>
        <v>US</v>
      </c>
      <c r="C3524" s="44" t="str">
        <f t="shared" si="273"/>
        <v>Crude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1</v>
      </c>
      <c r="F3524" s="218">
        <f t="shared" si="275"/>
        <v>50000</v>
      </c>
      <c r="G3524" s="207">
        <v>1267165</v>
      </c>
      <c r="H3524" s="203">
        <v>37029.420937499999</v>
      </c>
      <c r="I3524" t="s">
        <v>2710</v>
      </c>
      <c r="M3524" t="s">
        <v>3626</v>
      </c>
      <c r="N3524" t="s">
        <v>4150</v>
      </c>
      <c r="O3524" t="s">
        <v>4151</v>
      </c>
      <c r="P3524" s="204">
        <v>50000</v>
      </c>
      <c r="S3524" t="s">
        <v>2483</v>
      </c>
      <c r="T3524" t="s">
        <v>3899</v>
      </c>
      <c r="U3524" s="206">
        <v>29.28</v>
      </c>
      <c r="V3524" t="s">
        <v>3743</v>
      </c>
      <c r="W3524" t="s">
        <v>4153</v>
      </c>
      <c r="X3524" t="s">
        <v>4154</v>
      </c>
      <c r="Y3524" t="s">
        <v>3964</v>
      </c>
      <c r="Z3524" t="s">
        <v>3532</v>
      </c>
      <c r="AA3524" t="s">
        <v>390</v>
      </c>
      <c r="AB3524" s="203">
        <v>37043</v>
      </c>
      <c r="AC3524" s="203">
        <v>37072</v>
      </c>
    </row>
    <row r="3525" spans="1:29" x14ac:dyDescent="0.25">
      <c r="A3525" s="44" t="str">
        <f t="shared" si="271"/>
        <v xml:space="preserve"> Metals Financial</v>
      </c>
      <c r="B3525" s="44" t="str">
        <f t="shared" si="272"/>
        <v/>
      </c>
      <c r="C3525" s="44" t="str">
        <f t="shared" si="273"/>
        <v>Metals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1</v>
      </c>
      <c r="F3525" s="218">
        <f t="shared" si="275"/>
        <v>10</v>
      </c>
      <c r="G3525" s="207">
        <v>1267166</v>
      </c>
      <c r="H3525" s="203">
        <v>37029.421018518522</v>
      </c>
      <c r="I3525" t="s">
        <v>4036</v>
      </c>
      <c r="M3525" t="s">
        <v>2482</v>
      </c>
      <c r="N3525" t="s">
        <v>3951</v>
      </c>
      <c r="O3525" t="s">
        <v>3952</v>
      </c>
      <c r="Q3525" s="204">
        <v>10</v>
      </c>
      <c r="S3525" t="s">
        <v>3898</v>
      </c>
      <c r="T3525" t="s">
        <v>3899</v>
      </c>
      <c r="U3525" s="206">
        <v>1540</v>
      </c>
      <c r="V3525" t="s">
        <v>4176</v>
      </c>
      <c r="W3525" t="s">
        <v>3922</v>
      </c>
      <c r="X3525" t="s">
        <v>3902</v>
      </c>
      <c r="Y3525" t="s">
        <v>3903</v>
      </c>
      <c r="Z3525" t="s">
        <v>3904</v>
      </c>
      <c r="AA3525">
        <v>2138896</v>
      </c>
    </row>
    <row r="3526" spans="1:29" x14ac:dyDescent="0.25">
      <c r="A3526" s="44" t="str">
        <f t="shared" si="271"/>
        <v>US Natural Gas Financial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Financial</v>
      </c>
      <c r="E3526" s="44">
        <f>IF(VLOOKUP(S3526,'DD-Lookup'!$J$6:$L$50,3,FALSE)="Monthly",(YEAR(AC3526)-YEAR(AB3526))*12+MONTH(AC3526)-MONTH(AB3526)+1,(AC3526-AB3526+1))</f>
        <v>31</v>
      </c>
      <c r="F3526" s="218">
        <f t="shared" si="275"/>
        <v>155000</v>
      </c>
      <c r="G3526" s="207">
        <v>1267167</v>
      </c>
      <c r="H3526" s="203">
        <v>37029.421527777777</v>
      </c>
      <c r="I3526" t="s">
        <v>2672</v>
      </c>
      <c r="M3526" t="s">
        <v>2476</v>
      </c>
      <c r="N3526" t="s">
        <v>3125</v>
      </c>
      <c r="O3526" t="s">
        <v>3229</v>
      </c>
      <c r="P3526" s="204">
        <v>5000</v>
      </c>
      <c r="S3526" t="s">
        <v>2477</v>
      </c>
      <c r="T3526" t="s">
        <v>3899</v>
      </c>
      <c r="U3526" s="206">
        <v>0.245</v>
      </c>
      <c r="V3526" t="s">
        <v>2756</v>
      </c>
      <c r="W3526" t="s">
        <v>3126</v>
      </c>
      <c r="X3526" t="s">
        <v>3127</v>
      </c>
      <c r="Y3526" t="s">
        <v>3964</v>
      </c>
      <c r="Z3526" t="s">
        <v>3532</v>
      </c>
      <c r="AA3526" t="s">
        <v>391</v>
      </c>
      <c r="AB3526" s="203">
        <v>37165</v>
      </c>
      <c r="AC3526" s="203">
        <v>37195</v>
      </c>
    </row>
    <row r="3527" spans="1:29" x14ac:dyDescent="0.25">
      <c r="A3527" s="44" t="str">
        <f t="shared" si="271"/>
        <v>US Power Physical</v>
      </c>
      <c r="B3527" s="44" t="str">
        <f t="shared" si="272"/>
        <v>US</v>
      </c>
      <c r="C3527" s="44" t="str">
        <f t="shared" si="273"/>
        <v>Power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30</v>
      </c>
      <c r="F3527" s="218">
        <f t="shared" si="275"/>
        <v>1500</v>
      </c>
      <c r="G3527" s="207">
        <v>1267168</v>
      </c>
      <c r="H3527" s="203">
        <v>37029.421689814815</v>
      </c>
      <c r="I3527" t="s">
        <v>2630</v>
      </c>
      <c r="M3527" t="s">
        <v>3301</v>
      </c>
      <c r="N3527" t="s">
        <v>2631</v>
      </c>
      <c r="O3527" t="s">
        <v>2344</v>
      </c>
      <c r="P3527" s="204">
        <v>50</v>
      </c>
      <c r="S3527" t="s">
        <v>2475</v>
      </c>
      <c r="T3527" t="s">
        <v>3899</v>
      </c>
      <c r="U3527" s="206">
        <v>67.25</v>
      </c>
      <c r="V3527" t="s">
        <v>1717</v>
      </c>
      <c r="W3527" t="s">
        <v>2644</v>
      </c>
      <c r="X3527" t="s">
        <v>2709</v>
      </c>
      <c r="Y3527" t="s">
        <v>4166</v>
      </c>
      <c r="Z3527" t="s">
        <v>3527</v>
      </c>
      <c r="AA3527">
        <v>615404.1</v>
      </c>
      <c r="AB3527" s="203">
        <v>37043.594444444447</v>
      </c>
      <c r="AC3527" s="203">
        <v>37072.594444444447</v>
      </c>
    </row>
    <row r="3528" spans="1:29" x14ac:dyDescent="0.25">
      <c r="A3528" s="44" t="str">
        <f t="shared" si="271"/>
        <v xml:space="preserve"> Metals Financial</v>
      </c>
      <c r="B3528" s="44" t="str">
        <f t="shared" si="272"/>
        <v/>
      </c>
      <c r="C3528" s="44" t="str">
        <f t="shared" si="273"/>
        <v>Metals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18">
        <f t="shared" si="275"/>
        <v>20</v>
      </c>
      <c r="G3528" s="207">
        <v>1267169</v>
      </c>
      <c r="H3528" s="203">
        <v>37029.421805555554</v>
      </c>
      <c r="I3528" t="s">
        <v>1195</v>
      </c>
      <c r="M3528" t="s">
        <v>2482</v>
      </c>
      <c r="N3528" t="s">
        <v>3951</v>
      </c>
      <c r="O3528" t="s">
        <v>3952</v>
      </c>
      <c r="P3528" s="204">
        <v>20</v>
      </c>
      <c r="S3528" t="s">
        <v>3898</v>
      </c>
      <c r="T3528" t="s">
        <v>3899</v>
      </c>
      <c r="U3528" s="206">
        <v>1539</v>
      </c>
      <c r="V3528" t="s">
        <v>1680</v>
      </c>
      <c r="W3528" t="s">
        <v>3922</v>
      </c>
      <c r="X3528" t="s">
        <v>3902</v>
      </c>
      <c r="Y3528" t="s">
        <v>3903</v>
      </c>
      <c r="Z3528" t="s">
        <v>3904</v>
      </c>
      <c r="AA3528">
        <v>2138898</v>
      </c>
    </row>
    <row r="3529" spans="1:29" x14ac:dyDescent="0.25">
      <c r="A3529" s="44" t="str">
        <f t="shared" si="271"/>
        <v xml:space="preserve"> Metals Financial</v>
      </c>
      <c r="B3529" s="44" t="str">
        <f t="shared" si="272"/>
        <v/>
      </c>
      <c r="C3529" s="44" t="str">
        <f t="shared" si="273"/>
        <v>Metals</v>
      </c>
      <c r="D3529" s="44" t="str">
        <f t="shared" si="274"/>
        <v>Financial</v>
      </c>
      <c r="E3529" s="44">
        <f>IF(VLOOKUP(S3529,'DD-Lookup'!$J$6:$L$50,3,FALSE)="Monthly",(YEAR(AC3529)-YEAR(AB3529))*12+MONTH(AC3529)-MONTH(AB3529)+1,(AC3529-AB3529+1))</f>
        <v>1</v>
      </c>
      <c r="F3529" s="218">
        <f t="shared" si="275"/>
        <v>10</v>
      </c>
      <c r="G3529" s="207">
        <v>1267170</v>
      </c>
      <c r="H3529" s="203">
        <v>37029.421990740739</v>
      </c>
      <c r="I3529" t="s">
        <v>4013</v>
      </c>
      <c r="M3529" t="s">
        <v>2482</v>
      </c>
      <c r="N3529" t="s">
        <v>3951</v>
      </c>
      <c r="O3529" t="s">
        <v>3952</v>
      </c>
      <c r="Q3529" s="204">
        <v>10</v>
      </c>
      <c r="S3529" t="s">
        <v>3898</v>
      </c>
      <c r="T3529" t="s">
        <v>3899</v>
      </c>
      <c r="U3529" s="206">
        <v>1540</v>
      </c>
      <c r="V3529" t="s">
        <v>2580</v>
      </c>
      <c r="W3529" t="s">
        <v>3922</v>
      </c>
      <c r="X3529" t="s">
        <v>3902</v>
      </c>
      <c r="Y3529" t="s">
        <v>3903</v>
      </c>
      <c r="Z3529" t="s">
        <v>3904</v>
      </c>
      <c r="AA3529">
        <v>2138900</v>
      </c>
    </row>
    <row r="3530" spans="1:29" x14ac:dyDescent="0.25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</v>
      </c>
      <c r="F3530" s="218">
        <f t="shared" si="275"/>
        <v>15000</v>
      </c>
      <c r="G3530" s="207">
        <v>1267171</v>
      </c>
      <c r="H3530" s="203">
        <v>37029.422129629631</v>
      </c>
      <c r="I3530" t="s">
        <v>2965</v>
      </c>
      <c r="M3530" t="s">
        <v>2476</v>
      </c>
      <c r="N3530" t="s">
        <v>3110</v>
      </c>
      <c r="O3530" t="s">
        <v>1756</v>
      </c>
      <c r="P3530" s="204">
        <v>5000</v>
      </c>
      <c r="S3530" t="s">
        <v>2477</v>
      </c>
      <c r="T3530" t="s">
        <v>3899</v>
      </c>
      <c r="U3530" s="206">
        <v>4.13</v>
      </c>
      <c r="V3530" t="s">
        <v>3757</v>
      </c>
      <c r="W3530" t="s">
        <v>3157</v>
      </c>
      <c r="X3530" t="s">
        <v>3158</v>
      </c>
      <c r="Y3530" t="s">
        <v>3114</v>
      </c>
      <c r="Z3530" t="s">
        <v>3532</v>
      </c>
      <c r="AA3530">
        <v>798312</v>
      </c>
      <c r="AB3530" s="203">
        <v>37030.875</v>
      </c>
      <c r="AC3530" s="203">
        <v>37032.875</v>
      </c>
    </row>
    <row r="3531" spans="1:29" x14ac:dyDescent="0.25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3</v>
      </c>
      <c r="F3531" s="218">
        <f t="shared" ref="F3531:F3594" si="280">E3531*SUM(P3531:Q3531)</f>
        <v>6225</v>
      </c>
      <c r="G3531" s="207">
        <v>1267172</v>
      </c>
      <c r="H3531" s="203">
        <v>37029.422152777777</v>
      </c>
      <c r="I3531" t="s">
        <v>2916</v>
      </c>
      <c r="M3531" t="s">
        <v>2476</v>
      </c>
      <c r="N3531" t="s">
        <v>3110</v>
      </c>
      <c r="O3531" t="s">
        <v>1758</v>
      </c>
      <c r="P3531" s="204">
        <v>2075</v>
      </c>
      <c r="S3531" t="s">
        <v>2477</v>
      </c>
      <c r="T3531" t="s">
        <v>3899</v>
      </c>
      <c r="U3531" s="206">
        <v>4.1100000000000003</v>
      </c>
      <c r="V3531">
        <v>19691994</v>
      </c>
      <c r="W3531" t="s">
        <v>2326</v>
      </c>
      <c r="X3531" t="s">
        <v>2378</v>
      </c>
      <c r="Y3531" t="s">
        <v>3114</v>
      </c>
      <c r="Z3531" t="s">
        <v>3532</v>
      </c>
      <c r="AA3531">
        <v>798313</v>
      </c>
      <c r="AB3531" s="203">
        <v>37030.875</v>
      </c>
      <c r="AC3531" s="203">
        <v>37032.875</v>
      </c>
    </row>
    <row r="3532" spans="1:29" x14ac:dyDescent="0.25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3</v>
      </c>
      <c r="F3532" s="218">
        <f t="shared" si="280"/>
        <v>3000</v>
      </c>
      <c r="G3532" s="207">
        <v>1267173</v>
      </c>
      <c r="H3532" s="203">
        <v>37029.422291666669</v>
      </c>
      <c r="I3532" t="s">
        <v>3240</v>
      </c>
      <c r="M3532" t="s">
        <v>2476</v>
      </c>
      <c r="N3532" t="s">
        <v>3110</v>
      </c>
      <c r="O3532" t="s">
        <v>1756</v>
      </c>
      <c r="Q3532" s="204">
        <v>1000</v>
      </c>
      <c r="S3532" t="s">
        <v>2477</v>
      </c>
      <c r="T3532" t="s">
        <v>3899</v>
      </c>
      <c r="U3532" s="206">
        <v>4.1399999999999997</v>
      </c>
      <c r="V3532" t="s">
        <v>3688</v>
      </c>
      <c r="W3532" t="s">
        <v>3157</v>
      </c>
      <c r="X3532" t="s">
        <v>3158</v>
      </c>
      <c r="Y3532" t="s">
        <v>3114</v>
      </c>
      <c r="Z3532" t="s">
        <v>3532</v>
      </c>
      <c r="AA3532">
        <v>798315</v>
      </c>
      <c r="AB3532" s="203">
        <v>37030.875</v>
      </c>
      <c r="AC3532" s="203">
        <v>37032.875</v>
      </c>
    </row>
    <row r="3533" spans="1:29" x14ac:dyDescent="0.25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3</v>
      </c>
      <c r="F3533" s="218">
        <f t="shared" si="280"/>
        <v>5712</v>
      </c>
      <c r="G3533" s="207">
        <v>1267174</v>
      </c>
      <c r="H3533" s="203">
        <v>37029.422291666669</v>
      </c>
      <c r="I3533" t="s">
        <v>2916</v>
      </c>
      <c r="M3533" t="s">
        <v>2476</v>
      </c>
      <c r="N3533" t="s">
        <v>3110</v>
      </c>
      <c r="O3533" t="s">
        <v>1761</v>
      </c>
      <c r="Q3533" s="204">
        <v>1904</v>
      </c>
      <c r="S3533" t="s">
        <v>2477</v>
      </c>
      <c r="T3533" t="s">
        <v>3899</v>
      </c>
      <c r="U3533" s="206">
        <v>4.4824999999999999</v>
      </c>
      <c r="V3533">
        <v>19691994</v>
      </c>
      <c r="W3533" t="s">
        <v>2358</v>
      </c>
      <c r="X3533" t="s">
        <v>2359</v>
      </c>
      <c r="Y3533" t="s">
        <v>3114</v>
      </c>
      <c r="Z3533" t="s">
        <v>3532</v>
      </c>
      <c r="AA3533">
        <v>798314</v>
      </c>
      <c r="AB3533" s="203">
        <v>37030.875</v>
      </c>
      <c r="AC3533" s="203">
        <v>37032.875</v>
      </c>
    </row>
    <row r="3534" spans="1:29" x14ac:dyDescent="0.25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</v>
      </c>
      <c r="F3534" s="218">
        <f t="shared" si="280"/>
        <v>7200</v>
      </c>
      <c r="G3534" s="207">
        <v>1267175</v>
      </c>
      <c r="H3534" s="203">
        <v>37029.422465277778</v>
      </c>
      <c r="I3534" t="s">
        <v>2704</v>
      </c>
      <c r="M3534" t="s">
        <v>2476</v>
      </c>
      <c r="N3534" t="s">
        <v>3110</v>
      </c>
      <c r="O3534" t="s">
        <v>2624</v>
      </c>
      <c r="P3534" s="204">
        <v>2400</v>
      </c>
      <c r="S3534" t="s">
        <v>2477</v>
      </c>
      <c r="T3534" t="s">
        <v>3899</v>
      </c>
      <c r="U3534" s="206">
        <v>4.09</v>
      </c>
      <c r="V3534" t="s">
        <v>2489</v>
      </c>
      <c r="W3534" t="s">
        <v>4133</v>
      </c>
      <c r="X3534" t="s">
        <v>2378</v>
      </c>
      <c r="Y3534" t="s">
        <v>3114</v>
      </c>
      <c r="Z3534" t="s">
        <v>3532</v>
      </c>
      <c r="AA3534">
        <v>798316</v>
      </c>
      <c r="AB3534" s="203">
        <v>37030.875</v>
      </c>
      <c r="AC3534" s="203">
        <v>37032.875</v>
      </c>
    </row>
    <row r="3535" spans="1:29" x14ac:dyDescent="0.25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3</v>
      </c>
      <c r="F3535" s="218">
        <f t="shared" si="280"/>
        <v>7062</v>
      </c>
      <c r="G3535" s="207">
        <v>1267176</v>
      </c>
      <c r="H3535" s="203">
        <v>37029.422662037039</v>
      </c>
      <c r="I3535" t="s">
        <v>3136</v>
      </c>
      <c r="M3535" t="s">
        <v>2476</v>
      </c>
      <c r="N3535" t="s">
        <v>3110</v>
      </c>
      <c r="O3535" t="s">
        <v>2623</v>
      </c>
      <c r="P3535" s="204">
        <v>2354</v>
      </c>
      <c r="S3535" t="s">
        <v>2477</v>
      </c>
      <c r="T3535" t="s">
        <v>3899</v>
      </c>
      <c r="U3535" s="206">
        <v>4.1349999999999998</v>
      </c>
      <c r="V3535" t="s">
        <v>3783</v>
      </c>
      <c r="W3535" t="s">
        <v>2326</v>
      </c>
      <c r="X3535" t="s">
        <v>2327</v>
      </c>
      <c r="Y3535" t="s">
        <v>3114</v>
      </c>
      <c r="Z3535" t="s">
        <v>3532</v>
      </c>
      <c r="AA3535">
        <v>798317</v>
      </c>
      <c r="AB3535" s="203">
        <v>37030.875</v>
      </c>
      <c r="AC3535" s="203">
        <v>37032.875</v>
      </c>
    </row>
    <row r="3536" spans="1:29" x14ac:dyDescent="0.25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3</v>
      </c>
      <c r="F3536" s="218">
        <f t="shared" si="280"/>
        <v>2700</v>
      </c>
      <c r="G3536" s="207">
        <v>1267177</v>
      </c>
      <c r="H3536" s="203">
        <v>37029.422812500001</v>
      </c>
      <c r="I3536" t="s">
        <v>3136</v>
      </c>
      <c r="M3536" t="s">
        <v>2476</v>
      </c>
      <c r="N3536" t="s">
        <v>3110</v>
      </c>
      <c r="O3536" t="s">
        <v>1802</v>
      </c>
      <c r="Q3536" s="204">
        <v>900</v>
      </c>
      <c r="S3536" t="s">
        <v>2477</v>
      </c>
      <c r="T3536" t="s">
        <v>3899</v>
      </c>
      <c r="U3536" s="206">
        <v>3.9950000000000001</v>
      </c>
      <c r="V3536" t="s">
        <v>3140</v>
      </c>
      <c r="W3536" t="s">
        <v>3157</v>
      </c>
      <c r="X3536" t="s">
        <v>3158</v>
      </c>
      <c r="Y3536" t="s">
        <v>3114</v>
      </c>
      <c r="Z3536" t="s">
        <v>3532</v>
      </c>
      <c r="AA3536">
        <v>798319</v>
      </c>
      <c r="AB3536" s="203">
        <v>37030.875</v>
      </c>
      <c r="AC3536" s="203">
        <v>37032.875</v>
      </c>
    </row>
    <row r="3537" spans="1:29" x14ac:dyDescent="0.25">
      <c r="A3537" s="44" t="str">
        <f t="shared" si="276"/>
        <v xml:space="preserve"> Metals Financial</v>
      </c>
      <c r="B3537" s="44" t="str">
        <f t="shared" si="277"/>
        <v/>
      </c>
      <c r="C3537" s="44" t="str">
        <f t="shared" si="278"/>
        <v>Metals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1</v>
      </c>
      <c r="F3537" s="218">
        <f t="shared" si="280"/>
        <v>20</v>
      </c>
      <c r="G3537" s="207">
        <v>1267178</v>
      </c>
      <c r="H3537" s="203">
        <v>37029.422835648147</v>
      </c>
      <c r="I3537" t="s">
        <v>4110</v>
      </c>
      <c r="M3537" t="s">
        <v>2482</v>
      </c>
      <c r="N3537" t="s">
        <v>3896</v>
      </c>
      <c r="O3537" t="s">
        <v>3897</v>
      </c>
      <c r="Q3537" s="204">
        <v>20</v>
      </c>
      <c r="S3537" t="s">
        <v>3898</v>
      </c>
      <c r="T3537" t="s">
        <v>3899</v>
      </c>
      <c r="U3537" s="206">
        <v>1706</v>
      </c>
      <c r="V3537" t="s">
        <v>4132</v>
      </c>
      <c r="W3537" t="s">
        <v>3922</v>
      </c>
      <c r="X3537" t="s">
        <v>3902</v>
      </c>
      <c r="Y3537" t="s">
        <v>3903</v>
      </c>
      <c r="Z3537" t="s">
        <v>3904</v>
      </c>
      <c r="AA3537">
        <v>2138905</v>
      </c>
    </row>
    <row r="3538" spans="1:29" x14ac:dyDescent="0.25">
      <c r="A3538" s="44" t="str">
        <f t="shared" si="276"/>
        <v xml:space="preserve"> Crude Financial</v>
      </c>
      <c r="B3538" s="44" t="str">
        <f t="shared" si="277"/>
        <v/>
      </c>
      <c r="C3538" s="44" t="str">
        <f t="shared" si="278"/>
        <v>Crude</v>
      </c>
      <c r="D3538" s="44" t="str">
        <f t="shared" si="279"/>
        <v>Financial</v>
      </c>
      <c r="E3538" s="44">
        <f>IF(VLOOKUP(S3538,'DD-Lookup'!$J$6:$L$50,3,FALSE)="Monthly",(YEAR(AC3538)-YEAR(AB3538))*12+MONTH(AC3538)-MONTH(AB3538)+1,(AC3538-AB3538+1))</f>
        <v>31</v>
      </c>
      <c r="F3538" s="218">
        <f t="shared" si="280"/>
        <v>775000</v>
      </c>
      <c r="G3538" s="207">
        <v>1267180</v>
      </c>
      <c r="H3538" s="203">
        <v>37029.423148148147</v>
      </c>
      <c r="I3538" t="s">
        <v>2710</v>
      </c>
      <c r="M3538" t="s">
        <v>3626</v>
      </c>
      <c r="N3538" t="s">
        <v>2751</v>
      </c>
      <c r="O3538" t="s">
        <v>2752</v>
      </c>
      <c r="P3538" s="204">
        <v>25000</v>
      </c>
      <c r="S3538" t="s">
        <v>2753</v>
      </c>
      <c r="T3538" t="s">
        <v>3899</v>
      </c>
      <c r="U3538" s="206">
        <v>28.84</v>
      </c>
      <c r="V3538" t="s">
        <v>2997</v>
      </c>
      <c r="W3538" t="s">
        <v>4117</v>
      </c>
      <c r="X3538" t="s">
        <v>4118</v>
      </c>
      <c r="Y3538" t="s">
        <v>3964</v>
      </c>
      <c r="Z3538" t="s">
        <v>1184</v>
      </c>
      <c r="AA3538" t="s">
        <v>392</v>
      </c>
      <c r="AB3538" s="203">
        <v>37073</v>
      </c>
      <c r="AC3538" s="203">
        <v>37103</v>
      </c>
    </row>
    <row r="3539" spans="1:29" x14ac:dyDescent="0.25">
      <c r="A3539" s="44" t="str">
        <f t="shared" si="276"/>
        <v xml:space="preserve"> Natural Gas Physical</v>
      </c>
      <c r="B3539" s="44" t="str">
        <f t="shared" si="277"/>
        <v/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30</v>
      </c>
      <c r="F3539" s="218">
        <f t="shared" si="280"/>
        <v>150000</v>
      </c>
      <c r="G3539" s="207">
        <v>1267181</v>
      </c>
      <c r="H3539" s="203">
        <v>37029.42328703704</v>
      </c>
      <c r="I3539" t="s">
        <v>115</v>
      </c>
      <c r="M3539" t="s">
        <v>2476</v>
      </c>
      <c r="N3539" t="s">
        <v>2391</v>
      </c>
      <c r="O3539" t="s">
        <v>3715</v>
      </c>
      <c r="Q3539" s="204">
        <v>5000</v>
      </c>
      <c r="S3539" t="s">
        <v>4050</v>
      </c>
      <c r="T3539" t="s">
        <v>2392</v>
      </c>
      <c r="U3539" s="206">
        <v>5.6</v>
      </c>
      <c r="V3539" t="s">
        <v>116</v>
      </c>
      <c r="W3539" t="s">
        <v>2979</v>
      </c>
      <c r="X3539" t="s">
        <v>2395</v>
      </c>
      <c r="Y3539" t="s">
        <v>3114</v>
      </c>
      <c r="Z3539" t="s">
        <v>3533</v>
      </c>
      <c r="AA3539">
        <v>798321</v>
      </c>
      <c r="AB3539" s="203">
        <v>37043.875</v>
      </c>
      <c r="AC3539" s="203">
        <v>37072.875</v>
      </c>
    </row>
    <row r="3540" spans="1:29" x14ac:dyDescent="0.25">
      <c r="A3540" s="44" t="str">
        <f t="shared" si="276"/>
        <v xml:space="preserve"> Metals Financial</v>
      </c>
      <c r="B3540" s="44" t="str">
        <f t="shared" si="277"/>
        <v/>
      </c>
      <c r="C3540" s="44" t="str">
        <f t="shared" si="278"/>
        <v>Metals</v>
      </c>
      <c r="D3540" s="44" t="str">
        <f t="shared" si="279"/>
        <v>Financial</v>
      </c>
      <c r="E3540" s="44">
        <f>IF(VLOOKUP(S3540,'DD-Lookup'!$J$6:$L$50,3,FALSE)="Monthly",(YEAR(AC3540)-YEAR(AB3540))*12+MONTH(AC3540)-MONTH(AB3540)+1,(AC3540-AB3540+1))</f>
        <v>1</v>
      </c>
      <c r="F3540" s="218">
        <f t="shared" si="280"/>
        <v>20</v>
      </c>
      <c r="G3540" s="207">
        <v>1267182</v>
      </c>
      <c r="H3540" s="203">
        <v>37029.423344907409</v>
      </c>
      <c r="I3540" t="s">
        <v>3825</v>
      </c>
      <c r="M3540" t="s">
        <v>2482</v>
      </c>
      <c r="N3540" t="s">
        <v>3896</v>
      </c>
      <c r="O3540" t="s">
        <v>3897</v>
      </c>
      <c r="P3540" s="204">
        <v>20</v>
      </c>
      <c r="S3540" t="s">
        <v>3898</v>
      </c>
      <c r="T3540" t="s">
        <v>3899</v>
      </c>
      <c r="U3540" s="206">
        <v>1705</v>
      </c>
      <c r="V3540" t="s">
        <v>3826</v>
      </c>
      <c r="W3540" t="s">
        <v>3922</v>
      </c>
      <c r="X3540" t="s">
        <v>3902</v>
      </c>
      <c r="Y3540" t="s">
        <v>3903</v>
      </c>
      <c r="Z3540" t="s">
        <v>3904</v>
      </c>
      <c r="AA3540">
        <v>2138907</v>
      </c>
    </row>
    <row r="3541" spans="1:29" x14ac:dyDescent="0.25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3</v>
      </c>
      <c r="F3541" s="218">
        <f t="shared" si="280"/>
        <v>15000</v>
      </c>
      <c r="G3541" s="207">
        <v>1267183</v>
      </c>
      <c r="H3541" s="203">
        <v>37029.423425925925</v>
      </c>
      <c r="I3541" t="s">
        <v>3240</v>
      </c>
      <c r="M3541" t="s">
        <v>2476</v>
      </c>
      <c r="N3541" t="s">
        <v>3110</v>
      </c>
      <c r="O3541" t="s">
        <v>2624</v>
      </c>
      <c r="Q3541" s="204">
        <v>5000</v>
      </c>
      <c r="S3541" t="s">
        <v>2477</v>
      </c>
      <c r="T3541" t="s">
        <v>3899</v>
      </c>
      <c r="U3541" s="206">
        <v>4.0999999999999996</v>
      </c>
      <c r="V3541" t="s">
        <v>3688</v>
      </c>
      <c r="W3541" t="s">
        <v>4133</v>
      </c>
      <c r="X3541" t="s">
        <v>2378</v>
      </c>
      <c r="Y3541" t="s">
        <v>3114</v>
      </c>
      <c r="Z3541" t="s">
        <v>3532</v>
      </c>
      <c r="AA3541">
        <v>798322</v>
      </c>
      <c r="AB3541" s="203">
        <v>37030.875</v>
      </c>
      <c r="AC3541" s="203">
        <v>37032.875</v>
      </c>
    </row>
    <row r="3542" spans="1:29" x14ac:dyDescent="0.25">
      <c r="A3542" s="44" t="str">
        <f t="shared" si="276"/>
        <v>US Natural Gas Financial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30</v>
      </c>
      <c r="F3542" s="218">
        <f t="shared" si="280"/>
        <v>600000</v>
      </c>
      <c r="G3542" s="207">
        <v>1267184</v>
      </c>
      <c r="H3542" s="203">
        <v>37029.423472222225</v>
      </c>
      <c r="I3542" t="s">
        <v>2654</v>
      </c>
      <c r="M3542" t="s">
        <v>2476</v>
      </c>
      <c r="N3542" t="s">
        <v>2711</v>
      </c>
      <c r="O3542" t="s">
        <v>2712</v>
      </c>
      <c r="Q3542" s="204">
        <v>20000</v>
      </c>
      <c r="S3542" t="s">
        <v>2477</v>
      </c>
      <c r="T3542" t="s">
        <v>3899</v>
      </c>
      <c r="U3542" s="206">
        <v>4.2050000000000001</v>
      </c>
      <c r="V3542" t="s">
        <v>2349</v>
      </c>
      <c r="W3542" t="s">
        <v>3390</v>
      </c>
      <c r="X3542" t="s">
        <v>2713</v>
      </c>
      <c r="Y3542" t="s">
        <v>3964</v>
      </c>
      <c r="Z3542" t="s">
        <v>3532</v>
      </c>
      <c r="AA3542" t="s">
        <v>393</v>
      </c>
      <c r="AB3542" s="203">
        <v>37043.875</v>
      </c>
      <c r="AC3542" s="203">
        <v>37072.875</v>
      </c>
    </row>
    <row r="3543" spans="1:29" x14ac:dyDescent="0.25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3</v>
      </c>
      <c r="F3543" s="218">
        <f t="shared" si="280"/>
        <v>15000</v>
      </c>
      <c r="G3543" s="207">
        <v>1267186</v>
      </c>
      <c r="H3543" s="203">
        <v>37029.423692129632</v>
      </c>
      <c r="I3543" t="s">
        <v>2721</v>
      </c>
      <c r="M3543" t="s">
        <v>2476</v>
      </c>
      <c r="N3543" t="s">
        <v>3110</v>
      </c>
      <c r="O3543" t="s">
        <v>2612</v>
      </c>
      <c r="Q3543" s="204">
        <v>5000</v>
      </c>
      <c r="S3543" t="s">
        <v>2477</v>
      </c>
      <c r="T3543" t="s">
        <v>3899</v>
      </c>
      <c r="U3543" s="206">
        <v>4.13</v>
      </c>
      <c r="V3543" t="s">
        <v>2528</v>
      </c>
      <c r="W3543" t="s">
        <v>2326</v>
      </c>
      <c r="X3543" t="s">
        <v>2378</v>
      </c>
      <c r="Y3543" t="s">
        <v>3114</v>
      </c>
      <c r="Z3543" t="s">
        <v>3532</v>
      </c>
      <c r="AA3543">
        <v>798323</v>
      </c>
      <c r="AB3543" s="203">
        <v>37030.875</v>
      </c>
      <c r="AC3543" s="203">
        <v>37032.875</v>
      </c>
    </row>
    <row r="3544" spans="1:29" x14ac:dyDescent="0.25">
      <c r="A3544" s="44" t="str">
        <f t="shared" si="276"/>
        <v xml:space="preserve"> Natural Gas Physical</v>
      </c>
      <c r="B3544" s="44" t="str">
        <f t="shared" si="277"/>
        <v/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30</v>
      </c>
      <c r="F3544" s="218">
        <f t="shared" si="280"/>
        <v>150000</v>
      </c>
      <c r="G3544" s="207">
        <v>1267187</v>
      </c>
      <c r="H3544" s="203">
        <v>37029.423703703702</v>
      </c>
      <c r="I3544" t="s">
        <v>3835</v>
      </c>
      <c r="M3544" t="s">
        <v>2476</v>
      </c>
      <c r="N3544" t="s">
        <v>2391</v>
      </c>
      <c r="O3544" t="s">
        <v>3715</v>
      </c>
      <c r="P3544" s="204">
        <v>5000</v>
      </c>
      <c r="S3544" t="s">
        <v>4050</v>
      </c>
      <c r="T3544" t="s">
        <v>2392</v>
      </c>
      <c r="U3544" s="206">
        <v>5.5949999999999998</v>
      </c>
      <c r="V3544" t="s">
        <v>3836</v>
      </c>
      <c r="W3544" t="s">
        <v>2979</v>
      </c>
      <c r="X3544" t="s">
        <v>2395</v>
      </c>
      <c r="Y3544" t="s">
        <v>3114</v>
      </c>
      <c r="Z3544" t="s">
        <v>3533</v>
      </c>
      <c r="AA3544">
        <v>798324</v>
      </c>
      <c r="AB3544" s="203">
        <v>37043.875</v>
      </c>
      <c r="AC3544" s="203">
        <v>37072.875</v>
      </c>
    </row>
    <row r="3545" spans="1:29" x14ac:dyDescent="0.25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13</v>
      </c>
      <c r="F3545" s="218">
        <f t="shared" si="280"/>
        <v>260000</v>
      </c>
      <c r="G3545" s="207">
        <v>1267192</v>
      </c>
      <c r="H3545" s="203">
        <v>37029.424386574072</v>
      </c>
      <c r="I3545" t="s">
        <v>3136</v>
      </c>
      <c r="M3545" t="s">
        <v>2476</v>
      </c>
      <c r="N3545" t="s">
        <v>2711</v>
      </c>
      <c r="O3545" t="s">
        <v>2588</v>
      </c>
      <c r="Q3545" s="204">
        <v>20000</v>
      </c>
      <c r="S3545" t="s">
        <v>2477</v>
      </c>
      <c r="T3545" t="s">
        <v>3899</v>
      </c>
      <c r="U3545" s="206">
        <v>4.165</v>
      </c>
      <c r="V3545" t="s">
        <v>2363</v>
      </c>
      <c r="W3545" t="s">
        <v>3181</v>
      </c>
      <c r="X3545" t="s">
        <v>2306</v>
      </c>
      <c r="Y3545" t="s">
        <v>3964</v>
      </c>
      <c r="Z3545" t="s">
        <v>3532</v>
      </c>
      <c r="AA3545" t="s">
        <v>394</v>
      </c>
      <c r="AB3545" s="203">
        <v>37030.875</v>
      </c>
      <c r="AC3545" s="203">
        <v>37042.875</v>
      </c>
    </row>
    <row r="3546" spans="1:29" x14ac:dyDescent="0.25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3</v>
      </c>
      <c r="F3546" s="218">
        <f t="shared" si="280"/>
        <v>4500</v>
      </c>
      <c r="G3546" s="207">
        <v>1267193</v>
      </c>
      <c r="H3546" s="203">
        <v>37029.424444444441</v>
      </c>
      <c r="I3546" t="s">
        <v>3136</v>
      </c>
      <c r="M3546" t="s">
        <v>2476</v>
      </c>
      <c r="N3546" t="s">
        <v>3110</v>
      </c>
      <c r="O3546" t="s">
        <v>2623</v>
      </c>
      <c r="P3546" s="204">
        <v>1500</v>
      </c>
      <c r="S3546" t="s">
        <v>2477</v>
      </c>
      <c r="T3546" t="s">
        <v>3899</v>
      </c>
      <c r="U3546" s="206">
        <v>4.1349999999999998</v>
      </c>
      <c r="V3546" t="s">
        <v>3783</v>
      </c>
      <c r="W3546" t="s">
        <v>2326</v>
      </c>
      <c r="X3546" t="s">
        <v>2327</v>
      </c>
      <c r="Y3546" t="s">
        <v>3114</v>
      </c>
      <c r="Z3546" t="s">
        <v>3532</v>
      </c>
      <c r="AA3546">
        <v>798327</v>
      </c>
      <c r="AB3546" s="203">
        <v>37030.875</v>
      </c>
      <c r="AC3546" s="203">
        <v>37032.875</v>
      </c>
    </row>
    <row r="3547" spans="1:29" x14ac:dyDescent="0.25">
      <c r="A3547" s="44" t="str">
        <f t="shared" si="276"/>
        <v xml:space="preserve"> Natural Gas Physical</v>
      </c>
      <c r="B3547" s="44" t="str">
        <f t="shared" si="277"/>
        <v/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90</v>
      </c>
      <c r="F3547" s="218">
        <f t="shared" si="280"/>
        <v>2250000</v>
      </c>
      <c r="G3547" s="207">
        <v>1267194</v>
      </c>
      <c r="H3547" s="203">
        <v>37029.424456018518</v>
      </c>
      <c r="I3547" t="s">
        <v>1209</v>
      </c>
      <c r="M3547" t="s">
        <v>2476</v>
      </c>
      <c r="N3547" t="s">
        <v>3987</v>
      </c>
      <c r="O3547" t="s">
        <v>3988</v>
      </c>
      <c r="P3547" s="204">
        <v>25000</v>
      </c>
      <c r="S3547" t="s">
        <v>3989</v>
      </c>
      <c r="T3547" t="s">
        <v>3990</v>
      </c>
      <c r="U3547" s="206">
        <v>26.4</v>
      </c>
      <c r="V3547" t="s">
        <v>1231</v>
      </c>
      <c r="W3547" t="s">
        <v>3991</v>
      </c>
      <c r="X3547" t="s">
        <v>3992</v>
      </c>
      <c r="Y3547" t="s">
        <v>3993</v>
      </c>
      <c r="Z3547" t="s">
        <v>3910</v>
      </c>
      <c r="AA3547">
        <v>103726</v>
      </c>
      <c r="AB3547" s="203">
        <v>37257</v>
      </c>
      <c r="AC3547" s="203">
        <v>37346</v>
      </c>
    </row>
    <row r="3548" spans="1:29" x14ac:dyDescent="0.25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3</v>
      </c>
      <c r="F3548" s="218">
        <f t="shared" si="280"/>
        <v>15000</v>
      </c>
      <c r="G3548" s="207">
        <v>1267195</v>
      </c>
      <c r="H3548" s="203">
        <v>37029.424583333333</v>
      </c>
      <c r="I3548" t="s">
        <v>3136</v>
      </c>
      <c r="M3548" t="s">
        <v>2476</v>
      </c>
      <c r="N3548" t="s">
        <v>3110</v>
      </c>
      <c r="O3548" t="s">
        <v>2612</v>
      </c>
      <c r="P3548" s="204">
        <v>5000</v>
      </c>
      <c r="S3548" t="s">
        <v>2477</v>
      </c>
      <c r="T3548" t="s">
        <v>3899</v>
      </c>
      <c r="U3548" s="206">
        <v>4.1100000000000003</v>
      </c>
      <c r="V3548" t="s">
        <v>3735</v>
      </c>
      <c r="W3548" t="s">
        <v>2326</v>
      </c>
      <c r="X3548" t="s">
        <v>2378</v>
      </c>
      <c r="Y3548" t="s">
        <v>3114</v>
      </c>
      <c r="Z3548" t="s">
        <v>3532</v>
      </c>
      <c r="AA3548">
        <v>798328</v>
      </c>
      <c r="AB3548" s="203">
        <v>37030.875</v>
      </c>
      <c r="AC3548" s="203">
        <v>37032.875</v>
      </c>
    </row>
    <row r="3549" spans="1:29" x14ac:dyDescent="0.25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3</v>
      </c>
      <c r="F3549" s="218">
        <f t="shared" si="280"/>
        <v>3000</v>
      </c>
      <c r="G3549" s="207">
        <v>1267196</v>
      </c>
      <c r="H3549" s="203">
        <v>37029.424780092595</v>
      </c>
      <c r="I3549" t="s">
        <v>3639</v>
      </c>
      <c r="M3549" t="s">
        <v>2476</v>
      </c>
      <c r="N3549" t="s">
        <v>3110</v>
      </c>
      <c r="O3549" t="s">
        <v>1756</v>
      </c>
      <c r="Q3549" s="204">
        <v>1000</v>
      </c>
      <c r="S3549" t="s">
        <v>2477</v>
      </c>
      <c r="T3549" t="s">
        <v>3899</v>
      </c>
      <c r="U3549" s="206">
        <v>4.1449999999999996</v>
      </c>
      <c r="V3549" t="s">
        <v>2454</v>
      </c>
      <c r="W3549" t="s">
        <v>3157</v>
      </c>
      <c r="X3549" t="s">
        <v>3158</v>
      </c>
      <c r="Y3549" t="s">
        <v>3114</v>
      </c>
      <c r="Z3549" t="s">
        <v>3532</v>
      </c>
      <c r="AA3549">
        <v>798329</v>
      </c>
      <c r="AB3549" s="203">
        <v>37030.875</v>
      </c>
      <c r="AC3549" s="203">
        <v>37032.875</v>
      </c>
    </row>
    <row r="3550" spans="1:29" x14ac:dyDescent="0.25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3</v>
      </c>
      <c r="F3550" s="218">
        <f t="shared" si="280"/>
        <v>1500</v>
      </c>
      <c r="G3550" s="207">
        <v>1267197</v>
      </c>
      <c r="H3550" s="203">
        <v>37029.424872685187</v>
      </c>
      <c r="I3550" t="s">
        <v>3240</v>
      </c>
      <c r="M3550" t="s">
        <v>2476</v>
      </c>
      <c r="N3550" t="s">
        <v>3110</v>
      </c>
      <c r="O3550" t="s">
        <v>2624</v>
      </c>
      <c r="Q3550" s="204">
        <v>500</v>
      </c>
      <c r="S3550" t="s">
        <v>2477</v>
      </c>
      <c r="T3550" t="s">
        <v>3899</v>
      </c>
      <c r="U3550" s="206">
        <v>4.1100000000000003</v>
      </c>
      <c r="V3550" t="s">
        <v>3688</v>
      </c>
      <c r="W3550" t="s">
        <v>4133</v>
      </c>
      <c r="X3550" t="s">
        <v>2378</v>
      </c>
      <c r="Y3550" t="s">
        <v>3114</v>
      </c>
      <c r="Z3550" t="s">
        <v>3532</v>
      </c>
      <c r="AA3550">
        <v>798330</v>
      </c>
      <c r="AB3550" s="203">
        <v>37030.875</v>
      </c>
      <c r="AC3550" s="203">
        <v>37032.875</v>
      </c>
    </row>
    <row r="3551" spans="1:29" x14ac:dyDescent="0.25">
      <c r="A3551" s="44" t="str">
        <f t="shared" si="276"/>
        <v xml:space="preserve"> Metals Financial</v>
      </c>
      <c r="B3551" s="44" t="str">
        <f t="shared" si="277"/>
        <v/>
      </c>
      <c r="C3551" s="44" t="str">
        <f t="shared" si="278"/>
        <v>Metals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8">
        <f t="shared" si="280"/>
        <v>20</v>
      </c>
      <c r="G3551" s="207">
        <v>1267198</v>
      </c>
      <c r="H3551" s="203">
        <v>37029.424895833334</v>
      </c>
      <c r="I3551" t="s">
        <v>1195</v>
      </c>
      <c r="M3551" t="s">
        <v>2482</v>
      </c>
      <c r="N3551" t="s">
        <v>3896</v>
      </c>
      <c r="O3551" t="s">
        <v>3897</v>
      </c>
      <c r="P3551" s="204">
        <v>20</v>
      </c>
      <c r="S3551" t="s">
        <v>3898</v>
      </c>
      <c r="T3551" t="s">
        <v>3899</v>
      </c>
      <c r="U3551" s="206">
        <v>1704</v>
      </c>
      <c r="V3551" t="s">
        <v>1196</v>
      </c>
      <c r="W3551" t="s">
        <v>3922</v>
      </c>
      <c r="X3551" t="s">
        <v>3902</v>
      </c>
      <c r="Y3551" t="s">
        <v>3903</v>
      </c>
      <c r="Z3551" t="s">
        <v>3904</v>
      </c>
      <c r="AA3551">
        <v>2138912</v>
      </c>
    </row>
    <row r="3552" spans="1:29" x14ac:dyDescent="0.25">
      <c r="A3552" s="44" t="str">
        <f t="shared" si="276"/>
        <v>US Crude Financial</v>
      </c>
      <c r="B3552" s="44" t="str">
        <f t="shared" si="277"/>
        <v>US</v>
      </c>
      <c r="C3552" s="44" t="str">
        <f t="shared" si="278"/>
        <v>Crude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1</v>
      </c>
      <c r="F3552" s="218">
        <f t="shared" si="280"/>
        <v>25000</v>
      </c>
      <c r="G3552" s="207">
        <v>1267199</v>
      </c>
      <c r="H3552" s="203">
        <v>37029.424988425926</v>
      </c>
      <c r="I3552" t="s">
        <v>4149</v>
      </c>
      <c r="M3552" t="s">
        <v>3626</v>
      </c>
      <c r="N3552" t="s">
        <v>3698</v>
      </c>
      <c r="O3552" t="s">
        <v>3829</v>
      </c>
      <c r="Q3552" s="204">
        <v>25000</v>
      </c>
      <c r="S3552" t="s">
        <v>2479</v>
      </c>
      <c r="T3552" t="s">
        <v>3899</v>
      </c>
      <c r="U3552" s="206">
        <v>-0.41</v>
      </c>
      <c r="V3552" t="s">
        <v>3218</v>
      </c>
      <c r="W3552" t="s">
        <v>3700</v>
      </c>
      <c r="X3552" t="s">
        <v>3701</v>
      </c>
      <c r="Y3552" t="s">
        <v>3964</v>
      </c>
      <c r="Z3552" t="s">
        <v>3532</v>
      </c>
      <c r="AA3552" t="s">
        <v>395</v>
      </c>
      <c r="AB3552" s="203">
        <v>37043</v>
      </c>
      <c r="AC3552" s="203">
        <v>37072</v>
      </c>
    </row>
    <row r="3553" spans="1:29" x14ac:dyDescent="0.25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3</v>
      </c>
      <c r="F3553" s="218">
        <f t="shared" si="280"/>
        <v>2346</v>
      </c>
      <c r="G3553" s="207">
        <v>1267200</v>
      </c>
      <c r="H3553" s="203">
        <v>37029.425138888888</v>
      </c>
      <c r="I3553" t="s">
        <v>2397</v>
      </c>
      <c r="M3553" t="s">
        <v>2476</v>
      </c>
      <c r="N3553" t="s">
        <v>3110</v>
      </c>
      <c r="O3553" t="s">
        <v>1768</v>
      </c>
      <c r="P3553" s="204">
        <v>782</v>
      </c>
      <c r="S3553" t="s">
        <v>2477</v>
      </c>
      <c r="T3553" t="s">
        <v>3899</v>
      </c>
      <c r="U3553" s="206">
        <v>4.03</v>
      </c>
      <c r="V3553" t="s">
        <v>2398</v>
      </c>
      <c r="W3553" t="s">
        <v>3174</v>
      </c>
      <c r="X3553" t="s">
        <v>3138</v>
      </c>
      <c r="Y3553" t="s">
        <v>3114</v>
      </c>
      <c r="Z3553" t="s">
        <v>3532</v>
      </c>
      <c r="AA3553">
        <v>798331</v>
      </c>
      <c r="AB3553" s="203">
        <v>37030.875</v>
      </c>
      <c r="AC3553" s="203">
        <v>37032.875</v>
      </c>
    </row>
    <row r="3554" spans="1:29" x14ac:dyDescent="0.25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3</v>
      </c>
      <c r="F3554" s="218">
        <f t="shared" si="280"/>
        <v>9000</v>
      </c>
      <c r="G3554" s="207">
        <v>1267201</v>
      </c>
      <c r="H3554" s="203">
        <v>37029.425138888888</v>
      </c>
      <c r="I3554" t="s">
        <v>3240</v>
      </c>
      <c r="M3554" t="s">
        <v>2476</v>
      </c>
      <c r="N3554" t="s">
        <v>3110</v>
      </c>
      <c r="O3554" t="s">
        <v>2623</v>
      </c>
      <c r="Q3554" s="204">
        <v>3000</v>
      </c>
      <c r="S3554" t="s">
        <v>2477</v>
      </c>
      <c r="T3554" t="s">
        <v>3899</v>
      </c>
      <c r="U3554" s="206">
        <v>4.1500000000000004</v>
      </c>
      <c r="V3554" t="s">
        <v>3176</v>
      </c>
      <c r="W3554" t="s">
        <v>2326</v>
      </c>
      <c r="X3554" t="s">
        <v>2327</v>
      </c>
      <c r="Y3554" t="s">
        <v>3114</v>
      </c>
      <c r="Z3554" t="s">
        <v>3532</v>
      </c>
      <c r="AA3554">
        <v>798332</v>
      </c>
      <c r="AB3554" s="203">
        <v>37030.875</v>
      </c>
      <c r="AC3554" s="203">
        <v>37032.875</v>
      </c>
    </row>
    <row r="3555" spans="1:29" x14ac:dyDescent="0.25">
      <c r="A3555" s="44" t="str">
        <f t="shared" si="276"/>
        <v xml:space="preserve"> Metals Financial</v>
      </c>
      <c r="B3555" s="44" t="str">
        <f t="shared" si="277"/>
        <v/>
      </c>
      <c r="C3555" s="44" t="str">
        <f t="shared" si="278"/>
        <v>Metals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1</v>
      </c>
      <c r="F3555" s="218">
        <f t="shared" si="280"/>
        <v>10</v>
      </c>
      <c r="G3555" s="207">
        <v>1267202</v>
      </c>
      <c r="H3555" s="203">
        <v>37029.425358796296</v>
      </c>
      <c r="I3555" t="s">
        <v>4010</v>
      </c>
      <c r="M3555" t="s">
        <v>2482</v>
      </c>
      <c r="N3555" t="s">
        <v>3896</v>
      </c>
      <c r="O3555" t="s">
        <v>3897</v>
      </c>
      <c r="Q3555" s="204">
        <v>10</v>
      </c>
      <c r="S3555" t="s">
        <v>3898</v>
      </c>
      <c r="T3555" t="s">
        <v>3899</v>
      </c>
      <c r="U3555" s="206">
        <v>1705</v>
      </c>
      <c r="V3555" t="s">
        <v>4030</v>
      </c>
      <c r="W3555" t="s">
        <v>3922</v>
      </c>
      <c r="X3555" t="s">
        <v>3902</v>
      </c>
      <c r="Y3555" t="s">
        <v>3903</v>
      </c>
      <c r="Z3555" t="s">
        <v>3904</v>
      </c>
      <c r="AA3555">
        <v>2138914</v>
      </c>
    </row>
    <row r="3556" spans="1:29" x14ac:dyDescent="0.25">
      <c r="A3556" s="44" t="str">
        <f t="shared" si="276"/>
        <v>US Power Financial</v>
      </c>
      <c r="B3556" s="44" t="str">
        <f t="shared" si="277"/>
        <v>US</v>
      </c>
      <c r="C3556" s="44" t="str">
        <f t="shared" si="278"/>
        <v>Power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1</v>
      </c>
      <c r="F3556" s="218">
        <f t="shared" si="280"/>
        <v>50</v>
      </c>
      <c r="G3556" s="207">
        <v>1267203</v>
      </c>
      <c r="H3556" s="203">
        <v>37029.425393518519</v>
      </c>
      <c r="I3556" t="s">
        <v>2672</v>
      </c>
      <c r="M3556" t="s">
        <v>3301</v>
      </c>
      <c r="N3556" t="s">
        <v>4162</v>
      </c>
      <c r="O3556" t="s">
        <v>1676</v>
      </c>
      <c r="Q3556" s="204">
        <v>50</v>
      </c>
      <c r="S3556" t="s">
        <v>2475</v>
      </c>
      <c r="T3556" t="s">
        <v>3899</v>
      </c>
      <c r="U3556" s="206">
        <v>40.75</v>
      </c>
      <c r="V3556" t="s">
        <v>396</v>
      </c>
      <c r="W3556" t="s">
        <v>2673</v>
      </c>
      <c r="X3556" t="s">
        <v>2643</v>
      </c>
      <c r="Y3556" t="s">
        <v>4166</v>
      </c>
      <c r="Z3556" t="s">
        <v>3532</v>
      </c>
      <c r="AA3556">
        <v>615409.1</v>
      </c>
      <c r="AB3556" s="203">
        <v>37032.875</v>
      </c>
      <c r="AC3556" s="203">
        <v>37032.875</v>
      </c>
    </row>
    <row r="3557" spans="1:29" x14ac:dyDescent="0.25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13</v>
      </c>
      <c r="F3557" s="218">
        <f t="shared" si="280"/>
        <v>65000</v>
      </c>
      <c r="G3557" s="207">
        <v>1267204</v>
      </c>
      <c r="H3557" s="203">
        <v>37029.425428240742</v>
      </c>
      <c r="I3557" t="s">
        <v>2401</v>
      </c>
      <c r="M3557" t="s">
        <v>2476</v>
      </c>
      <c r="N3557" t="s">
        <v>3110</v>
      </c>
      <c r="O3557" t="s">
        <v>397</v>
      </c>
      <c r="Q3557" s="204">
        <v>5000</v>
      </c>
      <c r="S3557" t="s">
        <v>2477</v>
      </c>
      <c r="T3557" t="s">
        <v>3899</v>
      </c>
      <c r="U3557" s="206">
        <v>4.085</v>
      </c>
      <c r="V3557" t="s">
        <v>2243</v>
      </c>
      <c r="W3557" t="s">
        <v>4133</v>
      </c>
      <c r="X3557" t="s">
        <v>2378</v>
      </c>
      <c r="Y3557" t="s">
        <v>3114</v>
      </c>
      <c r="Z3557" t="s">
        <v>3532</v>
      </c>
      <c r="AA3557">
        <v>798334</v>
      </c>
      <c r="AB3557" s="203">
        <v>37030.875</v>
      </c>
      <c r="AC3557" s="203">
        <v>37042.875</v>
      </c>
    </row>
    <row r="3558" spans="1:29" x14ac:dyDescent="0.25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3</v>
      </c>
      <c r="F3558" s="218">
        <f t="shared" si="280"/>
        <v>3000</v>
      </c>
      <c r="G3558" s="207">
        <v>1267206</v>
      </c>
      <c r="H3558" s="203">
        <v>37029.425462962965</v>
      </c>
      <c r="I3558" t="s">
        <v>2397</v>
      </c>
      <c r="M3558" t="s">
        <v>2476</v>
      </c>
      <c r="N3558" t="s">
        <v>3110</v>
      </c>
      <c r="O3558" t="s">
        <v>1768</v>
      </c>
      <c r="P3558" s="204">
        <v>1000</v>
      </c>
      <c r="S3558" t="s">
        <v>2477</v>
      </c>
      <c r="T3558" t="s">
        <v>3899</v>
      </c>
      <c r="U3558" s="206">
        <v>4.03</v>
      </c>
      <c r="V3558" t="s">
        <v>2398</v>
      </c>
      <c r="W3558" t="s">
        <v>3174</v>
      </c>
      <c r="X3558" t="s">
        <v>3138</v>
      </c>
      <c r="Y3558" t="s">
        <v>3114</v>
      </c>
      <c r="Z3558" t="s">
        <v>3532</v>
      </c>
      <c r="AA3558">
        <v>798333</v>
      </c>
      <c r="AB3558" s="203">
        <v>37030.875</v>
      </c>
      <c r="AC3558" s="203">
        <v>37032.875</v>
      </c>
    </row>
    <row r="3559" spans="1:29" x14ac:dyDescent="0.25">
      <c r="A3559" s="44" t="str">
        <f t="shared" si="276"/>
        <v>US Natural Gas Financial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30</v>
      </c>
      <c r="F3559" s="218">
        <f t="shared" si="280"/>
        <v>600000</v>
      </c>
      <c r="G3559" s="207">
        <v>1267207</v>
      </c>
      <c r="H3559" s="203">
        <v>37029.425543981481</v>
      </c>
      <c r="I3559" t="s">
        <v>3136</v>
      </c>
      <c r="M3559" t="s">
        <v>2476</v>
      </c>
      <c r="N3559" t="s">
        <v>2711</v>
      </c>
      <c r="O3559" t="s">
        <v>2712</v>
      </c>
      <c r="Q3559" s="204">
        <v>20000</v>
      </c>
      <c r="S3559" t="s">
        <v>2477</v>
      </c>
      <c r="T3559" t="s">
        <v>3899</v>
      </c>
      <c r="U3559" s="206">
        <v>4.2050000000000001</v>
      </c>
      <c r="V3559" t="s">
        <v>3137</v>
      </c>
      <c r="W3559" t="s">
        <v>3390</v>
      </c>
      <c r="X3559" t="s">
        <v>2713</v>
      </c>
      <c r="Y3559" t="s">
        <v>3964</v>
      </c>
      <c r="Z3559" t="s">
        <v>3532</v>
      </c>
      <c r="AA3559" t="s">
        <v>398</v>
      </c>
      <c r="AB3559" s="203">
        <v>37043.875</v>
      </c>
      <c r="AC3559" s="203">
        <v>37072.875</v>
      </c>
    </row>
    <row r="3560" spans="1:29" x14ac:dyDescent="0.25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3</v>
      </c>
      <c r="F3560" s="218">
        <f t="shared" si="280"/>
        <v>7500</v>
      </c>
      <c r="G3560" s="207">
        <v>1267208</v>
      </c>
      <c r="H3560" s="203">
        <v>37029.42559027778</v>
      </c>
      <c r="I3560" t="s">
        <v>2630</v>
      </c>
      <c r="M3560" t="s">
        <v>2476</v>
      </c>
      <c r="N3560" t="s">
        <v>3110</v>
      </c>
      <c r="O3560" t="s">
        <v>2609</v>
      </c>
      <c r="P3560" s="204">
        <v>2500</v>
      </c>
      <c r="S3560" t="s">
        <v>2477</v>
      </c>
      <c r="T3560" t="s">
        <v>3899</v>
      </c>
      <c r="U3560" s="206">
        <v>4.05</v>
      </c>
      <c r="V3560" t="s">
        <v>2586</v>
      </c>
      <c r="W3560" t="s">
        <v>2326</v>
      </c>
      <c r="X3560" t="s">
        <v>2378</v>
      </c>
      <c r="Y3560" t="s">
        <v>3114</v>
      </c>
      <c r="Z3560" t="s">
        <v>3532</v>
      </c>
      <c r="AA3560">
        <v>798335</v>
      </c>
      <c r="AB3560" s="203">
        <v>37030.875</v>
      </c>
      <c r="AC3560" s="203">
        <v>37032.875</v>
      </c>
    </row>
    <row r="3561" spans="1:29" x14ac:dyDescent="0.25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13</v>
      </c>
      <c r="F3561" s="218">
        <f t="shared" si="280"/>
        <v>65000</v>
      </c>
      <c r="G3561" s="207">
        <v>1267209</v>
      </c>
      <c r="H3561" s="203">
        <v>37029.42560185185</v>
      </c>
      <c r="I3561" t="s">
        <v>2401</v>
      </c>
      <c r="M3561" t="s">
        <v>2476</v>
      </c>
      <c r="N3561" t="s">
        <v>3110</v>
      </c>
      <c r="O3561" t="s">
        <v>361</v>
      </c>
      <c r="Q3561" s="204">
        <v>5000</v>
      </c>
      <c r="S3561" t="s">
        <v>2477</v>
      </c>
      <c r="T3561" t="s">
        <v>3899</v>
      </c>
      <c r="U3561" s="206">
        <v>4.09</v>
      </c>
      <c r="V3561" t="s">
        <v>2243</v>
      </c>
      <c r="W3561" t="s">
        <v>4133</v>
      </c>
      <c r="X3561" t="s">
        <v>2378</v>
      </c>
      <c r="Y3561" t="s">
        <v>3114</v>
      </c>
      <c r="Z3561" t="s">
        <v>3532</v>
      </c>
      <c r="AA3561">
        <v>798336</v>
      </c>
      <c r="AB3561" s="203">
        <v>37030.875</v>
      </c>
      <c r="AC3561" s="203">
        <v>37042.875</v>
      </c>
    </row>
    <row r="3562" spans="1:29" x14ac:dyDescent="0.25">
      <c r="A3562" s="44" t="str">
        <f t="shared" si="276"/>
        <v>US Power Physical</v>
      </c>
      <c r="B3562" s="44" t="str">
        <f t="shared" si="277"/>
        <v>US</v>
      </c>
      <c r="C3562" s="44" t="str">
        <f t="shared" si="278"/>
        <v>Power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3</v>
      </c>
      <c r="F3562" s="218">
        <f t="shared" si="280"/>
        <v>150</v>
      </c>
      <c r="G3562" s="207">
        <v>1267211</v>
      </c>
      <c r="H3562" s="203">
        <v>37029.425625000003</v>
      </c>
      <c r="I3562" t="s">
        <v>4174</v>
      </c>
      <c r="M3562" t="s">
        <v>3301</v>
      </c>
      <c r="N3562" t="s">
        <v>2631</v>
      </c>
      <c r="O3562" t="s">
        <v>2600</v>
      </c>
      <c r="P3562" s="204">
        <v>50</v>
      </c>
      <c r="S3562" t="s">
        <v>2475</v>
      </c>
      <c r="T3562" t="s">
        <v>3899</v>
      </c>
      <c r="U3562" s="206">
        <v>56.25</v>
      </c>
      <c r="V3562" t="s">
        <v>4175</v>
      </c>
      <c r="W3562" t="s">
        <v>2642</v>
      </c>
      <c r="X3562" t="s">
        <v>2643</v>
      </c>
      <c r="Y3562" t="s">
        <v>4166</v>
      </c>
      <c r="Z3562" t="s">
        <v>3527</v>
      </c>
      <c r="AA3562">
        <v>615410.1</v>
      </c>
      <c r="AB3562" s="203">
        <v>37040.875</v>
      </c>
      <c r="AC3562" s="203">
        <v>37042.875</v>
      </c>
    </row>
    <row r="3563" spans="1:29" x14ac:dyDescent="0.25">
      <c r="A3563" s="44" t="str">
        <f t="shared" si="276"/>
        <v xml:space="preserve"> Metals Financial</v>
      </c>
      <c r="B3563" s="44" t="str">
        <f t="shared" si="277"/>
        <v/>
      </c>
      <c r="C3563" s="44" t="str">
        <f t="shared" si="278"/>
        <v>Metals</v>
      </c>
      <c r="D3563" s="44" t="str">
        <f t="shared" si="279"/>
        <v>Financial</v>
      </c>
      <c r="E3563" s="44">
        <f>IF(VLOOKUP(S3563,'DD-Lookup'!$J$6:$L$50,3,FALSE)="Monthly",(YEAR(AC3563)-YEAR(AB3563))*12+MONTH(AC3563)-MONTH(AB3563)+1,(AC3563-AB3563+1))</f>
        <v>1</v>
      </c>
      <c r="F3563" s="218">
        <f t="shared" si="280"/>
        <v>10</v>
      </c>
      <c r="G3563" s="207">
        <v>1267212</v>
      </c>
      <c r="H3563" s="203">
        <v>37029.425717592596</v>
      </c>
      <c r="I3563" t="s">
        <v>4110</v>
      </c>
      <c r="M3563" t="s">
        <v>2482</v>
      </c>
      <c r="N3563" t="s">
        <v>3896</v>
      </c>
      <c r="O3563" t="s">
        <v>3897</v>
      </c>
      <c r="Q3563" s="204">
        <v>10</v>
      </c>
      <c r="S3563" t="s">
        <v>3898</v>
      </c>
      <c r="T3563" t="s">
        <v>3899</v>
      </c>
      <c r="U3563" s="206">
        <v>1705</v>
      </c>
      <c r="V3563" t="s">
        <v>4111</v>
      </c>
      <c r="W3563" t="s">
        <v>3922</v>
      </c>
      <c r="X3563" t="s">
        <v>3902</v>
      </c>
      <c r="Y3563" t="s">
        <v>3903</v>
      </c>
      <c r="Z3563" t="s">
        <v>3904</v>
      </c>
      <c r="AA3563">
        <v>2138916</v>
      </c>
    </row>
    <row r="3564" spans="1:29" x14ac:dyDescent="0.25">
      <c r="A3564" s="44" t="str">
        <f t="shared" si="276"/>
        <v>US Natural Gas Financial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13</v>
      </c>
      <c r="F3564" s="218">
        <f t="shared" si="280"/>
        <v>130000</v>
      </c>
      <c r="G3564" s="207">
        <v>1267213</v>
      </c>
      <c r="H3564" s="203">
        <v>37029.425729166665</v>
      </c>
      <c r="I3564" t="s">
        <v>3118</v>
      </c>
      <c r="M3564" t="s">
        <v>2476</v>
      </c>
      <c r="N3564" t="s">
        <v>2711</v>
      </c>
      <c r="O3564" t="s">
        <v>399</v>
      </c>
      <c r="P3564" s="204">
        <v>10000</v>
      </c>
      <c r="S3564" t="s">
        <v>2477</v>
      </c>
      <c r="T3564" t="s">
        <v>3899</v>
      </c>
      <c r="U3564" s="206">
        <v>2.9049999999999998</v>
      </c>
      <c r="V3564" t="s">
        <v>2861</v>
      </c>
      <c r="W3564" t="s">
        <v>2413</v>
      </c>
      <c r="X3564" t="s">
        <v>3867</v>
      </c>
      <c r="Y3564" t="s">
        <v>3964</v>
      </c>
      <c r="Z3564" t="s">
        <v>3532</v>
      </c>
      <c r="AA3564" t="s">
        <v>400</v>
      </c>
      <c r="AB3564" s="203">
        <v>37030.875</v>
      </c>
      <c r="AC3564" s="203">
        <v>37042.875</v>
      </c>
    </row>
    <row r="3565" spans="1:29" x14ac:dyDescent="0.25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31</v>
      </c>
      <c r="F3565" s="218">
        <f t="shared" si="280"/>
        <v>155000</v>
      </c>
      <c r="G3565" s="207">
        <v>1267214</v>
      </c>
      <c r="H3565" s="203">
        <v>37029.425740740742</v>
      </c>
      <c r="I3565" t="s">
        <v>3118</v>
      </c>
      <c r="M3565" t="s">
        <v>2476</v>
      </c>
      <c r="N3565" t="s">
        <v>3125</v>
      </c>
      <c r="O3565" t="s">
        <v>2842</v>
      </c>
      <c r="P3565" s="204">
        <v>5000</v>
      </c>
      <c r="S3565" t="s">
        <v>2477</v>
      </c>
      <c r="T3565" t="s">
        <v>3899</v>
      </c>
      <c r="U3565" s="206">
        <v>7.3</v>
      </c>
      <c r="V3565" t="s">
        <v>2554</v>
      </c>
      <c r="W3565" t="s">
        <v>2843</v>
      </c>
      <c r="X3565" t="s">
        <v>2844</v>
      </c>
      <c r="Y3565" t="s">
        <v>3964</v>
      </c>
      <c r="Z3565" t="s">
        <v>3532</v>
      </c>
      <c r="AA3565" t="s">
        <v>401</v>
      </c>
      <c r="AB3565" s="203">
        <v>37073.875</v>
      </c>
      <c r="AC3565" s="203">
        <v>37103.875</v>
      </c>
    </row>
    <row r="3566" spans="1:29" x14ac:dyDescent="0.25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3</v>
      </c>
      <c r="F3566" s="218">
        <f t="shared" si="280"/>
        <v>9000</v>
      </c>
      <c r="G3566" s="207">
        <v>1267215</v>
      </c>
      <c r="H3566" s="203">
        <v>37029.425775462965</v>
      </c>
      <c r="I3566" t="s">
        <v>3136</v>
      </c>
      <c r="M3566" t="s">
        <v>2476</v>
      </c>
      <c r="N3566" t="s">
        <v>3110</v>
      </c>
      <c r="O3566" t="s">
        <v>2625</v>
      </c>
      <c r="P3566" s="204">
        <v>3000</v>
      </c>
      <c r="S3566" t="s">
        <v>2477</v>
      </c>
      <c r="T3566" t="s">
        <v>3899</v>
      </c>
      <c r="U3566" s="206">
        <v>4.09</v>
      </c>
      <c r="V3566" t="s">
        <v>3735</v>
      </c>
      <c r="W3566" t="s">
        <v>4133</v>
      </c>
      <c r="X3566" t="s">
        <v>2378</v>
      </c>
      <c r="Y3566" t="s">
        <v>3114</v>
      </c>
      <c r="Z3566" t="s">
        <v>3532</v>
      </c>
      <c r="AA3566">
        <v>798337</v>
      </c>
      <c r="AB3566" s="203">
        <v>37030.875</v>
      </c>
      <c r="AC3566" s="203">
        <v>37032.875</v>
      </c>
    </row>
    <row r="3567" spans="1:29" x14ac:dyDescent="0.25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13</v>
      </c>
      <c r="F3567" s="218">
        <f t="shared" si="280"/>
        <v>260000</v>
      </c>
      <c r="G3567" s="207">
        <v>1267216</v>
      </c>
      <c r="H3567" s="203">
        <v>37029.425787037035</v>
      </c>
      <c r="I3567" t="s">
        <v>3118</v>
      </c>
      <c r="M3567" t="s">
        <v>2476</v>
      </c>
      <c r="N3567" t="s">
        <v>2711</v>
      </c>
      <c r="O3567" t="s">
        <v>2588</v>
      </c>
      <c r="Q3567" s="204">
        <v>20000</v>
      </c>
      <c r="S3567" t="s">
        <v>2477</v>
      </c>
      <c r="T3567" t="s">
        <v>3899</v>
      </c>
      <c r="U3567" s="206">
        <v>4.17</v>
      </c>
      <c r="V3567" t="s">
        <v>2822</v>
      </c>
      <c r="W3567" t="s">
        <v>3181</v>
      </c>
      <c r="X3567" t="s">
        <v>2306</v>
      </c>
      <c r="Y3567" t="s">
        <v>3964</v>
      </c>
      <c r="Z3567" t="s">
        <v>3532</v>
      </c>
      <c r="AA3567" t="s">
        <v>402</v>
      </c>
      <c r="AB3567" s="203">
        <v>37030.875</v>
      </c>
      <c r="AC3567" s="203">
        <v>37042.875</v>
      </c>
    </row>
    <row r="3568" spans="1:29" x14ac:dyDescent="0.25">
      <c r="A3568" s="44" t="str">
        <f t="shared" si="276"/>
        <v>US Power Physical</v>
      </c>
      <c r="B3568" s="44" t="str">
        <f t="shared" si="277"/>
        <v>US</v>
      </c>
      <c r="C3568" s="44" t="str">
        <f t="shared" si="278"/>
        <v>Power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30</v>
      </c>
      <c r="F3568" s="218">
        <f t="shared" si="280"/>
        <v>1500</v>
      </c>
      <c r="G3568" s="207">
        <v>1267217</v>
      </c>
      <c r="H3568" s="203">
        <v>37029.425902777781</v>
      </c>
      <c r="I3568" t="s">
        <v>2670</v>
      </c>
      <c r="M3568" t="s">
        <v>3301</v>
      </c>
      <c r="N3568" t="s">
        <v>2631</v>
      </c>
      <c r="O3568" t="s">
        <v>3123</v>
      </c>
      <c r="P3568" s="204">
        <v>50</v>
      </c>
      <c r="S3568" t="s">
        <v>2475</v>
      </c>
      <c r="T3568" t="s">
        <v>3899</v>
      </c>
      <c r="U3568" s="206">
        <v>59.25</v>
      </c>
      <c r="V3568" t="s">
        <v>3851</v>
      </c>
      <c r="W3568" t="s">
        <v>2656</v>
      </c>
      <c r="X3568" t="s">
        <v>2681</v>
      </c>
      <c r="Y3568" t="s">
        <v>4166</v>
      </c>
      <c r="Z3568" t="s">
        <v>3527</v>
      </c>
      <c r="AA3568">
        <v>615411.1</v>
      </c>
      <c r="AB3568" s="203">
        <v>37043.591666666667</v>
      </c>
      <c r="AC3568" s="203">
        <v>37072.591666666667</v>
      </c>
    </row>
    <row r="3569" spans="1:29" x14ac:dyDescent="0.25">
      <c r="A3569" s="44" t="str">
        <f t="shared" si="276"/>
        <v>US Power Physical</v>
      </c>
      <c r="B3569" s="44" t="str">
        <f t="shared" si="277"/>
        <v>US</v>
      </c>
      <c r="C3569" s="44" t="str">
        <f t="shared" si="278"/>
        <v>Power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3</v>
      </c>
      <c r="F3569" s="218">
        <f t="shared" si="280"/>
        <v>150</v>
      </c>
      <c r="G3569" s="207">
        <v>1267218</v>
      </c>
      <c r="H3569" s="203">
        <v>37029.42591435185</v>
      </c>
      <c r="I3569" t="s">
        <v>4174</v>
      </c>
      <c r="M3569" t="s">
        <v>3301</v>
      </c>
      <c r="N3569" t="s">
        <v>2631</v>
      </c>
      <c r="O3569" t="s">
        <v>2600</v>
      </c>
      <c r="P3569" s="204">
        <v>50</v>
      </c>
      <c r="S3569" t="s">
        <v>2475</v>
      </c>
      <c r="T3569" t="s">
        <v>3899</v>
      </c>
      <c r="U3569" s="206">
        <v>56.25</v>
      </c>
      <c r="V3569" t="s">
        <v>4175</v>
      </c>
      <c r="W3569" t="s">
        <v>2642</v>
      </c>
      <c r="X3569" t="s">
        <v>2643</v>
      </c>
      <c r="Y3569" t="s">
        <v>4166</v>
      </c>
      <c r="Z3569" t="s">
        <v>3527</v>
      </c>
      <c r="AA3569">
        <v>615412.1</v>
      </c>
      <c r="AB3569" s="203">
        <v>37040.875</v>
      </c>
      <c r="AC3569" s="203">
        <v>37042.875</v>
      </c>
    </row>
    <row r="3570" spans="1:29" x14ac:dyDescent="0.25">
      <c r="A3570" s="44" t="str">
        <f t="shared" si="276"/>
        <v xml:space="preserve"> Natural Gas Physical</v>
      </c>
      <c r="B3570" s="44" t="str">
        <f t="shared" si="277"/>
        <v/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4</v>
      </c>
      <c r="F3570" s="218">
        <f t="shared" si="280"/>
        <v>40000</v>
      </c>
      <c r="G3570" s="207">
        <v>1267219</v>
      </c>
      <c r="H3570" s="203">
        <v>37029.426134259258</v>
      </c>
      <c r="I3570" t="s">
        <v>3835</v>
      </c>
      <c r="M3570" t="s">
        <v>2476</v>
      </c>
      <c r="N3570" t="s">
        <v>2391</v>
      </c>
      <c r="O3570" t="s">
        <v>2080</v>
      </c>
      <c r="Q3570" s="204">
        <v>10000</v>
      </c>
      <c r="S3570" t="s">
        <v>4050</v>
      </c>
      <c r="T3570" t="s">
        <v>2392</v>
      </c>
      <c r="U3570" s="206">
        <v>5.42</v>
      </c>
      <c r="V3570" t="s">
        <v>3836</v>
      </c>
      <c r="W3570" t="s">
        <v>2394</v>
      </c>
      <c r="X3570" t="s">
        <v>2395</v>
      </c>
      <c r="Y3570" t="s">
        <v>3114</v>
      </c>
      <c r="Z3570" t="s">
        <v>3533</v>
      </c>
      <c r="AA3570">
        <v>798338</v>
      </c>
      <c r="AB3570" s="203">
        <v>37029.875</v>
      </c>
      <c r="AC3570" s="203">
        <v>37032.875</v>
      </c>
    </row>
    <row r="3571" spans="1:29" x14ac:dyDescent="0.25">
      <c r="A3571" s="44" t="str">
        <f t="shared" si="276"/>
        <v>US Natural Gas Financial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30</v>
      </c>
      <c r="F3571" s="218">
        <f t="shared" si="280"/>
        <v>600000</v>
      </c>
      <c r="G3571" s="207">
        <v>1267221</v>
      </c>
      <c r="H3571" s="203">
        <v>37029.426365740743</v>
      </c>
      <c r="I3571" t="s">
        <v>3136</v>
      </c>
      <c r="M3571" t="s">
        <v>2476</v>
      </c>
      <c r="N3571" t="s">
        <v>2711</v>
      </c>
      <c r="O3571" t="s">
        <v>2712</v>
      </c>
      <c r="Q3571" s="204">
        <v>20000</v>
      </c>
      <c r="S3571" t="s">
        <v>2477</v>
      </c>
      <c r="T3571" t="s">
        <v>3899</v>
      </c>
      <c r="U3571" s="206">
        <v>4.21</v>
      </c>
      <c r="V3571" t="s">
        <v>3137</v>
      </c>
      <c r="W3571" t="s">
        <v>3390</v>
      </c>
      <c r="X3571" t="s">
        <v>2713</v>
      </c>
      <c r="Y3571" t="s">
        <v>3964</v>
      </c>
      <c r="Z3571" t="s">
        <v>3532</v>
      </c>
      <c r="AA3571" t="s">
        <v>403</v>
      </c>
      <c r="AB3571" s="203">
        <v>37043.875</v>
      </c>
      <c r="AC3571" s="203">
        <v>37072.875</v>
      </c>
    </row>
    <row r="3572" spans="1:29" x14ac:dyDescent="0.25">
      <c r="A3572" s="44" t="str">
        <f t="shared" si="276"/>
        <v xml:space="preserve"> Natural Gas Physical</v>
      </c>
      <c r="B3572" s="44" t="str">
        <f t="shared" si="277"/>
        <v/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4</v>
      </c>
      <c r="F3572" s="218">
        <f t="shared" si="280"/>
        <v>20000</v>
      </c>
      <c r="G3572" s="207">
        <v>1267223</v>
      </c>
      <c r="H3572" s="203">
        <v>37029.426400462966</v>
      </c>
      <c r="I3572" t="s">
        <v>2307</v>
      </c>
      <c r="M3572" t="s">
        <v>2476</v>
      </c>
      <c r="N3572" t="s">
        <v>2391</v>
      </c>
      <c r="O3572" t="s">
        <v>2080</v>
      </c>
      <c r="P3572" s="204">
        <v>5000</v>
      </c>
      <c r="S3572" t="s">
        <v>4050</v>
      </c>
      <c r="T3572" t="s">
        <v>2392</v>
      </c>
      <c r="U3572" s="206">
        <v>5.42</v>
      </c>
      <c r="V3572" t="s">
        <v>3848</v>
      </c>
      <c r="W3572" t="s">
        <v>2394</v>
      </c>
      <c r="X3572" t="s">
        <v>2395</v>
      </c>
      <c r="Y3572" t="s">
        <v>3114</v>
      </c>
      <c r="Z3572" t="s">
        <v>3533</v>
      </c>
      <c r="AA3572">
        <v>798339</v>
      </c>
      <c r="AB3572" s="203">
        <v>37029.875</v>
      </c>
      <c r="AC3572" s="203">
        <v>37032.875</v>
      </c>
    </row>
    <row r="3573" spans="1:29" x14ac:dyDescent="0.25">
      <c r="A3573" s="44" t="str">
        <f t="shared" si="276"/>
        <v>US Power Physical</v>
      </c>
      <c r="B3573" s="44" t="str">
        <f t="shared" si="277"/>
        <v>US</v>
      </c>
      <c r="C3573" s="44" t="str">
        <f t="shared" si="278"/>
        <v>Power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4</v>
      </c>
      <c r="F3573" s="218">
        <f t="shared" si="280"/>
        <v>200</v>
      </c>
      <c r="G3573" s="207">
        <v>1267222</v>
      </c>
      <c r="H3573" s="203">
        <v>37029.426400462966</v>
      </c>
      <c r="I3573" t="s">
        <v>2662</v>
      </c>
      <c r="M3573" t="s">
        <v>3301</v>
      </c>
      <c r="N3573" t="s">
        <v>2631</v>
      </c>
      <c r="O3573" t="s">
        <v>1629</v>
      </c>
      <c r="P3573" s="204">
        <v>50</v>
      </c>
      <c r="S3573" t="s">
        <v>2475</v>
      </c>
      <c r="T3573" t="s">
        <v>3899</v>
      </c>
      <c r="U3573" s="206">
        <v>52.5</v>
      </c>
      <c r="V3573" t="s">
        <v>2685</v>
      </c>
      <c r="W3573" t="s">
        <v>2642</v>
      </c>
      <c r="X3573" t="s">
        <v>2643</v>
      </c>
      <c r="Y3573" t="s">
        <v>4166</v>
      </c>
      <c r="Z3573" t="s">
        <v>3527</v>
      </c>
      <c r="AA3573">
        <v>615413.1</v>
      </c>
      <c r="AB3573" s="203">
        <v>37033.875</v>
      </c>
      <c r="AC3573" s="203">
        <v>37036.875</v>
      </c>
    </row>
    <row r="3574" spans="1:29" x14ac:dyDescent="0.25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3</v>
      </c>
      <c r="F3574" s="218">
        <f t="shared" si="280"/>
        <v>15000</v>
      </c>
      <c r="G3574" s="207">
        <v>1267225</v>
      </c>
      <c r="H3574" s="203">
        <v>37029.426458333335</v>
      </c>
      <c r="I3574" t="s">
        <v>2704</v>
      </c>
      <c r="M3574" t="s">
        <v>2476</v>
      </c>
      <c r="N3574" t="s">
        <v>3110</v>
      </c>
      <c r="O3574" t="s">
        <v>2612</v>
      </c>
      <c r="Q3574" s="204">
        <v>5000</v>
      </c>
      <c r="S3574" t="s">
        <v>2477</v>
      </c>
      <c r="T3574" t="s">
        <v>3899</v>
      </c>
      <c r="U3574" s="206">
        <v>4.125</v>
      </c>
      <c r="V3574" t="s">
        <v>135</v>
      </c>
      <c r="W3574" t="s">
        <v>2326</v>
      </c>
      <c r="X3574" t="s">
        <v>2378</v>
      </c>
      <c r="Y3574" t="s">
        <v>3114</v>
      </c>
      <c r="Z3574" t="s">
        <v>3532</v>
      </c>
      <c r="AA3574">
        <v>798340</v>
      </c>
      <c r="AB3574" s="203">
        <v>37030.875</v>
      </c>
      <c r="AC3574" s="203">
        <v>37032.875</v>
      </c>
    </row>
    <row r="3575" spans="1:29" x14ac:dyDescent="0.25">
      <c r="A3575" s="44" t="str">
        <f t="shared" si="276"/>
        <v>US Natural Gas Financial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31</v>
      </c>
      <c r="F3575" s="218">
        <f t="shared" si="280"/>
        <v>155000</v>
      </c>
      <c r="G3575" s="207">
        <v>1267226</v>
      </c>
      <c r="H3575" s="203">
        <v>37029.426527777781</v>
      </c>
      <c r="I3575" t="s">
        <v>3869</v>
      </c>
      <c r="M3575" t="s">
        <v>2476</v>
      </c>
      <c r="N3575" t="s">
        <v>3125</v>
      </c>
      <c r="O3575" t="s">
        <v>2842</v>
      </c>
      <c r="Q3575" s="204">
        <v>5000</v>
      </c>
      <c r="S3575" t="s">
        <v>2477</v>
      </c>
      <c r="T3575" t="s">
        <v>3899</v>
      </c>
      <c r="U3575" s="206">
        <v>7.45</v>
      </c>
      <c r="V3575" t="s">
        <v>2880</v>
      </c>
      <c r="W3575" t="s">
        <v>2843</v>
      </c>
      <c r="X3575" t="s">
        <v>2844</v>
      </c>
      <c r="Y3575" t="s">
        <v>3964</v>
      </c>
      <c r="Z3575" t="s">
        <v>3532</v>
      </c>
      <c r="AA3575" t="s">
        <v>404</v>
      </c>
      <c r="AB3575" s="203">
        <v>37073.875</v>
      </c>
      <c r="AC3575" s="203">
        <v>37103.875</v>
      </c>
    </row>
    <row r="3576" spans="1:29" x14ac:dyDescent="0.25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30</v>
      </c>
      <c r="F3576" s="218">
        <f t="shared" si="280"/>
        <v>150000</v>
      </c>
      <c r="G3576" s="207">
        <v>1267227</v>
      </c>
      <c r="H3576" s="203">
        <v>37029.426631944443</v>
      </c>
      <c r="I3576" t="s">
        <v>3109</v>
      </c>
      <c r="M3576" t="s">
        <v>2476</v>
      </c>
      <c r="N3576" t="s">
        <v>3125</v>
      </c>
      <c r="O3576" t="s">
        <v>2860</v>
      </c>
      <c r="P3576" s="204">
        <v>5000</v>
      </c>
      <c r="S3576" t="s">
        <v>2477</v>
      </c>
      <c r="T3576" t="s">
        <v>3899</v>
      </c>
      <c r="U3576" s="206">
        <v>7.45</v>
      </c>
      <c r="V3576" t="s">
        <v>2847</v>
      </c>
      <c r="W3576" t="s">
        <v>2843</v>
      </c>
      <c r="X3576" t="s">
        <v>2844</v>
      </c>
      <c r="Y3576" t="s">
        <v>3964</v>
      </c>
      <c r="Z3576" t="s">
        <v>3532</v>
      </c>
      <c r="AA3576" t="s">
        <v>405</v>
      </c>
      <c r="AB3576" s="203">
        <v>37043.875</v>
      </c>
      <c r="AC3576" s="203">
        <v>37072.875</v>
      </c>
    </row>
    <row r="3577" spans="1:29" x14ac:dyDescent="0.25">
      <c r="A3577" s="44" t="str">
        <f t="shared" si="276"/>
        <v xml:space="preserve"> Natural Gas Physical</v>
      </c>
      <c r="B3577" s="44" t="str">
        <f t="shared" si="277"/>
        <v/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4</v>
      </c>
      <c r="F3577" s="218">
        <f t="shared" si="280"/>
        <v>40000</v>
      </c>
      <c r="G3577" s="207">
        <v>1267228</v>
      </c>
      <c r="H3577" s="203">
        <v>37029.426678240743</v>
      </c>
      <c r="I3577" t="s">
        <v>2566</v>
      </c>
      <c r="M3577" t="s">
        <v>2476</v>
      </c>
      <c r="N3577" t="s">
        <v>2391</v>
      </c>
      <c r="O3577" t="s">
        <v>2080</v>
      </c>
      <c r="Q3577" s="204">
        <v>10000</v>
      </c>
      <c r="S3577" t="s">
        <v>4050</v>
      </c>
      <c r="T3577" t="s">
        <v>2392</v>
      </c>
      <c r="U3577" s="206">
        <v>5.4249999999999998</v>
      </c>
      <c r="V3577" t="s">
        <v>2567</v>
      </c>
      <c r="W3577" t="s">
        <v>2394</v>
      </c>
      <c r="X3577" t="s">
        <v>2395</v>
      </c>
      <c r="Y3577" t="s">
        <v>3114</v>
      </c>
      <c r="Z3577" t="s">
        <v>3533</v>
      </c>
      <c r="AA3577">
        <v>798341</v>
      </c>
      <c r="AB3577" s="203">
        <v>37029.875</v>
      </c>
      <c r="AC3577" s="203">
        <v>37032.875</v>
      </c>
    </row>
    <row r="3578" spans="1:29" x14ac:dyDescent="0.25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30</v>
      </c>
      <c r="F3578" s="218">
        <f t="shared" si="280"/>
        <v>75000</v>
      </c>
      <c r="G3578" s="207">
        <v>1267229</v>
      </c>
      <c r="H3578" s="203">
        <v>37029.426782407405</v>
      </c>
      <c r="I3578" t="s">
        <v>3109</v>
      </c>
      <c r="M3578" t="s">
        <v>2476</v>
      </c>
      <c r="N3578" t="s">
        <v>2909</v>
      </c>
      <c r="O3578" t="s">
        <v>406</v>
      </c>
      <c r="P3578" s="204">
        <v>2500</v>
      </c>
      <c r="S3578" t="s">
        <v>2477</v>
      </c>
      <c r="T3578" t="s">
        <v>3899</v>
      </c>
      <c r="U3578" s="206">
        <v>0.37</v>
      </c>
      <c r="V3578" t="s">
        <v>292</v>
      </c>
      <c r="W3578" t="s">
        <v>2358</v>
      </c>
      <c r="X3578" t="s">
        <v>2359</v>
      </c>
      <c r="Y3578" t="s">
        <v>3114</v>
      </c>
      <c r="Z3578" t="s">
        <v>3532</v>
      </c>
      <c r="AA3578" t="s">
        <v>407</v>
      </c>
      <c r="AB3578" s="203">
        <v>37043.875</v>
      </c>
      <c r="AC3578" s="203">
        <v>37072.875</v>
      </c>
    </row>
    <row r="3579" spans="1:29" x14ac:dyDescent="0.25">
      <c r="A3579" s="44" t="str">
        <f t="shared" si="276"/>
        <v>US Natural Gas Physical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3</v>
      </c>
      <c r="F3579" s="218">
        <f t="shared" si="280"/>
        <v>30000</v>
      </c>
      <c r="G3579" s="207">
        <v>1267230</v>
      </c>
      <c r="H3579" s="203">
        <v>37029.426874999997</v>
      </c>
      <c r="I3579" t="s">
        <v>3639</v>
      </c>
      <c r="M3579" t="s">
        <v>2476</v>
      </c>
      <c r="N3579" t="s">
        <v>3110</v>
      </c>
      <c r="O3579" t="s">
        <v>2606</v>
      </c>
      <c r="Q3579" s="204">
        <v>10000</v>
      </c>
      <c r="S3579" t="s">
        <v>2477</v>
      </c>
      <c r="T3579" t="s">
        <v>3899</v>
      </c>
      <c r="U3579" s="206">
        <v>4.17</v>
      </c>
      <c r="V3579" t="s">
        <v>2467</v>
      </c>
      <c r="W3579" t="s">
        <v>2319</v>
      </c>
      <c r="X3579" t="s">
        <v>2320</v>
      </c>
      <c r="Y3579" t="s">
        <v>3114</v>
      </c>
      <c r="Z3579" t="s">
        <v>3532</v>
      </c>
      <c r="AA3579">
        <v>798342</v>
      </c>
      <c r="AB3579" s="203">
        <v>37030.875</v>
      </c>
      <c r="AC3579" s="203">
        <v>37032.875</v>
      </c>
    </row>
    <row r="3580" spans="1:29" x14ac:dyDescent="0.25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3</v>
      </c>
      <c r="F3580" s="218">
        <f t="shared" si="280"/>
        <v>30000</v>
      </c>
      <c r="G3580" s="207">
        <v>1267231</v>
      </c>
      <c r="H3580" s="203">
        <v>37029.426921296297</v>
      </c>
      <c r="I3580" t="s">
        <v>3639</v>
      </c>
      <c r="M3580" t="s">
        <v>2476</v>
      </c>
      <c r="N3580" t="s">
        <v>3110</v>
      </c>
      <c r="O3580" t="s">
        <v>2606</v>
      </c>
      <c r="Q3580" s="204">
        <v>10000</v>
      </c>
      <c r="S3580" t="s">
        <v>2477</v>
      </c>
      <c r="T3580" t="s">
        <v>3899</v>
      </c>
      <c r="U3580" s="206">
        <v>4.1749999999999998</v>
      </c>
      <c r="V3580" t="s">
        <v>2467</v>
      </c>
      <c r="W3580" t="s">
        <v>2319</v>
      </c>
      <c r="X3580" t="s">
        <v>2320</v>
      </c>
      <c r="Y3580" t="s">
        <v>3114</v>
      </c>
      <c r="Z3580" t="s">
        <v>3532</v>
      </c>
      <c r="AA3580">
        <v>798345</v>
      </c>
      <c r="AB3580" s="203">
        <v>37030.875</v>
      </c>
      <c r="AC3580" s="203">
        <v>37032.875</v>
      </c>
    </row>
    <row r="3581" spans="1:29" x14ac:dyDescent="0.25">
      <c r="A3581" s="44" t="str">
        <f t="shared" si="276"/>
        <v>US Natural Gas Financial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30</v>
      </c>
      <c r="F3581" s="218">
        <f t="shared" si="280"/>
        <v>300000</v>
      </c>
      <c r="G3581" s="207">
        <v>1267232</v>
      </c>
      <c r="H3581" s="203">
        <v>37029.427002314813</v>
      </c>
      <c r="I3581" t="s">
        <v>2710</v>
      </c>
      <c r="M3581" t="s">
        <v>2476</v>
      </c>
      <c r="N3581" t="s">
        <v>2711</v>
      </c>
      <c r="O3581" t="s">
        <v>2712</v>
      </c>
      <c r="P3581" s="204">
        <v>10000</v>
      </c>
      <c r="S3581" t="s">
        <v>2477</v>
      </c>
      <c r="T3581" t="s">
        <v>3899</v>
      </c>
      <c r="U3581" s="206">
        <v>4.2050000000000001</v>
      </c>
      <c r="V3581" t="s">
        <v>2951</v>
      </c>
      <c r="W3581" t="s">
        <v>3390</v>
      </c>
      <c r="X3581" t="s">
        <v>2713</v>
      </c>
      <c r="Y3581" t="s">
        <v>3964</v>
      </c>
      <c r="Z3581" t="s">
        <v>3532</v>
      </c>
      <c r="AA3581" t="s">
        <v>408</v>
      </c>
      <c r="AB3581" s="203">
        <v>37043.875</v>
      </c>
      <c r="AC3581" s="203">
        <v>37072.875</v>
      </c>
    </row>
    <row r="3582" spans="1:29" x14ac:dyDescent="0.25">
      <c r="A3582" s="44" t="str">
        <f t="shared" si="276"/>
        <v>US Natural Gas Financial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30</v>
      </c>
      <c r="F3582" s="218">
        <f t="shared" si="280"/>
        <v>225000</v>
      </c>
      <c r="G3582" s="207">
        <v>1267233</v>
      </c>
      <c r="H3582" s="203">
        <v>37029.427129629628</v>
      </c>
      <c r="I3582" t="s">
        <v>2719</v>
      </c>
      <c r="M3582" t="s">
        <v>2476</v>
      </c>
      <c r="N3582" t="s">
        <v>2711</v>
      </c>
      <c r="O3582" t="s">
        <v>2712</v>
      </c>
      <c r="P3582" s="204">
        <v>7500</v>
      </c>
      <c r="S3582" t="s">
        <v>2477</v>
      </c>
      <c r="T3582" t="s">
        <v>3899</v>
      </c>
      <c r="U3582" s="206">
        <v>4.2050000000000001</v>
      </c>
      <c r="V3582" t="s">
        <v>2720</v>
      </c>
      <c r="W3582" t="s">
        <v>3390</v>
      </c>
      <c r="X3582" t="s">
        <v>2713</v>
      </c>
      <c r="Y3582" t="s">
        <v>3964</v>
      </c>
      <c r="Z3582" t="s">
        <v>3532</v>
      </c>
      <c r="AA3582" t="s">
        <v>409</v>
      </c>
      <c r="AB3582" s="203">
        <v>37043.875</v>
      </c>
      <c r="AC3582" s="203">
        <v>37072.875</v>
      </c>
    </row>
    <row r="3583" spans="1:29" x14ac:dyDescent="0.25">
      <c r="A3583" s="44" t="str">
        <f t="shared" si="276"/>
        <v>US Power Physical</v>
      </c>
      <c r="B3583" s="44" t="str">
        <f t="shared" si="277"/>
        <v>US</v>
      </c>
      <c r="C3583" s="44" t="str">
        <f t="shared" si="278"/>
        <v>Power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31</v>
      </c>
      <c r="F3583" s="218">
        <f t="shared" si="280"/>
        <v>775</v>
      </c>
      <c r="G3583" s="207">
        <v>1267234</v>
      </c>
      <c r="H3583" s="203">
        <v>37029.427210648151</v>
      </c>
      <c r="I3583" t="s">
        <v>2443</v>
      </c>
      <c r="M3583" t="s">
        <v>3301</v>
      </c>
      <c r="N3583" t="s">
        <v>2406</v>
      </c>
      <c r="O3583" t="s">
        <v>410</v>
      </c>
      <c r="Q3583" s="204">
        <v>25</v>
      </c>
      <c r="S3583" t="s">
        <v>2475</v>
      </c>
      <c r="T3583" t="s">
        <v>3899</v>
      </c>
      <c r="U3583" s="206">
        <v>155</v>
      </c>
      <c r="V3583" t="s">
        <v>411</v>
      </c>
      <c r="W3583" t="s">
        <v>412</v>
      </c>
      <c r="X3583" t="s">
        <v>2408</v>
      </c>
      <c r="Y3583" t="s">
        <v>4166</v>
      </c>
      <c r="Z3583" t="s">
        <v>3527</v>
      </c>
      <c r="AA3583">
        <v>615415.1</v>
      </c>
      <c r="AB3583" s="203">
        <v>37104.875</v>
      </c>
      <c r="AC3583" s="203">
        <v>37134.875</v>
      </c>
    </row>
    <row r="3584" spans="1:29" x14ac:dyDescent="0.25">
      <c r="A3584" s="44" t="str">
        <f t="shared" si="276"/>
        <v>US Power Physical</v>
      </c>
      <c r="B3584" s="44" t="str">
        <f t="shared" si="277"/>
        <v>US</v>
      </c>
      <c r="C3584" s="44" t="str">
        <f t="shared" si="278"/>
        <v>Power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31</v>
      </c>
      <c r="F3584" s="218">
        <f t="shared" si="280"/>
        <v>775</v>
      </c>
      <c r="G3584" s="207">
        <v>1267235</v>
      </c>
      <c r="H3584" s="203">
        <v>37029.427268518521</v>
      </c>
      <c r="I3584" t="s">
        <v>2443</v>
      </c>
      <c r="M3584" t="s">
        <v>3301</v>
      </c>
      <c r="N3584" t="s">
        <v>2406</v>
      </c>
      <c r="O3584" t="s">
        <v>413</v>
      </c>
      <c r="Q3584" s="204">
        <v>25</v>
      </c>
      <c r="S3584" t="s">
        <v>2475</v>
      </c>
      <c r="T3584" t="s">
        <v>3899</v>
      </c>
      <c r="U3584" s="206">
        <v>145</v>
      </c>
      <c r="V3584" t="s">
        <v>411</v>
      </c>
      <c r="W3584" t="s">
        <v>412</v>
      </c>
      <c r="X3584" t="s">
        <v>2408</v>
      </c>
      <c r="Y3584" t="s">
        <v>4166</v>
      </c>
      <c r="Z3584" t="s">
        <v>3527</v>
      </c>
      <c r="AA3584">
        <v>615416.1</v>
      </c>
      <c r="AB3584" s="203">
        <v>37073.875</v>
      </c>
      <c r="AC3584" s="203">
        <v>37103.875</v>
      </c>
    </row>
    <row r="3585" spans="1:29" x14ac:dyDescent="0.25">
      <c r="A3585" s="44" t="str">
        <f t="shared" si="276"/>
        <v>US Power Physical</v>
      </c>
      <c r="B3585" s="44" t="str">
        <f t="shared" si="277"/>
        <v>US</v>
      </c>
      <c r="C3585" s="44" t="str">
        <f t="shared" si="278"/>
        <v>Power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30</v>
      </c>
      <c r="F3585" s="218">
        <f t="shared" si="280"/>
        <v>750</v>
      </c>
      <c r="G3585" s="207">
        <v>1267236</v>
      </c>
      <c r="H3585" s="203">
        <v>37029.427314814813</v>
      </c>
      <c r="I3585" t="s">
        <v>2443</v>
      </c>
      <c r="M3585" t="s">
        <v>3301</v>
      </c>
      <c r="N3585" t="s">
        <v>2406</v>
      </c>
      <c r="O3585" t="s">
        <v>414</v>
      </c>
      <c r="Q3585" s="204">
        <v>25</v>
      </c>
      <c r="S3585" t="s">
        <v>2475</v>
      </c>
      <c r="T3585" t="s">
        <v>3899</v>
      </c>
      <c r="U3585" s="206">
        <v>140</v>
      </c>
      <c r="V3585" t="s">
        <v>411</v>
      </c>
      <c r="W3585" t="s">
        <v>412</v>
      </c>
      <c r="X3585" t="s">
        <v>2408</v>
      </c>
      <c r="Y3585" t="s">
        <v>4166</v>
      </c>
      <c r="Z3585" t="s">
        <v>3527</v>
      </c>
      <c r="AA3585">
        <v>615417.1</v>
      </c>
      <c r="AB3585" s="203">
        <v>37135.875</v>
      </c>
      <c r="AC3585" s="203">
        <v>37164.875</v>
      </c>
    </row>
    <row r="3586" spans="1:29" x14ac:dyDescent="0.25">
      <c r="A3586" s="44" t="str">
        <f t="shared" si="276"/>
        <v xml:space="preserve"> Natural Gas Physical</v>
      </c>
      <c r="B3586" s="44" t="str">
        <f t="shared" si="277"/>
        <v/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30</v>
      </c>
      <c r="F3586" s="218">
        <f t="shared" si="280"/>
        <v>150000</v>
      </c>
      <c r="G3586" s="207">
        <v>1267237</v>
      </c>
      <c r="H3586" s="203">
        <v>37029.427465277775</v>
      </c>
      <c r="I3586" t="s">
        <v>3835</v>
      </c>
      <c r="M3586" t="s">
        <v>2476</v>
      </c>
      <c r="N3586" t="s">
        <v>2391</v>
      </c>
      <c r="O3586" t="s">
        <v>3715</v>
      </c>
      <c r="P3586" s="204">
        <v>5000</v>
      </c>
      <c r="S3586" t="s">
        <v>4050</v>
      </c>
      <c r="T3586" t="s">
        <v>2392</v>
      </c>
      <c r="U3586" s="206">
        <v>5.6</v>
      </c>
      <c r="V3586" t="s">
        <v>3836</v>
      </c>
      <c r="W3586" t="s">
        <v>2979</v>
      </c>
      <c r="X3586" t="s">
        <v>2395</v>
      </c>
      <c r="Y3586" t="s">
        <v>3114</v>
      </c>
      <c r="Z3586" t="s">
        <v>3533</v>
      </c>
      <c r="AA3586">
        <v>798346</v>
      </c>
      <c r="AB3586" s="203">
        <v>37043.875</v>
      </c>
      <c r="AC3586" s="203">
        <v>37072.875</v>
      </c>
    </row>
    <row r="3587" spans="1:29" x14ac:dyDescent="0.25">
      <c r="A3587" s="44" t="str">
        <f t="shared" si="276"/>
        <v xml:space="preserve"> Metals Financial</v>
      </c>
      <c r="B3587" s="44" t="str">
        <f t="shared" si="277"/>
        <v/>
      </c>
      <c r="C3587" s="44" t="str">
        <f t="shared" si="278"/>
        <v>Metals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1</v>
      </c>
      <c r="F3587" s="218">
        <f t="shared" si="280"/>
        <v>20</v>
      </c>
      <c r="G3587" s="207">
        <v>1267238</v>
      </c>
      <c r="H3587" s="203">
        <v>37029.427499999998</v>
      </c>
      <c r="I3587" t="s">
        <v>1195</v>
      </c>
      <c r="M3587" t="s">
        <v>2482</v>
      </c>
      <c r="N3587" t="s">
        <v>3896</v>
      </c>
      <c r="O3587" t="s">
        <v>3897</v>
      </c>
      <c r="Q3587" s="204">
        <v>20</v>
      </c>
      <c r="S3587" t="s">
        <v>3898</v>
      </c>
      <c r="T3587" t="s">
        <v>3899</v>
      </c>
      <c r="U3587" s="206">
        <v>1706</v>
      </c>
      <c r="V3587" t="s">
        <v>1196</v>
      </c>
      <c r="W3587" t="s">
        <v>3922</v>
      </c>
      <c r="X3587" t="s">
        <v>3902</v>
      </c>
      <c r="Y3587" t="s">
        <v>3903</v>
      </c>
      <c r="Z3587" t="s">
        <v>3904</v>
      </c>
      <c r="AA3587">
        <v>2138920</v>
      </c>
    </row>
    <row r="3588" spans="1:29" x14ac:dyDescent="0.25">
      <c r="A3588" s="44" t="str">
        <f t="shared" si="276"/>
        <v>US Natural Gas Financial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153</v>
      </c>
      <c r="F3588" s="218">
        <f t="shared" si="280"/>
        <v>3060000</v>
      </c>
      <c r="G3588" s="207">
        <v>1267239</v>
      </c>
      <c r="H3588" s="203">
        <v>37029.42769675926</v>
      </c>
      <c r="I3588" t="s">
        <v>2654</v>
      </c>
      <c r="M3588" t="s">
        <v>2476</v>
      </c>
      <c r="N3588" t="s">
        <v>3125</v>
      </c>
      <c r="O3588" t="s">
        <v>1864</v>
      </c>
      <c r="Q3588" s="204">
        <v>20000</v>
      </c>
      <c r="S3588" t="s">
        <v>2477</v>
      </c>
      <c r="T3588" t="s">
        <v>3899</v>
      </c>
      <c r="U3588" s="206">
        <v>-7.7499999999999999E-2</v>
      </c>
      <c r="V3588" t="s">
        <v>415</v>
      </c>
      <c r="W3588" t="s">
        <v>2426</v>
      </c>
      <c r="X3588" t="s">
        <v>2427</v>
      </c>
      <c r="Y3588" t="s">
        <v>3964</v>
      </c>
      <c r="Z3588" t="s">
        <v>3532</v>
      </c>
      <c r="AA3588" t="s">
        <v>416</v>
      </c>
      <c r="AB3588" s="203">
        <v>37043</v>
      </c>
      <c r="AC3588" s="203">
        <v>37195</v>
      </c>
    </row>
    <row r="3589" spans="1:29" x14ac:dyDescent="0.25">
      <c r="A3589" s="44" t="str">
        <f t="shared" si="276"/>
        <v>US Natural Gas Financial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13</v>
      </c>
      <c r="F3589" s="218">
        <f t="shared" si="280"/>
        <v>325000</v>
      </c>
      <c r="G3589" s="207">
        <v>1267240</v>
      </c>
      <c r="H3589" s="203">
        <v>37029.42796296296</v>
      </c>
      <c r="I3589" t="s">
        <v>2876</v>
      </c>
      <c r="M3589" t="s">
        <v>2476</v>
      </c>
      <c r="N3589" t="s">
        <v>2711</v>
      </c>
      <c r="O3589" t="s">
        <v>2588</v>
      </c>
      <c r="Q3589" s="204">
        <v>25000</v>
      </c>
      <c r="S3589" t="s">
        <v>2477</v>
      </c>
      <c r="T3589" t="s">
        <v>3899</v>
      </c>
      <c r="U3589" s="206">
        <v>4.1749999999999998</v>
      </c>
      <c r="V3589" t="s">
        <v>3754</v>
      </c>
      <c r="W3589" t="s">
        <v>3181</v>
      </c>
      <c r="X3589" t="s">
        <v>2306</v>
      </c>
      <c r="Y3589" t="s">
        <v>3964</v>
      </c>
      <c r="Z3589" t="s">
        <v>3532</v>
      </c>
      <c r="AA3589" t="s">
        <v>417</v>
      </c>
      <c r="AB3589" s="203">
        <v>37030.875</v>
      </c>
      <c r="AC3589" s="203">
        <v>37042.875</v>
      </c>
    </row>
    <row r="3590" spans="1:29" x14ac:dyDescent="0.25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3</v>
      </c>
      <c r="F3590" s="218">
        <f t="shared" si="280"/>
        <v>15000</v>
      </c>
      <c r="G3590" s="207">
        <v>1267241</v>
      </c>
      <c r="H3590" s="203">
        <v>37029.428182870368</v>
      </c>
      <c r="I3590" t="s">
        <v>2401</v>
      </c>
      <c r="M3590" t="s">
        <v>2476</v>
      </c>
      <c r="N3590" t="s">
        <v>3110</v>
      </c>
      <c r="O3590" t="s">
        <v>1758</v>
      </c>
      <c r="P3590" s="204">
        <v>5000</v>
      </c>
      <c r="S3590" t="s">
        <v>2477</v>
      </c>
      <c r="T3590" t="s">
        <v>3899</v>
      </c>
      <c r="U3590" s="206">
        <v>4.13</v>
      </c>
      <c r="V3590" t="s">
        <v>3807</v>
      </c>
      <c r="W3590" t="s">
        <v>2326</v>
      </c>
      <c r="X3590" t="s">
        <v>2378</v>
      </c>
      <c r="Y3590" t="s">
        <v>3114</v>
      </c>
      <c r="Z3590" t="s">
        <v>3532</v>
      </c>
      <c r="AA3590">
        <v>798348</v>
      </c>
      <c r="AB3590" s="203">
        <v>37030.875</v>
      </c>
      <c r="AC3590" s="203">
        <v>37032.875</v>
      </c>
    </row>
    <row r="3591" spans="1:29" x14ac:dyDescent="0.25">
      <c r="A3591" s="44" t="str">
        <f t="shared" si="276"/>
        <v xml:space="preserve"> Metals Financial</v>
      </c>
      <c r="B3591" s="44" t="str">
        <f t="shared" si="277"/>
        <v/>
      </c>
      <c r="C3591" s="44" t="str">
        <f t="shared" si="278"/>
        <v>Metals</v>
      </c>
      <c r="D3591" s="44" t="str">
        <f t="shared" si="279"/>
        <v>Financial</v>
      </c>
      <c r="E3591" s="44">
        <f>IF(VLOOKUP(S3591,'DD-Lookup'!$J$6:$L$50,3,FALSE)="Monthly",(YEAR(AC3591)-YEAR(AB3591))*12+MONTH(AC3591)-MONTH(AB3591)+1,(AC3591-AB3591+1))</f>
        <v>1</v>
      </c>
      <c r="F3591" s="218">
        <f t="shared" si="280"/>
        <v>20</v>
      </c>
      <c r="G3591" s="207">
        <v>1267242</v>
      </c>
      <c r="H3591" s="203">
        <v>37029.428263888891</v>
      </c>
      <c r="I3591" t="s">
        <v>4018</v>
      </c>
      <c r="M3591" t="s">
        <v>2482</v>
      </c>
      <c r="N3591" t="s">
        <v>3896</v>
      </c>
      <c r="O3591" t="s">
        <v>3897</v>
      </c>
      <c r="Q3591" s="204">
        <v>20</v>
      </c>
      <c r="S3591" t="s">
        <v>3898</v>
      </c>
      <c r="T3591" t="s">
        <v>3899</v>
      </c>
      <c r="U3591" s="206">
        <v>1707</v>
      </c>
      <c r="V3591" t="s">
        <v>4021</v>
      </c>
      <c r="W3591" t="s">
        <v>3922</v>
      </c>
      <c r="X3591" t="s">
        <v>3902</v>
      </c>
      <c r="Y3591" t="s">
        <v>3903</v>
      </c>
      <c r="Z3591" t="s">
        <v>3904</v>
      </c>
      <c r="AA3591">
        <v>2138922</v>
      </c>
    </row>
    <row r="3592" spans="1:29" x14ac:dyDescent="0.25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3</v>
      </c>
      <c r="F3592" s="218">
        <f t="shared" si="280"/>
        <v>30000</v>
      </c>
      <c r="G3592" s="207">
        <v>1267243</v>
      </c>
      <c r="H3592" s="203">
        <v>37029.428287037037</v>
      </c>
      <c r="I3592" t="s">
        <v>3639</v>
      </c>
      <c r="M3592" t="s">
        <v>2476</v>
      </c>
      <c r="N3592" t="s">
        <v>3110</v>
      </c>
      <c r="O3592" t="s">
        <v>2622</v>
      </c>
      <c r="P3592" s="204">
        <v>10000</v>
      </c>
      <c r="S3592" t="s">
        <v>2477</v>
      </c>
      <c r="T3592" t="s">
        <v>3899</v>
      </c>
      <c r="U3592" s="206">
        <v>4.1399999999999997</v>
      </c>
      <c r="V3592" t="s">
        <v>2467</v>
      </c>
      <c r="W3592" t="s">
        <v>2326</v>
      </c>
      <c r="X3592" t="s">
        <v>2327</v>
      </c>
      <c r="Y3592" t="s">
        <v>3114</v>
      </c>
      <c r="Z3592" t="s">
        <v>3532</v>
      </c>
      <c r="AA3592">
        <v>798349</v>
      </c>
      <c r="AB3592" s="203">
        <v>37030.875</v>
      </c>
      <c r="AC3592" s="203">
        <v>37032.875</v>
      </c>
    </row>
    <row r="3593" spans="1:29" x14ac:dyDescent="0.25">
      <c r="A3593" s="44" t="str">
        <f t="shared" si="276"/>
        <v>US Natural Gas Financial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30</v>
      </c>
      <c r="F3593" s="218">
        <f t="shared" si="280"/>
        <v>150000</v>
      </c>
      <c r="G3593" s="207">
        <v>1267244</v>
      </c>
      <c r="H3593" s="203">
        <v>37029.428298611114</v>
      </c>
      <c r="I3593" t="s">
        <v>2654</v>
      </c>
      <c r="M3593" t="s">
        <v>2476</v>
      </c>
      <c r="N3593" t="s">
        <v>3125</v>
      </c>
      <c r="O3593" t="s">
        <v>2545</v>
      </c>
      <c r="Q3593" s="204">
        <v>5000</v>
      </c>
      <c r="S3593" t="s">
        <v>2477</v>
      </c>
      <c r="T3593" t="s">
        <v>3899</v>
      </c>
      <c r="U3593" s="206">
        <v>-1.3925000000000001</v>
      </c>
      <c r="V3593" t="s">
        <v>2852</v>
      </c>
      <c r="W3593" t="s">
        <v>2404</v>
      </c>
      <c r="X3593" t="s">
        <v>2405</v>
      </c>
      <c r="Y3593" t="s">
        <v>3964</v>
      </c>
      <c r="Z3593" t="s">
        <v>3532</v>
      </c>
      <c r="AA3593" t="s">
        <v>418</v>
      </c>
      <c r="AB3593" s="203">
        <v>37135.875</v>
      </c>
      <c r="AC3593" s="203">
        <v>37164.875</v>
      </c>
    </row>
    <row r="3594" spans="1:29" x14ac:dyDescent="0.25">
      <c r="A3594" s="44" t="str">
        <f t="shared" si="276"/>
        <v xml:space="preserve"> Metals Financial</v>
      </c>
      <c r="B3594" s="44" t="str">
        <f t="shared" si="277"/>
        <v/>
      </c>
      <c r="C3594" s="44" t="str">
        <f t="shared" si="278"/>
        <v>Metals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</v>
      </c>
      <c r="F3594" s="218">
        <f t="shared" si="280"/>
        <v>20</v>
      </c>
      <c r="G3594" s="207">
        <v>1267245</v>
      </c>
      <c r="H3594" s="203">
        <v>37029.428495370368</v>
      </c>
      <c r="I3594" t="s">
        <v>1214</v>
      </c>
      <c r="M3594" t="s">
        <v>2482</v>
      </c>
      <c r="N3594" t="s">
        <v>3951</v>
      </c>
      <c r="O3594" t="s">
        <v>3952</v>
      </c>
      <c r="P3594" s="204">
        <v>20</v>
      </c>
      <c r="S3594" t="s">
        <v>3898</v>
      </c>
      <c r="T3594" t="s">
        <v>3899</v>
      </c>
      <c r="U3594" s="206">
        <v>1539</v>
      </c>
      <c r="V3594" t="s">
        <v>1215</v>
      </c>
      <c r="W3594" t="s">
        <v>3922</v>
      </c>
      <c r="X3594" t="s">
        <v>3902</v>
      </c>
      <c r="Y3594" t="s">
        <v>3903</v>
      </c>
      <c r="Z3594" t="s">
        <v>3904</v>
      </c>
      <c r="AA3594">
        <v>2138924</v>
      </c>
    </row>
    <row r="3595" spans="1:29" x14ac:dyDescent="0.25">
      <c r="A3595" s="44" t="str">
        <f t="shared" ref="A3595:A3658" si="281">B3595&amp;" "&amp;C3595&amp;" "&amp;D3595</f>
        <v xml:space="preserve"> Natural Gas Physical</v>
      </c>
      <c r="B3595" s="44" t="str">
        <f t="shared" ref="B3595:B3658" si="282">IF((LEFT(N3595,2)="US"),"US","")</f>
        <v/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4</v>
      </c>
      <c r="F3595" s="218">
        <f t="shared" ref="F3595:F3658" si="285">E3595*SUM(P3595:Q3595)</f>
        <v>40000</v>
      </c>
      <c r="G3595" s="207">
        <v>1267246</v>
      </c>
      <c r="H3595" s="203">
        <v>37029.428576388891</v>
      </c>
      <c r="I3595" t="s">
        <v>2307</v>
      </c>
      <c r="M3595" t="s">
        <v>2476</v>
      </c>
      <c r="N3595" t="s">
        <v>2391</v>
      </c>
      <c r="O3595" t="s">
        <v>2080</v>
      </c>
      <c r="P3595" s="204">
        <v>10000</v>
      </c>
      <c r="S3595" t="s">
        <v>4050</v>
      </c>
      <c r="T3595" t="s">
        <v>2392</v>
      </c>
      <c r="U3595" s="206">
        <v>5.43</v>
      </c>
      <c r="V3595" t="s">
        <v>3848</v>
      </c>
      <c r="W3595" t="s">
        <v>2394</v>
      </c>
      <c r="X3595" t="s">
        <v>2395</v>
      </c>
      <c r="Y3595" t="s">
        <v>3114</v>
      </c>
      <c r="Z3595" t="s">
        <v>3533</v>
      </c>
      <c r="AA3595">
        <v>798351</v>
      </c>
      <c r="AB3595" s="203">
        <v>37029.875</v>
      </c>
      <c r="AC3595" s="203">
        <v>37032.875</v>
      </c>
    </row>
    <row r="3596" spans="1:29" x14ac:dyDescent="0.25">
      <c r="A3596" s="44" t="str">
        <f t="shared" si="281"/>
        <v>US Power Financial</v>
      </c>
      <c r="B3596" s="44" t="str">
        <f t="shared" si="282"/>
        <v>US</v>
      </c>
      <c r="C3596" s="44" t="str">
        <f t="shared" si="283"/>
        <v>Power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1</v>
      </c>
      <c r="F3596" s="218">
        <f t="shared" si="285"/>
        <v>50</v>
      </c>
      <c r="G3596" s="207">
        <v>1267247</v>
      </c>
      <c r="H3596" s="203">
        <v>37029.428761574076</v>
      </c>
      <c r="I3596" t="s">
        <v>2652</v>
      </c>
      <c r="M3596" t="s">
        <v>3301</v>
      </c>
      <c r="N3596" t="s">
        <v>4162</v>
      </c>
      <c r="O3596" t="s">
        <v>419</v>
      </c>
      <c r="P3596" s="204">
        <v>50</v>
      </c>
      <c r="S3596" t="s">
        <v>2475</v>
      </c>
      <c r="T3596" t="s">
        <v>3899</v>
      </c>
      <c r="U3596" s="206">
        <v>35</v>
      </c>
      <c r="V3596" t="s">
        <v>420</v>
      </c>
      <c r="W3596" t="s">
        <v>4164</v>
      </c>
      <c r="X3596" t="s">
        <v>4165</v>
      </c>
      <c r="Y3596" t="s">
        <v>4166</v>
      </c>
      <c r="Z3596" t="s">
        <v>3532</v>
      </c>
      <c r="AA3596">
        <v>615418.1</v>
      </c>
      <c r="AB3596" s="203">
        <v>37029.875</v>
      </c>
      <c r="AC3596" s="203">
        <v>37029.875</v>
      </c>
    </row>
    <row r="3597" spans="1:29" x14ac:dyDescent="0.25">
      <c r="A3597" s="44" t="str">
        <f t="shared" si="281"/>
        <v>US Natural Gas Financial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151</v>
      </c>
      <c r="F3597" s="218">
        <f t="shared" si="285"/>
        <v>377500</v>
      </c>
      <c r="G3597" s="207">
        <v>1267248</v>
      </c>
      <c r="H3597" s="203">
        <v>37029.428773148145</v>
      </c>
      <c r="I3597" t="s">
        <v>2717</v>
      </c>
      <c r="M3597" t="s">
        <v>2476</v>
      </c>
      <c r="N3597" t="s">
        <v>2711</v>
      </c>
      <c r="O3597" t="s">
        <v>3148</v>
      </c>
      <c r="Q3597" s="204">
        <v>2500</v>
      </c>
      <c r="S3597" t="s">
        <v>2477</v>
      </c>
      <c r="T3597" t="s">
        <v>3899</v>
      </c>
      <c r="U3597" s="206">
        <v>4.7</v>
      </c>
      <c r="V3597" t="s">
        <v>2718</v>
      </c>
      <c r="W3597" t="s">
        <v>3390</v>
      </c>
      <c r="X3597" t="s">
        <v>2713</v>
      </c>
      <c r="Y3597" t="s">
        <v>3964</v>
      </c>
      <c r="Z3597" t="s">
        <v>3532</v>
      </c>
      <c r="AA3597" t="s">
        <v>421</v>
      </c>
      <c r="AB3597" s="203">
        <v>37196</v>
      </c>
      <c r="AC3597" s="203">
        <v>37346</v>
      </c>
    </row>
    <row r="3598" spans="1:29" x14ac:dyDescent="0.25">
      <c r="A3598" s="44" t="str">
        <f t="shared" si="281"/>
        <v xml:space="preserve"> Metals Financial</v>
      </c>
      <c r="B3598" s="44" t="str">
        <f t="shared" si="282"/>
        <v/>
      </c>
      <c r="C3598" s="44" t="str">
        <f t="shared" si="283"/>
        <v>Metals</v>
      </c>
      <c r="D3598" s="44" t="str">
        <f t="shared" si="284"/>
        <v>Financial</v>
      </c>
      <c r="E3598" s="44">
        <f>IF(VLOOKUP(S3598,'DD-Lookup'!$J$6:$L$50,3,FALSE)="Monthly",(YEAR(AC3598)-YEAR(AB3598))*12+MONTH(AC3598)-MONTH(AB3598)+1,(AC3598-AB3598+1))</f>
        <v>1</v>
      </c>
      <c r="F3598" s="218">
        <f t="shared" si="285"/>
        <v>10</v>
      </c>
      <c r="G3598" s="207">
        <v>1267249</v>
      </c>
      <c r="H3598" s="203">
        <v>37029.428796296299</v>
      </c>
      <c r="I3598" t="s">
        <v>4028</v>
      </c>
      <c r="M3598" t="s">
        <v>2482</v>
      </c>
      <c r="N3598" t="s">
        <v>3951</v>
      </c>
      <c r="O3598" t="s">
        <v>3952</v>
      </c>
      <c r="Q3598" s="204">
        <v>10</v>
      </c>
      <c r="S3598" t="s">
        <v>3898</v>
      </c>
      <c r="T3598" t="s">
        <v>3899</v>
      </c>
      <c r="U3598" s="206">
        <v>1540</v>
      </c>
      <c r="V3598" t="s">
        <v>2739</v>
      </c>
      <c r="W3598" t="s">
        <v>3922</v>
      </c>
      <c r="X3598" t="s">
        <v>3902</v>
      </c>
      <c r="Y3598" t="s">
        <v>3903</v>
      </c>
      <c r="Z3598" t="s">
        <v>3904</v>
      </c>
      <c r="AA3598">
        <v>2138926</v>
      </c>
    </row>
    <row r="3599" spans="1:29" x14ac:dyDescent="0.25">
      <c r="A3599" s="44" t="str">
        <f t="shared" si="281"/>
        <v xml:space="preserve"> Oil Products Financial</v>
      </c>
      <c r="B3599" s="44" t="str">
        <f t="shared" si="282"/>
        <v/>
      </c>
      <c r="C3599" s="44" t="str">
        <f t="shared" si="283"/>
        <v>Oil Products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30</v>
      </c>
      <c r="F3599" s="218">
        <f t="shared" si="285"/>
        <v>150000</v>
      </c>
      <c r="G3599" s="207">
        <v>1267250</v>
      </c>
      <c r="H3599" s="203">
        <v>37029.42900462963</v>
      </c>
      <c r="I3599" t="s">
        <v>4168</v>
      </c>
      <c r="M3599" t="s">
        <v>2480</v>
      </c>
      <c r="N3599" t="s">
        <v>4169</v>
      </c>
      <c r="O3599" t="s">
        <v>4170</v>
      </c>
      <c r="Q3599" s="204">
        <v>5000</v>
      </c>
      <c r="S3599" t="s">
        <v>2484</v>
      </c>
      <c r="T3599" t="s">
        <v>3899</v>
      </c>
      <c r="U3599" s="206">
        <v>240.75</v>
      </c>
      <c r="V3599" t="s">
        <v>4171</v>
      </c>
      <c r="W3599" t="s">
        <v>4172</v>
      </c>
      <c r="X3599" t="s">
        <v>4173</v>
      </c>
      <c r="Y3599" t="s">
        <v>3964</v>
      </c>
      <c r="Z3599" t="s">
        <v>1184</v>
      </c>
      <c r="AA3599" t="s">
        <v>422</v>
      </c>
      <c r="AB3599" s="203">
        <v>37043</v>
      </c>
      <c r="AC3599" s="203">
        <v>37072</v>
      </c>
    </row>
    <row r="3600" spans="1:29" x14ac:dyDescent="0.25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3</v>
      </c>
      <c r="F3600" s="218">
        <f t="shared" si="285"/>
        <v>32925</v>
      </c>
      <c r="G3600" s="207">
        <v>1267251</v>
      </c>
      <c r="H3600" s="203">
        <v>37029.429027777776</v>
      </c>
      <c r="I3600" t="s">
        <v>2297</v>
      </c>
      <c r="M3600" t="s">
        <v>2476</v>
      </c>
      <c r="N3600" t="s">
        <v>3110</v>
      </c>
      <c r="O3600" t="s">
        <v>1848</v>
      </c>
      <c r="Q3600" s="204">
        <v>10975</v>
      </c>
      <c r="S3600" t="s">
        <v>2477</v>
      </c>
      <c r="T3600" t="s">
        <v>3899</v>
      </c>
      <c r="U3600" s="206">
        <v>4.3099999999999996</v>
      </c>
      <c r="V3600" t="s">
        <v>2298</v>
      </c>
      <c r="W3600" t="s">
        <v>3174</v>
      </c>
      <c r="X3600" t="s">
        <v>3175</v>
      </c>
      <c r="Y3600" t="s">
        <v>3114</v>
      </c>
      <c r="Z3600" t="s">
        <v>3532</v>
      </c>
      <c r="AA3600">
        <v>798355</v>
      </c>
      <c r="AB3600" s="203">
        <v>37030.875</v>
      </c>
      <c r="AC3600" s="203">
        <v>37032.875</v>
      </c>
    </row>
    <row r="3601" spans="1:29" x14ac:dyDescent="0.25">
      <c r="A3601" s="44" t="str">
        <f t="shared" si="281"/>
        <v xml:space="preserve"> Natural Gas Physical</v>
      </c>
      <c r="B3601" s="44" t="str">
        <f t="shared" si="282"/>
        <v/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4</v>
      </c>
      <c r="F3601" s="218">
        <f t="shared" si="285"/>
        <v>40000</v>
      </c>
      <c r="G3601" s="207">
        <v>1267252</v>
      </c>
      <c r="H3601" s="203">
        <v>37029.429166666669</v>
      </c>
      <c r="I3601" t="s">
        <v>3128</v>
      </c>
      <c r="M3601" t="s">
        <v>2476</v>
      </c>
      <c r="N3601" t="s">
        <v>2391</v>
      </c>
      <c r="O3601" t="s">
        <v>2080</v>
      </c>
      <c r="Q3601" s="204">
        <v>10000</v>
      </c>
      <c r="S3601" t="s">
        <v>4050</v>
      </c>
      <c r="T3601" t="s">
        <v>2392</v>
      </c>
      <c r="U3601" s="206">
        <v>5.4349999999999996</v>
      </c>
      <c r="V3601" t="s">
        <v>3675</v>
      </c>
      <c r="W3601" t="s">
        <v>2394</v>
      </c>
      <c r="X3601" t="s">
        <v>2395</v>
      </c>
      <c r="Y3601" t="s">
        <v>3114</v>
      </c>
      <c r="Z3601" t="s">
        <v>3533</v>
      </c>
      <c r="AA3601">
        <v>798356</v>
      </c>
      <c r="AB3601" s="203">
        <v>37029.875</v>
      </c>
      <c r="AC3601" s="203">
        <v>37032.875</v>
      </c>
    </row>
    <row r="3602" spans="1:29" x14ac:dyDescent="0.25">
      <c r="A3602" s="44" t="str">
        <f t="shared" si="281"/>
        <v xml:space="preserve"> Metals Financial</v>
      </c>
      <c r="B3602" s="44" t="str">
        <f t="shared" si="282"/>
        <v/>
      </c>
      <c r="C3602" s="44" t="str">
        <f t="shared" si="283"/>
        <v>Metals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1</v>
      </c>
      <c r="F3602" s="218">
        <f t="shared" si="285"/>
        <v>20</v>
      </c>
      <c r="G3602" s="207">
        <v>1267253</v>
      </c>
      <c r="H3602" s="203">
        <v>37029.429236111115</v>
      </c>
      <c r="I3602" t="s">
        <v>1195</v>
      </c>
      <c r="M3602" t="s">
        <v>2482</v>
      </c>
      <c r="N3602" t="s">
        <v>3896</v>
      </c>
      <c r="O3602" t="s">
        <v>3897</v>
      </c>
      <c r="Q3602" s="204">
        <v>20</v>
      </c>
      <c r="S3602" t="s">
        <v>3898</v>
      </c>
      <c r="T3602" t="s">
        <v>3899</v>
      </c>
      <c r="U3602" s="206">
        <v>1708</v>
      </c>
      <c r="V3602" t="s">
        <v>1196</v>
      </c>
      <c r="W3602" t="s">
        <v>3922</v>
      </c>
      <c r="X3602" t="s">
        <v>3902</v>
      </c>
      <c r="Y3602" t="s">
        <v>3903</v>
      </c>
      <c r="Z3602" t="s">
        <v>3904</v>
      </c>
      <c r="AA3602">
        <v>2138928</v>
      </c>
    </row>
    <row r="3603" spans="1:29" x14ac:dyDescent="0.25">
      <c r="A3603" s="44" t="str">
        <f t="shared" si="281"/>
        <v xml:space="preserve"> Natural Gas Physical</v>
      </c>
      <c r="B3603" s="44" t="str">
        <f t="shared" si="282"/>
        <v/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4</v>
      </c>
      <c r="F3603" s="218">
        <f t="shared" si="285"/>
        <v>20000</v>
      </c>
      <c r="G3603" s="207">
        <v>1267255</v>
      </c>
      <c r="H3603" s="203">
        <v>37029.429259259261</v>
      </c>
      <c r="I3603" t="s">
        <v>2574</v>
      </c>
      <c r="M3603" t="s">
        <v>2476</v>
      </c>
      <c r="N3603" t="s">
        <v>2391</v>
      </c>
      <c r="O3603" t="s">
        <v>2080</v>
      </c>
      <c r="P3603" s="204">
        <v>5000</v>
      </c>
      <c r="S3603" t="s">
        <v>4050</v>
      </c>
      <c r="T3603" t="s">
        <v>2392</v>
      </c>
      <c r="U3603" s="206">
        <v>5.43</v>
      </c>
      <c r="V3603" t="s">
        <v>2575</v>
      </c>
      <c r="W3603" t="s">
        <v>2394</v>
      </c>
      <c r="X3603" t="s">
        <v>2395</v>
      </c>
      <c r="Y3603" t="s">
        <v>3114</v>
      </c>
      <c r="Z3603" t="s">
        <v>3533</v>
      </c>
      <c r="AA3603">
        <v>798357</v>
      </c>
      <c r="AB3603" s="203">
        <v>37029.875</v>
      </c>
      <c r="AC3603" s="203">
        <v>37032.875</v>
      </c>
    </row>
    <row r="3604" spans="1:29" x14ac:dyDescent="0.25">
      <c r="A3604" s="44" t="str">
        <f t="shared" si="281"/>
        <v>US Power Financial</v>
      </c>
      <c r="B3604" s="44" t="str">
        <f t="shared" si="282"/>
        <v>US</v>
      </c>
      <c r="C3604" s="44" t="str">
        <f t="shared" si="283"/>
        <v>Power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1</v>
      </c>
      <c r="F3604" s="218">
        <f t="shared" si="285"/>
        <v>50</v>
      </c>
      <c r="G3604" s="207">
        <v>1267254</v>
      </c>
      <c r="H3604" s="203">
        <v>37029.429259259261</v>
      </c>
      <c r="I3604" t="s">
        <v>2652</v>
      </c>
      <c r="M3604" t="s">
        <v>3301</v>
      </c>
      <c r="N3604" t="s">
        <v>4162</v>
      </c>
      <c r="O3604" t="s">
        <v>419</v>
      </c>
      <c r="P3604" s="204">
        <v>50</v>
      </c>
      <c r="S3604" t="s">
        <v>2475</v>
      </c>
      <c r="T3604" t="s">
        <v>3899</v>
      </c>
      <c r="U3604" s="206">
        <v>34</v>
      </c>
      <c r="V3604" t="s">
        <v>420</v>
      </c>
      <c r="W3604" t="s">
        <v>4164</v>
      </c>
      <c r="X3604" t="s">
        <v>4165</v>
      </c>
      <c r="Y3604" t="s">
        <v>4166</v>
      </c>
      <c r="Z3604" t="s">
        <v>3532</v>
      </c>
      <c r="AA3604">
        <v>615419.1</v>
      </c>
      <c r="AB3604" s="203">
        <v>37029.875</v>
      </c>
      <c r="AC3604" s="203">
        <v>37029.875</v>
      </c>
    </row>
    <row r="3605" spans="1:29" x14ac:dyDescent="0.25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3</v>
      </c>
      <c r="F3605" s="218">
        <f t="shared" si="285"/>
        <v>7500</v>
      </c>
      <c r="G3605" s="207">
        <v>1267256</v>
      </c>
      <c r="H3605" s="203">
        <v>37029.429351851853</v>
      </c>
      <c r="I3605" t="s">
        <v>2669</v>
      </c>
      <c r="M3605" t="s">
        <v>2476</v>
      </c>
      <c r="N3605" t="s">
        <v>3110</v>
      </c>
      <c r="O3605" t="s">
        <v>2625</v>
      </c>
      <c r="Q3605" s="204">
        <v>2500</v>
      </c>
      <c r="S3605" t="s">
        <v>2477</v>
      </c>
      <c r="T3605" t="s">
        <v>3899</v>
      </c>
      <c r="U3605" s="206">
        <v>4.09</v>
      </c>
      <c r="V3605" t="s">
        <v>2850</v>
      </c>
      <c r="W3605" t="s">
        <v>4133</v>
      </c>
      <c r="X3605" t="s">
        <v>2378</v>
      </c>
      <c r="Y3605" t="s">
        <v>3114</v>
      </c>
      <c r="Z3605" t="s">
        <v>3532</v>
      </c>
      <c r="AA3605">
        <v>798358</v>
      </c>
      <c r="AB3605" s="203">
        <v>37030.875</v>
      </c>
      <c r="AC3605" s="203">
        <v>37032.875</v>
      </c>
    </row>
    <row r="3606" spans="1:29" x14ac:dyDescent="0.25">
      <c r="A3606" s="44" t="str">
        <f t="shared" si="281"/>
        <v>US Lumber Physical</v>
      </c>
      <c r="B3606" s="44" t="str">
        <f t="shared" si="282"/>
        <v>US</v>
      </c>
      <c r="C3606" s="44" t="str">
        <f t="shared" si="283"/>
        <v>Lumber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8">
        <f t="shared" si="285"/>
        <v>22</v>
      </c>
      <c r="G3606" s="207">
        <v>1267257</v>
      </c>
      <c r="H3606" s="203">
        <v>37029.429363425923</v>
      </c>
      <c r="I3606" t="s">
        <v>423</v>
      </c>
      <c r="J3606" t="s">
        <v>424</v>
      </c>
      <c r="K3606" t="s">
        <v>2765</v>
      </c>
      <c r="L3606">
        <v>175</v>
      </c>
      <c r="M3606" t="s">
        <v>425</v>
      </c>
      <c r="N3606" t="s">
        <v>426</v>
      </c>
      <c r="O3606" t="s">
        <v>427</v>
      </c>
      <c r="Q3606" s="204">
        <v>22</v>
      </c>
      <c r="S3606" t="s">
        <v>428</v>
      </c>
      <c r="T3606" t="s">
        <v>3899</v>
      </c>
      <c r="U3606" s="206">
        <v>425</v>
      </c>
      <c r="V3606" t="s">
        <v>2766</v>
      </c>
      <c r="W3606" t="s">
        <v>429</v>
      </c>
      <c r="X3606" t="s">
        <v>430</v>
      </c>
      <c r="Y3606" t="s">
        <v>3964</v>
      </c>
      <c r="Z3606" t="s">
        <v>3532</v>
      </c>
      <c r="AA3606" t="s">
        <v>2793</v>
      </c>
      <c r="AB3606" s="203">
        <v>37029.875</v>
      </c>
      <c r="AC3606" s="203">
        <v>37029.875</v>
      </c>
    </row>
    <row r="3607" spans="1:29" x14ac:dyDescent="0.25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3</v>
      </c>
      <c r="F3607" s="218">
        <f t="shared" si="285"/>
        <v>30000</v>
      </c>
      <c r="G3607" s="207">
        <v>1267258</v>
      </c>
      <c r="H3607" s="203">
        <v>37029.429467592592</v>
      </c>
      <c r="I3607" t="s">
        <v>3136</v>
      </c>
      <c r="M3607" t="s">
        <v>2476</v>
      </c>
      <c r="N3607" t="s">
        <v>3110</v>
      </c>
      <c r="O3607" t="s">
        <v>1755</v>
      </c>
      <c r="Q3607" s="204">
        <v>10000</v>
      </c>
      <c r="S3607" t="s">
        <v>2477</v>
      </c>
      <c r="T3607" t="s">
        <v>3899</v>
      </c>
      <c r="U3607" s="206">
        <v>4.5199999999999996</v>
      </c>
      <c r="V3607" t="s">
        <v>2549</v>
      </c>
      <c r="W3607" t="s">
        <v>2358</v>
      </c>
      <c r="X3607" t="s">
        <v>2359</v>
      </c>
      <c r="Y3607" t="s">
        <v>3114</v>
      </c>
      <c r="Z3607" t="s">
        <v>3532</v>
      </c>
      <c r="AA3607">
        <v>798359</v>
      </c>
      <c r="AB3607" s="203">
        <v>37030.875</v>
      </c>
      <c r="AC3607" s="203">
        <v>37032.875</v>
      </c>
    </row>
    <row r="3608" spans="1:29" x14ac:dyDescent="0.25">
      <c r="A3608" s="44" t="str">
        <f t="shared" si="281"/>
        <v xml:space="preserve"> Natural Gas Physical</v>
      </c>
      <c r="B3608" s="44" t="str">
        <f t="shared" si="282"/>
        <v/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4</v>
      </c>
      <c r="F3608" s="218">
        <f t="shared" si="285"/>
        <v>20000</v>
      </c>
      <c r="G3608" s="207">
        <v>1267259</v>
      </c>
      <c r="H3608" s="203">
        <v>37029.429571759261</v>
      </c>
      <c r="I3608" t="s">
        <v>3816</v>
      </c>
      <c r="M3608" t="s">
        <v>2476</v>
      </c>
      <c r="N3608" t="s">
        <v>2391</v>
      </c>
      <c r="O3608" t="s">
        <v>2080</v>
      </c>
      <c r="P3608" s="204">
        <v>5000</v>
      </c>
      <c r="S3608" t="s">
        <v>4050</v>
      </c>
      <c r="T3608" t="s">
        <v>2392</v>
      </c>
      <c r="U3608" s="206">
        <v>5.43</v>
      </c>
      <c r="V3608" t="s">
        <v>3817</v>
      </c>
      <c r="W3608" t="s">
        <v>2394</v>
      </c>
      <c r="X3608" t="s">
        <v>2395</v>
      </c>
      <c r="Y3608" t="s">
        <v>3114</v>
      </c>
      <c r="Z3608" t="s">
        <v>3533</v>
      </c>
      <c r="AA3608">
        <v>798360</v>
      </c>
      <c r="AB3608" s="203">
        <v>37029.875</v>
      </c>
      <c r="AC3608" s="203">
        <v>37032.875</v>
      </c>
    </row>
    <row r="3609" spans="1:29" x14ac:dyDescent="0.25">
      <c r="A3609" s="44" t="str">
        <f t="shared" si="281"/>
        <v>US Power Financial</v>
      </c>
      <c r="B3609" s="44" t="str">
        <f t="shared" si="282"/>
        <v>US</v>
      </c>
      <c r="C3609" s="44" t="str">
        <f t="shared" si="283"/>
        <v>Power</v>
      </c>
      <c r="D3609" s="44" t="str">
        <f t="shared" si="284"/>
        <v>Financial</v>
      </c>
      <c r="E3609" s="44">
        <f>IF(VLOOKUP(S3609,'DD-Lookup'!$J$6:$L$50,3,FALSE)="Monthly",(YEAR(AC3609)-YEAR(AB3609))*12+MONTH(AC3609)-MONTH(AB3609)+1,(AC3609-AB3609+1))</f>
        <v>1</v>
      </c>
      <c r="F3609" s="218">
        <f t="shared" si="285"/>
        <v>50</v>
      </c>
      <c r="G3609" s="207">
        <v>1267260</v>
      </c>
      <c r="H3609" s="203">
        <v>37029.429583333331</v>
      </c>
      <c r="I3609" t="s">
        <v>3673</v>
      </c>
      <c r="M3609" t="s">
        <v>3301</v>
      </c>
      <c r="N3609" t="s">
        <v>4162</v>
      </c>
      <c r="O3609" t="s">
        <v>419</v>
      </c>
      <c r="Q3609" s="204">
        <v>50</v>
      </c>
      <c r="S3609" t="s">
        <v>2475</v>
      </c>
      <c r="T3609" t="s">
        <v>3899</v>
      </c>
      <c r="U3609" s="206">
        <v>35</v>
      </c>
      <c r="V3609" t="s">
        <v>431</v>
      </c>
      <c r="W3609" t="s">
        <v>4164</v>
      </c>
      <c r="X3609" t="s">
        <v>4165</v>
      </c>
      <c r="Y3609" t="s">
        <v>4166</v>
      </c>
      <c r="Z3609" t="s">
        <v>3532</v>
      </c>
      <c r="AA3609">
        <v>615420.1</v>
      </c>
      <c r="AB3609" s="203">
        <v>37029.875</v>
      </c>
      <c r="AC3609" s="203">
        <v>37029.875</v>
      </c>
    </row>
    <row r="3610" spans="1:29" x14ac:dyDescent="0.25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151</v>
      </c>
      <c r="F3610" s="218">
        <f t="shared" si="285"/>
        <v>302000</v>
      </c>
      <c r="G3610" s="207">
        <v>1267261</v>
      </c>
      <c r="H3610" s="203">
        <v>37029.429618055554</v>
      </c>
      <c r="I3610" t="s">
        <v>2383</v>
      </c>
      <c r="M3610" t="s">
        <v>2476</v>
      </c>
      <c r="N3610" t="s">
        <v>3125</v>
      </c>
      <c r="O3610" t="s">
        <v>2729</v>
      </c>
      <c r="P3610" s="204">
        <v>2000</v>
      </c>
      <c r="S3610" t="s">
        <v>2477</v>
      </c>
      <c r="T3610" t="s">
        <v>3899</v>
      </c>
      <c r="U3610" s="206">
        <v>0.26</v>
      </c>
      <c r="V3610" t="s">
        <v>2280</v>
      </c>
      <c r="W3610" t="s">
        <v>3126</v>
      </c>
      <c r="X3610" t="s">
        <v>3127</v>
      </c>
      <c r="Y3610" t="s">
        <v>3964</v>
      </c>
      <c r="Z3610" t="s">
        <v>3532</v>
      </c>
      <c r="AA3610" t="s">
        <v>432</v>
      </c>
      <c r="AB3610" s="203">
        <v>37196</v>
      </c>
      <c r="AC3610" s="203">
        <v>37346</v>
      </c>
    </row>
    <row r="3611" spans="1:29" x14ac:dyDescent="0.25">
      <c r="A3611" s="44" t="str">
        <f t="shared" si="281"/>
        <v xml:space="preserve"> Metals Financial</v>
      </c>
      <c r="B3611" s="44" t="str">
        <f t="shared" si="282"/>
        <v/>
      </c>
      <c r="C3611" s="44" t="str">
        <f t="shared" si="283"/>
        <v>Metals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1</v>
      </c>
      <c r="F3611" s="218">
        <f t="shared" si="285"/>
        <v>10</v>
      </c>
      <c r="G3611" s="207">
        <v>1267262</v>
      </c>
      <c r="H3611" s="203">
        <v>37029.429629629631</v>
      </c>
      <c r="I3611" t="s">
        <v>3958</v>
      </c>
      <c r="M3611" t="s">
        <v>2482</v>
      </c>
      <c r="N3611" t="s">
        <v>3896</v>
      </c>
      <c r="O3611" t="s">
        <v>3897</v>
      </c>
      <c r="Q3611" s="204">
        <v>10</v>
      </c>
      <c r="S3611" t="s">
        <v>3898</v>
      </c>
      <c r="T3611" t="s">
        <v>3899</v>
      </c>
      <c r="U3611" s="206">
        <v>1709</v>
      </c>
      <c r="V3611" t="s">
        <v>3860</v>
      </c>
      <c r="W3611" t="s">
        <v>3922</v>
      </c>
      <c r="X3611" t="s">
        <v>3902</v>
      </c>
      <c r="Y3611" t="s">
        <v>3903</v>
      </c>
      <c r="Z3611" t="s">
        <v>3904</v>
      </c>
      <c r="AA3611">
        <v>2138930</v>
      </c>
    </row>
    <row r="3612" spans="1:29" x14ac:dyDescent="0.25">
      <c r="A3612" s="44" t="str">
        <f t="shared" si="281"/>
        <v>US Natural Gas Financial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151</v>
      </c>
      <c r="F3612" s="218">
        <f t="shared" si="285"/>
        <v>377500</v>
      </c>
      <c r="G3612" s="207">
        <v>1267263</v>
      </c>
      <c r="H3612" s="203">
        <v>37029.429710648146</v>
      </c>
      <c r="I3612" t="s">
        <v>1192</v>
      </c>
      <c r="M3612" t="s">
        <v>2476</v>
      </c>
      <c r="N3612" t="s">
        <v>2711</v>
      </c>
      <c r="O3612" t="s">
        <v>3148</v>
      </c>
      <c r="Q3612" s="204">
        <v>2500</v>
      </c>
      <c r="S3612" t="s">
        <v>2477</v>
      </c>
      <c r="T3612" t="s">
        <v>3899</v>
      </c>
      <c r="U3612" s="206">
        <v>4.7</v>
      </c>
      <c r="V3612" t="s">
        <v>2948</v>
      </c>
      <c r="W3612" t="s">
        <v>3390</v>
      </c>
      <c r="X3612" t="s">
        <v>2713</v>
      </c>
      <c r="Y3612" t="s">
        <v>3964</v>
      </c>
      <c r="Z3612" t="s">
        <v>3532</v>
      </c>
      <c r="AA3612" t="s">
        <v>433</v>
      </c>
      <c r="AB3612" s="203">
        <v>37196</v>
      </c>
      <c r="AC3612" s="203">
        <v>37346</v>
      </c>
    </row>
    <row r="3613" spans="1:29" x14ac:dyDescent="0.25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8">
        <f t="shared" si="285"/>
        <v>10</v>
      </c>
      <c r="G3613" s="207">
        <v>1267264</v>
      </c>
      <c r="H3613" s="203">
        <v>37029.429768518516</v>
      </c>
      <c r="I3613" t="s">
        <v>4011</v>
      </c>
      <c r="M3613" t="s">
        <v>2482</v>
      </c>
      <c r="N3613" t="s">
        <v>3896</v>
      </c>
      <c r="O3613" t="s">
        <v>3897</v>
      </c>
      <c r="Q3613" s="204">
        <v>10</v>
      </c>
      <c r="S3613" t="s">
        <v>3898</v>
      </c>
      <c r="T3613" t="s">
        <v>3899</v>
      </c>
      <c r="U3613" s="206">
        <v>1709</v>
      </c>
      <c r="V3613" t="s">
        <v>1203</v>
      </c>
      <c r="W3613" t="s">
        <v>3922</v>
      </c>
      <c r="X3613" t="s">
        <v>3902</v>
      </c>
      <c r="Y3613" t="s">
        <v>3903</v>
      </c>
      <c r="Z3613" t="s">
        <v>3904</v>
      </c>
      <c r="AA3613">
        <v>2138932</v>
      </c>
    </row>
    <row r="3614" spans="1:29" x14ac:dyDescent="0.25">
      <c r="A3614" s="44" t="str">
        <f t="shared" si="281"/>
        <v xml:space="preserve"> Metals Financial</v>
      </c>
      <c r="B3614" s="44" t="str">
        <f t="shared" si="282"/>
        <v/>
      </c>
      <c r="C3614" s="44" t="str">
        <f t="shared" si="283"/>
        <v>Metals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1</v>
      </c>
      <c r="F3614" s="218">
        <f t="shared" si="285"/>
        <v>10</v>
      </c>
      <c r="G3614" s="207">
        <v>1267265</v>
      </c>
      <c r="H3614" s="203">
        <v>37029.429965277777</v>
      </c>
      <c r="I3614" t="s">
        <v>4011</v>
      </c>
      <c r="M3614" t="s">
        <v>2482</v>
      </c>
      <c r="N3614" t="s">
        <v>3896</v>
      </c>
      <c r="O3614" t="s">
        <v>3897</v>
      </c>
      <c r="Q3614" s="204">
        <v>10</v>
      </c>
      <c r="S3614" t="s">
        <v>3898</v>
      </c>
      <c r="T3614" t="s">
        <v>3899</v>
      </c>
      <c r="U3614" s="206">
        <v>1710</v>
      </c>
      <c r="V3614" t="s">
        <v>1203</v>
      </c>
      <c r="W3614" t="s">
        <v>3922</v>
      </c>
      <c r="X3614" t="s">
        <v>3902</v>
      </c>
      <c r="Y3614" t="s">
        <v>3903</v>
      </c>
      <c r="Z3614" t="s">
        <v>3904</v>
      </c>
      <c r="AA3614">
        <v>2138934</v>
      </c>
    </row>
    <row r="3615" spans="1:29" x14ac:dyDescent="0.25">
      <c r="A3615" s="44" t="str">
        <f t="shared" si="281"/>
        <v>US Lumber Physical</v>
      </c>
      <c r="B3615" s="44" t="str">
        <f t="shared" si="282"/>
        <v>US</v>
      </c>
      <c r="C3615" s="44" t="str">
        <f t="shared" si="283"/>
        <v>Lumber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8">
        <f t="shared" si="285"/>
        <v>66</v>
      </c>
      <c r="G3615" s="207">
        <v>1267268</v>
      </c>
      <c r="H3615" s="203">
        <v>37029.43</v>
      </c>
      <c r="I3615" t="s">
        <v>434</v>
      </c>
      <c r="J3615" t="s">
        <v>435</v>
      </c>
      <c r="K3615" t="s">
        <v>2765</v>
      </c>
      <c r="L3615">
        <v>176</v>
      </c>
      <c r="M3615" t="s">
        <v>425</v>
      </c>
      <c r="N3615" t="s">
        <v>426</v>
      </c>
      <c r="O3615" t="s">
        <v>436</v>
      </c>
      <c r="Q3615" s="204">
        <v>66</v>
      </c>
      <c r="S3615" t="s">
        <v>428</v>
      </c>
      <c r="T3615" t="s">
        <v>3899</v>
      </c>
      <c r="U3615" s="206">
        <v>428</v>
      </c>
      <c r="V3615" t="s">
        <v>2766</v>
      </c>
      <c r="W3615" t="s">
        <v>429</v>
      </c>
      <c r="X3615" t="s">
        <v>430</v>
      </c>
      <c r="Y3615" t="s">
        <v>3964</v>
      </c>
      <c r="Z3615" t="s">
        <v>3532</v>
      </c>
      <c r="AA3615" t="s">
        <v>2793</v>
      </c>
      <c r="AB3615" s="203">
        <v>37029.875</v>
      </c>
      <c r="AC3615" s="203">
        <v>37029.875</v>
      </c>
    </row>
    <row r="3616" spans="1:29" x14ac:dyDescent="0.25">
      <c r="A3616" s="44" t="str">
        <f t="shared" si="281"/>
        <v>US Natural Gas Financial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30</v>
      </c>
      <c r="F3616" s="218">
        <f t="shared" si="285"/>
        <v>150000</v>
      </c>
      <c r="G3616" s="207">
        <v>1267267</v>
      </c>
      <c r="H3616" s="203">
        <v>37029.43</v>
      </c>
      <c r="I3616" t="s">
        <v>2654</v>
      </c>
      <c r="M3616" t="s">
        <v>2476</v>
      </c>
      <c r="N3616" t="s">
        <v>3125</v>
      </c>
      <c r="O3616" t="s">
        <v>2769</v>
      </c>
      <c r="Q3616" s="204">
        <v>5000</v>
      </c>
      <c r="S3616" t="s">
        <v>2477</v>
      </c>
      <c r="T3616" t="s">
        <v>3899</v>
      </c>
      <c r="U3616" s="206">
        <v>3.3</v>
      </c>
      <c r="V3616" t="s">
        <v>2870</v>
      </c>
      <c r="W3616" t="s">
        <v>2404</v>
      </c>
      <c r="X3616" t="s">
        <v>2405</v>
      </c>
      <c r="Y3616" t="s">
        <v>3964</v>
      </c>
      <c r="Z3616" t="s">
        <v>3532</v>
      </c>
      <c r="AA3616" t="s">
        <v>437</v>
      </c>
      <c r="AB3616" s="203">
        <v>37043.875</v>
      </c>
      <c r="AC3616" s="203">
        <v>37072.875</v>
      </c>
    </row>
    <row r="3617" spans="1:29" x14ac:dyDescent="0.25">
      <c r="A3617" s="44" t="str">
        <f t="shared" si="281"/>
        <v xml:space="preserve"> Metals Financial</v>
      </c>
      <c r="B3617" s="44" t="str">
        <f t="shared" si="282"/>
        <v/>
      </c>
      <c r="C3617" s="44" t="str">
        <f t="shared" si="283"/>
        <v>Metals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18">
        <f t="shared" si="285"/>
        <v>10</v>
      </c>
      <c r="G3617" s="207">
        <v>1267269</v>
      </c>
      <c r="H3617" s="203">
        <v>37029.430034722223</v>
      </c>
      <c r="I3617" t="s">
        <v>3958</v>
      </c>
      <c r="M3617" t="s">
        <v>2482</v>
      </c>
      <c r="N3617" t="s">
        <v>3896</v>
      </c>
      <c r="O3617" t="s">
        <v>3897</v>
      </c>
      <c r="Q3617" s="204">
        <v>10</v>
      </c>
      <c r="S3617" t="s">
        <v>3898</v>
      </c>
      <c r="T3617" t="s">
        <v>3899</v>
      </c>
      <c r="U3617" s="206">
        <v>1710</v>
      </c>
      <c r="V3617" t="s">
        <v>4099</v>
      </c>
      <c r="W3617" t="s">
        <v>3922</v>
      </c>
      <c r="X3617" t="s">
        <v>3902</v>
      </c>
      <c r="Y3617" t="s">
        <v>3903</v>
      </c>
      <c r="Z3617" t="s">
        <v>3904</v>
      </c>
      <c r="AA3617">
        <v>2138936</v>
      </c>
    </row>
    <row r="3618" spans="1:29" x14ac:dyDescent="0.25">
      <c r="A3618" s="44" t="str">
        <f t="shared" si="281"/>
        <v xml:space="preserve"> Metals Financial</v>
      </c>
      <c r="B3618" s="44" t="str">
        <f t="shared" si="282"/>
        <v/>
      </c>
      <c r="C3618" s="44" t="str">
        <f t="shared" si="283"/>
        <v>Metals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1</v>
      </c>
      <c r="F3618" s="218">
        <f t="shared" si="285"/>
        <v>20</v>
      </c>
      <c r="G3618" s="207">
        <v>1267270</v>
      </c>
      <c r="H3618" s="203">
        <v>37029.430115740739</v>
      </c>
      <c r="I3618" t="s">
        <v>3950</v>
      </c>
      <c r="M3618" t="s">
        <v>2482</v>
      </c>
      <c r="N3618" t="s">
        <v>3896</v>
      </c>
      <c r="O3618" t="s">
        <v>3897</v>
      </c>
      <c r="P3618" s="204">
        <v>20</v>
      </c>
      <c r="S3618" t="s">
        <v>3898</v>
      </c>
      <c r="T3618" t="s">
        <v>3899</v>
      </c>
      <c r="U3618" s="206">
        <v>1710</v>
      </c>
      <c r="V3618" t="s">
        <v>3953</v>
      </c>
      <c r="W3618" t="s">
        <v>3922</v>
      </c>
      <c r="X3618" t="s">
        <v>3902</v>
      </c>
      <c r="Y3618" t="s">
        <v>3903</v>
      </c>
      <c r="Z3618" t="s">
        <v>3904</v>
      </c>
      <c r="AA3618">
        <v>2138938</v>
      </c>
    </row>
    <row r="3619" spans="1:29" x14ac:dyDescent="0.25">
      <c r="A3619" s="44" t="str">
        <f t="shared" si="281"/>
        <v xml:space="preserve"> Metals Financial</v>
      </c>
      <c r="B3619" s="44" t="str">
        <f t="shared" si="282"/>
        <v/>
      </c>
      <c r="C3619" s="44" t="str">
        <f t="shared" si="283"/>
        <v>Metals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1</v>
      </c>
      <c r="F3619" s="218">
        <f t="shared" si="285"/>
        <v>7</v>
      </c>
      <c r="G3619" s="207">
        <v>1267271</v>
      </c>
      <c r="H3619" s="203">
        <v>37029.430173611108</v>
      </c>
      <c r="I3619" t="s">
        <v>3966</v>
      </c>
      <c r="M3619" t="s">
        <v>2482</v>
      </c>
      <c r="N3619" t="s">
        <v>3896</v>
      </c>
      <c r="O3619" t="s">
        <v>3897</v>
      </c>
      <c r="P3619" s="204">
        <v>7</v>
      </c>
      <c r="S3619" t="s">
        <v>3898</v>
      </c>
      <c r="T3619" t="s">
        <v>3899</v>
      </c>
      <c r="U3619" s="206">
        <v>1709</v>
      </c>
      <c r="V3619" t="s">
        <v>4025</v>
      </c>
      <c r="W3619" t="s">
        <v>3922</v>
      </c>
      <c r="X3619" t="s">
        <v>3902</v>
      </c>
      <c r="Y3619" t="s">
        <v>3903</v>
      </c>
      <c r="Z3619" t="s">
        <v>3904</v>
      </c>
      <c r="AA3619">
        <v>2138940</v>
      </c>
    </row>
    <row r="3620" spans="1:29" x14ac:dyDescent="0.25">
      <c r="A3620" s="44" t="str">
        <f t="shared" si="281"/>
        <v>US Power Financial</v>
      </c>
      <c r="B3620" s="44" t="str">
        <f t="shared" si="282"/>
        <v>US</v>
      </c>
      <c r="C3620" s="44" t="str">
        <f t="shared" si="283"/>
        <v>Power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1</v>
      </c>
      <c r="F3620" s="218">
        <f t="shared" si="285"/>
        <v>50</v>
      </c>
      <c r="G3620" s="207">
        <v>1267274</v>
      </c>
      <c r="H3620" s="203">
        <v>37029.430243055554</v>
      </c>
      <c r="I3620" t="s">
        <v>2630</v>
      </c>
      <c r="M3620" t="s">
        <v>3301</v>
      </c>
      <c r="N3620" t="s">
        <v>4162</v>
      </c>
      <c r="O3620" t="s">
        <v>419</v>
      </c>
      <c r="Q3620" s="204">
        <v>50</v>
      </c>
      <c r="S3620" t="s">
        <v>2475</v>
      </c>
      <c r="T3620" t="s">
        <v>3899</v>
      </c>
      <c r="U3620" s="206">
        <v>35</v>
      </c>
      <c r="V3620" t="s">
        <v>1989</v>
      </c>
      <c r="W3620" t="s">
        <v>4164</v>
      </c>
      <c r="X3620" t="s">
        <v>4165</v>
      </c>
      <c r="Y3620" t="s">
        <v>4166</v>
      </c>
      <c r="Z3620" t="s">
        <v>3532</v>
      </c>
      <c r="AA3620">
        <v>615421.1</v>
      </c>
      <c r="AB3620" s="203">
        <v>37029.875</v>
      </c>
      <c r="AC3620" s="203">
        <v>37029.875</v>
      </c>
    </row>
    <row r="3621" spans="1:29" x14ac:dyDescent="0.25">
      <c r="A3621" s="44" t="str">
        <f t="shared" si="281"/>
        <v>US Natural Gas Financial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30</v>
      </c>
      <c r="F3621" s="218">
        <f t="shared" si="285"/>
        <v>600000</v>
      </c>
      <c r="G3621" s="207">
        <v>1267275</v>
      </c>
      <c r="H3621" s="203">
        <v>37029.430289351854</v>
      </c>
      <c r="I3621" t="s">
        <v>3136</v>
      </c>
      <c r="M3621" t="s">
        <v>2476</v>
      </c>
      <c r="N3621" t="s">
        <v>2711</v>
      </c>
      <c r="O3621" t="s">
        <v>2712</v>
      </c>
      <c r="Q3621" s="204">
        <v>20000</v>
      </c>
      <c r="S3621" t="s">
        <v>2477</v>
      </c>
      <c r="T3621" t="s">
        <v>3899</v>
      </c>
      <c r="U3621" s="206">
        <v>4.21</v>
      </c>
      <c r="V3621" t="s">
        <v>3139</v>
      </c>
      <c r="W3621" t="s">
        <v>3390</v>
      </c>
      <c r="X3621" t="s">
        <v>2713</v>
      </c>
      <c r="Y3621" t="s">
        <v>3964</v>
      </c>
      <c r="Z3621" t="s">
        <v>3532</v>
      </c>
      <c r="AA3621" t="s">
        <v>438</v>
      </c>
      <c r="AB3621" s="203">
        <v>37043.875</v>
      </c>
      <c r="AC3621" s="203">
        <v>37072.875</v>
      </c>
    </row>
    <row r="3622" spans="1:29" x14ac:dyDescent="0.25">
      <c r="A3622" s="44" t="str">
        <f t="shared" si="281"/>
        <v xml:space="preserve"> Metals Financial</v>
      </c>
      <c r="B3622" s="44" t="str">
        <f t="shared" si="282"/>
        <v/>
      </c>
      <c r="C3622" s="44" t="str">
        <f t="shared" si="283"/>
        <v>Metals</v>
      </c>
      <c r="D3622" s="44" t="str">
        <f t="shared" si="284"/>
        <v>Financial</v>
      </c>
      <c r="E3622" s="44">
        <f>IF(VLOOKUP(S3622,'DD-Lookup'!$J$6:$L$50,3,FALSE)="Monthly",(YEAR(AC3622)-YEAR(AB3622))*12+MONTH(AC3622)-MONTH(AB3622)+1,(AC3622-AB3622+1))</f>
        <v>1</v>
      </c>
      <c r="F3622" s="218">
        <f t="shared" si="285"/>
        <v>13</v>
      </c>
      <c r="G3622" s="207">
        <v>1267276</v>
      </c>
      <c r="H3622" s="203">
        <v>37029.430300925924</v>
      </c>
      <c r="I3622" t="s">
        <v>1197</v>
      </c>
      <c r="M3622" t="s">
        <v>2482</v>
      </c>
      <c r="N3622" t="s">
        <v>3896</v>
      </c>
      <c r="O3622" t="s">
        <v>3897</v>
      </c>
      <c r="P3622" s="204">
        <v>13</v>
      </c>
      <c r="S3622" t="s">
        <v>3898</v>
      </c>
      <c r="T3622" t="s">
        <v>3899</v>
      </c>
      <c r="U3622" s="206">
        <v>1709</v>
      </c>
      <c r="V3622" t="s">
        <v>1198</v>
      </c>
      <c r="W3622" t="s">
        <v>3922</v>
      </c>
      <c r="X3622" t="s">
        <v>3902</v>
      </c>
      <c r="Y3622" t="s">
        <v>3903</v>
      </c>
      <c r="Z3622" t="s">
        <v>3904</v>
      </c>
      <c r="AA3622">
        <v>2138942</v>
      </c>
    </row>
    <row r="3623" spans="1:29" x14ac:dyDescent="0.25">
      <c r="A3623" s="44" t="str">
        <f t="shared" si="281"/>
        <v>US Crude Financial</v>
      </c>
      <c r="B3623" s="44" t="str">
        <f t="shared" si="282"/>
        <v>US</v>
      </c>
      <c r="C3623" s="44" t="str">
        <f t="shared" si="283"/>
        <v>Crude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</v>
      </c>
      <c r="F3623" s="218">
        <f t="shared" si="285"/>
        <v>50000</v>
      </c>
      <c r="G3623" s="207">
        <v>1267277</v>
      </c>
      <c r="H3623" s="203">
        <v>37029.430474537039</v>
      </c>
      <c r="I3623" t="s">
        <v>4149</v>
      </c>
      <c r="M3623" t="s">
        <v>3626</v>
      </c>
      <c r="N3623" t="s">
        <v>4150</v>
      </c>
      <c r="O3623" t="s">
        <v>4151</v>
      </c>
      <c r="Q3623" s="204">
        <v>50000</v>
      </c>
      <c r="S3623" t="s">
        <v>2483</v>
      </c>
      <c r="T3623" t="s">
        <v>3899</v>
      </c>
      <c r="U3623" s="206">
        <v>29.3</v>
      </c>
      <c r="V3623" t="s">
        <v>2999</v>
      </c>
      <c r="W3623" t="s">
        <v>4153</v>
      </c>
      <c r="X3623" t="s">
        <v>4154</v>
      </c>
      <c r="Y3623" t="s">
        <v>3964</v>
      </c>
      <c r="Z3623" t="s">
        <v>3532</v>
      </c>
      <c r="AA3623" t="s">
        <v>439</v>
      </c>
      <c r="AB3623" s="203">
        <v>37043</v>
      </c>
      <c r="AC3623" s="203">
        <v>37072</v>
      </c>
    </row>
    <row r="3624" spans="1:29" x14ac:dyDescent="0.25">
      <c r="A3624" s="44" t="str">
        <f t="shared" si="281"/>
        <v xml:space="preserve"> Metals Financial</v>
      </c>
      <c r="B3624" s="44" t="str">
        <f t="shared" si="282"/>
        <v/>
      </c>
      <c r="C3624" s="44" t="str">
        <f t="shared" si="283"/>
        <v>Metals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1</v>
      </c>
      <c r="F3624" s="218">
        <f t="shared" si="285"/>
        <v>10</v>
      </c>
      <c r="G3624" s="207">
        <v>1267278</v>
      </c>
      <c r="H3624" s="203">
        <v>37029.430532407408</v>
      </c>
      <c r="I3624" t="s">
        <v>440</v>
      </c>
      <c r="M3624" t="s">
        <v>2482</v>
      </c>
      <c r="N3624" t="s">
        <v>3896</v>
      </c>
      <c r="O3624" t="s">
        <v>3809</v>
      </c>
      <c r="Q3624" s="204">
        <v>10</v>
      </c>
      <c r="S3624" t="s">
        <v>3898</v>
      </c>
      <c r="T3624" t="s">
        <v>3899</v>
      </c>
      <c r="U3624" s="206">
        <v>1709</v>
      </c>
      <c r="V3624" t="s">
        <v>441</v>
      </c>
      <c r="W3624" t="s">
        <v>3922</v>
      </c>
      <c r="X3624" t="s">
        <v>3902</v>
      </c>
      <c r="Y3624" t="s">
        <v>3903</v>
      </c>
      <c r="Z3624" t="s">
        <v>3904</v>
      </c>
      <c r="AA3624">
        <v>2138944</v>
      </c>
      <c r="AB3624" s="203">
        <v>37090.647222222222</v>
      </c>
      <c r="AC3624" s="203">
        <v>37090.647222222222</v>
      </c>
    </row>
    <row r="3625" spans="1:29" x14ac:dyDescent="0.25">
      <c r="A3625" s="44" t="str">
        <f t="shared" si="281"/>
        <v xml:space="preserve"> Metals Financial</v>
      </c>
      <c r="B3625" s="44" t="str">
        <f t="shared" si="282"/>
        <v/>
      </c>
      <c r="C3625" s="44" t="str">
        <f t="shared" si="283"/>
        <v>Metals</v>
      </c>
      <c r="D3625" s="44" t="str">
        <f t="shared" si="284"/>
        <v>Financial</v>
      </c>
      <c r="E3625" s="44">
        <f>IF(VLOOKUP(S3625,'DD-Lookup'!$J$6:$L$50,3,FALSE)="Monthly",(YEAR(AC3625)-YEAR(AB3625))*12+MONTH(AC3625)-MONTH(AB3625)+1,(AC3625-AB3625+1))</f>
        <v>1</v>
      </c>
      <c r="F3625" s="218">
        <f t="shared" si="285"/>
        <v>10</v>
      </c>
      <c r="G3625" s="207">
        <v>1267279</v>
      </c>
      <c r="H3625" s="203">
        <v>37029.430636574078</v>
      </c>
      <c r="I3625" t="s">
        <v>1204</v>
      </c>
      <c r="M3625" t="s">
        <v>2482</v>
      </c>
      <c r="N3625" t="s">
        <v>3896</v>
      </c>
      <c r="O3625" t="s">
        <v>3897</v>
      </c>
      <c r="Q3625" s="204">
        <v>10</v>
      </c>
      <c r="S3625" t="s">
        <v>3898</v>
      </c>
      <c r="T3625" t="s">
        <v>3899</v>
      </c>
      <c r="U3625" s="206">
        <v>1710</v>
      </c>
      <c r="V3625" t="s">
        <v>1579</v>
      </c>
      <c r="W3625" t="s">
        <v>3922</v>
      </c>
      <c r="X3625" t="s">
        <v>3902</v>
      </c>
      <c r="Y3625" t="s">
        <v>3903</v>
      </c>
      <c r="Z3625" t="s">
        <v>3904</v>
      </c>
      <c r="AA3625">
        <v>2138946</v>
      </c>
    </row>
    <row r="3626" spans="1:29" x14ac:dyDescent="0.25">
      <c r="A3626" s="44" t="str">
        <f t="shared" si="281"/>
        <v>US Natural Gas Financial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Financial</v>
      </c>
      <c r="E3626" s="44">
        <f>IF(VLOOKUP(S3626,'DD-Lookup'!$J$6:$L$50,3,FALSE)="Monthly",(YEAR(AC3626)-YEAR(AB3626))*12+MONTH(AC3626)-MONTH(AB3626)+1,(AC3626-AB3626+1))</f>
        <v>30</v>
      </c>
      <c r="F3626" s="218">
        <f t="shared" si="285"/>
        <v>150000</v>
      </c>
      <c r="G3626" s="207">
        <v>1267280</v>
      </c>
      <c r="H3626" s="203">
        <v>37029.430706018517</v>
      </c>
      <c r="I3626" t="s">
        <v>3133</v>
      </c>
      <c r="M3626" t="s">
        <v>2476</v>
      </c>
      <c r="N3626" t="s">
        <v>3125</v>
      </c>
      <c r="O3626" t="s">
        <v>2112</v>
      </c>
      <c r="P3626" s="204">
        <v>5000</v>
      </c>
      <c r="S3626" t="s">
        <v>2477</v>
      </c>
      <c r="T3626" t="s">
        <v>3899</v>
      </c>
      <c r="U3626" s="206">
        <v>2.7</v>
      </c>
      <c r="V3626" t="s">
        <v>2546</v>
      </c>
      <c r="W3626" t="s">
        <v>2374</v>
      </c>
      <c r="X3626" t="s">
        <v>3790</v>
      </c>
      <c r="Y3626" t="s">
        <v>3964</v>
      </c>
      <c r="Z3626" t="s">
        <v>3532</v>
      </c>
      <c r="AA3626" t="s">
        <v>442</v>
      </c>
      <c r="AB3626" s="203">
        <v>37043.875</v>
      </c>
      <c r="AC3626" s="203">
        <v>37072.875</v>
      </c>
    </row>
    <row r="3627" spans="1:29" x14ac:dyDescent="0.25">
      <c r="A3627" s="44" t="str">
        <f t="shared" si="281"/>
        <v xml:space="preserve"> Metals Financial</v>
      </c>
      <c r="B3627" s="44" t="str">
        <f t="shared" si="282"/>
        <v/>
      </c>
      <c r="C3627" s="44" t="str">
        <f t="shared" si="283"/>
        <v>Metals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1</v>
      </c>
      <c r="F3627" s="218">
        <f t="shared" si="285"/>
        <v>5</v>
      </c>
      <c r="G3627" s="207">
        <v>1267281</v>
      </c>
      <c r="H3627" s="203">
        <v>37029.430810185186</v>
      </c>
      <c r="I3627" t="s">
        <v>4010</v>
      </c>
      <c r="M3627" t="s">
        <v>2482</v>
      </c>
      <c r="N3627" t="s">
        <v>3896</v>
      </c>
      <c r="O3627" t="s">
        <v>3897</v>
      </c>
      <c r="P3627" s="204">
        <v>5</v>
      </c>
      <c r="S3627" t="s">
        <v>3898</v>
      </c>
      <c r="T3627" t="s">
        <v>3899</v>
      </c>
      <c r="U3627" s="206">
        <v>1709</v>
      </c>
      <c r="V3627" t="s">
        <v>4030</v>
      </c>
      <c r="W3627" t="s">
        <v>3922</v>
      </c>
      <c r="X3627" t="s">
        <v>3902</v>
      </c>
      <c r="Y3627" t="s">
        <v>3903</v>
      </c>
      <c r="Z3627" t="s">
        <v>3904</v>
      </c>
      <c r="AA3627">
        <v>2138948</v>
      </c>
    </row>
    <row r="3628" spans="1:29" x14ac:dyDescent="0.25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8">
        <f t="shared" si="285"/>
        <v>14</v>
      </c>
      <c r="G3628" s="207">
        <v>1267282</v>
      </c>
      <c r="H3628" s="203">
        <v>37029.430833333332</v>
      </c>
      <c r="I3628" t="s">
        <v>4037</v>
      </c>
      <c r="M3628" t="s">
        <v>2482</v>
      </c>
      <c r="N3628" t="s">
        <v>4026</v>
      </c>
      <c r="O3628" t="s">
        <v>4027</v>
      </c>
      <c r="Q3628" s="204">
        <v>14</v>
      </c>
      <c r="S3628" t="s">
        <v>3898</v>
      </c>
      <c r="T3628" t="s">
        <v>3899</v>
      </c>
      <c r="U3628" s="206">
        <v>967</v>
      </c>
      <c r="V3628" t="s">
        <v>4038</v>
      </c>
      <c r="W3628" t="s">
        <v>3976</v>
      </c>
      <c r="X3628" t="s">
        <v>3902</v>
      </c>
      <c r="Y3628" t="s">
        <v>3903</v>
      </c>
      <c r="Z3628" t="s">
        <v>3904</v>
      </c>
      <c r="AA3628">
        <v>2138950</v>
      </c>
    </row>
    <row r="3629" spans="1:29" x14ac:dyDescent="0.25">
      <c r="A3629" s="44" t="str">
        <f t="shared" si="281"/>
        <v>US Natural Gas Financial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13</v>
      </c>
      <c r="F3629" s="218">
        <f t="shared" si="285"/>
        <v>325000</v>
      </c>
      <c r="G3629" s="207">
        <v>1267283</v>
      </c>
      <c r="H3629" s="203">
        <v>37029.430995370371</v>
      </c>
      <c r="I3629" t="s">
        <v>2876</v>
      </c>
      <c r="M3629" t="s">
        <v>2476</v>
      </c>
      <c r="N3629" t="s">
        <v>2711</v>
      </c>
      <c r="O3629" t="s">
        <v>2588</v>
      </c>
      <c r="Q3629" s="204">
        <v>25000</v>
      </c>
      <c r="S3629" t="s">
        <v>2477</v>
      </c>
      <c r="T3629" t="s">
        <v>3899</v>
      </c>
      <c r="U3629" s="206">
        <v>4.18</v>
      </c>
      <c r="V3629" t="s">
        <v>3754</v>
      </c>
      <c r="W3629" t="s">
        <v>3181</v>
      </c>
      <c r="X3629" t="s">
        <v>2306</v>
      </c>
      <c r="Y3629" t="s">
        <v>3964</v>
      </c>
      <c r="Z3629" t="s">
        <v>3532</v>
      </c>
      <c r="AA3629" t="s">
        <v>443</v>
      </c>
      <c r="AB3629" s="203">
        <v>37030.875</v>
      </c>
      <c r="AC3629" s="203">
        <v>37042.875</v>
      </c>
    </row>
    <row r="3630" spans="1:29" x14ac:dyDescent="0.25">
      <c r="A3630" s="44" t="str">
        <f t="shared" si="281"/>
        <v>US Natural Gas Financial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365</v>
      </c>
      <c r="F3630" s="218">
        <f t="shared" si="285"/>
        <v>1825000</v>
      </c>
      <c r="G3630" s="207">
        <v>1267284</v>
      </c>
      <c r="H3630" s="203">
        <v>37029.431134259263</v>
      </c>
      <c r="I3630" t="s">
        <v>4174</v>
      </c>
      <c r="M3630" t="s">
        <v>2476</v>
      </c>
      <c r="N3630" t="s">
        <v>2711</v>
      </c>
      <c r="O3630" t="s">
        <v>3178</v>
      </c>
      <c r="Q3630" s="204">
        <v>5000</v>
      </c>
      <c r="S3630" t="s">
        <v>2477</v>
      </c>
      <c r="T3630" t="s">
        <v>3899</v>
      </c>
      <c r="U3630" s="206">
        <v>4.4000000000000004</v>
      </c>
      <c r="V3630" t="s">
        <v>2839</v>
      </c>
      <c r="W3630" t="s">
        <v>3390</v>
      </c>
      <c r="X3630" t="s">
        <v>2713</v>
      </c>
      <c r="Y3630" t="s">
        <v>3964</v>
      </c>
      <c r="Z3630" t="s">
        <v>3532</v>
      </c>
      <c r="AA3630" t="s">
        <v>444</v>
      </c>
      <c r="AB3630" s="203">
        <v>37257.875</v>
      </c>
      <c r="AC3630" s="203">
        <v>37621.875</v>
      </c>
    </row>
    <row r="3631" spans="1:29" x14ac:dyDescent="0.25">
      <c r="A3631" s="44" t="str">
        <f t="shared" si="281"/>
        <v xml:space="preserve"> Metals Financial</v>
      </c>
      <c r="B3631" s="44" t="str">
        <f t="shared" si="282"/>
        <v/>
      </c>
      <c r="C3631" s="44" t="str">
        <f t="shared" si="283"/>
        <v>Metals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1</v>
      </c>
      <c r="F3631" s="218">
        <f t="shared" si="285"/>
        <v>20</v>
      </c>
      <c r="G3631" s="207">
        <v>1267285</v>
      </c>
      <c r="H3631" s="203">
        <v>37029.431168981479</v>
      </c>
      <c r="I3631" t="s">
        <v>4110</v>
      </c>
      <c r="M3631" t="s">
        <v>2482</v>
      </c>
      <c r="N3631" t="s">
        <v>3896</v>
      </c>
      <c r="O3631" t="s">
        <v>3897</v>
      </c>
      <c r="Q3631" s="204">
        <v>20</v>
      </c>
      <c r="S3631" t="s">
        <v>3898</v>
      </c>
      <c r="T3631" t="s">
        <v>3899</v>
      </c>
      <c r="U3631" s="206">
        <v>1711</v>
      </c>
      <c r="V3631" t="s">
        <v>4119</v>
      </c>
      <c r="W3631" t="s">
        <v>3922</v>
      </c>
      <c r="X3631" t="s">
        <v>3902</v>
      </c>
      <c r="Y3631" t="s">
        <v>3903</v>
      </c>
      <c r="Z3631" t="s">
        <v>3904</v>
      </c>
      <c r="AA3631">
        <v>2138952</v>
      </c>
    </row>
    <row r="3632" spans="1:29" x14ac:dyDescent="0.25">
      <c r="A3632" s="44" t="str">
        <f t="shared" si="281"/>
        <v xml:space="preserve"> Metals Financial</v>
      </c>
      <c r="B3632" s="44" t="str">
        <f t="shared" si="282"/>
        <v/>
      </c>
      <c r="C3632" s="44" t="str">
        <f t="shared" si="283"/>
        <v>Metals</v>
      </c>
      <c r="D3632" s="44" t="str">
        <f t="shared" si="284"/>
        <v>Financial</v>
      </c>
      <c r="E3632" s="44">
        <f>IF(VLOOKUP(S3632,'DD-Lookup'!$J$6:$L$50,3,FALSE)="Monthly",(YEAR(AC3632)-YEAR(AB3632))*12+MONTH(AC3632)-MONTH(AB3632)+1,(AC3632-AB3632+1))</f>
        <v>1</v>
      </c>
      <c r="F3632" s="218">
        <f t="shared" si="285"/>
        <v>15</v>
      </c>
      <c r="G3632" s="207">
        <v>1267286</v>
      </c>
      <c r="H3632" s="203">
        <v>37029.431215277778</v>
      </c>
      <c r="I3632" t="s">
        <v>3983</v>
      </c>
      <c r="M3632" t="s">
        <v>2482</v>
      </c>
      <c r="N3632" t="s">
        <v>3896</v>
      </c>
      <c r="O3632" t="s">
        <v>3897</v>
      </c>
      <c r="P3632" s="204">
        <v>15</v>
      </c>
      <c r="S3632" t="s">
        <v>3898</v>
      </c>
      <c r="T3632" t="s">
        <v>3899</v>
      </c>
      <c r="U3632" s="206">
        <v>1710</v>
      </c>
      <c r="V3632" t="s">
        <v>4160</v>
      </c>
      <c r="W3632" t="s">
        <v>3922</v>
      </c>
      <c r="X3632" t="s">
        <v>3902</v>
      </c>
      <c r="Y3632" t="s">
        <v>3903</v>
      </c>
      <c r="Z3632" t="s">
        <v>3904</v>
      </c>
      <c r="AA3632">
        <v>2138954</v>
      </c>
    </row>
    <row r="3633" spans="1:31" x14ac:dyDescent="0.25">
      <c r="A3633" s="44" t="str">
        <f t="shared" si="281"/>
        <v>US Natural Gas Physical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3</v>
      </c>
      <c r="F3633" s="218">
        <f t="shared" si="285"/>
        <v>7500</v>
      </c>
      <c r="G3633" s="207">
        <v>1267287</v>
      </c>
      <c r="H3633" s="203">
        <v>37029.431250000001</v>
      </c>
      <c r="I3633" t="s">
        <v>2630</v>
      </c>
      <c r="M3633" t="s">
        <v>2476</v>
      </c>
      <c r="N3633" t="s">
        <v>3110</v>
      </c>
      <c r="O3633" t="s">
        <v>2609</v>
      </c>
      <c r="P3633" s="204">
        <v>2500</v>
      </c>
      <c r="S3633" t="s">
        <v>2477</v>
      </c>
      <c r="T3633" t="s">
        <v>3899</v>
      </c>
      <c r="U3633" s="206">
        <v>4.04</v>
      </c>
      <c r="V3633" t="s">
        <v>2586</v>
      </c>
      <c r="W3633" t="s">
        <v>2326</v>
      </c>
      <c r="X3633" t="s">
        <v>2378</v>
      </c>
      <c r="Y3633" t="s">
        <v>3114</v>
      </c>
      <c r="Z3633" t="s">
        <v>3532</v>
      </c>
      <c r="AA3633">
        <v>798364</v>
      </c>
      <c r="AB3633" s="203">
        <v>37030.875</v>
      </c>
      <c r="AC3633" s="203">
        <v>37032.875</v>
      </c>
    </row>
    <row r="3634" spans="1:31" x14ac:dyDescent="0.25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8">
        <f t="shared" si="285"/>
        <v>20</v>
      </c>
      <c r="G3634" s="207">
        <v>1267288</v>
      </c>
      <c r="H3634" s="203">
        <v>37029.431331018517</v>
      </c>
      <c r="I3634" t="s">
        <v>1195</v>
      </c>
      <c r="M3634" t="s">
        <v>2482</v>
      </c>
      <c r="N3634" t="s">
        <v>3896</v>
      </c>
      <c r="O3634" t="s">
        <v>3897</v>
      </c>
      <c r="Q3634" s="204">
        <v>20</v>
      </c>
      <c r="S3634" t="s">
        <v>3898</v>
      </c>
      <c r="T3634" t="s">
        <v>3899</v>
      </c>
      <c r="U3634" s="206">
        <v>1711</v>
      </c>
      <c r="V3634" t="s">
        <v>1196</v>
      </c>
      <c r="W3634" t="s">
        <v>3922</v>
      </c>
      <c r="X3634" t="s">
        <v>3902</v>
      </c>
      <c r="Y3634" t="s">
        <v>3903</v>
      </c>
      <c r="Z3634" t="s">
        <v>3904</v>
      </c>
      <c r="AA3634">
        <v>2138956</v>
      </c>
    </row>
    <row r="3635" spans="1:31" x14ac:dyDescent="0.25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153</v>
      </c>
      <c r="F3635" s="218">
        <f t="shared" si="285"/>
        <v>1530000</v>
      </c>
      <c r="G3635" s="207">
        <v>1267289</v>
      </c>
      <c r="H3635" s="203">
        <v>37029.431377314817</v>
      </c>
      <c r="I3635" t="s">
        <v>2324</v>
      </c>
      <c r="M3635" t="s">
        <v>2476</v>
      </c>
      <c r="N3635" t="s">
        <v>39</v>
      </c>
      <c r="O3635" t="s">
        <v>445</v>
      </c>
      <c r="Q3635" s="204">
        <v>10000</v>
      </c>
      <c r="S3635" t="s">
        <v>2477</v>
      </c>
      <c r="T3635" t="s">
        <v>3899</v>
      </c>
      <c r="U3635" s="206">
        <v>5.0000000000000001E-3</v>
      </c>
      <c r="V3635" t="s">
        <v>2325</v>
      </c>
      <c r="W3635" t="s">
        <v>111</v>
      </c>
      <c r="X3635" t="s">
        <v>3175</v>
      </c>
      <c r="Y3635" t="s">
        <v>3114</v>
      </c>
      <c r="Z3635" t="s">
        <v>3532</v>
      </c>
      <c r="AA3635" t="s">
        <v>446</v>
      </c>
      <c r="AB3635" s="203">
        <v>37043</v>
      </c>
      <c r="AC3635" s="203">
        <v>37195</v>
      </c>
    </row>
    <row r="3636" spans="1:31" x14ac:dyDescent="0.25">
      <c r="A3636" s="44" t="str">
        <f t="shared" si="281"/>
        <v xml:space="preserve"> Metals Financial</v>
      </c>
      <c r="B3636" s="44" t="str">
        <f t="shared" si="282"/>
        <v/>
      </c>
      <c r="C3636" s="44" t="str">
        <f t="shared" si="283"/>
        <v>Metals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1</v>
      </c>
      <c r="F3636" s="218">
        <f t="shared" si="285"/>
        <v>20</v>
      </c>
      <c r="G3636" s="207">
        <v>1267293</v>
      </c>
      <c r="H3636" s="203">
        <v>37029.431493055556</v>
      </c>
      <c r="I3636" t="s">
        <v>3983</v>
      </c>
      <c r="M3636" t="s">
        <v>2482</v>
      </c>
      <c r="N3636" t="s">
        <v>3896</v>
      </c>
      <c r="O3636" t="s">
        <v>3897</v>
      </c>
      <c r="P3636" s="204">
        <v>20</v>
      </c>
      <c r="S3636" t="s">
        <v>3898</v>
      </c>
      <c r="T3636" t="s">
        <v>3899</v>
      </c>
      <c r="U3636" s="206">
        <v>1710</v>
      </c>
      <c r="V3636" t="s">
        <v>4160</v>
      </c>
      <c r="W3636" t="s">
        <v>3922</v>
      </c>
      <c r="X3636" t="s">
        <v>3902</v>
      </c>
      <c r="Y3636" t="s">
        <v>3903</v>
      </c>
      <c r="Z3636" t="s">
        <v>3904</v>
      </c>
      <c r="AA3636">
        <v>2138966</v>
      </c>
    </row>
    <row r="3637" spans="1:31" x14ac:dyDescent="0.25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3</v>
      </c>
      <c r="F3637" s="218">
        <f t="shared" si="285"/>
        <v>15000</v>
      </c>
      <c r="G3637" s="207">
        <v>1267292</v>
      </c>
      <c r="H3637" s="203">
        <v>37029.431493055556</v>
      </c>
      <c r="I3637" t="s">
        <v>2976</v>
      </c>
      <c r="M3637" t="s">
        <v>2476</v>
      </c>
      <c r="N3637" t="s">
        <v>3110</v>
      </c>
      <c r="O3637" t="s">
        <v>2624</v>
      </c>
      <c r="Q3637" s="204">
        <v>5000</v>
      </c>
      <c r="S3637" t="s">
        <v>2477</v>
      </c>
      <c r="T3637" t="s">
        <v>3899</v>
      </c>
      <c r="U3637" s="206">
        <v>4.1500000000000004</v>
      </c>
      <c r="V3637" t="s">
        <v>2568</v>
      </c>
      <c r="W3637" t="s">
        <v>4133</v>
      </c>
      <c r="X3637" t="s">
        <v>2378</v>
      </c>
      <c r="Y3637" t="s">
        <v>3114</v>
      </c>
      <c r="Z3637" t="s">
        <v>3532</v>
      </c>
      <c r="AA3637">
        <v>798366</v>
      </c>
      <c r="AB3637" s="203">
        <v>37030.875</v>
      </c>
      <c r="AC3637" s="203">
        <v>37032.875</v>
      </c>
    </row>
    <row r="3638" spans="1:31" x14ac:dyDescent="0.25">
      <c r="A3638" s="44" t="str">
        <f t="shared" si="281"/>
        <v xml:space="preserve"> Metals Financial</v>
      </c>
      <c r="B3638" s="44" t="str">
        <f t="shared" si="282"/>
        <v/>
      </c>
      <c r="C3638" s="44" t="str">
        <f t="shared" si="283"/>
        <v>Metals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1</v>
      </c>
      <c r="F3638" s="218">
        <f t="shared" si="285"/>
        <v>20</v>
      </c>
      <c r="G3638" s="207">
        <v>1267294</v>
      </c>
      <c r="H3638" s="203">
        <v>37029.431574074071</v>
      </c>
      <c r="I3638" t="s">
        <v>1195</v>
      </c>
      <c r="M3638" t="s">
        <v>2482</v>
      </c>
      <c r="N3638" t="s">
        <v>3896</v>
      </c>
      <c r="O3638" t="s">
        <v>3897</v>
      </c>
      <c r="Q3638" s="204">
        <v>20</v>
      </c>
      <c r="S3638" t="s">
        <v>3898</v>
      </c>
      <c r="T3638" t="s">
        <v>3899</v>
      </c>
      <c r="U3638" s="206">
        <v>1711</v>
      </c>
      <c r="V3638" t="s">
        <v>1196</v>
      </c>
      <c r="W3638" t="s">
        <v>3922</v>
      </c>
      <c r="X3638" t="s">
        <v>3902</v>
      </c>
      <c r="Y3638" t="s">
        <v>3903</v>
      </c>
      <c r="Z3638" t="s">
        <v>3904</v>
      </c>
      <c r="AA3638">
        <v>2138968</v>
      </c>
    </row>
    <row r="3639" spans="1:31" x14ac:dyDescent="0.25">
      <c r="A3639" s="44" t="str">
        <f t="shared" si="281"/>
        <v>US Natural Gas Financial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30</v>
      </c>
      <c r="F3639" s="218">
        <f t="shared" si="285"/>
        <v>225000</v>
      </c>
      <c r="G3639" s="207">
        <v>1267295</v>
      </c>
      <c r="H3639" s="203">
        <v>37029.431620370371</v>
      </c>
      <c r="I3639" t="s">
        <v>2717</v>
      </c>
      <c r="M3639" t="s">
        <v>2476</v>
      </c>
      <c r="N3639" t="s">
        <v>2711</v>
      </c>
      <c r="O3639" t="s">
        <v>2712</v>
      </c>
      <c r="Q3639" s="204">
        <v>7500</v>
      </c>
      <c r="S3639" t="s">
        <v>2477</v>
      </c>
      <c r="T3639" t="s">
        <v>3899</v>
      </c>
      <c r="U3639" s="206">
        <v>4.2149999999999999</v>
      </c>
      <c r="V3639" t="s">
        <v>2718</v>
      </c>
      <c r="W3639" t="s">
        <v>3390</v>
      </c>
      <c r="X3639" t="s">
        <v>2713</v>
      </c>
      <c r="Y3639" t="s">
        <v>3964</v>
      </c>
      <c r="Z3639" t="s">
        <v>3532</v>
      </c>
      <c r="AA3639" t="s">
        <v>447</v>
      </c>
      <c r="AB3639" s="203">
        <v>37043.875</v>
      </c>
      <c r="AC3639" s="203">
        <v>37072.875</v>
      </c>
    </row>
    <row r="3640" spans="1:31" x14ac:dyDescent="0.25">
      <c r="A3640" s="44" t="str">
        <f t="shared" si="281"/>
        <v xml:space="preserve"> Metals Financial</v>
      </c>
      <c r="B3640" s="44" t="str">
        <f t="shared" si="282"/>
        <v/>
      </c>
      <c r="C3640" s="44" t="str">
        <f t="shared" si="283"/>
        <v>Metals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1</v>
      </c>
      <c r="F3640" s="218">
        <f t="shared" si="285"/>
        <v>20</v>
      </c>
      <c r="G3640" s="207">
        <v>1267296</v>
      </c>
      <c r="H3640" s="203">
        <v>37029.431643518517</v>
      </c>
      <c r="I3640" t="s">
        <v>3869</v>
      </c>
      <c r="M3640" t="s">
        <v>2482</v>
      </c>
      <c r="N3640" t="s">
        <v>3896</v>
      </c>
      <c r="O3640" t="s">
        <v>3897</v>
      </c>
      <c r="P3640" s="204">
        <v>20</v>
      </c>
      <c r="S3640" t="s">
        <v>3898</v>
      </c>
      <c r="T3640" t="s">
        <v>3899</v>
      </c>
      <c r="U3640" s="206">
        <v>1710</v>
      </c>
      <c r="V3640" t="s">
        <v>3957</v>
      </c>
      <c r="W3640" t="s">
        <v>3922</v>
      </c>
      <c r="X3640" t="s">
        <v>3902</v>
      </c>
      <c r="Y3640" t="s">
        <v>3903</v>
      </c>
      <c r="Z3640" t="s">
        <v>3904</v>
      </c>
      <c r="AA3640">
        <v>2138970</v>
      </c>
    </row>
    <row r="3641" spans="1:31" x14ac:dyDescent="0.25">
      <c r="A3641" s="44" t="str">
        <f t="shared" si="281"/>
        <v xml:space="preserve"> Metals Financial</v>
      </c>
      <c r="B3641" s="44" t="str">
        <f t="shared" si="282"/>
        <v/>
      </c>
      <c r="C3641" s="44" t="str">
        <f t="shared" si="283"/>
        <v>Metals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</v>
      </c>
      <c r="F3641" s="218">
        <f t="shared" si="285"/>
        <v>20</v>
      </c>
      <c r="G3641" s="207">
        <v>1267297</v>
      </c>
      <c r="H3641" s="203">
        <v>37029.43167824074</v>
      </c>
      <c r="I3641" t="s">
        <v>3895</v>
      </c>
      <c r="M3641" t="s">
        <v>2482</v>
      </c>
      <c r="N3641" t="s">
        <v>3896</v>
      </c>
      <c r="O3641" t="s">
        <v>3897</v>
      </c>
      <c r="Q3641" s="204">
        <v>20</v>
      </c>
      <c r="S3641" t="s">
        <v>3898</v>
      </c>
      <c r="T3641" t="s">
        <v>3899</v>
      </c>
      <c r="U3641" s="206">
        <v>1711</v>
      </c>
      <c r="V3641" t="s">
        <v>2772</v>
      </c>
      <c r="W3641" t="s">
        <v>3922</v>
      </c>
      <c r="X3641" t="s">
        <v>3902</v>
      </c>
      <c r="Y3641" t="s">
        <v>3903</v>
      </c>
      <c r="Z3641" t="s">
        <v>3904</v>
      </c>
      <c r="AA3641">
        <v>2138972</v>
      </c>
    </row>
    <row r="3642" spans="1:31" x14ac:dyDescent="0.25">
      <c r="A3642" s="44" t="str">
        <f t="shared" si="281"/>
        <v>US Natural Gas Financial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Financial</v>
      </c>
      <c r="E3642" s="44">
        <f>IF(VLOOKUP(S3642,'DD-Lookup'!$J$6:$L$50,3,FALSE)="Monthly",(YEAR(AC3642)-YEAR(AB3642))*12+MONTH(AC3642)-MONTH(AB3642)+1,(AC3642-AB3642+1))</f>
        <v>30</v>
      </c>
      <c r="F3642" s="218">
        <f t="shared" si="285"/>
        <v>375000</v>
      </c>
      <c r="G3642" s="207">
        <v>1267298</v>
      </c>
      <c r="H3642" s="203">
        <v>37029.43167824074</v>
      </c>
      <c r="I3642" t="s">
        <v>3166</v>
      </c>
      <c r="M3642" t="s">
        <v>2476</v>
      </c>
      <c r="N3642" t="s">
        <v>2711</v>
      </c>
      <c r="O3642" t="s">
        <v>2712</v>
      </c>
      <c r="Q3642" s="204">
        <v>12500</v>
      </c>
      <c r="S3642" t="s">
        <v>2477</v>
      </c>
      <c r="T3642" t="s">
        <v>3899</v>
      </c>
      <c r="U3642" s="206">
        <v>4.2149999999999999</v>
      </c>
      <c r="V3642" t="s">
        <v>3167</v>
      </c>
      <c r="W3642" t="s">
        <v>3390</v>
      </c>
      <c r="X3642" t="s">
        <v>2713</v>
      </c>
      <c r="Y3642" t="s">
        <v>3964</v>
      </c>
      <c r="Z3642" t="s">
        <v>3532</v>
      </c>
      <c r="AA3642" t="s">
        <v>448</v>
      </c>
      <c r="AB3642" s="203">
        <v>37043.875</v>
      </c>
      <c r="AC3642" s="203">
        <v>37072.875</v>
      </c>
    </row>
    <row r="3643" spans="1:31" x14ac:dyDescent="0.25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3</v>
      </c>
      <c r="F3643" s="218">
        <f t="shared" si="285"/>
        <v>30000</v>
      </c>
      <c r="G3643" s="207">
        <v>1267299</v>
      </c>
      <c r="H3643" s="203">
        <v>37029.431793981479</v>
      </c>
      <c r="I3643" t="s">
        <v>3639</v>
      </c>
      <c r="M3643" t="s">
        <v>2476</v>
      </c>
      <c r="N3643" t="s">
        <v>3110</v>
      </c>
      <c r="O3643" t="s">
        <v>2606</v>
      </c>
      <c r="Q3643" s="204">
        <v>10000</v>
      </c>
      <c r="S3643" t="s">
        <v>2477</v>
      </c>
      <c r="T3643" t="s">
        <v>3899</v>
      </c>
      <c r="U3643" s="206">
        <v>4.18</v>
      </c>
      <c r="V3643" t="s">
        <v>2467</v>
      </c>
      <c r="W3643" t="s">
        <v>2319</v>
      </c>
      <c r="X3643" t="s">
        <v>2320</v>
      </c>
      <c r="Y3643" t="s">
        <v>3114</v>
      </c>
      <c r="Z3643" t="s">
        <v>3532</v>
      </c>
      <c r="AA3643">
        <v>798371</v>
      </c>
      <c r="AB3643" s="203">
        <v>37030.875</v>
      </c>
      <c r="AC3643" s="203">
        <v>37032.875</v>
      </c>
    </row>
    <row r="3644" spans="1:31" x14ac:dyDescent="0.25">
      <c r="A3644" s="44" t="str">
        <f t="shared" si="281"/>
        <v xml:space="preserve"> Metals Financial</v>
      </c>
      <c r="B3644" s="44" t="str">
        <f t="shared" si="282"/>
        <v/>
      </c>
      <c r="C3644" s="44" t="str">
        <f t="shared" si="283"/>
        <v>Metals</v>
      </c>
      <c r="D3644" s="44" t="str">
        <f t="shared" si="284"/>
        <v>Financial</v>
      </c>
      <c r="E3644" s="44">
        <f>IF(VLOOKUP(S3644,'DD-Lookup'!$J$6:$L$50,3,FALSE)="Monthly",(YEAR(AC3644)-YEAR(AB3644))*12+MONTH(AC3644)-MONTH(AB3644)+1,(AC3644-AB3644+1))</f>
        <v>1</v>
      </c>
      <c r="F3644" s="218">
        <f t="shared" si="285"/>
        <v>20</v>
      </c>
      <c r="G3644" s="207">
        <v>1267300</v>
      </c>
      <c r="H3644" s="203">
        <v>37029.431828703702</v>
      </c>
      <c r="I3644" t="s">
        <v>3895</v>
      </c>
      <c r="M3644" t="s">
        <v>2482</v>
      </c>
      <c r="N3644" t="s">
        <v>3896</v>
      </c>
      <c r="O3644" t="s">
        <v>3897</v>
      </c>
      <c r="Q3644" s="204">
        <v>20</v>
      </c>
      <c r="S3644" t="s">
        <v>3898</v>
      </c>
      <c r="T3644" t="s">
        <v>3899</v>
      </c>
      <c r="U3644" s="206">
        <v>1712</v>
      </c>
      <c r="V3644" t="s">
        <v>2772</v>
      </c>
      <c r="W3644" t="s">
        <v>3922</v>
      </c>
      <c r="X3644" t="s">
        <v>3902</v>
      </c>
      <c r="Y3644" t="s">
        <v>3903</v>
      </c>
      <c r="Z3644" t="s">
        <v>3904</v>
      </c>
      <c r="AA3644">
        <v>2138974</v>
      </c>
    </row>
    <row r="3645" spans="1:31" x14ac:dyDescent="0.25">
      <c r="A3645" s="44" t="str">
        <f t="shared" si="281"/>
        <v xml:space="preserve"> Natural Gas Physical</v>
      </c>
      <c r="B3645" s="44" t="str">
        <f t="shared" si="282"/>
        <v/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4</v>
      </c>
      <c r="F3645" s="218">
        <f t="shared" si="285"/>
        <v>40000</v>
      </c>
      <c r="G3645" s="207">
        <v>1267301</v>
      </c>
      <c r="H3645" s="203">
        <v>37029.431886574072</v>
      </c>
      <c r="I3645" t="s">
        <v>2917</v>
      </c>
      <c r="M3645" t="s">
        <v>2476</v>
      </c>
      <c r="N3645" t="s">
        <v>2391</v>
      </c>
      <c r="O3645" t="s">
        <v>2080</v>
      </c>
      <c r="P3645" s="204">
        <v>10000</v>
      </c>
      <c r="S3645" t="s">
        <v>4050</v>
      </c>
      <c r="T3645" t="s">
        <v>2392</v>
      </c>
      <c r="U3645" s="206">
        <v>5.43</v>
      </c>
      <c r="V3645" t="s">
        <v>2971</v>
      </c>
      <c r="W3645" t="s">
        <v>2394</v>
      </c>
      <c r="X3645" t="s">
        <v>2395</v>
      </c>
      <c r="Y3645" t="s">
        <v>3114</v>
      </c>
      <c r="Z3645" t="s">
        <v>3533</v>
      </c>
      <c r="AA3645">
        <v>798372</v>
      </c>
      <c r="AB3645" s="203">
        <v>37029.875</v>
      </c>
      <c r="AC3645" s="203">
        <v>37032.875</v>
      </c>
    </row>
    <row r="3646" spans="1:31" x14ac:dyDescent="0.25">
      <c r="A3646" s="44" t="str">
        <f t="shared" si="281"/>
        <v xml:space="preserve"> Metals Financial</v>
      </c>
      <c r="B3646" s="44" t="str">
        <f t="shared" si="282"/>
        <v/>
      </c>
      <c r="C3646" s="44" t="str">
        <f t="shared" si="283"/>
        <v>Metals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1</v>
      </c>
      <c r="F3646" s="218">
        <f t="shared" si="285"/>
        <v>20</v>
      </c>
      <c r="G3646" s="207">
        <v>1267302</v>
      </c>
      <c r="H3646" s="203">
        <v>37029.431932870371</v>
      </c>
      <c r="I3646" t="s">
        <v>3869</v>
      </c>
      <c r="M3646" t="s">
        <v>2482</v>
      </c>
      <c r="N3646" t="s">
        <v>3951</v>
      </c>
      <c r="O3646" t="s">
        <v>3952</v>
      </c>
      <c r="Q3646" s="204">
        <v>20</v>
      </c>
      <c r="S3646" t="s">
        <v>3898</v>
      </c>
      <c r="T3646" t="s">
        <v>3899</v>
      </c>
      <c r="U3646" s="206">
        <v>1542</v>
      </c>
      <c r="V3646" t="s">
        <v>3957</v>
      </c>
      <c r="W3646" t="s">
        <v>3922</v>
      </c>
      <c r="X3646" t="s">
        <v>3902</v>
      </c>
      <c r="Y3646" t="s">
        <v>3903</v>
      </c>
      <c r="Z3646" t="s">
        <v>3904</v>
      </c>
      <c r="AA3646">
        <v>2138976</v>
      </c>
    </row>
    <row r="3647" spans="1:31" x14ac:dyDescent="0.25">
      <c r="A3647" s="44" t="str">
        <f t="shared" si="281"/>
        <v xml:space="preserve"> Metals Financial</v>
      </c>
      <c r="B3647" s="44" t="str">
        <f t="shared" si="282"/>
        <v/>
      </c>
      <c r="C3647" s="44" t="str">
        <f t="shared" si="283"/>
        <v>Metals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1</v>
      </c>
      <c r="F3647" s="218">
        <f t="shared" si="285"/>
        <v>2</v>
      </c>
      <c r="G3647" s="207">
        <v>1267304</v>
      </c>
      <c r="H3647" s="203">
        <v>37029.431944444441</v>
      </c>
      <c r="I3647" t="s">
        <v>3966</v>
      </c>
      <c r="M3647" t="s">
        <v>2482</v>
      </c>
      <c r="N3647" t="s">
        <v>3896</v>
      </c>
      <c r="O3647" t="s">
        <v>3897</v>
      </c>
      <c r="P3647" s="204">
        <v>2</v>
      </c>
      <c r="S3647" t="s">
        <v>3898</v>
      </c>
      <c r="T3647" t="s">
        <v>3899</v>
      </c>
      <c r="U3647" s="206">
        <v>1711</v>
      </c>
      <c r="V3647" t="s">
        <v>4025</v>
      </c>
      <c r="W3647" t="s">
        <v>3922</v>
      </c>
      <c r="X3647" t="s">
        <v>3902</v>
      </c>
      <c r="Y3647" t="s">
        <v>3903</v>
      </c>
      <c r="Z3647" t="s">
        <v>3904</v>
      </c>
      <c r="AA3647">
        <v>2138978</v>
      </c>
    </row>
    <row r="3648" spans="1:31" x14ac:dyDescent="0.25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3</v>
      </c>
      <c r="F3648" s="218">
        <f t="shared" si="285"/>
        <v>9000</v>
      </c>
      <c r="G3648" s="207">
        <v>1267303</v>
      </c>
      <c r="H3648" s="203">
        <v>37029.431944444441</v>
      </c>
      <c r="I3648" t="s">
        <v>2365</v>
      </c>
      <c r="M3648" t="s">
        <v>2476</v>
      </c>
      <c r="N3648" t="s">
        <v>3110</v>
      </c>
      <c r="O3648" t="s">
        <v>2606</v>
      </c>
      <c r="Q3648" s="204">
        <v>3000</v>
      </c>
      <c r="S3648" t="s">
        <v>2477</v>
      </c>
      <c r="T3648" t="s">
        <v>3899</v>
      </c>
      <c r="U3648" s="206">
        <v>4.1849999999999996</v>
      </c>
      <c r="V3648" t="s">
        <v>2366</v>
      </c>
      <c r="W3648" t="s">
        <v>2319</v>
      </c>
      <c r="X3648" t="s">
        <v>2320</v>
      </c>
      <c r="Y3648" t="s">
        <v>3114</v>
      </c>
      <c r="Z3648" t="s">
        <v>3532</v>
      </c>
      <c r="AA3648">
        <v>798373</v>
      </c>
      <c r="AB3648" s="203">
        <v>37030.875</v>
      </c>
      <c r="AC3648" s="203">
        <v>37032.875</v>
      </c>
      <c r="AE3648" s="116">
        <f>IF(S3648="Gallon",F3648/42,F3648)</f>
        <v>9000</v>
      </c>
    </row>
    <row r="3649" spans="1:31" x14ac:dyDescent="0.25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30</v>
      </c>
      <c r="F3649" s="218">
        <f t="shared" si="285"/>
        <v>300000</v>
      </c>
      <c r="G3649" s="207">
        <v>1267305</v>
      </c>
      <c r="H3649" s="203">
        <v>37029.431956018518</v>
      </c>
      <c r="I3649" t="s">
        <v>3136</v>
      </c>
      <c r="M3649" t="s">
        <v>2476</v>
      </c>
      <c r="N3649" t="s">
        <v>2711</v>
      </c>
      <c r="O3649" t="s">
        <v>2712</v>
      </c>
      <c r="Q3649" s="204">
        <v>10000</v>
      </c>
      <c r="S3649" t="s">
        <v>2477</v>
      </c>
      <c r="T3649" t="s">
        <v>3899</v>
      </c>
      <c r="U3649" s="206">
        <v>4.22</v>
      </c>
      <c r="V3649" t="s">
        <v>2981</v>
      </c>
      <c r="W3649" t="s">
        <v>3390</v>
      </c>
      <c r="X3649" t="s">
        <v>2713</v>
      </c>
      <c r="Y3649" t="s">
        <v>3964</v>
      </c>
      <c r="Z3649" t="s">
        <v>3532</v>
      </c>
      <c r="AA3649" t="s">
        <v>449</v>
      </c>
      <c r="AB3649" s="203">
        <v>37043.875</v>
      </c>
      <c r="AC3649" s="203">
        <v>37072.875</v>
      </c>
    </row>
    <row r="3650" spans="1:31" x14ac:dyDescent="0.25">
      <c r="A3650" s="44" t="str">
        <f t="shared" si="281"/>
        <v xml:space="preserve"> Metals Financial</v>
      </c>
      <c r="B3650" s="44" t="str">
        <f t="shared" si="282"/>
        <v/>
      </c>
      <c r="C3650" s="44" t="str">
        <f t="shared" si="283"/>
        <v>Metals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</v>
      </c>
      <c r="F3650" s="218">
        <f t="shared" si="285"/>
        <v>20</v>
      </c>
      <c r="G3650" s="207">
        <v>1267306</v>
      </c>
      <c r="H3650" s="203">
        <v>37029.431967592594</v>
      </c>
      <c r="I3650" t="s">
        <v>3869</v>
      </c>
      <c r="M3650" t="s">
        <v>2482</v>
      </c>
      <c r="N3650" t="s">
        <v>3951</v>
      </c>
      <c r="O3650" t="s">
        <v>3952</v>
      </c>
      <c r="Q3650" s="204">
        <v>20</v>
      </c>
      <c r="S3650" t="s">
        <v>3898</v>
      </c>
      <c r="T3650" t="s">
        <v>3899</v>
      </c>
      <c r="U3650" s="206">
        <v>1543</v>
      </c>
      <c r="V3650" t="s">
        <v>3957</v>
      </c>
      <c r="W3650" t="s">
        <v>3922</v>
      </c>
      <c r="X3650" t="s">
        <v>3902</v>
      </c>
      <c r="Y3650" t="s">
        <v>3903</v>
      </c>
      <c r="Z3650" t="s">
        <v>3904</v>
      </c>
      <c r="AA3650">
        <v>2138980</v>
      </c>
    </row>
    <row r="3651" spans="1:31" x14ac:dyDescent="0.25">
      <c r="A3651" s="44" t="str">
        <f t="shared" si="281"/>
        <v xml:space="preserve"> Metals Financial</v>
      </c>
      <c r="B3651" s="44" t="str">
        <f t="shared" si="282"/>
        <v/>
      </c>
      <c r="C3651" s="44" t="str">
        <f t="shared" si="283"/>
        <v>Metals</v>
      </c>
      <c r="D3651" s="44" t="str">
        <f t="shared" si="284"/>
        <v>Financial</v>
      </c>
      <c r="E3651" s="44">
        <f>IF(VLOOKUP(S3651,'DD-Lookup'!$J$6:$L$50,3,FALSE)="Monthly",(YEAR(AC3651)-YEAR(AB3651))*12+MONTH(AC3651)-MONTH(AB3651)+1,(AC3651-AB3651+1))</f>
        <v>1</v>
      </c>
      <c r="F3651" s="218">
        <f t="shared" si="285"/>
        <v>4</v>
      </c>
      <c r="G3651" s="207">
        <v>1267307</v>
      </c>
      <c r="H3651" s="203">
        <v>37029.431979166664</v>
      </c>
      <c r="I3651" t="s">
        <v>1197</v>
      </c>
      <c r="M3651" t="s">
        <v>2482</v>
      </c>
      <c r="N3651" t="s">
        <v>3896</v>
      </c>
      <c r="O3651" t="s">
        <v>3897</v>
      </c>
      <c r="P3651" s="204">
        <v>4</v>
      </c>
      <c r="S3651" t="s">
        <v>3898</v>
      </c>
      <c r="T3651" t="s">
        <v>3899</v>
      </c>
      <c r="U3651" s="206">
        <v>1711</v>
      </c>
      <c r="V3651" t="s">
        <v>1198</v>
      </c>
      <c r="W3651" t="s">
        <v>3922</v>
      </c>
      <c r="X3651" t="s">
        <v>3902</v>
      </c>
      <c r="Y3651" t="s">
        <v>3903</v>
      </c>
      <c r="Z3651" t="s">
        <v>3904</v>
      </c>
      <c r="AA3651">
        <v>2138982</v>
      </c>
    </row>
    <row r="3652" spans="1:31" x14ac:dyDescent="0.25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3</v>
      </c>
      <c r="F3652" s="218">
        <f t="shared" si="285"/>
        <v>15000</v>
      </c>
      <c r="G3652" s="207">
        <v>1267309</v>
      </c>
      <c r="H3652" s="203">
        <v>37029.432013888887</v>
      </c>
      <c r="I3652" t="s">
        <v>2420</v>
      </c>
      <c r="M3652" t="s">
        <v>2476</v>
      </c>
      <c r="N3652" t="s">
        <v>3110</v>
      </c>
      <c r="O3652" t="s">
        <v>2612</v>
      </c>
      <c r="P3652" s="204">
        <v>5000</v>
      </c>
      <c r="S3652" t="s">
        <v>2477</v>
      </c>
      <c r="T3652" t="s">
        <v>3899</v>
      </c>
      <c r="U3652" s="206">
        <v>4.1449999999999996</v>
      </c>
      <c r="V3652" t="s">
        <v>2421</v>
      </c>
      <c r="W3652" t="s">
        <v>2326</v>
      </c>
      <c r="X3652" t="s">
        <v>2378</v>
      </c>
      <c r="Y3652" t="s">
        <v>3114</v>
      </c>
      <c r="Z3652" t="s">
        <v>3532</v>
      </c>
      <c r="AA3652">
        <v>798375</v>
      </c>
      <c r="AB3652" s="203">
        <v>37030.875</v>
      </c>
      <c r="AC3652" s="203">
        <v>37032.875</v>
      </c>
    </row>
    <row r="3653" spans="1:31" x14ac:dyDescent="0.25">
      <c r="A3653" s="44" t="str">
        <f t="shared" si="281"/>
        <v xml:space="preserve"> Metals Financial</v>
      </c>
      <c r="B3653" s="44" t="str">
        <f t="shared" si="282"/>
        <v/>
      </c>
      <c r="C3653" s="44" t="str">
        <f t="shared" si="283"/>
        <v>Metals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1</v>
      </c>
      <c r="F3653" s="218">
        <f t="shared" si="285"/>
        <v>20</v>
      </c>
      <c r="G3653" s="207">
        <v>1267310</v>
      </c>
      <c r="H3653" s="203">
        <v>37029.432037037041</v>
      </c>
      <c r="I3653" t="s">
        <v>3869</v>
      </c>
      <c r="M3653" t="s">
        <v>2482</v>
      </c>
      <c r="N3653" t="s">
        <v>3951</v>
      </c>
      <c r="O3653" t="s">
        <v>3952</v>
      </c>
      <c r="Q3653" s="204">
        <v>20</v>
      </c>
      <c r="S3653" t="s">
        <v>3898</v>
      </c>
      <c r="T3653" t="s">
        <v>3899</v>
      </c>
      <c r="U3653" s="206">
        <v>1544</v>
      </c>
      <c r="V3653" t="s">
        <v>3957</v>
      </c>
      <c r="W3653" t="s">
        <v>3922</v>
      </c>
      <c r="X3653" t="s">
        <v>3902</v>
      </c>
      <c r="Y3653" t="s">
        <v>3903</v>
      </c>
      <c r="Z3653" t="s">
        <v>3904</v>
      </c>
      <c r="AA3653">
        <v>2138986</v>
      </c>
    </row>
    <row r="3654" spans="1:31" x14ac:dyDescent="0.25">
      <c r="A3654" s="44" t="str">
        <f t="shared" si="281"/>
        <v xml:space="preserve"> Metals Financial</v>
      </c>
      <c r="B3654" s="44" t="str">
        <f t="shared" si="282"/>
        <v/>
      </c>
      <c r="C3654" s="44" t="str">
        <f t="shared" si="283"/>
        <v>Metals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1</v>
      </c>
      <c r="F3654" s="218">
        <f t="shared" si="285"/>
        <v>10</v>
      </c>
      <c r="G3654" s="207">
        <v>1267311</v>
      </c>
      <c r="H3654" s="203">
        <v>37029.432187500002</v>
      </c>
      <c r="I3654" t="s">
        <v>3895</v>
      </c>
      <c r="M3654" t="s">
        <v>2482</v>
      </c>
      <c r="N3654" t="s">
        <v>3896</v>
      </c>
      <c r="O3654" t="s">
        <v>3897</v>
      </c>
      <c r="Q3654" s="204">
        <v>10</v>
      </c>
      <c r="S3654" t="s">
        <v>3898</v>
      </c>
      <c r="T3654" t="s">
        <v>3899</v>
      </c>
      <c r="U3654" s="206">
        <v>1712</v>
      </c>
      <c r="V3654" t="s">
        <v>2772</v>
      </c>
      <c r="W3654" t="s">
        <v>3922</v>
      </c>
      <c r="X3654" t="s">
        <v>3902</v>
      </c>
      <c r="Y3654" t="s">
        <v>3903</v>
      </c>
      <c r="Z3654" t="s">
        <v>3904</v>
      </c>
      <c r="AA3654">
        <v>2138990</v>
      </c>
    </row>
    <row r="3655" spans="1:31" x14ac:dyDescent="0.25">
      <c r="A3655" s="44" t="str">
        <f t="shared" si="281"/>
        <v xml:space="preserve"> Metals Financial</v>
      </c>
      <c r="B3655" s="44" t="str">
        <f t="shared" si="282"/>
        <v/>
      </c>
      <c r="C3655" s="44" t="str">
        <f t="shared" si="283"/>
        <v>Metals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1</v>
      </c>
      <c r="F3655" s="218">
        <f t="shared" si="285"/>
        <v>20</v>
      </c>
      <c r="G3655" s="207">
        <v>1267312</v>
      </c>
      <c r="H3655" s="203">
        <v>37029.432210648149</v>
      </c>
      <c r="I3655" t="s">
        <v>1211</v>
      </c>
      <c r="M3655" t="s">
        <v>2482</v>
      </c>
      <c r="N3655" t="s">
        <v>3951</v>
      </c>
      <c r="O3655" t="s">
        <v>3952</v>
      </c>
      <c r="P3655" s="204">
        <v>20</v>
      </c>
      <c r="S3655" t="s">
        <v>3898</v>
      </c>
      <c r="T3655" t="s">
        <v>3899</v>
      </c>
      <c r="U3655" s="206">
        <v>1544</v>
      </c>
      <c r="V3655" t="s">
        <v>1212</v>
      </c>
      <c r="W3655" t="s">
        <v>3922</v>
      </c>
      <c r="X3655" t="s">
        <v>3902</v>
      </c>
      <c r="Y3655" t="s">
        <v>3903</v>
      </c>
      <c r="Z3655" t="s">
        <v>3904</v>
      </c>
      <c r="AA3655">
        <v>2138988</v>
      </c>
    </row>
    <row r="3656" spans="1:31" x14ac:dyDescent="0.25">
      <c r="A3656" s="44" t="str">
        <f t="shared" si="281"/>
        <v xml:space="preserve"> Metals Financial</v>
      </c>
      <c r="B3656" s="44" t="str">
        <f t="shared" si="282"/>
        <v/>
      </c>
      <c r="C3656" s="44" t="str">
        <f t="shared" si="283"/>
        <v>Metals</v>
      </c>
      <c r="D3656" s="44" t="str">
        <f t="shared" si="284"/>
        <v>Financial</v>
      </c>
      <c r="E3656" s="44">
        <f>IF(VLOOKUP(S3656,'DD-Lookup'!$J$6:$L$50,3,FALSE)="Monthly",(YEAR(AC3656)-YEAR(AB3656))*12+MONTH(AC3656)-MONTH(AB3656)+1,(AC3656-AB3656+1))</f>
        <v>1</v>
      </c>
      <c r="F3656" s="218">
        <f t="shared" si="285"/>
        <v>20</v>
      </c>
      <c r="G3656" s="207">
        <v>1267313</v>
      </c>
      <c r="H3656" s="203">
        <v>37029.432256944441</v>
      </c>
      <c r="I3656" t="s">
        <v>1211</v>
      </c>
      <c r="M3656" t="s">
        <v>2482</v>
      </c>
      <c r="N3656" t="s">
        <v>3951</v>
      </c>
      <c r="O3656" t="s">
        <v>3952</v>
      </c>
      <c r="P3656" s="204">
        <v>20</v>
      </c>
      <c r="S3656" t="s">
        <v>3898</v>
      </c>
      <c r="T3656" t="s">
        <v>3899</v>
      </c>
      <c r="U3656" s="206">
        <v>1543</v>
      </c>
      <c r="V3656" t="s">
        <v>1212</v>
      </c>
      <c r="W3656" t="s">
        <v>3922</v>
      </c>
      <c r="X3656" t="s">
        <v>3902</v>
      </c>
      <c r="Y3656" t="s">
        <v>3903</v>
      </c>
      <c r="Z3656" t="s">
        <v>3904</v>
      </c>
      <c r="AA3656">
        <v>2138992</v>
      </c>
    </row>
    <row r="3657" spans="1:31" x14ac:dyDescent="0.25">
      <c r="A3657" s="44" t="str">
        <f t="shared" si="281"/>
        <v xml:space="preserve"> Metals Financial</v>
      </c>
      <c r="B3657" s="44" t="str">
        <f t="shared" si="282"/>
        <v/>
      </c>
      <c r="C3657" s="44" t="str">
        <f t="shared" si="283"/>
        <v>Metals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1</v>
      </c>
      <c r="F3657" s="218">
        <f t="shared" si="285"/>
        <v>20</v>
      </c>
      <c r="G3657" s="207">
        <v>1267314</v>
      </c>
      <c r="H3657" s="203">
        <v>37029.432268518518</v>
      </c>
      <c r="I3657" t="s">
        <v>3869</v>
      </c>
      <c r="M3657" t="s">
        <v>2482</v>
      </c>
      <c r="N3657" t="s">
        <v>3951</v>
      </c>
      <c r="O3657" t="s">
        <v>3952</v>
      </c>
      <c r="Q3657" s="204">
        <v>20</v>
      </c>
      <c r="S3657" t="s">
        <v>3898</v>
      </c>
      <c r="T3657" t="s">
        <v>3899</v>
      </c>
      <c r="U3657" s="206">
        <v>1544</v>
      </c>
      <c r="V3657" t="s">
        <v>3957</v>
      </c>
      <c r="W3657" t="s">
        <v>3922</v>
      </c>
      <c r="X3657" t="s">
        <v>3902</v>
      </c>
      <c r="Y3657" t="s">
        <v>3903</v>
      </c>
      <c r="Z3657" t="s">
        <v>3904</v>
      </c>
      <c r="AA3657">
        <v>2138994</v>
      </c>
    </row>
    <row r="3658" spans="1:31" x14ac:dyDescent="0.25">
      <c r="A3658" s="44" t="str">
        <f t="shared" si="281"/>
        <v xml:space="preserve"> Natural Gas Physical</v>
      </c>
      <c r="B3658" s="44" t="str">
        <f t="shared" si="282"/>
        <v/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4</v>
      </c>
      <c r="F3658" s="218">
        <f t="shared" si="285"/>
        <v>40000</v>
      </c>
      <c r="G3658" s="207">
        <v>1267315</v>
      </c>
      <c r="H3658" s="203">
        <v>37029.432303240741</v>
      </c>
      <c r="I3658" t="s">
        <v>2955</v>
      </c>
      <c r="M3658" t="s">
        <v>2476</v>
      </c>
      <c r="N3658" t="s">
        <v>2391</v>
      </c>
      <c r="O3658" t="s">
        <v>2080</v>
      </c>
      <c r="Q3658" s="204">
        <v>10000</v>
      </c>
      <c r="S3658" t="s">
        <v>4050</v>
      </c>
      <c r="T3658" t="s">
        <v>2392</v>
      </c>
      <c r="U3658" s="206">
        <v>5.44</v>
      </c>
      <c r="V3658" t="s">
        <v>3680</v>
      </c>
      <c r="W3658" t="s">
        <v>2394</v>
      </c>
      <c r="X3658" t="s">
        <v>2395</v>
      </c>
      <c r="Y3658" t="s">
        <v>3114</v>
      </c>
      <c r="Z3658" t="s">
        <v>3533</v>
      </c>
      <c r="AA3658">
        <v>798376</v>
      </c>
      <c r="AB3658" s="203">
        <v>37029.875</v>
      </c>
      <c r="AC3658" s="203">
        <v>37032.875</v>
      </c>
    </row>
    <row r="3659" spans="1:31" x14ac:dyDescent="0.25">
      <c r="A3659" s="44" t="str">
        <f t="shared" ref="A3659:A3722" si="286">B3659&amp;" "&amp;C3659&amp;" "&amp;D3659</f>
        <v xml:space="preserve"> Metals Financial</v>
      </c>
      <c r="B3659" s="44" t="str">
        <f t="shared" ref="B3659:B3722" si="287">IF((LEFT(N3659,2)="US"),"US","")</f>
        <v/>
      </c>
      <c r="C3659" s="44" t="str">
        <f t="shared" ref="C3659:C3722" si="288">M3659</f>
        <v>Metals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8">
        <f t="shared" ref="F3659:F3722" si="290">E3659*SUM(P3659:Q3659)</f>
        <v>20</v>
      </c>
      <c r="G3659" s="207">
        <v>1267316</v>
      </c>
      <c r="H3659" s="203">
        <v>37029.432349537034</v>
      </c>
      <c r="I3659" t="s">
        <v>3869</v>
      </c>
      <c r="M3659" t="s">
        <v>2482</v>
      </c>
      <c r="N3659" t="s">
        <v>3951</v>
      </c>
      <c r="O3659" t="s">
        <v>3952</v>
      </c>
      <c r="Q3659" s="204">
        <v>20</v>
      </c>
      <c r="S3659" t="s">
        <v>3898</v>
      </c>
      <c r="T3659" t="s">
        <v>3899</v>
      </c>
      <c r="U3659" s="206">
        <v>1545</v>
      </c>
      <c r="V3659" t="s">
        <v>3957</v>
      </c>
      <c r="W3659" t="s">
        <v>3922</v>
      </c>
      <c r="X3659" t="s">
        <v>3902</v>
      </c>
      <c r="Y3659" t="s">
        <v>3903</v>
      </c>
      <c r="Z3659" t="s">
        <v>3904</v>
      </c>
      <c r="AA3659">
        <v>2138996</v>
      </c>
    </row>
    <row r="3660" spans="1:31" x14ac:dyDescent="0.25">
      <c r="A3660" s="44" t="str">
        <f t="shared" si="286"/>
        <v xml:space="preserve"> Metals Financial</v>
      </c>
      <c r="B3660" s="44" t="str">
        <f t="shared" si="287"/>
        <v/>
      </c>
      <c r="C3660" s="44" t="str">
        <f t="shared" si="288"/>
        <v>Metals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1</v>
      </c>
      <c r="F3660" s="218">
        <f t="shared" si="290"/>
        <v>20</v>
      </c>
      <c r="G3660" s="207">
        <v>1267318</v>
      </c>
      <c r="H3660" s="203">
        <v>37029.432372685187</v>
      </c>
      <c r="I3660" t="s">
        <v>1211</v>
      </c>
      <c r="M3660" t="s">
        <v>2482</v>
      </c>
      <c r="N3660" t="s">
        <v>3951</v>
      </c>
      <c r="O3660" t="s">
        <v>3952</v>
      </c>
      <c r="P3660" s="204">
        <v>20</v>
      </c>
      <c r="S3660" t="s">
        <v>3898</v>
      </c>
      <c r="T3660" t="s">
        <v>3899</v>
      </c>
      <c r="U3660" s="206">
        <v>1544</v>
      </c>
      <c r="V3660" t="s">
        <v>1212</v>
      </c>
      <c r="W3660" t="s">
        <v>3922</v>
      </c>
      <c r="X3660" t="s">
        <v>3902</v>
      </c>
      <c r="Y3660" t="s">
        <v>3903</v>
      </c>
      <c r="Z3660" t="s">
        <v>3904</v>
      </c>
      <c r="AA3660">
        <v>2138998</v>
      </c>
    </row>
    <row r="3661" spans="1:31" x14ac:dyDescent="0.25">
      <c r="A3661" s="44" t="str">
        <f t="shared" si="286"/>
        <v>US Natural Gas Financial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30</v>
      </c>
      <c r="F3661" s="218">
        <f t="shared" si="290"/>
        <v>300000</v>
      </c>
      <c r="G3661" s="207">
        <v>1267319</v>
      </c>
      <c r="H3661" s="203">
        <v>37029.432430555556</v>
      </c>
      <c r="I3661" t="s">
        <v>3166</v>
      </c>
      <c r="M3661" t="s">
        <v>2476</v>
      </c>
      <c r="N3661" t="s">
        <v>2711</v>
      </c>
      <c r="O3661" t="s">
        <v>2712</v>
      </c>
      <c r="Q3661" s="204">
        <v>10000</v>
      </c>
      <c r="S3661" t="s">
        <v>2477</v>
      </c>
      <c r="T3661" t="s">
        <v>3899</v>
      </c>
      <c r="U3661" s="206">
        <v>4.22</v>
      </c>
      <c r="V3661" t="s">
        <v>3167</v>
      </c>
      <c r="W3661" t="s">
        <v>3390</v>
      </c>
      <c r="X3661" t="s">
        <v>2713</v>
      </c>
      <c r="Y3661" t="s">
        <v>3964</v>
      </c>
      <c r="Z3661" t="s">
        <v>3532</v>
      </c>
      <c r="AA3661" t="s">
        <v>450</v>
      </c>
      <c r="AB3661" s="203">
        <v>37043.875</v>
      </c>
      <c r="AC3661" s="203">
        <v>37072.875</v>
      </c>
    </row>
    <row r="3662" spans="1:31" x14ac:dyDescent="0.25">
      <c r="A3662" s="44" t="str">
        <f t="shared" si="286"/>
        <v xml:space="preserve"> Metals Financial</v>
      </c>
      <c r="B3662" s="44" t="str">
        <f t="shared" si="287"/>
        <v/>
      </c>
      <c r="C3662" s="44" t="str">
        <f t="shared" si="288"/>
        <v>Metals</v>
      </c>
      <c r="D3662" s="44" t="str">
        <f t="shared" si="289"/>
        <v>Financial</v>
      </c>
      <c r="E3662" s="44">
        <f>IF(VLOOKUP(S3662,'DD-Lookup'!$J$6:$L$50,3,FALSE)="Monthly",(YEAR(AC3662)-YEAR(AB3662))*12+MONTH(AC3662)-MONTH(AB3662)+1,(AC3662-AB3662+1))</f>
        <v>1</v>
      </c>
      <c r="F3662" s="218">
        <f t="shared" si="290"/>
        <v>20</v>
      </c>
      <c r="G3662" s="207">
        <v>1267322</v>
      </c>
      <c r="H3662" s="203">
        <v>37029.43246527778</v>
      </c>
      <c r="I3662" t="s">
        <v>3869</v>
      </c>
      <c r="M3662" t="s">
        <v>2482</v>
      </c>
      <c r="N3662" t="s">
        <v>3951</v>
      </c>
      <c r="O3662" t="s">
        <v>3952</v>
      </c>
      <c r="Q3662" s="204">
        <v>20</v>
      </c>
      <c r="S3662" t="s">
        <v>3898</v>
      </c>
      <c r="T3662" t="s">
        <v>3899</v>
      </c>
      <c r="U3662" s="206">
        <v>1545</v>
      </c>
      <c r="V3662" t="s">
        <v>3957</v>
      </c>
      <c r="W3662" t="s">
        <v>3922</v>
      </c>
      <c r="X3662" t="s">
        <v>3902</v>
      </c>
      <c r="Y3662" t="s">
        <v>3903</v>
      </c>
      <c r="Z3662" t="s">
        <v>3904</v>
      </c>
      <c r="AA3662">
        <v>2139000</v>
      </c>
    </row>
    <row r="3663" spans="1:31" x14ac:dyDescent="0.25">
      <c r="A3663" s="44" t="str">
        <f t="shared" si="286"/>
        <v xml:space="preserve"> Metals Financial</v>
      </c>
      <c r="B3663" s="44" t="str">
        <f t="shared" si="287"/>
        <v/>
      </c>
      <c r="C3663" s="44" t="str">
        <f t="shared" si="288"/>
        <v>Metals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1</v>
      </c>
      <c r="F3663" s="218">
        <f t="shared" si="290"/>
        <v>2</v>
      </c>
      <c r="G3663" s="207">
        <v>1267323</v>
      </c>
      <c r="H3663" s="203">
        <v>37029.432488425926</v>
      </c>
      <c r="I3663" t="s">
        <v>3966</v>
      </c>
      <c r="M3663" t="s">
        <v>2482</v>
      </c>
      <c r="N3663" t="s">
        <v>3972</v>
      </c>
      <c r="O3663" t="s">
        <v>3973</v>
      </c>
      <c r="Q3663" s="204">
        <v>2</v>
      </c>
      <c r="S3663" t="s">
        <v>3974</v>
      </c>
      <c r="T3663" t="s">
        <v>3899</v>
      </c>
      <c r="U3663" s="206">
        <v>7265</v>
      </c>
      <c r="V3663" t="s">
        <v>4025</v>
      </c>
      <c r="W3663" t="s">
        <v>3976</v>
      </c>
      <c r="X3663" t="s">
        <v>3902</v>
      </c>
      <c r="Y3663" t="s">
        <v>3903</v>
      </c>
      <c r="Z3663" t="s">
        <v>3904</v>
      </c>
      <c r="AA3663">
        <v>2139002</v>
      </c>
    </row>
    <row r="3664" spans="1:31" x14ac:dyDescent="0.25">
      <c r="A3664" s="44" t="str">
        <f t="shared" si="286"/>
        <v xml:space="preserve"> Metals Financial</v>
      </c>
      <c r="B3664" s="44" t="str">
        <f t="shared" si="287"/>
        <v/>
      </c>
      <c r="C3664" s="44" t="str">
        <f t="shared" si="288"/>
        <v>Metals</v>
      </c>
      <c r="D3664" s="44" t="str">
        <f t="shared" si="289"/>
        <v>Financial</v>
      </c>
      <c r="E3664" s="44">
        <f>IF(VLOOKUP(S3664,'DD-Lookup'!$J$6:$L$50,3,FALSE)="Monthly",(YEAR(AC3664)-YEAR(AB3664))*12+MONTH(AC3664)-MONTH(AB3664)+1,(AC3664-AB3664+1))</f>
        <v>1</v>
      </c>
      <c r="F3664" s="218">
        <f t="shared" si="290"/>
        <v>10</v>
      </c>
      <c r="G3664" s="207">
        <v>1267324</v>
      </c>
      <c r="H3664" s="203">
        <v>37029.432500000003</v>
      </c>
      <c r="I3664" t="s">
        <v>4110</v>
      </c>
      <c r="M3664" t="s">
        <v>2482</v>
      </c>
      <c r="N3664" t="s">
        <v>3951</v>
      </c>
      <c r="O3664" t="s">
        <v>3952</v>
      </c>
      <c r="P3664" s="204">
        <v>10</v>
      </c>
      <c r="S3664" t="s">
        <v>3898</v>
      </c>
      <c r="T3664" t="s">
        <v>3899</v>
      </c>
      <c r="U3664" s="206">
        <v>1544</v>
      </c>
      <c r="V3664" t="s">
        <v>4111</v>
      </c>
      <c r="W3664" t="s">
        <v>3922</v>
      </c>
      <c r="X3664" t="s">
        <v>3902</v>
      </c>
      <c r="Y3664" t="s">
        <v>3903</v>
      </c>
      <c r="Z3664" t="s">
        <v>3904</v>
      </c>
      <c r="AA3664">
        <v>2139004</v>
      </c>
      <c r="AE3664" s="116">
        <f>IF(S3664="Gallon",F3664/42,F3664)</f>
        <v>10</v>
      </c>
    </row>
    <row r="3665" spans="1:29" x14ac:dyDescent="0.25">
      <c r="A3665" s="44" t="str">
        <f t="shared" si="286"/>
        <v>US Natural Gas Financial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Financial</v>
      </c>
      <c r="E3665" s="44">
        <f>IF(VLOOKUP(S3665,'DD-Lookup'!$J$6:$L$50,3,FALSE)="Monthly",(YEAR(AC3665)-YEAR(AB3665))*12+MONTH(AC3665)-MONTH(AB3665)+1,(AC3665-AB3665+1))</f>
        <v>151</v>
      </c>
      <c r="F3665" s="218">
        <f t="shared" si="290"/>
        <v>755000</v>
      </c>
      <c r="G3665" s="207">
        <v>1267325</v>
      </c>
      <c r="H3665" s="203">
        <v>37029.432511574072</v>
      </c>
      <c r="I3665" t="s">
        <v>2309</v>
      </c>
      <c r="M3665" t="s">
        <v>2476</v>
      </c>
      <c r="N3665" t="s">
        <v>2711</v>
      </c>
      <c r="O3665" t="s">
        <v>3148</v>
      </c>
      <c r="Q3665" s="204">
        <v>5000</v>
      </c>
      <c r="S3665" t="s">
        <v>2477</v>
      </c>
      <c r="T3665" t="s">
        <v>3899</v>
      </c>
      <c r="U3665" s="206">
        <v>4.71</v>
      </c>
      <c r="V3665" t="s">
        <v>2311</v>
      </c>
      <c r="W3665" t="s">
        <v>3390</v>
      </c>
      <c r="X3665" t="s">
        <v>2713</v>
      </c>
      <c r="Y3665" t="s">
        <v>3964</v>
      </c>
      <c r="Z3665" t="s">
        <v>3532</v>
      </c>
      <c r="AA3665" t="s">
        <v>451</v>
      </c>
      <c r="AB3665" s="203">
        <v>37196</v>
      </c>
      <c r="AC3665" s="203">
        <v>37346</v>
      </c>
    </row>
    <row r="3666" spans="1:29" x14ac:dyDescent="0.25">
      <c r="A3666" s="44" t="str">
        <f t="shared" si="286"/>
        <v xml:space="preserve"> Metals Financial</v>
      </c>
      <c r="B3666" s="44" t="str">
        <f t="shared" si="287"/>
        <v/>
      </c>
      <c r="C3666" s="44" t="str">
        <f t="shared" si="288"/>
        <v>Metals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1</v>
      </c>
      <c r="F3666" s="218">
        <f t="shared" si="290"/>
        <v>10</v>
      </c>
      <c r="G3666" s="207">
        <v>1267326</v>
      </c>
      <c r="H3666" s="203">
        <v>37029.432523148149</v>
      </c>
      <c r="I3666" t="s">
        <v>4022</v>
      </c>
      <c r="M3666" t="s">
        <v>2482</v>
      </c>
      <c r="N3666" t="s">
        <v>3951</v>
      </c>
      <c r="O3666" t="s">
        <v>3952</v>
      </c>
      <c r="P3666" s="204">
        <v>10</v>
      </c>
      <c r="S3666" t="s">
        <v>3898</v>
      </c>
      <c r="T3666" t="s">
        <v>3899</v>
      </c>
      <c r="U3666" s="206">
        <v>1544</v>
      </c>
      <c r="V3666" t="s">
        <v>1210</v>
      </c>
      <c r="W3666" t="s">
        <v>3922</v>
      </c>
      <c r="X3666" t="s">
        <v>3902</v>
      </c>
      <c r="Y3666" t="s">
        <v>3903</v>
      </c>
      <c r="Z3666" t="s">
        <v>3904</v>
      </c>
      <c r="AA3666">
        <v>2139006</v>
      </c>
    </row>
    <row r="3667" spans="1:29" x14ac:dyDescent="0.25">
      <c r="A3667" s="44" t="str">
        <f t="shared" si="286"/>
        <v>US Oil Products Financial</v>
      </c>
      <c r="B3667" s="44" t="str">
        <f t="shared" si="287"/>
        <v>US</v>
      </c>
      <c r="C3667" s="44" t="str">
        <f t="shared" si="288"/>
        <v>Oil Products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1</v>
      </c>
      <c r="F3667" s="218">
        <f t="shared" si="290"/>
        <v>10000</v>
      </c>
      <c r="G3667" s="207">
        <v>1267327</v>
      </c>
      <c r="H3667" s="203">
        <v>37029.432523148149</v>
      </c>
      <c r="I3667" t="s">
        <v>4149</v>
      </c>
      <c r="M3667" t="s">
        <v>2480</v>
      </c>
      <c r="N3667" t="s">
        <v>3748</v>
      </c>
      <c r="O3667" t="s">
        <v>143</v>
      </c>
      <c r="Q3667" s="204">
        <v>10000</v>
      </c>
      <c r="S3667" t="s">
        <v>3235</v>
      </c>
      <c r="T3667" t="s">
        <v>3899</v>
      </c>
      <c r="U3667" s="206">
        <v>82.05</v>
      </c>
      <c r="V3667" t="s">
        <v>3811</v>
      </c>
      <c r="W3667" t="s">
        <v>3750</v>
      </c>
      <c r="X3667" t="s">
        <v>3751</v>
      </c>
      <c r="Y3667" t="s">
        <v>3964</v>
      </c>
      <c r="Z3667" t="s">
        <v>3532</v>
      </c>
      <c r="AA3667" t="s">
        <v>452</v>
      </c>
      <c r="AB3667" s="203">
        <v>37073.875</v>
      </c>
      <c r="AC3667" s="203">
        <v>37103.875</v>
      </c>
    </row>
    <row r="3668" spans="1:29" x14ac:dyDescent="0.25">
      <c r="A3668" s="44" t="str">
        <f t="shared" si="286"/>
        <v xml:space="preserve"> Natural Gas Physical</v>
      </c>
      <c r="B3668" s="44" t="str">
        <f t="shared" si="287"/>
        <v/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4</v>
      </c>
      <c r="F3668" s="218">
        <f t="shared" si="290"/>
        <v>40000</v>
      </c>
      <c r="G3668" s="207">
        <v>1267328</v>
      </c>
      <c r="H3668" s="203">
        <v>37029.432569444441</v>
      </c>
      <c r="I3668" t="s">
        <v>115</v>
      </c>
      <c r="M3668" t="s">
        <v>2476</v>
      </c>
      <c r="N3668" t="s">
        <v>2391</v>
      </c>
      <c r="O3668" t="s">
        <v>2080</v>
      </c>
      <c r="P3668" s="204">
        <v>10000</v>
      </c>
      <c r="S3668" t="s">
        <v>4050</v>
      </c>
      <c r="T3668" t="s">
        <v>2392</v>
      </c>
      <c r="U3668" s="206">
        <v>5.4349999999999996</v>
      </c>
      <c r="V3668" t="s">
        <v>453</v>
      </c>
      <c r="W3668" t="s">
        <v>2394</v>
      </c>
      <c r="X3668" t="s">
        <v>2395</v>
      </c>
      <c r="Y3668" t="s">
        <v>3114</v>
      </c>
      <c r="Z3668" t="s">
        <v>3533</v>
      </c>
      <c r="AA3668">
        <v>798378</v>
      </c>
      <c r="AB3668" s="203">
        <v>37029.875</v>
      </c>
      <c r="AC3668" s="203">
        <v>37032.875</v>
      </c>
    </row>
    <row r="3669" spans="1:29" x14ac:dyDescent="0.25">
      <c r="A3669" s="44" t="str">
        <f t="shared" si="286"/>
        <v xml:space="preserve"> Metals Financial</v>
      </c>
      <c r="B3669" s="44" t="str">
        <f t="shared" si="287"/>
        <v/>
      </c>
      <c r="C3669" s="44" t="str">
        <f t="shared" si="288"/>
        <v>Metals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1</v>
      </c>
      <c r="F3669" s="218">
        <f t="shared" si="290"/>
        <v>2</v>
      </c>
      <c r="G3669" s="207">
        <v>1267329</v>
      </c>
      <c r="H3669" s="203">
        <v>37029.432592592595</v>
      </c>
      <c r="I3669" t="s">
        <v>3981</v>
      </c>
      <c r="M3669" t="s">
        <v>2482</v>
      </c>
      <c r="N3669" t="s">
        <v>3951</v>
      </c>
      <c r="O3669" t="s">
        <v>3952</v>
      </c>
      <c r="Q3669" s="204">
        <v>2</v>
      </c>
      <c r="S3669" t="s">
        <v>3898</v>
      </c>
      <c r="T3669" t="s">
        <v>3899</v>
      </c>
      <c r="U3669" s="206">
        <v>1545</v>
      </c>
      <c r="V3669" t="s">
        <v>3219</v>
      </c>
      <c r="W3669" t="s">
        <v>3922</v>
      </c>
      <c r="X3669" t="s">
        <v>3902</v>
      </c>
      <c r="Y3669" t="s">
        <v>3903</v>
      </c>
      <c r="Z3669" t="s">
        <v>3904</v>
      </c>
      <c r="AA3669">
        <v>2139008</v>
      </c>
    </row>
    <row r="3670" spans="1:29" x14ac:dyDescent="0.25">
      <c r="A3670" s="44" t="str">
        <f t="shared" si="286"/>
        <v xml:space="preserve"> Metals Financial</v>
      </c>
      <c r="B3670" s="44" t="str">
        <f t="shared" si="287"/>
        <v/>
      </c>
      <c r="C3670" s="44" t="str">
        <f t="shared" si="288"/>
        <v>Metals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1</v>
      </c>
      <c r="F3670" s="218">
        <f t="shared" si="290"/>
        <v>18</v>
      </c>
      <c r="G3670" s="207">
        <v>1267331</v>
      </c>
      <c r="H3670" s="203">
        <v>37029.432650462964</v>
      </c>
      <c r="I3670" t="s">
        <v>3958</v>
      </c>
      <c r="M3670" t="s">
        <v>2482</v>
      </c>
      <c r="N3670" t="s">
        <v>3951</v>
      </c>
      <c r="O3670" t="s">
        <v>3952</v>
      </c>
      <c r="Q3670" s="204">
        <v>18</v>
      </c>
      <c r="S3670" t="s">
        <v>3898</v>
      </c>
      <c r="T3670" t="s">
        <v>3899</v>
      </c>
      <c r="U3670" s="206">
        <v>1545</v>
      </c>
      <c r="V3670" t="s">
        <v>4167</v>
      </c>
      <c r="W3670" t="s">
        <v>3922</v>
      </c>
      <c r="X3670" t="s">
        <v>3902</v>
      </c>
      <c r="Y3670" t="s">
        <v>3903</v>
      </c>
      <c r="Z3670" t="s">
        <v>3904</v>
      </c>
      <c r="AA3670">
        <v>2139010</v>
      </c>
    </row>
    <row r="3671" spans="1:29" x14ac:dyDescent="0.25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3</v>
      </c>
      <c r="F3671" s="218">
        <f t="shared" si="290"/>
        <v>10458</v>
      </c>
      <c r="G3671" s="207">
        <v>1267330</v>
      </c>
      <c r="H3671" s="203">
        <v>37029.432650462964</v>
      </c>
      <c r="I3671" t="s">
        <v>2704</v>
      </c>
      <c r="M3671" t="s">
        <v>2476</v>
      </c>
      <c r="N3671" t="s">
        <v>3110</v>
      </c>
      <c r="O3671" t="s">
        <v>2624</v>
      </c>
      <c r="P3671" s="204">
        <v>3486</v>
      </c>
      <c r="S3671" t="s">
        <v>2477</v>
      </c>
      <c r="T3671" t="s">
        <v>3899</v>
      </c>
      <c r="U3671" s="206">
        <v>4.13</v>
      </c>
      <c r="V3671" t="s">
        <v>135</v>
      </c>
      <c r="W3671" t="s">
        <v>4133</v>
      </c>
      <c r="X3671" t="s">
        <v>2378</v>
      </c>
      <c r="Y3671" t="s">
        <v>3114</v>
      </c>
      <c r="Z3671" t="s">
        <v>3532</v>
      </c>
      <c r="AA3671">
        <v>798379</v>
      </c>
      <c r="AB3671" s="203">
        <v>37030.875</v>
      </c>
      <c r="AC3671" s="203">
        <v>37032.875</v>
      </c>
    </row>
    <row r="3672" spans="1:29" x14ac:dyDescent="0.25">
      <c r="A3672" s="44" t="str">
        <f t="shared" si="286"/>
        <v xml:space="preserve"> Metals Financial</v>
      </c>
      <c r="B3672" s="44" t="str">
        <f t="shared" si="287"/>
        <v/>
      </c>
      <c r="C3672" s="44" t="str">
        <f t="shared" si="288"/>
        <v>Metals</v>
      </c>
      <c r="D3672" s="44" t="str">
        <f t="shared" si="289"/>
        <v>Financial</v>
      </c>
      <c r="E3672" s="44">
        <f>IF(VLOOKUP(S3672,'DD-Lookup'!$J$6:$L$50,3,FALSE)="Monthly",(YEAR(AC3672)-YEAR(AB3672))*12+MONTH(AC3672)-MONTH(AB3672)+1,(AC3672-AB3672+1))</f>
        <v>1</v>
      </c>
      <c r="F3672" s="218">
        <f t="shared" si="290"/>
        <v>20</v>
      </c>
      <c r="G3672" s="207">
        <v>1267332</v>
      </c>
      <c r="H3672" s="203">
        <v>37029.43273148148</v>
      </c>
      <c r="I3672" t="s">
        <v>3967</v>
      </c>
      <c r="M3672" t="s">
        <v>2482</v>
      </c>
      <c r="N3672" t="s">
        <v>4026</v>
      </c>
      <c r="O3672" t="s">
        <v>4027</v>
      </c>
      <c r="Q3672" s="204">
        <v>20</v>
      </c>
      <c r="S3672" t="s">
        <v>3898</v>
      </c>
      <c r="T3672" t="s">
        <v>3899</v>
      </c>
      <c r="U3672" s="206">
        <v>968</v>
      </c>
      <c r="V3672" t="s">
        <v>1202</v>
      </c>
      <c r="W3672" t="s">
        <v>3976</v>
      </c>
      <c r="X3672" t="s">
        <v>3902</v>
      </c>
      <c r="Y3672" t="s">
        <v>3903</v>
      </c>
      <c r="Z3672" t="s">
        <v>3904</v>
      </c>
      <c r="AA3672">
        <v>2139012</v>
      </c>
    </row>
    <row r="3673" spans="1:29" x14ac:dyDescent="0.25">
      <c r="A3673" s="44" t="str">
        <f t="shared" si="286"/>
        <v xml:space="preserve"> Metals Financial</v>
      </c>
      <c r="B3673" s="44" t="str">
        <f t="shared" si="287"/>
        <v/>
      </c>
      <c r="C3673" s="44" t="str">
        <f t="shared" si="288"/>
        <v>Metals</v>
      </c>
      <c r="D3673" s="44" t="str">
        <f t="shared" si="289"/>
        <v>Financial</v>
      </c>
      <c r="E3673" s="44">
        <f>IF(VLOOKUP(S3673,'DD-Lookup'!$J$6:$L$50,3,FALSE)="Monthly",(YEAR(AC3673)-YEAR(AB3673))*12+MONTH(AC3673)-MONTH(AB3673)+1,(AC3673-AB3673+1))</f>
        <v>1</v>
      </c>
      <c r="F3673" s="218">
        <f t="shared" si="290"/>
        <v>10</v>
      </c>
      <c r="G3673" s="207">
        <v>1267333</v>
      </c>
      <c r="H3673" s="203">
        <v>37029.432754629626</v>
      </c>
      <c r="I3673" t="s">
        <v>3838</v>
      </c>
      <c r="M3673" t="s">
        <v>2482</v>
      </c>
      <c r="N3673" t="s">
        <v>3896</v>
      </c>
      <c r="O3673" t="s">
        <v>3897</v>
      </c>
      <c r="Q3673" s="204">
        <v>10</v>
      </c>
      <c r="S3673" t="s">
        <v>3898</v>
      </c>
      <c r="T3673" t="s">
        <v>3899</v>
      </c>
      <c r="U3673" s="206">
        <v>1712</v>
      </c>
      <c r="V3673" t="s">
        <v>2627</v>
      </c>
      <c r="W3673" t="s">
        <v>3922</v>
      </c>
      <c r="X3673" t="s">
        <v>3902</v>
      </c>
      <c r="Y3673" t="s">
        <v>3903</v>
      </c>
      <c r="Z3673" t="s">
        <v>3904</v>
      </c>
      <c r="AA3673">
        <v>2139014</v>
      </c>
    </row>
    <row r="3674" spans="1:29" x14ac:dyDescent="0.25">
      <c r="A3674" s="44" t="str">
        <f t="shared" si="286"/>
        <v xml:space="preserve"> Metals Financial</v>
      </c>
      <c r="B3674" s="44" t="str">
        <f t="shared" si="287"/>
        <v/>
      </c>
      <c r="C3674" s="44" t="str">
        <f t="shared" si="288"/>
        <v>Metals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1</v>
      </c>
      <c r="F3674" s="218">
        <f t="shared" si="290"/>
        <v>20</v>
      </c>
      <c r="G3674" s="207">
        <v>1267334</v>
      </c>
      <c r="H3674" s="203">
        <v>37029.432789351849</v>
      </c>
      <c r="I3674" t="s">
        <v>4007</v>
      </c>
      <c r="M3674" t="s">
        <v>2482</v>
      </c>
      <c r="N3674" t="s">
        <v>3896</v>
      </c>
      <c r="O3674" t="s">
        <v>3897</v>
      </c>
      <c r="P3674" s="204">
        <v>20</v>
      </c>
      <c r="S3674" t="s">
        <v>3898</v>
      </c>
      <c r="T3674" t="s">
        <v>3899</v>
      </c>
      <c r="U3674" s="206">
        <v>1711</v>
      </c>
      <c r="V3674" t="s">
        <v>2651</v>
      </c>
      <c r="W3674" t="s">
        <v>3922</v>
      </c>
      <c r="X3674" t="s">
        <v>3902</v>
      </c>
      <c r="Y3674" t="s">
        <v>3903</v>
      </c>
      <c r="Z3674" t="s">
        <v>3904</v>
      </c>
      <c r="AA3674">
        <v>2139018</v>
      </c>
    </row>
    <row r="3675" spans="1:29" x14ac:dyDescent="0.25">
      <c r="A3675" s="44" t="str">
        <f t="shared" si="286"/>
        <v xml:space="preserve"> Metals Financial</v>
      </c>
      <c r="B3675" s="44" t="str">
        <f t="shared" si="287"/>
        <v/>
      </c>
      <c r="C3675" s="44" t="str">
        <f t="shared" si="288"/>
        <v>Metals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1</v>
      </c>
      <c r="F3675" s="218">
        <f t="shared" si="290"/>
        <v>20</v>
      </c>
      <c r="G3675" s="207">
        <v>1267335</v>
      </c>
      <c r="H3675" s="203">
        <v>37029.432789351849</v>
      </c>
      <c r="I3675" t="s">
        <v>1185</v>
      </c>
      <c r="M3675" t="s">
        <v>2482</v>
      </c>
      <c r="N3675" t="s">
        <v>3951</v>
      </c>
      <c r="O3675" t="s">
        <v>3952</v>
      </c>
      <c r="P3675" s="204">
        <v>20</v>
      </c>
      <c r="S3675" t="s">
        <v>3898</v>
      </c>
      <c r="T3675" t="s">
        <v>3899</v>
      </c>
      <c r="U3675" s="206">
        <v>1544</v>
      </c>
      <c r="V3675" t="s">
        <v>2571</v>
      </c>
      <c r="W3675" t="s">
        <v>3922</v>
      </c>
      <c r="X3675" t="s">
        <v>3902</v>
      </c>
      <c r="Y3675" t="s">
        <v>3903</v>
      </c>
      <c r="Z3675" t="s">
        <v>3904</v>
      </c>
      <c r="AA3675">
        <v>2139016</v>
      </c>
    </row>
    <row r="3676" spans="1:29" x14ac:dyDescent="0.25">
      <c r="A3676" s="44" t="str">
        <f t="shared" si="286"/>
        <v xml:space="preserve"> Metals Financial</v>
      </c>
      <c r="B3676" s="44" t="str">
        <f t="shared" si="287"/>
        <v/>
      </c>
      <c r="C3676" s="44" t="str">
        <f t="shared" si="288"/>
        <v>Metals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1</v>
      </c>
      <c r="F3676" s="218">
        <f t="shared" si="290"/>
        <v>10</v>
      </c>
      <c r="G3676" s="207">
        <v>1267336</v>
      </c>
      <c r="H3676" s="203">
        <v>37029.432812500003</v>
      </c>
      <c r="I3676" t="s">
        <v>3822</v>
      </c>
      <c r="M3676" t="s">
        <v>2482</v>
      </c>
      <c r="N3676" t="s">
        <v>3896</v>
      </c>
      <c r="O3676" t="s">
        <v>3897</v>
      </c>
      <c r="Q3676" s="204">
        <v>10</v>
      </c>
      <c r="S3676" t="s">
        <v>3898</v>
      </c>
      <c r="T3676" t="s">
        <v>3899</v>
      </c>
      <c r="U3676" s="206">
        <v>1712</v>
      </c>
      <c r="V3676" t="s">
        <v>3823</v>
      </c>
      <c r="W3676" t="s">
        <v>3922</v>
      </c>
      <c r="X3676" t="s">
        <v>3902</v>
      </c>
      <c r="Y3676" t="s">
        <v>3903</v>
      </c>
      <c r="Z3676" t="s">
        <v>3904</v>
      </c>
      <c r="AA3676">
        <v>2139020</v>
      </c>
    </row>
    <row r="3677" spans="1:29" x14ac:dyDescent="0.25">
      <c r="A3677" s="44" t="str">
        <f t="shared" si="286"/>
        <v xml:space="preserve"> Metals Financial</v>
      </c>
      <c r="B3677" s="44" t="str">
        <f t="shared" si="287"/>
        <v/>
      </c>
      <c r="C3677" s="44" t="str">
        <f t="shared" si="288"/>
        <v>Metals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1</v>
      </c>
      <c r="F3677" s="218">
        <f t="shared" si="290"/>
        <v>10</v>
      </c>
      <c r="G3677" s="207">
        <v>1267337</v>
      </c>
      <c r="H3677" s="203">
        <v>37029.432881944442</v>
      </c>
      <c r="I3677" t="s">
        <v>3822</v>
      </c>
      <c r="M3677" t="s">
        <v>2482</v>
      </c>
      <c r="N3677" t="s">
        <v>3896</v>
      </c>
      <c r="O3677" t="s">
        <v>3897</v>
      </c>
      <c r="Q3677" s="204">
        <v>10</v>
      </c>
      <c r="S3677" t="s">
        <v>3898</v>
      </c>
      <c r="T3677" t="s">
        <v>3899</v>
      </c>
      <c r="U3677" s="206">
        <v>1712</v>
      </c>
      <c r="V3677" t="s">
        <v>3823</v>
      </c>
      <c r="W3677" t="s">
        <v>3922</v>
      </c>
      <c r="X3677" t="s">
        <v>3902</v>
      </c>
      <c r="Y3677" t="s">
        <v>3903</v>
      </c>
      <c r="Z3677" t="s">
        <v>3904</v>
      </c>
      <c r="AA3677">
        <v>2139022</v>
      </c>
    </row>
    <row r="3678" spans="1:29" x14ac:dyDescent="0.25">
      <c r="A3678" s="44" t="str">
        <f t="shared" si="286"/>
        <v>US Natural Gas Financial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Financial</v>
      </c>
      <c r="E3678" s="44">
        <f>IF(VLOOKUP(S3678,'DD-Lookup'!$J$6:$L$50,3,FALSE)="Monthly",(YEAR(AC3678)-YEAR(AB3678))*12+MONTH(AC3678)-MONTH(AB3678)+1,(AC3678-AB3678+1))</f>
        <v>31</v>
      </c>
      <c r="F3678" s="218">
        <f t="shared" si="290"/>
        <v>620000</v>
      </c>
      <c r="G3678" s="207">
        <v>1267338</v>
      </c>
      <c r="H3678" s="203">
        <v>37029.432881944442</v>
      </c>
      <c r="I3678" t="s">
        <v>3109</v>
      </c>
      <c r="M3678" t="s">
        <v>2476</v>
      </c>
      <c r="N3678" t="s">
        <v>2711</v>
      </c>
      <c r="O3678" t="s">
        <v>2724</v>
      </c>
      <c r="Q3678" s="204">
        <v>20000</v>
      </c>
      <c r="S3678" t="s">
        <v>2477</v>
      </c>
      <c r="T3678" t="s">
        <v>3899</v>
      </c>
      <c r="U3678" s="206">
        <v>4.375</v>
      </c>
      <c r="V3678" t="s">
        <v>2335</v>
      </c>
      <c r="W3678" t="s">
        <v>3390</v>
      </c>
      <c r="X3678" t="s">
        <v>2713</v>
      </c>
      <c r="Y3678" t="s">
        <v>3964</v>
      </c>
      <c r="Z3678" t="s">
        <v>3532</v>
      </c>
      <c r="AA3678" t="s">
        <v>454</v>
      </c>
      <c r="AB3678" s="203">
        <v>37104.875</v>
      </c>
      <c r="AC3678" s="203">
        <v>37134.875</v>
      </c>
    </row>
    <row r="3679" spans="1:29" x14ac:dyDescent="0.25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30</v>
      </c>
      <c r="F3679" s="218">
        <f t="shared" si="290"/>
        <v>75000</v>
      </c>
      <c r="G3679" s="207">
        <v>1267341</v>
      </c>
      <c r="H3679" s="203">
        <v>37029.432939814818</v>
      </c>
      <c r="I3679" t="s">
        <v>3117</v>
      </c>
      <c r="M3679" t="s">
        <v>2476</v>
      </c>
      <c r="N3679" t="s">
        <v>2711</v>
      </c>
      <c r="O3679" t="s">
        <v>2712</v>
      </c>
      <c r="P3679" s="204">
        <v>2500</v>
      </c>
      <c r="S3679" t="s">
        <v>2477</v>
      </c>
      <c r="T3679" t="s">
        <v>3899</v>
      </c>
      <c r="U3679" s="206">
        <v>4.22</v>
      </c>
      <c r="V3679" t="s">
        <v>2323</v>
      </c>
      <c r="W3679" t="s">
        <v>3390</v>
      </c>
      <c r="X3679" t="s">
        <v>2713</v>
      </c>
      <c r="Y3679" t="s">
        <v>3964</v>
      </c>
      <c r="Z3679" t="s">
        <v>3532</v>
      </c>
      <c r="AA3679" t="s">
        <v>455</v>
      </c>
      <c r="AB3679" s="203">
        <v>37043.875</v>
      </c>
      <c r="AC3679" s="203">
        <v>37072.875</v>
      </c>
    </row>
    <row r="3680" spans="1:29" x14ac:dyDescent="0.25">
      <c r="A3680" s="44" t="str">
        <f t="shared" si="286"/>
        <v xml:space="preserve"> Metals Financial</v>
      </c>
      <c r="B3680" s="44" t="str">
        <f t="shared" si="287"/>
        <v/>
      </c>
      <c r="C3680" s="44" t="str">
        <f t="shared" si="288"/>
        <v>Metals</v>
      </c>
      <c r="D3680" s="44" t="str">
        <f t="shared" si="289"/>
        <v>Financial</v>
      </c>
      <c r="E3680" s="44">
        <f>IF(VLOOKUP(S3680,'DD-Lookup'!$J$6:$L$50,3,FALSE)="Monthly",(YEAR(AC3680)-YEAR(AB3680))*12+MONTH(AC3680)-MONTH(AB3680)+1,(AC3680-AB3680+1))</f>
        <v>1</v>
      </c>
      <c r="F3680" s="218">
        <f t="shared" si="290"/>
        <v>20</v>
      </c>
      <c r="G3680" s="207">
        <v>1267342</v>
      </c>
      <c r="H3680" s="203">
        <v>37029.432951388888</v>
      </c>
      <c r="I3680" t="s">
        <v>4110</v>
      </c>
      <c r="M3680" t="s">
        <v>2482</v>
      </c>
      <c r="N3680" t="s">
        <v>3896</v>
      </c>
      <c r="O3680" t="s">
        <v>3897</v>
      </c>
      <c r="Q3680" s="204">
        <v>20</v>
      </c>
      <c r="S3680" t="s">
        <v>3898</v>
      </c>
      <c r="T3680" t="s">
        <v>3899</v>
      </c>
      <c r="U3680" s="206">
        <v>1713</v>
      </c>
      <c r="V3680" t="s">
        <v>4119</v>
      </c>
      <c r="W3680" t="s">
        <v>3922</v>
      </c>
      <c r="X3680" t="s">
        <v>3902</v>
      </c>
      <c r="Y3680" t="s">
        <v>3903</v>
      </c>
      <c r="Z3680" t="s">
        <v>3904</v>
      </c>
      <c r="AA3680">
        <v>2139026</v>
      </c>
    </row>
    <row r="3681" spans="1:29" x14ac:dyDescent="0.25">
      <c r="A3681" s="44" t="str">
        <f t="shared" si="286"/>
        <v>US Power Financial</v>
      </c>
      <c r="B3681" s="44" t="str">
        <f t="shared" si="287"/>
        <v>US</v>
      </c>
      <c r="C3681" s="44" t="str">
        <f t="shared" si="288"/>
        <v>Power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</v>
      </c>
      <c r="F3681" s="218">
        <f t="shared" si="290"/>
        <v>50</v>
      </c>
      <c r="G3681" s="207">
        <v>1267343</v>
      </c>
      <c r="H3681" s="203">
        <v>37029.432974537034</v>
      </c>
      <c r="I3681" t="s">
        <v>2630</v>
      </c>
      <c r="M3681" t="s">
        <v>3301</v>
      </c>
      <c r="N3681" t="s">
        <v>4162</v>
      </c>
      <c r="O3681" t="s">
        <v>419</v>
      </c>
      <c r="Q3681" s="204">
        <v>50</v>
      </c>
      <c r="S3681" t="s">
        <v>2475</v>
      </c>
      <c r="T3681" t="s">
        <v>3899</v>
      </c>
      <c r="U3681" s="206">
        <v>35</v>
      </c>
      <c r="V3681" t="s">
        <v>456</v>
      </c>
      <c r="W3681" t="s">
        <v>4164</v>
      </c>
      <c r="X3681" t="s">
        <v>4165</v>
      </c>
      <c r="Y3681" t="s">
        <v>4166</v>
      </c>
      <c r="Z3681" t="s">
        <v>3532</v>
      </c>
      <c r="AA3681">
        <v>615423.1</v>
      </c>
      <c r="AB3681" s="203">
        <v>37029.875</v>
      </c>
      <c r="AC3681" s="203">
        <v>37029.875</v>
      </c>
    </row>
    <row r="3682" spans="1:29" x14ac:dyDescent="0.25">
      <c r="A3682" s="44" t="str">
        <f t="shared" si="286"/>
        <v xml:space="preserve"> Metals Financial</v>
      </c>
      <c r="B3682" s="44" t="str">
        <f t="shared" si="287"/>
        <v/>
      </c>
      <c r="C3682" s="44" t="str">
        <f t="shared" si="288"/>
        <v>Metals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</v>
      </c>
      <c r="F3682" s="218">
        <f t="shared" si="290"/>
        <v>20</v>
      </c>
      <c r="G3682" s="207">
        <v>1267344</v>
      </c>
      <c r="H3682" s="203">
        <v>37029.433020833334</v>
      </c>
      <c r="I3682" t="s">
        <v>3869</v>
      </c>
      <c r="M3682" t="s">
        <v>2482</v>
      </c>
      <c r="N3682" t="s">
        <v>3896</v>
      </c>
      <c r="O3682" t="s">
        <v>3897</v>
      </c>
      <c r="P3682" s="204">
        <v>20</v>
      </c>
      <c r="S3682" t="s">
        <v>3898</v>
      </c>
      <c r="T3682" t="s">
        <v>3899</v>
      </c>
      <c r="U3682" s="206">
        <v>1712</v>
      </c>
      <c r="V3682" t="s">
        <v>3956</v>
      </c>
      <c r="W3682" t="s">
        <v>3922</v>
      </c>
      <c r="X3682" t="s">
        <v>3902</v>
      </c>
      <c r="Y3682" t="s">
        <v>3903</v>
      </c>
      <c r="Z3682" t="s">
        <v>3904</v>
      </c>
      <c r="AA3682">
        <v>2139028</v>
      </c>
    </row>
    <row r="3683" spans="1:29" x14ac:dyDescent="0.25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3</v>
      </c>
      <c r="F3683" s="218">
        <f t="shared" si="290"/>
        <v>30000</v>
      </c>
      <c r="G3683" s="207">
        <v>1267345</v>
      </c>
      <c r="H3683" s="203">
        <v>37029.433055555557</v>
      </c>
      <c r="I3683" t="s">
        <v>2429</v>
      </c>
      <c r="M3683" t="s">
        <v>2476</v>
      </c>
      <c r="N3683" t="s">
        <v>3110</v>
      </c>
      <c r="O3683" t="s">
        <v>1756</v>
      </c>
      <c r="P3683" s="204">
        <v>10000</v>
      </c>
      <c r="S3683" t="s">
        <v>2477</v>
      </c>
      <c r="T3683" t="s">
        <v>3899</v>
      </c>
      <c r="U3683" s="206">
        <v>4.17</v>
      </c>
      <c r="V3683" t="s">
        <v>2517</v>
      </c>
      <c r="W3683" t="s">
        <v>3157</v>
      </c>
      <c r="X3683" t="s">
        <v>3158</v>
      </c>
      <c r="Y3683" t="s">
        <v>3114</v>
      </c>
      <c r="Z3683" t="s">
        <v>3532</v>
      </c>
      <c r="AA3683">
        <v>798380</v>
      </c>
      <c r="AB3683" s="203">
        <v>37030.875</v>
      </c>
      <c r="AC3683" s="203">
        <v>37032.875</v>
      </c>
    </row>
    <row r="3684" spans="1:29" x14ac:dyDescent="0.25">
      <c r="A3684" s="44" t="str">
        <f t="shared" si="286"/>
        <v xml:space="preserve"> Metals Financial</v>
      </c>
      <c r="B3684" s="44" t="str">
        <f t="shared" si="287"/>
        <v/>
      </c>
      <c r="C3684" s="44" t="str">
        <f t="shared" si="288"/>
        <v>Metals</v>
      </c>
      <c r="D3684" s="44" t="str">
        <f t="shared" si="289"/>
        <v>Financial</v>
      </c>
      <c r="E3684" s="44">
        <f>IF(VLOOKUP(S3684,'DD-Lookup'!$J$6:$L$50,3,FALSE)="Monthly",(YEAR(AC3684)-YEAR(AB3684))*12+MONTH(AC3684)-MONTH(AB3684)+1,(AC3684-AB3684+1))</f>
        <v>1</v>
      </c>
      <c r="F3684" s="218">
        <f t="shared" si="290"/>
        <v>20</v>
      </c>
      <c r="G3684" s="207">
        <v>1267346</v>
      </c>
      <c r="H3684" s="203">
        <v>37029.433067129627</v>
      </c>
      <c r="I3684" t="s">
        <v>3869</v>
      </c>
      <c r="M3684" t="s">
        <v>2482</v>
      </c>
      <c r="N3684" t="s">
        <v>3951</v>
      </c>
      <c r="O3684" t="s">
        <v>3952</v>
      </c>
      <c r="Q3684" s="204">
        <v>20</v>
      </c>
      <c r="S3684" t="s">
        <v>3898</v>
      </c>
      <c r="T3684" t="s">
        <v>3899</v>
      </c>
      <c r="U3684" s="206">
        <v>1545</v>
      </c>
      <c r="V3684" t="s">
        <v>3957</v>
      </c>
      <c r="W3684" t="s">
        <v>3922</v>
      </c>
      <c r="X3684" t="s">
        <v>3902</v>
      </c>
      <c r="Y3684" t="s">
        <v>3903</v>
      </c>
      <c r="Z3684" t="s">
        <v>3904</v>
      </c>
      <c r="AA3684">
        <v>2139030</v>
      </c>
    </row>
    <row r="3685" spans="1:29" x14ac:dyDescent="0.25">
      <c r="A3685" s="44" t="str">
        <f t="shared" si="286"/>
        <v>US Natural Gas Financial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365</v>
      </c>
      <c r="F3685" s="218">
        <f t="shared" si="290"/>
        <v>1825000</v>
      </c>
      <c r="G3685" s="207">
        <v>1267347</v>
      </c>
      <c r="H3685" s="203">
        <v>37029.433067129627</v>
      </c>
      <c r="I3685" t="s">
        <v>3118</v>
      </c>
      <c r="M3685" t="s">
        <v>2476</v>
      </c>
      <c r="N3685" t="s">
        <v>2711</v>
      </c>
      <c r="O3685" t="s">
        <v>3178</v>
      </c>
      <c r="Q3685" s="204">
        <v>5000</v>
      </c>
      <c r="S3685" t="s">
        <v>2477</v>
      </c>
      <c r="T3685" t="s">
        <v>3899</v>
      </c>
      <c r="U3685" s="206">
        <v>4.41</v>
      </c>
      <c r="V3685" t="s">
        <v>1234</v>
      </c>
      <c r="W3685" t="s">
        <v>3390</v>
      </c>
      <c r="X3685" t="s">
        <v>2713</v>
      </c>
      <c r="Y3685" t="s">
        <v>3964</v>
      </c>
      <c r="Z3685" t="s">
        <v>3532</v>
      </c>
      <c r="AA3685" t="s">
        <v>457</v>
      </c>
      <c r="AB3685" s="203">
        <v>37257.875</v>
      </c>
      <c r="AC3685" s="203">
        <v>37621.875</v>
      </c>
    </row>
    <row r="3686" spans="1:29" x14ac:dyDescent="0.25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</v>
      </c>
      <c r="F3686" s="218">
        <f t="shared" si="290"/>
        <v>7500</v>
      </c>
      <c r="G3686" s="207">
        <v>1267348</v>
      </c>
      <c r="H3686" s="203">
        <v>37029.433229166665</v>
      </c>
      <c r="I3686" t="s">
        <v>2401</v>
      </c>
      <c r="M3686" t="s">
        <v>2476</v>
      </c>
      <c r="N3686" t="s">
        <v>3110</v>
      </c>
      <c r="O3686" t="s">
        <v>1761</v>
      </c>
      <c r="Q3686" s="204">
        <v>2500</v>
      </c>
      <c r="S3686" t="s">
        <v>2477</v>
      </c>
      <c r="T3686" t="s">
        <v>3899</v>
      </c>
      <c r="U3686" s="206">
        <v>4.4824999999999999</v>
      </c>
      <c r="V3686" t="s">
        <v>3807</v>
      </c>
      <c r="W3686" t="s">
        <v>2358</v>
      </c>
      <c r="X3686" t="s">
        <v>2359</v>
      </c>
      <c r="Y3686" t="s">
        <v>3114</v>
      </c>
      <c r="Z3686" t="s">
        <v>3532</v>
      </c>
      <c r="AA3686">
        <v>798382</v>
      </c>
      <c r="AB3686" s="203">
        <v>37030.875</v>
      </c>
      <c r="AC3686" s="203">
        <v>37032.875</v>
      </c>
    </row>
    <row r="3687" spans="1:29" x14ac:dyDescent="0.25">
      <c r="A3687" s="44" t="str">
        <f t="shared" si="286"/>
        <v xml:space="preserve"> Metals Financial</v>
      </c>
      <c r="B3687" s="44" t="str">
        <f t="shared" si="287"/>
        <v/>
      </c>
      <c r="C3687" s="44" t="str">
        <f t="shared" si="288"/>
        <v>Metals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</v>
      </c>
      <c r="F3687" s="218">
        <f t="shared" si="290"/>
        <v>20</v>
      </c>
      <c r="G3687" s="207">
        <v>1267349</v>
      </c>
      <c r="H3687" s="203">
        <v>37029.433310185188</v>
      </c>
      <c r="I3687" t="s">
        <v>1214</v>
      </c>
      <c r="M3687" t="s">
        <v>2482</v>
      </c>
      <c r="N3687" t="s">
        <v>3951</v>
      </c>
      <c r="O3687" t="s">
        <v>3952</v>
      </c>
      <c r="P3687" s="204">
        <v>20</v>
      </c>
      <c r="S3687" t="s">
        <v>3898</v>
      </c>
      <c r="T3687" t="s">
        <v>3899</v>
      </c>
      <c r="U3687" s="206">
        <v>1544</v>
      </c>
      <c r="V3687" t="s">
        <v>1215</v>
      </c>
      <c r="W3687" t="s">
        <v>3922</v>
      </c>
      <c r="X3687" t="s">
        <v>3902</v>
      </c>
      <c r="Y3687" t="s">
        <v>3903</v>
      </c>
      <c r="Z3687" t="s">
        <v>3904</v>
      </c>
      <c r="AA3687">
        <v>2139032</v>
      </c>
    </row>
    <row r="3688" spans="1:29" x14ac:dyDescent="0.25">
      <c r="A3688" s="44" t="str">
        <f t="shared" si="286"/>
        <v xml:space="preserve"> Metals Financial</v>
      </c>
      <c r="B3688" s="44" t="str">
        <f t="shared" si="287"/>
        <v/>
      </c>
      <c r="C3688" s="44" t="str">
        <f t="shared" si="288"/>
        <v>Metals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1</v>
      </c>
      <c r="F3688" s="218">
        <f t="shared" si="290"/>
        <v>20</v>
      </c>
      <c r="G3688" s="207">
        <v>1267350</v>
      </c>
      <c r="H3688" s="203">
        <v>37029.433391203704</v>
      </c>
      <c r="I3688" t="s">
        <v>3869</v>
      </c>
      <c r="M3688" t="s">
        <v>2482</v>
      </c>
      <c r="N3688" t="s">
        <v>3951</v>
      </c>
      <c r="O3688" t="s">
        <v>3952</v>
      </c>
      <c r="Q3688" s="204">
        <v>20</v>
      </c>
      <c r="S3688" t="s">
        <v>3898</v>
      </c>
      <c r="T3688" t="s">
        <v>3899</v>
      </c>
      <c r="U3688" s="206">
        <v>1545</v>
      </c>
      <c r="V3688" t="s">
        <v>3956</v>
      </c>
      <c r="W3688" t="s">
        <v>3922</v>
      </c>
      <c r="X3688" t="s">
        <v>3902</v>
      </c>
      <c r="Y3688" t="s">
        <v>3903</v>
      </c>
      <c r="Z3688" t="s">
        <v>3904</v>
      </c>
      <c r="AA3688">
        <v>2139034</v>
      </c>
    </row>
    <row r="3689" spans="1:29" x14ac:dyDescent="0.25">
      <c r="A3689" s="44" t="str">
        <f t="shared" si="286"/>
        <v xml:space="preserve"> Natural Gas Physical</v>
      </c>
      <c r="B3689" s="44" t="str">
        <f t="shared" si="287"/>
        <v/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4</v>
      </c>
      <c r="F3689" s="218">
        <f t="shared" si="290"/>
        <v>40000</v>
      </c>
      <c r="G3689" s="207">
        <v>1267351</v>
      </c>
      <c r="H3689" s="203">
        <v>37029.433449074073</v>
      </c>
      <c r="I3689" t="s">
        <v>2917</v>
      </c>
      <c r="M3689" t="s">
        <v>2476</v>
      </c>
      <c r="N3689" t="s">
        <v>2391</v>
      </c>
      <c r="O3689" t="s">
        <v>2080</v>
      </c>
      <c r="P3689" s="204">
        <v>10000</v>
      </c>
      <c r="S3689" t="s">
        <v>4050</v>
      </c>
      <c r="T3689" t="s">
        <v>2392</v>
      </c>
      <c r="U3689" s="206">
        <v>5.4349999999999996</v>
      </c>
      <c r="V3689" t="s">
        <v>2971</v>
      </c>
      <c r="W3689" t="s">
        <v>2394</v>
      </c>
      <c r="X3689" t="s">
        <v>2395</v>
      </c>
      <c r="Y3689" t="s">
        <v>3114</v>
      </c>
      <c r="Z3689" t="s">
        <v>3533</v>
      </c>
      <c r="AA3689">
        <v>798383</v>
      </c>
      <c r="AB3689" s="203">
        <v>37029.875</v>
      </c>
      <c r="AC3689" s="203">
        <v>37032.875</v>
      </c>
    </row>
    <row r="3690" spans="1:29" x14ac:dyDescent="0.25">
      <c r="A3690" s="44" t="str">
        <f t="shared" si="286"/>
        <v xml:space="preserve"> Metals Financial</v>
      </c>
      <c r="B3690" s="44" t="str">
        <f t="shared" si="287"/>
        <v/>
      </c>
      <c r="C3690" s="44" t="str">
        <f t="shared" si="288"/>
        <v>Metals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1</v>
      </c>
      <c r="F3690" s="218">
        <f t="shared" si="290"/>
        <v>10</v>
      </c>
      <c r="G3690" s="207">
        <v>1267352</v>
      </c>
      <c r="H3690" s="203">
        <v>37029.433541666665</v>
      </c>
      <c r="I3690" t="s">
        <v>4010</v>
      </c>
      <c r="M3690" t="s">
        <v>2482</v>
      </c>
      <c r="N3690" t="s">
        <v>3951</v>
      </c>
      <c r="O3690" t="s">
        <v>3952</v>
      </c>
      <c r="P3690" s="204">
        <v>10</v>
      </c>
      <c r="S3690" t="s">
        <v>3898</v>
      </c>
      <c r="T3690" t="s">
        <v>3899</v>
      </c>
      <c r="U3690" s="206">
        <v>1544</v>
      </c>
      <c r="V3690" t="s">
        <v>1604</v>
      </c>
      <c r="W3690" t="s">
        <v>3922</v>
      </c>
      <c r="X3690" t="s">
        <v>3902</v>
      </c>
      <c r="Y3690" t="s">
        <v>3903</v>
      </c>
      <c r="Z3690" t="s">
        <v>3904</v>
      </c>
      <c r="AA3690">
        <v>2139036</v>
      </c>
    </row>
    <row r="3691" spans="1:29" x14ac:dyDescent="0.25">
      <c r="A3691" s="44" t="str">
        <f t="shared" si="286"/>
        <v>US Natural Gas Financial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30</v>
      </c>
      <c r="F3691" s="218">
        <f t="shared" si="290"/>
        <v>3000</v>
      </c>
      <c r="G3691" s="207">
        <v>1267353</v>
      </c>
      <c r="H3691" s="203">
        <v>37029.433634259258</v>
      </c>
      <c r="I3691" t="s">
        <v>3871</v>
      </c>
      <c r="M3691" t="s">
        <v>2476</v>
      </c>
      <c r="N3691" t="s">
        <v>2985</v>
      </c>
      <c r="O3691" t="s">
        <v>3864</v>
      </c>
      <c r="Q3691" s="204">
        <v>100</v>
      </c>
      <c r="S3691" t="s">
        <v>2885</v>
      </c>
      <c r="T3691" t="s">
        <v>3899</v>
      </c>
      <c r="U3691" s="206">
        <v>5.2499999999999998E-2</v>
      </c>
      <c r="V3691" t="s">
        <v>3197</v>
      </c>
      <c r="W3691" t="s">
        <v>2886</v>
      </c>
      <c r="X3691" t="s">
        <v>2887</v>
      </c>
      <c r="Y3691" t="s">
        <v>3964</v>
      </c>
      <c r="Z3691" t="s">
        <v>3532</v>
      </c>
      <c r="AA3691" t="s">
        <v>458</v>
      </c>
      <c r="AB3691" s="203">
        <v>37043</v>
      </c>
      <c r="AC3691" s="203">
        <v>37072</v>
      </c>
    </row>
    <row r="3692" spans="1:29" x14ac:dyDescent="0.25">
      <c r="A3692" s="44" t="str">
        <f t="shared" si="286"/>
        <v xml:space="preserve"> Metals Financial</v>
      </c>
      <c r="B3692" s="44" t="str">
        <f t="shared" si="287"/>
        <v/>
      </c>
      <c r="C3692" s="44" t="str">
        <f t="shared" si="288"/>
        <v>Metals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1</v>
      </c>
      <c r="F3692" s="218">
        <f t="shared" si="290"/>
        <v>2</v>
      </c>
      <c r="G3692" s="207">
        <v>1267355</v>
      </c>
      <c r="H3692" s="203">
        <v>37029.433703703704</v>
      </c>
      <c r="I3692" t="s">
        <v>1185</v>
      </c>
      <c r="M3692" t="s">
        <v>2482</v>
      </c>
      <c r="N3692" t="s">
        <v>3951</v>
      </c>
      <c r="O3692" t="s">
        <v>3952</v>
      </c>
      <c r="P3692" s="204">
        <v>2</v>
      </c>
      <c r="S3692" t="s">
        <v>3898</v>
      </c>
      <c r="T3692" t="s">
        <v>3899</v>
      </c>
      <c r="U3692" s="206">
        <v>1544</v>
      </c>
      <c r="V3692" t="s">
        <v>1186</v>
      </c>
      <c r="W3692" t="s">
        <v>3922</v>
      </c>
      <c r="X3692" t="s">
        <v>3902</v>
      </c>
      <c r="Y3692" t="s">
        <v>3903</v>
      </c>
      <c r="Z3692" t="s">
        <v>3904</v>
      </c>
      <c r="AA3692">
        <v>2139038</v>
      </c>
    </row>
    <row r="3693" spans="1:29" x14ac:dyDescent="0.25">
      <c r="A3693" s="44" t="str">
        <f t="shared" si="286"/>
        <v xml:space="preserve"> Metals Financial</v>
      </c>
      <c r="B3693" s="44" t="str">
        <f t="shared" si="287"/>
        <v/>
      </c>
      <c r="C3693" s="44" t="str">
        <f t="shared" si="288"/>
        <v>Metals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1</v>
      </c>
      <c r="F3693" s="218">
        <f t="shared" si="290"/>
        <v>8</v>
      </c>
      <c r="G3693" s="207">
        <v>1267356</v>
      </c>
      <c r="H3693" s="203">
        <v>37029.433738425927</v>
      </c>
      <c r="I3693" t="s">
        <v>3966</v>
      </c>
      <c r="M3693" t="s">
        <v>2482</v>
      </c>
      <c r="N3693" t="s">
        <v>3951</v>
      </c>
      <c r="O3693" t="s">
        <v>3952</v>
      </c>
      <c r="P3693" s="204">
        <v>8</v>
      </c>
      <c r="S3693" t="s">
        <v>3898</v>
      </c>
      <c r="T3693" t="s">
        <v>3899</v>
      </c>
      <c r="U3693" s="206">
        <v>1544</v>
      </c>
      <c r="V3693" t="s">
        <v>4025</v>
      </c>
      <c r="W3693" t="s">
        <v>3922</v>
      </c>
      <c r="X3693" t="s">
        <v>3902</v>
      </c>
      <c r="Y3693" t="s">
        <v>3903</v>
      </c>
      <c r="Z3693" t="s">
        <v>3904</v>
      </c>
      <c r="AA3693">
        <v>2139040</v>
      </c>
    </row>
    <row r="3694" spans="1:29" x14ac:dyDescent="0.25">
      <c r="A3694" s="44" t="str">
        <f t="shared" si="286"/>
        <v xml:space="preserve"> Metals Financial</v>
      </c>
      <c r="B3694" s="44" t="str">
        <f t="shared" si="287"/>
        <v/>
      </c>
      <c r="C3694" s="44" t="str">
        <f t="shared" si="288"/>
        <v>Metals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1</v>
      </c>
      <c r="F3694" s="218">
        <f t="shared" si="290"/>
        <v>20</v>
      </c>
      <c r="G3694" s="207">
        <v>1267357</v>
      </c>
      <c r="H3694" s="203">
        <v>37029.433842592596</v>
      </c>
      <c r="I3694" t="s">
        <v>4028</v>
      </c>
      <c r="M3694" t="s">
        <v>2482</v>
      </c>
      <c r="N3694" t="s">
        <v>3951</v>
      </c>
      <c r="O3694" t="s">
        <v>3952</v>
      </c>
      <c r="Q3694" s="204">
        <v>20</v>
      </c>
      <c r="S3694" t="s">
        <v>3898</v>
      </c>
      <c r="T3694" t="s">
        <v>3899</v>
      </c>
      <c r="U3694" s="206">
        <v>1545</v>
      </c>
      <c r="V3694" t="s">
        <v>2739</v>
      </c>
      <c r="W3694" t="s">
        <v>3922</v>
      </c>
      <c r="X3694" t="s">
        <v>3902</v>
      </c>
      <c r="Y3694" t="s">
        <v>3903</v>
      </c>
      <c r="Z3694" t="s">
        <v>3904</v>
      </c>
      <c r="AA3694">
        <v>2139042</v>
      </c>
    </row>
    <row r="3695" spans="1:29" x14ac:dyDescent="0.25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3</v>
      </c>
      <c r="F3695" s="218">
        <f t="shared" si="290"/>
        <v>18000</v>
      </c>
      <c r="G3695" s="207">
        <v>1267358</v>
      </c>
      <c r="H3695" s="203">
        <v>37029.433865740742</v>
      </c>
      <c r="I3695" t="s">
        <v>3240</v>
      </c>
      <c r="M3695" t="s">
        <v>2476</v>
      </c>
      <c r="N3695" t="s">
        <v>3110</v>
      </c>
      <c r="O3695" t="s">
        <v>2606</v>
      </c>
      <c r="Q3695" s="204">
        <v>6000</v>
      </c>
      <c r="S3695" t="s">
        <v>2477</v>
      </c>
      <c r="T3695" t="s">
        <v>3899</v>
      </c>
      <c r="U3695" s="206">
        <v>4.2149999999999999</v>
      </c>
      <c r="V3695" t="s">
        <v>3176</v>
      </c>
      <c r="W3695" t="s">
        <v>2319</v>
      </c>
      <c r="X3695" t="s">
        <v>2320</v>
      </c>
      <c r="Y3695" t="s">
        <v>3114</v>
      </c>
      <c r="Z3695" t="s">
        <v>3532</v>
      </c>
      <c r="AA3695">
        <v>798385</v>
      </c>
      <c r="AB3695" s="203">
        <v>37030.875</v>
      </c>
      <c r="AC3695" s="203">
        <v>37032.875</v>
      </c>
    </row>
    <row r="3696" spans="1:29" x14ac:dyDescent="0.25">
      <c r="A3696" s="44" t="str">
        <f t="shared" si="286"/>
        <v xml:space="preserve"> Metals Financial</v>
      </c>
      <c r="B3696" s="44" t="str">
        <f t="shared" si="287"/>
        <v/>
      </c>
      <c r="C3696" s="44" t="str">
        <f t="shared" si="288"/>
        <v>Metals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</v>
      </c>
      <c r="F3696" s="218">
        <f t="shared" si="290"/>
        <v>10</v>
      </c>
      <c r="G3696" s="207">
        <v>1267359</v>
      </c>
      <c r="H3696" s="203">
        <v>37029.433958333335</v>
      </c>
      <c r="I3696" t="s">
        <v>3966</v>
      </c>
      <c r="M3696" t="s">
        <v>2482</v>
      </c>
      <c r="N3696" t="s">
        <v>3951</v>
      </c>
      <c r="O3696" t="s">
        <v>3952</v>
      </c>
      <c r="P3696" s="204">
        <v>10</v>
      </c>
      <c r="S3696" t="s">
        <v>3898</v>
      </c>
      <c r="T3696" t="s">
        <v>3899</v>
      </c>
      <c r="U3696" s="206">
        <v>1544</v>
      </c>
      <c r="V3696" t="s">
        <v>4025</v>
      </c>
      <c r="W3696" t="s">
        <v>3922</v>
      </c>
      <c r="X3696" t="s">
        <v>3902</v>
      </c>
      <c r="Y3696" t="s">
        <v>3903</v>
      </c>
      <c r="Z3696" t="s">
        <v>3904</v>
      </c>
      <c r="AA3696">
        <v>2139044</v>
      </c>
    </row>
    <row r="3697" spans="1:29" x14ac:dyDescent="0.25">
      <c r="A3697" s="44" t="str">
        <f t="shared" si="286"/>
        <v xml:space="preserve"> Metals Financial</v>
      </c>
      <c r="B3697" s="44" t="str">
        <f t="shared" si="287"/>
        <v/>
      </c>
      <c r="C3697" s="44" t="str">
        <f t="shared" si="288"/>
        <v>Metals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1</v>
      </c>
      <c r="F3697" s="218">
        <f t="shared" si="290"/>
        <v>10</v>
      </c>
      <c r="G3697" s="207">
        <v>1267360</v>
      </c>
      <c r="H3697" s="203">
        <v>37029.434016203704</v>
      </c>
      <c r="I3697" t="s">
        <v>4157</v>
      </c>
      <c r="M3697" t="s">
        <v>2482</v>
      </c>
      <c r="N3697" t="s">
        <v>3951</v>
      </c>
      <c r="O3697" t="s">
        <v>3952</v>
      </c>
      <c r="P3697" s="204">
        <v>10</v>
      </c>
      <c r="S3697" t="s">
        <v>3898</v>
      </c>
      <c r="T3697" t="s">
        <v>3899</v>
      </c>
      <c r="U3697" s="206">
        <v>1544</v>
      </c>
      <c r="V3697" t="s">
        <v>3075</v>
      </c>
      <c r="W3697" t="s">
        <v>3922</v>
      </c>
      <c r="X3697" t="s">
        <v>3902</v>
      </c>
      <c r="Y3697" t="s">
        <v>3903</v>
      </c>
      <c r="Z3697" t="s">
        <v>3904</v>
      </c>
      <c r="AA3697">
        <v>2139046</v>
      </c>
    </row>
    <row r="3698" spans="1:29" x14ac:dyDescent="0.25">
      <c r="A3698" s="44" t="str">
        <f t="shared" si="286"/>
        <v xml:space="preserve"> Metals Financial</v>
      </c>
      <c r="B3698" s="44" t="str">
        <f t="shared" si="287"/>
        <v/>
      </c>
      <c r="C3698" s="44" t="str">
        <f t="shared" si="288"/>
        <v>Metals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1</v>
      </c>
      <c r="F3698" s="218">
        <f t="shared" si="290"/>
        <v>20</v>
      </c>
      <c r="G3698" s="207">
        <v>1267361</v>
      </c>
      <c r="H3698" s="203">
        <v>37029.43408564815</v>
      </c>
      <c r="I3698" t="s">
        <v>3869</v>
      </c>
      <c r="M3698" t="s">
        <v>2482</v>
      </c>
      <c r="N3698" t="s">
        <v>3951</v>
      </c>
      <c r="O3698" t="s">
        <v>3952</v>
      </c>
      <c r="Q3698" s="204">
        <v>20</v>
      </c>
      <c r="S3698" t="s">
        <v>3898</v>
      </c>
      <c r="T3698" t="s">
        <v>3899</v>
      </c>
      <c r="U3698" s="206">
        <v>1545</v>
      </c>
      <c r="V3698" t="s">
        <v>3957</v>
      </c>
      <c r="W3698" t="s">
        <v>3922</v>
      </c>
      <c r="X3698" t="s">
        <v>3902</v>
      </c>
      <c r="Y3698" t="s">
        <v>3903</v>
      </c>
      <c r="Z3698" t="s">
        <v>3904</v>
      </c>
      <c r="AA3698">
        <v>2139048</v>
      </c>
    </row>
    <row r="3699" spans="1:29" x14ac:dyDescent="0.25">
      <c r="A3699" s="44" t="str">
        <f t="shared" si="286"/>
        <v xml:space="preserve"> Metals Financial</v>
      </c>
      <c r="B3699" s="44" t="str">
        <f t="shared" si="287"/>
        <v/>
      </c>
      <c r="C3699" s="44" t="str">
        <f t="shared" si="288"/>
        <v>Metals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1</v>
      </c>
      <c r="F3699" s="218">
        <f t="shared" si="290"/>
        <v>20</v>
      </c>
      <c r="G3699" s="207">
        <v>1267362</v>
      </c>
      <c r="H3699" s="203">
        <v>37029.434178240743</v>
      </c>
      <c r="I3699" t="s">
        <v>3869</v>
      </c>
      <c r="M3699" t="s">
        <v>2482</v>
      </c>
      <c r="N3699" t="s">
        <v>3951</v>
      </c>
      <c r="O3699" t="s">
        <v>3952</v>
      </c>
      <c r="Q3699" s="204">
        <v>20</v>
      </c>
      <c r="S3699" t="s">
        <v>3898</v>
      </c>
      <c r="T3699" t="s">
        <v>3899</v>
      </c>
      <c r="U3699" s="206">
        <v>1546</v>
      </c>
      <c r="V3699" t="s">
        <v>3957</v>
      </c>
      <c r="W3699" t="s">
        <v>3922</v>
      </c>
      <c r="X3699" t="s">
        <v>3902</v>
      </c>
      <c r="Y3699" t="s">
        <v>3903</v>
      </c>
      <c r="Z3699" t="s">
        <v>3904</v>
      </c>
      <c r="AA3699">
        <v>2139050</v>
      </c>
    </row>
    <row r="3700" spans="1:29" x14ac:dyDescent="0.25">
      <c r="A3700" s="44" t="str">
        <f t="shared" si="286"/>
        <v xml:space="preserve"> Natural Gas Physical</v>
      </c>
      <c r="B3700" s="44" t="str">
        <f t="shared" si="287"/>
        <v/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4</v>
      </c>
      <c r="F3700" s="218">
        <f t="shared" si="290"/>
        <v>40000</v>
      </c>
      <c r="G3700" s="207">
        <v>1267363</v>
      </c>
      <c r="H3700" s="203">
        <v>37029.434178240743</v>
      </c>
      <c r="I3700" t="s">
        <v>115</v>
      </c>
      <c r="M3700" t="s">
        <v>2476</v>
      </c>
      <c r="N3700" t="s">
        <v>2391</v>
      </c>
      <c r="O3700" t="s">
        <v>2080</v>
      </c>
      <c r="P3700" s="204">
        <v>10000</v>
      </c>
      <c r="S3700" t="s">
        <v>4050</v>
      </c>
      <c r="T3700" t="s">
        <v>2392</v>
      </c>
      <c r="U3700" s="206">
        <v>5.43</v>
      </c>
      <c r="V3700" t="s">
        <v>453</v>
      </c>
      <c r="W3700" t="s">
        <v>2394</v>
      </c>
      <c r="X3700" t="s">
        <v>2395</v>
      </c>
      <c r="Y3700" t="s">
        <v>3114</v>
      </c>
      <c r="Z3700" t="s">
        <v>3533</v>
      </c>
      <c r="AA3700">
        <v>798386</v>
      </c>
      <c r="AB3700" s="203">
        <v>37029.875</v>
      </c>
      <c r="AC3700" s="203">
        <v>37032.875</v>
      </c>
    </row>
    <row r="3701" spans="1:29" x14ac:dyDescent="0.25">
      <c r="A3701" s="44" t="str">
        <f t="shared" si="286"/>
        <v>US Natural Gas Financial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Financial</v>
      </c>
      <c r="E3701" s="44">
        <f>IF(VLOOKUP(S3701,'DD-Lookup'!$J$6:$L$50,3,FALSE)="Monthly",(YEAR(AC3701)-YEAR(AB3701))*12+MONTH(AC3701)-MONTH(AB3701)+1,(AC3701-AB3701+1))</f>
        <v>30</v>
      </c>
      <c r="F3701" s="218">
        <f t="shared" si="290"/>
        <v>300000</v>
      </c>
      <c r="G3701" s="207">
        <v>1267364</v>
      </c>
      <c r="H3701" s="203">
        <v>37029.434189814812</v>
      </c>
      <c r="I3701" t="s">
        <v>3136</v>
      </c>
      <c r="M3701" t="s">
        <v>2476</v>
      </c>
      <c r="N3701" t="s">
        <v>2711</v>
      </c>
      <c r="O3701" t="s">
        <v>2712</v>
      </c>
      <c r="P3701" s="204">
        <v>10000</v>
      </c>
      <c r="S3701" t="s">
        <v>2477</v>
      </c>
      <c r="T3701" t="s">
        <v>3899</v>
      </c>
      <c r="U3701" s="206">
        <v>4.22</v>
      </c>
      <c r="V3701" t="s">
        <v>3139</v>
      </c>
      <c r="W3701" t="s">
        <v>3390</v>
      </c>
      <c r="X3701" t="s">
        <v>2713</v>
      </c>
      <c r="Y3701" t="s">
        <v>3964</v>
      </c>
      <c r="Z3701" t="s">
        <v>3532</v>
      </c>
      <c r="AA3701" t="s">
        <v>459</v>
      </c>
      <c r="AB3701" s="203">
        <v>37043.875</v>
      </c>
      <c r="AC3701" s="203">
        <v>37072.875</v>
      </c>
    </row>
    <row r="3702" spans="1:29" x14ac:dyDescent="0.25">
      <c r="A3702" s="44" t="str">
        <f t="shared" si="286"/>
        <v xml:space="preserve"> Metals Financial</v>
      </c>
      <c r="B3702" s="44" t="str">
        <f t="shared" si="287"/>
        <v/>
      </c>
      <c r="C3702" s="44" t="str">
        <f t="shared" si="288"/>
        <v>Metals</v>
      </c>
      <c r="D3702" s="44" t="str">
        <f t="shared" si="289"/>
        <v>Financial</v>
      </c>
      <c r="E3702" s="44">
        <f>IF(VLOOKUP(S3702,'DD-Lookup'!$J$6:$L$50,3,FALSE)="Monthly",(YEAR(AC3702)-YEAR(AB3702))*12+MONTH(AC3702)-MONTH(AB3702)+1,(AC3702-AB3702+1))</f>
        <v>1</v>
      </c>
      <c r="F3702" s="218">
        <f t="shared" si="290"/>
        <v>20</v>
      </c>
      <c r="G3702" s="207">
        <v>1267365</v>
      </c>
      <c r="H3702" s="203">
        <v>37029.434282407405</v>
      </c>
      <c r="I3702" t="s">
        <v>3869</v>
      </c>
      <c r="M3702" t="s">
        <v>2482</v>
      </c>
      <c r="N3702" t="s">
        <v>3951</v>
      </c>
      <c r="O3702" t="s">
        <v>3952</v>
      </c>
      <c r="Q3702" s="204">
        <v>20</v>
      </c>
      <c r="S3702" t="s">
        <v>3898</v>
      </c>
      <c r="T3702" t="s">
        <v>3899</v>
      </c>
      <c r="U3702" s="206">
        <v>1547</v>
      </c>
      <c r="V3702" t="s">
        <v>3957</v>
      </c>
      <c r="W3702" t="s">
        <v>3922</v>
      </c>
      <c r="X3702" t="s">
        <v>3902</v>
      </c>
      <c r="Y3702" t="s">
        <v>3903</v>
      </c>
      <c r="Z3702" t="s">
        <v>3904</v>
      </c>
      <c r="AA3702">
        <v>2139052</v>
      </c>
    </row>
    <row r="3703" spans="1:29" x14ac:dyDescent="0.25">
      <c r="A3703" s="44" t="str">
        <f t="shared" si="286"/>
        <v xml:space="preserve"> Metals Financial</v>
      </c>
      <c r="B3703" s="44" t="str">
        <f t="shared" si="287"/>
        <v/>
      </c>
      <c r="C3703" s="44" t="str">
        <f t="shared" si="288"/>
        <v>Metals</v>
      </c>
      <c r="D3703" s="44" t="str">
        <f t="shared" si="289"/>
        <v>Financial</v>
      </c>
      <c r="E3703" s="44">
        <f>IF(VLOOKUP(S3703,'DD-Lookup'!$J$6:$L$50,3,FALSE)="Monthly",(YEAR(AC3703)-YEAR(AB3703))*12+MONTH(AC3703)-MONTH(AB3703)+1,(AC3703-AB3703+1))</f>
        <v>1</v>
      </c>
      <c r="F3703" s="218">
        <f t="shared" si="290"/>
        <v>2</v>
      </c>
      <c r="G3703" s="207">
        <v>1267367</v>
      </c>
      <c r="H3703" s="203">
        <v>37029.434444444443</v>
      </c>
      <c r="I3703" t="s">
        <v>1185</v>
      </c>
      <c r="M3703" t="s">
        <v>2482</v>
      </c>
      <c r="N3703" t="s">
        <v>3951</v>
      </c>
      <c r="O3703" t="s">
        <v>3952</v>
      </c>
      <c r="P3703" s="204">
        <v>2</v>
      </c>
      <c r="S3703" t="s">
        <v>3898</v>
      </c>
      <c r="T3703" t="s">
        <v>3899</v>
      </c>
      <c r="U3703" s="206">
        <v>1547</v>
      </c>
      <c r="V3703" t="s">
        <v>1186</v>
      </c>
      <c r="W3703" t="s">
        <v>3922</v>
      </c>
      <c r="X3703" t="s">
        <v>3902</v>
      </c>
      <c r="Y3703" t="s">
        <v>3903</v>
      </c>
      <c r="Z3703" t="s">
        <v>3904</v>
      </c>
      <c r="AA3703">
        <v>2139054</v>
      </c>
    </row>
    <row r="3704" spans="1:29" x14ac:dyDescent="0.25">
      <c r="A3704" s="44" t="str">
        <f t="shared" si="286"/>
        <v>US Natural Gas Physical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3</v>
      </c>
      <c r="F3704" s="218">
        <f t="shared" si="290"/>
        <v>30000</v>
      </c>
      <c r="G3704" s="207">
        <v>1267368</v>
      </c>
      <c r="H3704" s="203">
        <v>37029.434490740743</v>
      </c>
      <c r="I3704" t="s">
        <v>3639</v>
      </c>
      <c r="M3704" t="s">
        <v>2476</v>
      </c>
      <c r="N3704" t="s">
        <v>3110</v>
      </c>
      <c r="O3704" t="s">
        <v>2606</v>
      </c>
      <c r="P3704" s="204">
        <v>10000</v>
      </c>
      <c r="S3704" t="s">
        <v>2477</v>
      </c>
      <c r="T3704" t="s">
        <v>3899</v>
      </c>
      <c r="U3704" s="206">
        <v>4.2</v>
      </c>
      <c r="V3704" t="s">
        <v>2467</v>
      </c>
      <c r="W3704" t="s">
        <v>2319</v>
      </c>
      <c r="X3704" t="s">
        <v>2320</v>
      </c>
      <c r="Y3704" t="s">
        <v>3114</v>
      </c>
      <c r="Z3704" t="s">
        <v>3532</v>
      </c>
      <c r="AA3704">
        <v>798387</v>
      </c>
      <c r="AB3704" s="203">
        <v>37030.875</v>
      </c>
      <c r="AC3704" s="203">
        <v>37032.875</v>
      </c>
    </row>
    <row r="3705" spans="1:29" x14ac:dyDescent="0.25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3</v>
      </c>
      <c r="F3705" s="218">
        <f t="shared" si="290"/>
        <v>30000</v>
      </c>
      <c r="G3705" s="207">
        <v>1267369</v>
      </c>
      <c r="H3705" s="203">
        <v>37029.434525462966</v>
      </c>
      <c r="I3705" t="s">
        <v>3639</v>
      </c>
      <c r="M3705" t="s">
        <v>2476</v>
      </c>
      <c r="N3705" t="s">
        <v>3110</v>
      </c>
      <c r="O3705" t="s">
        <v>2606</v>
      </c>
      <c r="P3705" s="204">
        <v>10000</v>
      </c>
      <c r="S3705" t="s">
        <v>2477</v>
      </c>
      <c r="T3705" t="s">
        <v>3899</v>
      </c>
      <c r="U3705" s="206">
        <v>4.1900000000000004</v>
      </c>
      <c r="V3705" t="s">
        <v>2467</v>
      </c>
      <c r="W3705" t="s">
        <v>2319</v>
      </c>
      <c r="X3705" t="s">
        <v>2320</v>
      </c>
      <c r="Y3705" t="s">
        <v>3114</v>
      </c>
      <c r="Z3705" t="s">
        <v>3532</v>
      </c>
      <c r="AA3705">
        <v>798388</v>
      </c>
      <c r="AB3705" s="203">
        <v>37030.875</v>
      </c>
      <c r="AC3705" s="203">
        <v>37032.875</v>
      </c>
    </row>
    <row r="3706" spans="1:29" x14ac:dyDescent="0.25">
      <c r="A3706" s="44" t="str">
        <f t="shared" si="286"/>
        <v xml:space="preserve"> Metals Financial</v>
      </c>
      <c r="B3706" s="44" t="str">
        <f t="shared" si="287"/>
        <v/>
      </c>
      <c r="C3706" s="44" t="str">
        <f t="shared" si="288"/>
        <v>Metals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1</v>
      </c>
      <c r="F3706" s="218">
        <f t="shared" si="290"/>
        <v>18</v>
      </c>
      <c r="G3706" s="207">
        <v>1267370</v>
      </c>
      <c r="H3706" s="203">
        <v>37029.434548611112</v>
      </c>
      <c r="I3706" t="s">
        <v>3950</v>
      </c>
      <c r="M3706" t="s">
        <v>2482</v>
      </c>
      <c r="N3706" t="s">
        <v>3951</v>
      </c>
      <c r="O3706" t="s">
        <v>3952</v>
      </c>
      <c r="P3706" s="204">
        <v>18</v>
      </c>
      <c r="S3706" t="s">
        <v>3898</v>
      </c>
      <c r="T3706" t="s">
        <v>3899</v>
      </c>
      <c r="U3706" s="206">
        <v>1547</v>
      </c>
      <c r="V3706" t="s">
        <v>3953</v>
      </c>
      <c r="W3706" t="s">
        <v>3922</v>
      </c>
      <c r="X3706" t="s">
        <v>3902</v>
      </c>
      <c r="Y3706" t="s">
        <v>3903</v>
      </c>
      <c r="Z3706" t="s">
        <v>3904</v>
      </c>
      <c r="AA3706">
        <v>2139056</v>
      </c>
    </row>
    <row r="3707" spans="1:29" x14ac:dyDescent="0.25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3</v>
      </c>
      <c r="F3707" s="218">
        <f t="shared" si="290"/>
        <v>30000</v>
      </c>
      <c r="G3707" s="207">
        <v>1267371</v>
      </c>
      <c r="H3707" s="203">
        <v>37029.434560185182</v>
      </c>
      <c r="I3707" t="s">
        <v>3639</v>
      </c>
      <c r="M3707" t="s">
        <v>2476</v>
      </c>
      <c r="N3707" t="s">
        <v>3110</v>
      </c>
      <c r="O3707" t="s">
        <v>2606</v>
      </c>
      <c r="P3707" s="204">
        <v>10000</v>
      </c>
      <c r="S3707" t="s">
        <v>2477</v>
      </c>
      <c r="T3707" t="s">
        <v>3899</v>
      </c>
      <c r="U3707" s="206">
        <v>4.18</v>
      </c>
      <c r="V3707" t="s">
        <v>2467</v>
      </c>
      <c r="W3707" t="s">
        <v>2319</v>
      </c>
      <c r="X3707" t="s">
        <v>2320</v>
      </c>
      <c r="Y3707" t="s">
        <v>3114</v>
      </c>
      <c r="Z3707" t="s">
        <v>3532</v>
      </c>
      <c r="AA3707">
        <v>798389</v>
      </c>
      <c r="AB3707" s="203">
        <v>37030.875</v>
      </c>
      <c r="AC3707" s="203">
        <v>37032.875</v>
      </c>
    </row>
    <row r="3708" spans="1:29" x14ac:dyDescent="0.25">
      <c r="A3708" s="44" t="str">
        <f t="shared" si="286"/>
        <v xml:space="preserve"> Metals Financial</v>
      </c>
      <c r="B3708" s="44" t="str">
        <f t="shared" si="287"/>
        <v/>
      </c>
      <c r="C3708" s="44" t="str">
        <f t="shared" si="288"/>
        <v>Metals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1</v>
      </c>
      <c r="F3708" s="218">
        <f t="shared" si="290"/>
        <v>20</v>
      </c>
      <c r="G3708" s="207">
        <v>1267374</v>
      </c>
      <c r="H3708" s="203">
        <v>37029.434710648151</v>
      </c>
      <c r="I3708" t="s">
        <v>3950</v>
      </c>
      <c r="M3708" t="s">
        <v>2482</v>
      </c>
      <c r="N3708" t="s">
        <v>3951</v>
      </c>
      <c r="O3708" t="s">
        <v>3952</v>
      </c>
      <c r="P3708" s="204">
        <v>20</v>
      </c>
      <c r="S3708" t="s">
        <v>3898</v>
      </c>
      <c r="T3708" t="s">
        <v>3899</v>
      </c>
      <c r="U3708" s="206">
        <v>1546</v>
      </c>
      <c r="V3708" t="s">
        <v>3953</v>
      </c>
      <c r="W3708" t="s">
        <v>3922</v>
      </c>
      <c r="X3708" t="s">
        <v>3902</v>
      </c>
      <c r="Y3708" t="s">
        <v>3903</v>
      </c>
      <c r="Z3708" t="s">
        <v>3904</v>
      </c>
      <c r="AA3708">
        <v>2139058</v>
      </c>
    </row>
    <row r="3709" spans="1:29" x14ac:dyDescent="0.25">
      <c r="A3709" s="44" t="str">
        <f t="shared" si="286"/>
        <v xml:space="preserve"> Metals Financial</v>
      </c>
      <c r="B3709" s="44" t="str">
        <f t="shared" si="287"/>
        <v/>
      </c>
      <c r="C3709" s="44" t="str">
        <f t="shared" si="288"/>
        <v>Metals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1</v>
      </c>
      <c r="F3709" s="218">
        <f t="shared" si="290"/>
        <v>20</v>
      </c>
      <c r="G3709" s="207">
        <v>1267375</v>
      </c>
      <c r="H3709" s="203">
        <v>37029.43472222222</v>
      </c>
      <c r="I3709" t="s">
        <v>3967</v>
      </c>
      <c r="M3709" t="s">
        <v>2482</v>
      </c>
      <c r="N3709" t="s">
        <v>4026</v>
      </c>
      <c r="O3709" t="s">
        <v>4027</v>
      </c>
      <c r="Q3709" s="204">
        <v>20</v>
      </c>
      <c r="S3709" t="s">
        <v>3898</v>
      </c>
      <c r="T3709" t="s">
        <v>3899</v>
      </c>
      <c r="U3709" s="206">
        <v>969</v>
      </c>
      <c r="V3709" t="s">
        <v>1202</v>
      </c>
      <c r="W3709" t="s">
        <v>3976</v>
      </c>
      <c r="X3709" t="s">
        <v>3902</v>
      </c>
      <c r="Y3709" t="s">
        <v>3903</v>
      </c>
      <c r="Z3709" t="s">
        <v>3904</v>
      </c>
      <c r="AA3709">
        <v>2139060</v>
      </c>
    </row>
    <row r="3710" spans="1:29" x14ac:dyDescent="0.25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3</v>
      </c>
      <c r="F3710" s="218">
        <f t="shared" si="290"/>
        <v>15000</v>
      </c>
      <c r="G3710" s="207">
        <v>1267376</v>
      </c>
      <c r="H3710" s="203">
        <v>37029.43472222222</v>
      </c>
      <c r="I3710" t="s">
        <v>2913</v>
      </c>
      <c r="M3710" t="s">
        <v>2476</v>
      </c>
      <c r="N3710" t="s">
        <v>3110</v>
      </c>
      <c r="O3710" t="s">
        <v>2625</v>
      </c>
      <c r="P3710" s="204">
        <v>5000</v>
      </c>
      <c r="S3710" t="s">
        <v>2477</v>
      </c>
      <c r="T3710" t="s">
        <v>3899</v>
      </c>
      <c r="U3710" s="206">
        <v>4.1399999999999997</v>
      </c>
      <c r="V3710" t="s">
        <v>2507</v>
      </c>
      <c r="W3710" t="s">
        <v>4133</v>
      </c>
      <c r="X3710" t="s">
        <v>2378</v>
      </c>
      <c r="Y3710" t="s">
        <v>3114</v>
      </c>
      <c r="Z3710" t="s">
        <v>3532</v>
      </c>
      <c r="AA3710">
        <v>798392</v>
      </c>
      <c r="AB3710" s="203">
        <v>37030.875</v>
      </c>
      <c r="AC3710" s="203">
        <v>37032.875</v>
      </c>
    </row>
    <row r="3711" spans="1:29" x14ac:dyDescent="0.25">
      <c r="A3711" s="44" t="str">
        <f t="shared" si="286"/>
        <v xml:space="preserve"> Metals Financial</v>
      </c>
      <c r="B3711" s="44" t="str">
        <f t="shared" si="287"/>
        <v/>
      </c>
      <c r="C3711" s="44" t="str">
        <f t="shared" si="288"/>
        <v>Metals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1</v>
      </c>
      <c r="F3711" s="218">
        <f t="shared" si="290"/>
        <v>20</v>
      </c>
      <c r="G3711" s="207">
        <v>1267377</v>
      </c>
      <c r="H3711" s="203">
        <v>37029.43478009259</v>
      </c>
      <c r="I3711" t="s">
        <v>3869</v>
      </c>
      <c r="M3711" t="s">
        <v>2482</v>
      </c>
      <c r="N3711" t="s">
        <v>3951</v>
      </c>
      <c r="O3711" t="s">
        <v>3952</v>
      </c>
      <c r="Q3711" s="204">
        <v>20</v>
      </c>
      <c r="S3711" t="s">
        <v>3898</v>
      </c>
      <c r="T3711" t="s">
        <v>3899</v>
      </c>
      <c r="U3711" s="206">
        <v>1547</v>
      </c>
      <c r="V3711" t="s">
        <v>3957</v>
      </c>
      <c r="W3711" t="s">
        <v>3922</v>
      </c>
      <c r="X3711" t="s">
        <v>3902</v>
      </c>
      <c r="Y3711" t="s">
        <v>3903</v>
      </c>
      <c r="Z3711" t="s">
        <v>3904</v>
      </c>
      <c r="AA3711">
        <v>2139062</v>
      </c>
    </row>
    <row r="3712" spans="1:29" x14ac:dyDescent="0.25">
      <c r="A3712" s="44" t="str">
        <f t="shared" si="286"/>
        <v xml:space="preserve"> Metals Financial</v>
      </c>
      <c r="B3712" s="44" t="str">
        <f t="shared" si="287"/>
        <v/>
      </c>
      <c r="C3712" s="44" t="str">
        <f t="shared" si="288"/>
        <v>Metals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1</v>
      </c>
      <c r="F3712" s="218">
        <f t="shared" si="290"/>
        <v>20</v>
      </c>
      <c r="G3712" s="207">
        <v>1267378</v>
      </c>
      <c r="H3712" s="203">
        <v>37029.434849537036</v>
      </c>
      <c r="I3712" t="s">
        <v>3838</v>
      </c>
      <c r="M3712" t="s">
        <v>2482</v>
      </c>
      <c r="N3712" t="s">
        <v>3896</v>
      </c>
      <c r="O3712" t="s">
        <v>3897</v>
      </c>
      <c r="Q3712" s="204">
        <v>20</v>
      </c>
      <c r="S3712" t="s">
        <v>3898</v>
      </c>
      <c r="T3712" t="s">
        <v>3899</v>
      </c>
      <c r="U3712" s="206">
        <v>1713</v>
      </c>
      <c r="V3712" t="s">
        <v>3213</v>
      </c>
      <c r="W3712" t="s">
        <v>3922</v>
      </c>
      <c r="X3712" t="s">
        <v>3902</v>
      </c>
      <c r="Y3712" t="s">
        <v>3903</v>
      </c>
      <c r="Z3712" t="s">
        <v>3904</v>
      </c>
      <c r="AA3712">
        <v>2139066</v>
      </c>
    </row>
    <row r="3713" spans="1:29" x14ac:dyDescent="0.25">
      <c r="A3713" s="44" t="str">
        <f t="shared" si="286"/>
        <v xml:space="preserve"> Metals Financial</v>
      </c>
      <c r="B3713" s="44" t="str">
        <f t="shared" si="287"/>
        <v/>
      </c>
      <c r="C3713" s="44" t="str">
        <f t="shared" si="288"/>
        <v>Metals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18">
        <f t="shared" si="290"/>
        <v>20</v>
      </c>
      <c r="G3713" s="207">
        <v>1267379</v>
      </c>
      <c r="H3713" s="203">
        <v>37029.434872685182</v>
      </c>
      <c r="I3713" t="s">
        <v>4010</v>
      </c>
      <c r="M3713" t="s">
        <v>2482</v>
      </c>
      <c r="N3713" t="s">
        <v>3951</v>
      </c>
      <c r="O3713" t="s">
        <v>3952</v>
      </c>
      <c r="Q3713" s="204">
        <v>20</v>
      </c>
      <c r="S3713" t="s">
        <v>3898</v>
      </c>
      <c r="T3713" t="s">
        <v>3899</v>
      </c>
      <c r="U3713" s="206">
        <v>1548</v>
      </c>
      <c r="V3713" t="s">
        <v>4030</v>
      </c>
      <c r="W3713" t="s">
        <v>3922</v>
      </c>
      <c r="X3713" t="s">
        <v>3902</v>
      </c>
      <c r="Y3713" t="s">
        <v>3903</v>
      </c>
      <c r="Z3713" t="s">
        <v>3904</v>
      </c>
      <c r="AA3713">
        <v>2139064</v>
      </c>
    </row>
    <row r="3714" spans="1:29" x14ac:dyDescent="0.25">
      <c r="A3714" s="44" t="str">
        <f t="shared" si="286"/>
        <v xml:space="preserve"> Metals Financial</v>
      </c>
      <c r="B3714" s="44" t="str">
        <f t="shared" si="287"/>
        <v/>
      </c>
      <c r="C3714" s="44" t="str">
        <f t="shared" si="288"/>
        <v>Metals</v>
      </c>
      <c r="D3714" s="44" t="str">
        <f t="shared" si="289"/>
        <v>Financial</v>
      </c>
      <c r="E3714" s="44">
        <f>IF(VLOOKUP(S3714,'DD-Lookup'!$J$6:$L$50,3,FALSE)="Monthly",(YEAR(AC3714)-YEAR(AB3714))*12+MONTH(AC3714)-MONTH(AB3714)+1,(AC3714-AB3714+1))</f>
        <v>1</v>
      </c>
      <c r="F3714" s="218">
        <f t="shared" si="290"/>
        <v>5</v>
      </c>
      <c r="G3714" s="207">
        <v>1267380</v>
      </c>
      <c r="H3714" s="203">
        <v>37029.434884259259</v>
      </c>
      <c r="I3714" t="s">
        <v>4010</v>
      </c>
      <c r="M3714" t="s">
        <v>2482</v>
      </c>
      <c r="N3714" t="s">
        <v>3951</v>
      </c>
      <c r="O3714" t="s">
        <v>3952</v>
      </c>
      <c r="P3714" s="204">
        <v>5</v>
      </c>
      <c r="S3714" t="s">
        <v>3898</v>
      </c>
      <c r="T3714" t="s">
        <v>3899</v>
      </c>
      <c r="U3714" s="206">
        <v>1547</v>
      </c>
      <c r="V3714" t="s">
        <v>1604</v>
      </c>
      <c r="W3714" t="s">
        <v>3922</v>
      </c>
      <c r="X3714" t="s">
        <v>3902</v>
      </c>
      <c r="Y3714" t="s">
        <v>3903</v>
      </c>
      <c r="Z3714" t="s">
        <v>3904</v>
      </c>
      <c r="AA3714">
        <v>2139068</v>
      </c>
    </row>
    <row r="3715" spans="1:29" x14ac:dyDescent="0.25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3</v>
      </c>
      <c r="F3715" s="218">
        <f t="shared" si="290"/>
        <v>9000</v>
      </c>
      <c r="G3715" s="207">
        <v>1267381</v>
      </c>
      <c r="H3715" s="203">
        <v>37029.434942129628</v>
      </c>
      <c r="I3715" t="s">
        <v>3136</v>
      </c>
      <c r="M3715" t="s">
        <v>2476</v>
      </c>
      <c r="N3715" t="s">
        <v>3110</v>
      </c>
      <c r="O3715" t="s">
        <v>2624</v>
      </c>
      <c r="P3715" s="204">
        <v>3000</v>
      </c>
      <c r="S3715" t="s">
        <v>2477</v>
      </c>
      <c r="T3715" t="s">
        <v>3899</v>
      </c>
      <c r="U3715" s="206">
        <v>4.1399999999999997</v>
      </c>
      <c r="V3715" t="s">
        <v>3815</v>
      </c>
      <c r="W3715" t="s">
        <v>4133</v>
      </c>
      <c r="X3715" t="s">
        <v>2378</v>
      </c>
      <c r="Y3715" t="s">
        <v>3114</v>
      </c>
      <c r="Z3715" t="s">
        <v>3532</v>
      </c>
      <c r="AA3715">
        <v>798393</v>
      </c>
      <c r="AB3715" s="203">
        <v>37030.875</v>
      </c>
      <c r="AC3715" s="203">
        <v>37032.875</v>
      </c>
    </row>
    <row r="3716" spans="1:29" x14ac:dyDescent="0.25">
      <c r="A3716" s="44" t="str">
        <f t="shared" si="286"/>
        <v xml:space="preserve"> Metals Financial</v>
      </c>
      <c r="B3716" s="44" t="str">
        <f t="shared" si="287"/>
        <v/>
      </c>
      <c r="C3716" s="44" t="str">
        <f t="shared" si="288"/>
        <v>Metals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1</v>
      </c>
      <c r="F3716" s="218">
        <f t="shared" si="290"/>
        <v>10</v>
      </c>
      <c r="G3716" s="207">
        <v>1267382</v>
      </c>
      <c r="H3716" s="203">
        <v>37029.434953703705</v>
      </c>
      <c r="I3716" t="s">
        <v>3950</v>
      </c>
      <c r="M3716" t="s">
        <v>2482</v>
      </c>
      <c r="N3716" t="s">
        <v>3951</v>
      </c>
      <c r="O3716" t="s">
        <v>3952</v>
      </c>
      <c r="P3716" s="204">
        <v>10</v>
      </c>
      <c r="S3716" t="s">
        <v>3898</v>
      </c>
      <c r="T3716" t="s">
        <v>3899</v>
      </c>
      <c r="U3716" s="206">
        <v>1547</v>
      </c>
      <c r="V3716" t="s">
        <v>3953</v>
      </c>
      <c r="W3716" t="s">
        <v>3922</v>
      </c>
      <c r="X3716" t="s">
        <v>3902</v>
      </c>
      <c r="Y3716" t="s">
        <v>3903</v>
      </c>
      <c r="Z3716" t="s">
        <v>3904</v>
      </c>
      <c r="AA3716">
        <v>2139070</v>
      </c>
    </row>
    <row r="3717" spans="1:29" x14ac:dyDescent="0.25">
      <c r="A3717" s="44" t="str">
        <f t="shared" si="286"/>
        <v xml:space="preserve"> Metals Financial</v>
      </c>
      <c r="B3717" s="44" t="str">
        <f t="shared" si="287"/>
        <v/>
      </c>
      <c r="C3717" s="44" t="str">
        <f t="shared" si="288"/>
        <v>Metals</v>
      </c>
      <c r="D3717" s="44" t="str">
        <f t="shared" si="289"/>
        <v>Financial</v>
      </c>
      <c r="E3717" s="44">
        <f>IF(VLOOKUP(S3717,'DD-Lookup'!$J$6:$L$50,3,FALSE)="Monthly",(YEAR(AC3717)-YEAR(AB3717))*12+MONTH(AC3717)-MONTH(AB3717)+1,(AC3717-AB3717+1))</f>
        <v>1</v>
      </c>
      <c r="F3717" s="218">
        <f t="shared" si="290"/>
        <v>5</v>
      </c>
      <c r="G3717" s="207">
        <v>1267383</v>
      </c>
      <c r="H3717" s="203">
        <v>37029.434988425928</v>
      </c>
      <c r="I3717" t="s">
        <v>4034</v>
      </c>
      <c r="M3717" t="s">
        <v>2482</v>
      </c>
      <c r="N3717" t="s">
        <v>3951</v>
      </c>
      <c r="O3717" t="s">
        <v>3952</v>
      </c>
      <c r="P3717" s="204">
        <v>5</v>
      </c>
      <c r="S3717" t="s">
        <v>3898</v>
      </c>
      <c r="T3717" t="s">
        <v>3899</v>
      </c>
      <c r="U3717" s="206">
        <v>1547</v>
      </c>
      <c r="V3717" t="s">
        <v>4159</v>
      </c>
      <c r="W3717" t="s">
        <v>3922</v>
      </c>
      <c r="X3717" t="s">
        <v>3902</v>
      </c>
      <c r="Y3717" t="s">
        <v>3903</v>
      </c>
      <c r="Z3717" t="s">
        <v>3904</v>
      </c>
      <c r="AA3717">
        <v>2139072</v>
      </c>
    </row>
    <row r="3718" spans="1:29" x14ac:dyDescent="0.25">
      <c r="A3718" s="44" t="str">
        <f t="shared" si="286"/>
        <v xml:space="preserve"> Metals Financial</v>
      </c>
      <c r="B3718" s="44" t="str">
        <f t="shared" si="287"/>
        <v/>
      </c>
      <c r="C3718" s="44" t="str">
        <f t="shared" si="288"/>
        <v>Metals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1</v>
      </c>
      <c r="F3718" s="218">
        <f t="shared" si="290"/>
        <v>20</v>
      </c>
      <c r="G3718" s="207">
        <v>1267384</v>
      </c>
      <c r="H3718" s="203">
        <v>37029.435115740744</v>
      </c>
      <c r="I3718" t="s">
        <v>3869</v>
      </c>
      <c r="M3718" t="s">
        <v>2482</v>
      </c>
      <c r="N3718" t="s">
        <v>3896</v>
      </c>
      <c r="O3718" t="s">
        <v>3897</v>
      </c>
      <c r="P3718" s="204">
        <v>20</v>
      </c>
      <c r="S3718" t="s">
        <v>3898</v>
      </c>
      <c r="T3718" t="s">
        <v>3899</v>
      </c>
      <c r="U3718" s="206">
        <v>1712</v>
      </c>
      <c r="V3718" t="s">
        <v>3956</v>
      </c>
      <c r="W3718" t="s">
        <v>3922</v>
      </c>
      <c r="X3718" t="s">
        <v>3902</v>
      </c>
      <c r="Y3718" t="s">
        <v>3903</v>
      </c>
      <c r="Z3718" t="s">
        <v>3904</v>
      </c>
      <c r="AA3718">
        <v>2139078</v>
      </c>
    </row>
    <row r="3719" spans="1:29" x14ac:dyDescent="0.25">
      <c r="A3719" s="44" t="str">
        <f t="shared" si="286"/>
        <v xml:space="preserve"> Metals Financial</v>
      </c>
      <c r="B3719" s="44" t="str">
        <f t="shared" si="287"/>
        <v/>
      </c>
      <c r="C3719" s="44" t="str">
        <f t="shared" si="288"/>
        <v>Metals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1</v>
      </c>
      <c r="F3719" s="218">
        <f t="shared" si="290"/>
        <v>20</v>
      </c>
      <c r="G3719" s="207">
        <v>1267385</v>
      </c>
      <c r="H3719" s="203">
        <v>37029.435115740744</v>
      </c>
      <c r="I3719" t="s">
        <v>4010</v>
      </c>
      <c r="M3719" t="s">
        <v>2482</v>
      </c>
      <c r="N3719" t="s">
        <v>3951</v>
      </c>
      <c r="O3719" t="s">
        <v>3952</v>
      </c>
      <c r="Q3719" s="204">
        <v>20</v>
      </c>
      <c r="S3719" t="s">
        <v>3898</v>
      </c>
      <c r="T3719" t="s">
        <v>3899</v>
      </c>
      <c r="U3719" s="206">
        <v>1548</v>
      </c>
      <c r="V3719" t="s">
        <v>4030</v>
      </c>
      <c r="W3719" t="s">
        <v>3922</v>
      </c>
      <c r="X3719" t="s">
        <v>3902</v>
      </c>
      <c r="Y3719" t="s">
        <v>3903</v>
      </c>
      <c r="Z3719" t="s">
        <v>3904</v>
      </c>
      <c r="AA3719">
        <v>2139074</v>
      </c>
    </row>
    <row r="3720" spans="1:29" x14ac:dyDescent="0.25">
      <c r="A3720" s="44" t="str">
        <f t="shared" si="286"/>
        <v xml:space="preserve"> Metals Financial</v>
      </c>
      <c r="B3720" s="44" t="str">
        <f t="shared" si="287"/>
        <v/>
      </c>
      <c r="C3720" s="44" t="str">
        <f t="shared" si="288"/>
        <v>Metals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1</v>
      </c>
      <c r="F3720" s="218">
        <f t="shared" si="290"/>
        <v>20</v>
      </c>
      <c r="G3720" s="207">
        <v>1267386</v>
      </c>
      <c r="H3720" s="203">
        <v>37029.435127314813</v>
      </c>
      <c r="I3720" t="s">
        <v>1185</v>
      </c>
      <c r="M3720" t="s">
        <v>2482</v>
      </c>
      <c r="N3720" t="s">
        <v>3951</v>
      </c>
      <c r="O3720" t="s">
        <v>3952</v>
      </c>
      <c r="P3720" s="204">
        <v>20</v>
      </c>
      <c r="S3720" t="s">
        <v>3898</v>
      </c>
      <c r="T3720" t="s">
        <v>3899</v>
      </c>
      <c r="U3720" s="206">
        <v>1547</v>
      </c>
      <c r="V3720" t="s">
        <v>2571</v>
      </c>
      <c r="W3720" t="s">
        <v>3922</v>
      </c>
      <c r="X3720" t="s">
        <v>3902</v>
      </c>
      <c r="Y3720" t="s">
        <v>3903</v>
      </c>
      <c r="Z3720" t="s">
        <v>3904</v>
      </c>
      <c r="AA3720">
        <v>2139076</v>
      </c>
    </row>
    <row r="3721" spans="1:29" x14ac:dyDescent="0.25">
      <c r="A3721" s="44" t="str">
        <f t="shared" si="286"/>
        <v xml:space="preserve"> Metals Financial</v>
      </c>
      <c r="B3721" s="44" t="str">
        <f t="shared" si="287"/>
        <v/>
      </c>
      <c r="C3721" s="44" t="str">
        <f t="shared" si="288"/>
        <v>Metals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1</v>
      </c>
      <c r="F3721" s="218">
        <f t="shared" si="290"/>
        <v>20</v>
      </c>
      <c r="G3721" s="207">
        <v>1267388</v>
      </c>
      <c r="H3721" s="203">
        <v>37029.435219907406</v>
      </c>
      <c r="I3721" t="s">
        <v>1185</v>
      </c>
      <c r="M3721" t="s">
        <v>2482</v>
      </c>
      <c r="N3721" t="s">
        <v>3951</v>
      </c>
      <c r="O3721" t="s">
        <v>3952</v>
      </c>
      <c r="P3721" s="204">
        <v>20</v>
      </c>
      <c r="S3721" t="s">
        <v>3898</v>
      </c>
      <c r="T3721" t="s">
        <v>3899</v>
      </c>
      <c r="U3721" s="206">
        <v>1546</v>
      </c>
      <c r="V3721" t="s">
        <v>2571</v>
      </c>
      <c r="W3721" t="s">
        <v>3922</v>
      </c>
      <c r="X3721" t="s">
        <v>3902</v>
      </c>
      <c r="Y3721" t="s">
        <v>3903</v>
      </c>
      <c r="Z3721" t="s">
        <v>3904</v>
      </c>
      <c r="AA3721">
        <v>2139080</v>
      </c>
    </row>
    <row r="3722" spans="1:29" x14ac:dyDescent="0.25">
      <c r="A3722" s="44" t="str">
        <f t="shared" si="286"/>
        <v xml:space="preserve"> Metals Financial</v>
      </c>
      <c r="B3722" s="44" t="str">
        <f t="shared" si="287"/>
        <v/>
      </c>
      <c r="C3722" s="44" t="str">
        <f t="shared" si="288"/>
        <v>Metals</v>
      </c>
      <c r="D3722" s="44" t="str">
        <f t="shared" si="289"/>
        <v>Financial</v>
      </c>
      <c r="E3722" s="44">
        <f>IF(VLOOKUP(S3722,'DD-Lookup'!$J$6:$L$50,3,FALSE)="Monthly",(YEAR(AC3722)-YEAR(AB3722))*12+MONTH(AC3722)-MONTH(AB3722)+1,(AC3722-AB3722+1))</f>
        <v>1</v>
      </c>
      <c r="F3722" s="218">
        <f t="shared" si="290"/>
        <v>20</v>
      </c>
      <c r="G3722" s="207">
        <v>1267389</v>
      </c>
      <c r="H3722" s="203">
        <v>37029.435231481482</v>
      </c>
      <c r="I3722" t="s">
        <v>4010</v>
      </c>
      <c r="M3722" t="s">
        <v>2482</v>
      </c>
      <c r="N3722" t="s">
        <v>3951</v>
      </c>
      <c r="O3722" t="s">
        <v>3952</v>
      </c>
      <c r="Q3722" s="204">
        <v>20</v>
      </c>
      <c r="S3722" t="s">
        <v>3898</v>
      </c>
      <c r="T3722" t="s">
        <v>3899</v>
      </c>
      <c r="U3722" s="206">
        <v>1547</v>
      </c>
      <c r="V3722" t="s">
        <v>4030</v>
      </c>
      <c r="W3722" t="s">
        <v>3922</v>
      </c>
      <c r="X3722" t="s">
        <v>3902</v>
      </c>
      <c r="Y3722" t="s">
        <v>3903</v>
      </c>
      <c r="Z3722" t="s">
        <v>3904</v>
      </c>
      <c r="AA3722">
        <v>2139082</v>
      </c>
    </row>
    <row r="3723" spans="1:29" x14ac:dyDescent="0.25">
      <c r="A3723" s="44" t="str">
        <f t="shared" ref="A3723:A3786" si="291">B3723&amp;" "&amp;C3723&amp;" "&amp;D3723</f>
        <v xml:space="preserve"> Metals Financial</v>
      </c>
      <c r="B3723" s="44" t="str">
        <f t="shared" ref="B3723:B3786" si="292">IF((LEFT(N3723,2)="US"),"US","")</f>
        <v/>
      </c>
      <c r="C3723" s="44" t="str">
        <f t="shared" ref="C3723:C3786" si="293">M3723</f>
        <v>Metals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1</v>
      </c>
      <c r="F3723" s="218">
        <f t="shared" ref="F3723:F3786" si="295">E3723*SUM(P3723:Q3723)</f>
        <v>20</v>
      </c>
      <c r="G3723" s="207">
        <v>1267390</v>
      </c>
      <c r="H3723" s="203">
        <v>37029.435277777775</v>
      </c>
      <c r="I3723" t="s">
        <v>4007</v>
      </c>
      <c r="M3723" t="s">
        <v>2482</v>
      </c>
      <c r="N3723" t="s">
        <v>3896</v>
      </c>
      <c r="O3723" t="s">
        <v>3897</v>
      </c>
      <c r="Q3723" s="204">
        <v>20</v>
      </c>
      <c r="S3723" t="s">
        <v>3898</v>
      </c>
      <c r="T3723" t="s">
        <v>3899</v>
      </c>
      <c r="U3723" s="206">
        <v>1713</v>
      </c>
      <c r="V3723" t="s">
        <v>2651</v>
      </c>
      <c r="W3723" t="s">
        <v>3922</v>
      </c>
      <c r="X3723" t="s">
        <v>3902</v>
      </c>
      <c r="Y3723" t="s">
        <v>3903</v>
      </c>
      <c r="Z3723" t="s">
        <v>3904</v>
      </c>
      <c r="AA3723">
        <v>2139084</v>
      </c>
    </row>
    <row r="3724" spans="1:29" x14ac:dyDescent="0.25">
      <c r="A3724" s="44" t="str">
        <f t="shared" si="291"/>
        <v xml:space="preserve"> Metals Financial</v>
      </c>
      <c r="B3724" s="44" t="str">
        <f t="shared" si="292"/>
        <v/>
      </c>
      <c r="C3724" s="44" t="str">
        <f t="shared" si="293"/>
        <v>Metals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1</v>
      </c>
      <c r="F3724" s="218">
        <f t="shared" si="295"/>
        <v>20</v>
      </c>
      <c r="G3724" s="207">
        <v>1267391</v>
      </c>
      <c r="H3724" s="203">
        <v>37029.435300925928</v>
      </c>
      <c r="I3724" t="s">
        <v>4010</v>
      </c>
      <c r="M3724" t="s">
        <v>2482</v>
      </c>
      <c r="N3724" t="s">
        <v>3951</v>
      </c>
      <c r="O3724" t="s">
        <v>3952</v>
      </c>
      <c r="Q3724" s="204">
        <v>20</v>
      </c>
      <c r="S3724" t="s">
        <v>3898</v>
      </c>
      <c r="T3724" t="s">
        <v>3899</v>
      </c>
      <c r="U3724" s="206">
        <v>1548</v>
      </c>
      <c r="V3724" t="s">
        <v>4030</v>
      </c>
      <c r="W3724" t="s">
        <v>3922</v>
      </c>
      <c r="X3724" t="s">
        <v>3902</v>
      </c>
      <c r="Y3724" t="s">
        <v>3903</v>
      </c>
      <c r="Z3724" t="s">
        <v>3904</v>
      </c>
      <c r="AA3724">
        <v>2139086</v>
      </c>
    </row>
    <row r="3725" spans="1:29" x14ac:dyDescent="0.25">
      <c r="A3725" s="44" t="str">
        <f t="shared" si="291"/>
        <v xml:space="preserve"> Metals Financial</v>
      </c>
      <c r="B3725" s="44" t="str">
        <f t="shared" si="292"/>
        <v/>
      </c>
      <c r="C3725" s="44" t="str">
        <f t="shared" si="293"/>
        <v>Metals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1</v>
      </c>
      <c r="F3725" s="218">
        <f t="shared" si="295"/>
        <v>20</v>
      </c>
      <c r="G3725" s="207">
        <v>1267392</v>
      </c>
      <c r="H3725" s="203">
        <v>37029.435347222221</v>
      </c>
      <c r="I3725" t="s">
        <v>1185</v>
      </c>
      <c r="M3725" t="s">
        <v>2482</v>
      </c>
      <c r="N3725" t="s">
        <v>3951</v>
      </c>
      <c r="O3725" t="s">
        <v>3952</v>
      </c>
      <c r="P3725" s="204">
        <v>20</v>
      </c>
      <c r="S3725" t="s">
        <v>3898</v>
      </c>
      <c r="T3725" t="s">
        <v>3899</v>
      </c>
      <c r="U3725" s="206">
        <v>1547</v>
      </c>
      <c r="V3725" t="s">
        <v>2571</v>
      </c>
      <c r="W3725" t="s">
        <v>3922</v>
      </c>
      <c r="X3725" t="s">
        <v>3902</v>
      </c>
      <c r="Y3725" t="s">
        <v>3903</v>
      </c>
      <c r="Z3725" t="s">
        <v>3904</v>
      </c>
      <c r="AA3725">
        <v>2139088</v>
      </c>
    </row>
    <row r="3726" spans="1:29" x14ac:dyDescent="0.25">
      <c r="A3726" s="44" t="str">
        <f t="shared" si="291"/>
        <v xml:space="preserve"> Metals Financial</v>
      </c>
      <c r="B3726" s="44" t="str">
        <f t="shared" si="292"/>
        <v/>
      </c>
      <c r="C3726" s="44" t="str">
        <f t="shared" si="293"/>
        <v>Metals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</v>
      </c>
      <c r="F3726" s="218">
        <f t="shared" si="295"/>
        <v>20</v>
      </c>
      <c r="G3726" s="207">
        <v>1267394</v>
      </c>
      <c r="H3726" s="203">
        <v>37029.43540509259</v>
      </c>
      <c r="I3726" t="s">
        <v>3958</v>
      </c>
      <c r="M3726" t="s">
        <v>2482</v>
      </c>
      <c r="N3726" t="s">
        <v>3896</v>
      </c>
      <c r="O3726" t="s">
        <v>3897</v>
      </c>
      <c r="P3726" s="204">
        <v>20</v>
      </c>
      <c r="S3726" t="s">
        <v>3898</v>
      </c>
      <c r="T3726" t="s">
        <v>3899</v>
      </c>
      <c r="U3726" s="206">
        <v>1712</v>
      </c>
      <c r="V3726" t="s">
        <v>4167</v>
      </c>
      <c r="W3726" t="s">
        <v>3922</v>
      </c>
      <c r="X3726" t="s">
        <v>3902</v>
      </c>
      <c r="Y3726" t="s">
        <v>3903</v>
      </c>
      <c r="Z3726" t="s">
        <v>3904</v>
      </c>
      <c r="AA3726">
        <v>2139092</v>
      </c>
    </row>
    <row r="3727" spans="1:29" x14ac:dyDescent="0.25">
      <c r="A3727" s="44" t="str">
        <f t="shared" si="291"/>
        <v xml:space="preserve"> Metals Financial</v>
      </c>
      <c r="B3727" s="44" t="str">
        <f t="shared" si="292"/>
        <v/>
      </c>
      <c r="C3727" s="44" t="str">
        <f t="shared" si="293"/>
        <v>Metals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</v>
      </c>
      <c r="F3727" s="218">
        <f t="shared" si="295"/>
        <v>20</v>
      </c>
      <c r="G3727" s="207">
        <v>1267395</v>
      </c>
      <c r="H3727" s="203">
        <v>37029.435416666667</v>
      </c>
      <c r="I3727" t="s">
        <v>4010</v>
      </c>
      <c r="M3727" t="s">
        <v>2482</v>
      </c>
      <c r="N3727" t="s">
        <v>3951</v>
      </c>
      <c r="O3727" t="s">
        <v>3952</v>
      </c>
      <c r="Q3727" s="204">
        <v>20</v>
      </c>
      <c r="S3727" t="s">
        <v>3898</v>
      </c>
      <c r="T3727" t="s">
        <v>3899</v>
      </c>
      <c r="U3727" s="206">
        <v>1548</v>
      </c>
      <c r="V3727" t="s">
        <v>4030</v>
      </c>
      <c r="W3727" t="s">
        <v>3922</v>
      </c>
      <c r="X3727" t="s">
        <v>3902</v>
      </c>
      <c r="Y3727" t="s">
        <v>3903</v>
      </c>
      <c r="Z3727" t="s">
        <v>3904</v>
      </c>
      <c r="AA3727">
        <v>2139090</v>
      </c>
    </row>
    <row r="3728" spans="1:29" x14ac:dyDescent="0.25">
      <c r="A3728" s="44" t="str">
        <f t="shared" si="291"/>
        <v xml:space="preserve"> Metals Financial</v>
      </c>
      <c r="B3728" s="44" t="str">
        <f t="shared" si="292"/>
        <v/>
      </c>
      <c r="C3728" s="44" t="str">
        <f t="shared" si="293"/>
        <v>Metals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</v>
      </c>
      <c r="F3728" s="218">
        <f t="shared" si="295"/>
        <v>20</v>
      </c>
      <c r="G3728" s="207">
        <v>1267396</v>
      </c>
      <c r="H3728" s="203">
        <v>37029.43546296296</v>
      </c>
      <c r="I3728" t="s">
        <v>1185</v>
      </c>
      <c r="M3728" t="s">
        <v>2482</v>
      </c>
      <c r="N3728" t="s">
        <v>3951</v>
      </c>
      <c r="O3728" t="s">
        <v>3952</v>
      </c>
      <c r="P3728" s="204">
        <v>20</v>
      </c>
      <c r="S3728" t="s">
        <v>3898</v>
      </c>
      <c r="T3728" t="s">
        <v>3899</v>
      </c>
      <c r="U3728" s="206">
        <v>1547</v>
      </c>
      <c r="V3728" t="s">
        <v>2571</v>
      </c>
      <c r="W3728" t="s">
        <v>3922</v>
      </c>
      <c r="X3728" t="s">
        <v>3902</v>
      </c>
      <c r="Y3728" t="s">
        <v>3903</v>
      </c>
      <c r="Z3728" t="s">
        <v>3904</v>
      </c>
      <c r="AA3728">
        <v>2139094</v>
      </c>
    </row>
    <row r="3729" spans="1:29" x14ac:dyDescent="0.25">
      <c r="A3729" s="44" t="str">
        <f t="shared" si="291"/>
        <v>US Crude Financial</v>
      </c>
      <c r="B3729" s="44" t="str">
        <f t="shared" si="292"/>
        <v>US</v>
      </c>
      <c r="C3729" s="44" t="str">
        <f t="shared" si="293"/>
        <v>Crude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1</v>
      </c>
      <c r="F3729" s="218">
        <f t="shared" si="295"/>
        <v>50000</v>
      </c>
      <c r="G3729" s="207">
        <v>1267397</v>
      </c>
      <c r="H3729" s="203">
        <v>37029.435474537036</v>
      </c>
      <c r="I3729" t="s">
        <v>2710</v>
      </c>
      <c r="M3729" t="s">
        <v>3626</v>
      </c>
      <c r="N3729" t="s">
        <v>4150</v>
      </c>
      <c r="O3729" t="s">
        <v>4151</v>
      </c>
      <c r="P3729" s="204">
        <v>50000</v>
      </c>
      <c r="S3729" t="s">
        <v>2483</v>
      </c>
      <c r="T3729" t="s">
        <v>3899</v>
      </c>
      <c r="U3729" s="206">
        <v>29.28</v>
      </c>
      <c r="V3729" t="s">
        <v>3705</v>
      </c>
      <c r="W3729" t="s">
        <v>4153</v>
      </c>
      <c r="X3729" t="s">
        <v>4154</v>
      </c>
      <c r="Y3729" t="s">
        <v>3964</v>
      </c>
      <c r="Z3729" t="s">
        <v>3532</v>
      </c>
      <c r="AA3729" t="s">
        <v>460</v>
      </c>
      <c r="AB3729" s="203">
        <v>37043</v>
      </c>
      <c r="AC3729" s="203">
        <v>37072</v>
      </c>
    </row>
    <row r="3730" spans="1:29" x14ac:dyDescent="0.25">
      <c r="A3730" s="44" t="str">
        <f t="shared" si="291"/>
        <v xml:space="preserve"> Metals Financial</v>
      </c>
      <c r="B3730" s="44" t="str">
        <f t="shared" si="292"/>
        <v/>
      </c>
      <c r="C3730" s="44" t="str">
        <f t="shared" si="293"/>
        <v>Metals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</v>
      </c>
      <c r="F3730" s="218">
        <f t="shared" si="295"/>
        <v>20</v>
      </c>
      <c r="G3730" s="207">
        <v>1267398</v>
      </c>
      <c r="H3730" s="203">
        <v>37029.435497685183</v>
      </c>
      <c r="I3730" t="s">
        <v>4007</v>
      </c>
      <c r="M3730" t="s">
        <v>2482</v>
      </c>
      <c r="N3730" t="s">
        <v>3896</v>
      </c>
      <c r="O3730" t="s">
        <v>3897</v>
      </c>
      <c r="Q3730" s="204">
        <v>20</v>
      </c>
      <c r="S3730" t="s">
        <v>3898</v>
      </c>
      <c r="T3730" t="s">
        <v>3899</v>
      </c>
      <c r="U3730" s="206">
        <v>1713</v>
      </c>
      <c r="V3730" t="s">
        <v>2651</v>
      </c>
      <c r="W3730" t="s">
        <v>3922</v>
      </c>
      <c r="X3730" t="s">
        <v>3902</v>
      </c>
      <c r="Y3730" t="s">
        <v>3903</v>
      </c>
      <c r="Z3730" t="s">
        <v>3904</v>
      </c>
      <c r="AA3730">
        <v>2139098</v>
      </c>
    </row>
    <row r="3731" spans="1:29" x14ac:dyDescent="0.25">
      <c r="A3731" s="44" t="str">
        <f t="shared" si="291"/>
        <v xml:space="preserve"> Metals Financial</v>
      </c>
      <c r="B3731" s="44" t="str">
        <f t="shared" si="292"/>
        <v/>
      </c>
      <c r="C3731" s="44" t="str">
        <f t="shared" si="293"/>
        <v>Metals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1</v>
      </c>
      <c r="F3731" s="218">
        <f t="shared" si="295"/>
        <v>20</v>
      </c>
      <c r="G3731" s="207">
        <v>1267399</v>
      </c>
      <c r="H3731" s="203">
        <v>37029.43550925926</v>
      </c>
      <c r="I3731" t="s">
        <v>4010</v>
      </c>
      <c r="M3731" t="s">
        <v>2482</v>
      </c>
      <c r="N3731" t="s">
        <v>3951</v>
      </c>
      <c r="O3731" t="s">
        <v>3952</v>
      </c>
      <c r="Q3731" s="204">
        <v>20</v>
      </c>
      <c r="S3731" t="s">
        <v>3898</v>
      </c>
      <c r="T3731" t="s">
        <v>3899</v>
      </c>
      <c r="U3731" s="206">
        <v>1548</v>
      </c>
      <c r="V3731" t="s">
        <v>4030</v>
      </c>
      <c r="W3731" t="s">
        <v>3922</v>
      </c>
      <c r="X3731" t="s">
        <v>3902</v>
      </c>
      <c r="Y3731" t="s">
        <v>3903</v>
      </c>
      <c r="Z3731" t="s">
        <v>3904</v>
      </c>
      <c r="AA3731">
        <v>2139096</v>
      </c>
    </row>
    <row r="3732" spans="1:29" x14ac:dyDescent="0.25">
      <c r="A3732" s="44" t="str">
        <f t="shared" si="291"/>
        <v>US Natural Gas Financial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30</v>
      </c>
      <c r="F3732" s="218">
        <f t="shared" si="295"/>
        <v>150000</v>
      </c>
      <c r="G3732" s="207">
        <v>1267400</v>
      </c>
      <c r="H3732" s="203">
        <v>37029.435532407406</v>
      </c>
      <c r="I3732" t="s">
        <v>2367</v>
      </c>
      <c r="M3732" t="s">
        <v>2476</v>
      </c>
      <c r="N3732" t="s">
        <v>2711</v>
      </c>
      <c r="O3732" t="s">
        <v>2712</v>
      </c>
      <c r="P3732" s="204">
        <v>5000</v>
      </c>
      <c r="S3732" t="s">
        <v>2477</v>
      </c>
      <c r="T3732" t="s">
        <v>3899</v>
      </c>
      <c r="U3732" s="206">
        <v>4.2149999999999999</v>
      </c>
      <c r="V3732" t="s">
        <v>461</v>
      </c>
      <c r="W3732" t="s">
        <v>3390</v>
      </c>
      <c r="X3732" t="s">
        <v>2713</v>
      </c>
      <c r="Y3732" t="s">
        <v>3964</v>
      </c>
      <c r="Z3732" t="s">
        <v>3532</v>
      </c>
      <c r="AA3732" t="s">
        <v>462</v>
      </c>
      <c r="AB3732" s="203">
        <v>37043.875</v>
      </c>
      <c r="AC3732" s="203">
        <v>37072.875</v>
      </c>
    </row>
    <row r="3733" spans="1:29" x14ac:dyDescent="0.25">
      <c r="A3733" s="44" t="str">
        <f t="shared" si="291"/>
        <v xml:space="preserve"> Metals Financial</v>
      </c>
      <c r="B3733" s="44" t="str">
        <f t="shared" si="292"/>
        <v/>
      </c>
      <c r="C3733" s="44" t="str">
        <f t="shared" si="293"/>
        <v>Metals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</v>
      </c>
      <c r="F3733" s="218">
        <f t="shared" si="295"/>
        <v>20</v>
      </c>
      <c r="G3733" s="207">
        <v>1267401</v>
      </c>
      <c r="H3733" s="203">
        <v>37029.435601851852</v>
      </c>
      <c r="I3733" t="s">
        <v>3869</v>
      </c>
      <c r="M3733" t="s">
        <v>2482</v>
      </c>
      <c r="N3733" t="s">
        <v>3896</v>
      </c>
      <c r="O3733" t="s">
        <v>3897</v>
      </c>
      <c r="P3733" s="204">
        <v>20</v>
      </c>
      <c r="S3733" t="s">
        <v>3898</v>
      </c>
      <c r="T3733" t="s">
        <v>3899</v>
      </c>
      <c r="U3733" s="206">
        <v>1712</v>
      </c>
      <c r="V3733" t="s">
        <v>3956</v>
      </c>
      <c r="W3733" t="s">
        <v>3922</v>
      </c>
      <c r="X3733" t="s">
        <v>3902</v>
      </c>
      <c r="Y3733" t="s">
        <v>3903</v>
      </c>
      <c r="Z3733" t="s">
        <v>3904</v>
      </c>
      <c r="AA3733">
        <v>2139100</v>
      </c>
    </row>
    <row r="3734" spans="1:29" x14ac:dyDescent="0.25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153</v>
      </c>
      <c r="F3734" s="218">
        <f t="shared" si="295"/>
        <v>765000</v>
      </c>
      <c r="G3734" s="207">
        <v>1267403</v>
      </c>
      <c r="H3734" s="203">
        <v>37029.435717592591</v>
      </c>
      <c r="I3734" t="s">
        <v>3136</v>
      </c>
      <c r="M3734" t="s">
        <v>2476</v>
      </c>
      <c r="N3734" t="s">
        <v>2711</v>
      </c>
      <c r="O3734" t="s">
        <v>2310</v>
      </c>
      <c r="P3734" s="204">
        <v>5000</v>
      </c>
      <c r="S3734" t="s">
        <v>2477</v>
      </c>
      <c r="T3734" t="s">
        <v>3899</v>
      </c>
      <c r="U3734" s="206">
        <v>4.335</v>
      </c>
      <c r="V3734" t="s">
        <v>3742</v>
      </c>
      <c r="W3734" t="s">
        <v>3390</v>
      </c>
      <c r="X3734" t="s">
        <v>2713</v>
      </c>
      <c r="Y3734" t="s">
        <v>3964</v>
      </c>
      <c r="Z3734" t="s">
        <v>3532</v>
      </c>
      <c r="AA3734" t="s">
        <v>463</v>
      </c>
      <c r="AB3734" s="203">
        <v>37043</v>
      </c>
      <c r="AC3734" s="203">
        <v>37195</v>
      </c>
    </row>
    <row r="3735" spans="1:29" x14ac:dyDescent="0.25">
      <c r="A3735" s="44" t="str">
        <f t="shared" si="291"/>
        <v xml:space="preserve"> Metals Financial</v>
      </c>
      <c r="B3735" s="44" t="str">
        <f t="shared" si="292"/>
        <v/>
      </c>
      <c r="C3735" s="44" t="str">
        <f t="shared" si="293"/>
        <v>Metals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8">
        <f t="shared" si="295"/>
        <v>20</v>
      </c>
      <c r="G3735" s="207">
        <v>1267404</v>
      </c>
      <c r="H3735" s="203">
        <v>37029.435844907406</v>
      </c>
      <c r="I3735" t="s">
        <v>4007</v>
      </c>
      <c r="M3735" t="s">
        <v>2482</v>
      </c>
      <c r="N3735" t="s">
        <v>3896</v>
      </c>
      <c r="O3735" t="s">
        <v>3897</v>
      </c>
      <c r="Q3735" s="204">
        <v>20</v>
      </c>
      <c r="S3735" t="s">
        <v>3898</v>
      </c>
      <c r="T3735" t="s">
        <v>3899</v>
      </c>
      <c r="U3735" s="206">
        <v>1713</v>
      </c>
      <c r="V3735" t="s">
        <v>2651</v>
      </c>
      <c r="W3735" t="s">
        <v>3922</v>
      </c>
      <c r="X3735" t="s">
        <v>3902</v>
      </c>
      <c r="Y3735" t="s">
        <v>3903</v>
      </c>
      <c r="Z3735" t="s">
        <v>3904</v>
      </c>
      <c r="AA3735">
        <v>2139102</v>
      </c>
    </row>
    <row r="3736" spans="1:29" x14ac:dyDescent="0.25">
      <c r="A3736" s="44" t="str">
        <f t="shared" si="291"/>
        <v>US Crude Financial</v>
      </c>
      <c r="B3736" s="44" t="str">
        <f t="shared" si="292"/>
        <v>US</v>
      </c>
      <c r="C3736" s="44" t="str">
        <f t="shared" si="293"/>
        <v>Crude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8">
        <f t="shared" si="295"/>
        <v>50000</v>
      </c>
      <c r="G3736" s="207">
        <v>1267405</v>
      </c>
      <c r="H3736" s="203">
        <v>37029.435856481483</v>
      </c>
      <c r="I3736" t="s">
        <v>2710</v>
      </c>
      <c r="M3736" t="s">
        <v>3626</v>
      </c>
      <c r="N3736" t="s">
        <v>4150</v>
      </c>
      <c r="O3736" t="s">
        <v>2550</v>
      </c>
      <c r="P3736" s="204">
        <v>50000</v>
      </c>
      <c r="S3736" t="s">
        <v>2483</v>
      </c>
      <c r="T3736" t="s">
        <v>3899</v>
      </c>
      <c r="U3736" s="206">
        <v>29.7</v>
      </c>
      <c r="V3736" t="s">
        <v>2997</v>
      </c>
      <c r="W3736" t="s">
        <v>4153</v>
      </c>
      <c r="X3736" t="s">
        <v>4154</v>
      </c>
      <c r="Y3736" t="s">
        <v>3964</v>
      </c>
      <c r="Z3736" t="s">
        <v>3532</v>
      </c>
      <c r="AA3736" t="s">
        <v>464</v>
      </c>
      <c r="AB3736" s="203">
        <v>37073</v>
      </c>
      <c r="AC3736" s="203">
        <v>37103</v>
      </c>
    </row>
    <row r="3737" spans="1:29" x14ac:dyDescent="0.25">
      <c r="A3737" s="44" t="str">
        <f t="shared" si="291"/>
        <v>US Natural Gas Financial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13</v>
      </c>
      <c r="F3737" s="218">
        <f t="shared" si="295"/>
        <v>325000</v>
      </c>
      <c r="G3737" s="207">
        <v>1267406</v>
      </c>
      <c r="H3737" s="203">
        <v>37029.435925925929</v>
      </c>
      <c r="I3737" t="s">
        <v>3639</v>
      </c>
      <c r="M3737" t="s">
        <v>2476</v>
      </c>
      <c r="N3737" t="s">
        <v>2711</v>
      </c>
      <c r="O3737" t="s">
        <v>2588</v>
      </c>
      <c r="P3737" s="204">
        <v>25000</v>
      </c>
      <c r="S3737" t="s">
        <v>2477</v>
      </c>
      <c r="T3737" t="s">
        <v>3899</v>
      </c>
      <c r="U3737" s="206">
        <v>4.18</v>
      </c>
      <c r="V3737" t="s">
        <v>3180</v>
      </c>
      <c r="W3737" t="s">
        <v>3181</v>
      </c>
      <c r="X3737" t="s">
        <v>2306</v>
      </c>
      <c r="Y3737" t="s">
        <v>3964</v>
      </c>
      <c r="Z3737" t="s">
        <v>3532</v>
      </c>
      <c r="AA3737" t="s">
        <v>465</v>
      </c>
      <c r="AB3737" s="203">
        <v>37030.875</v>
      </c>
      <c r="AC3737" s="203">
        <v>37042.875</v>
      </c>
    </row>
    <row r="3738" spans="1:29" x14ac:dyDescent="0.25">
      <c r="A3738" s="44" t="str">
        <f t="shared" si="291"/>
        <v xml:space="preserve"> Natural Gas Physical</v>
      </c>
      <c r="B3738" s="44" t="str">
        <f t="shared" si="292"/>
        <v/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4</v>
      </c>
      <c r="F3738" s="218">
        <f t="shared" si="295"/>
        <v>12000</v>
      </c>
      <c r="G3738" s="207">
        <v>1267407</v>
      </c>
      <c r="H3738" s="203">
        <v>37029.435960648145</v>
      </c>
      <c r="I3738" t="s">
        <v>3816</v>
      </c>
      <c r="M3738" t="s">
        <v>2476</v>
      </c>
      <c r="N3738" t="s">
        <v>2391</v>
      </c>
      <c r="O3738" t="s">
        <v>2080</v>
      </c>
      <c r="P3738" s="204">
        <v>3000</v>
      </c>
      <c r="S3738" t="s">
        <v>4050</v>
      </c>
      <c r="T3738" t="s">
        <v>2392</v>
      </c>
      <c r="U3738" s="206">
        <v>5.43</v>
      </c>
      <c r="V3738" t="s">
        <v>3817</v>
      </c>
      <c r="W3738" t="s">
        <v>2394</v>
      </c>
      <c r="X3738" t="s">
        <v>2395</v>
      </c>
      <c r="Y3738" t="s">
        <v>3114</v>
      </c>
      <c r="Z3738" t="s">
        <v>3533</v>
      </c>
      <c r="AA3738">
        <v>798395</v>
      </c>
      <c r="AB3738" s="203">
        <v>37029.875</v>
      </c>
      <c r="AC3738" s="203">
        <v>37032.875</v>
      </c>
    </row>
    <row r="3739" spans="1:29" x14ac:dyDescent="0.25">
      <c r="A3739" s="44" t="str">
        <f t="shared" si="291"/>
        <v>US Natural Gas Financial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Financial</v>
      </c>
      <c r="E3739" s="44">
        <f>IF(VLOOKUP(S3739,'DD-Lookup'!$J$6:$L$50,3,FALSE)="Monthly",(YEAR(AC3739)-YEAR(AB3739))*12+MONTH(AC3739)-MONTH(AB3739)+1,(AC3739-AB3739+1))</f>
        <v>30</v>
      </c>
      <c r="F3739" s="218">
        <f t="shared" si="295"/>
        <v>300000</v>
      </c>
      <c r="G3739" s="207">
        <v>1267408</v>
      </c>
      <c r="H3739" s="203">
        <v>37029.435960648145</v>
      </c>
      <c r="I3739" t="s">
        <v>2654</v>
      </c>
      <c r="M3739" t="s">
        <v>2476</v>
      </c>
      <c r="N3739" t="s">
        <v>3125</v>
      </c>
      <c r="O3739" t="s">
        <v>2830</v>
      </c>
      <c r="P3739" s="204">
        <v>10000</v>
      </c>
      <c r="S3739" t="s">
        <v>2477</v>
      </c>
      <c r="T3739" t="s">
        <v>3899</v>
      </c>
      <c r="U3739" s="206">
        <v>-6.7500000000000004E-2</v>
      </c>
      <c r="V3739" t="s">
        <v>2852</v>
      </c>
      <c r="W3739" t="s">
        <v>2831</v>
      </c>
      <c r="X3739" t="s">
        <v>2832</v>
      </c>
      <c r="Y3739" t="s">
        <v>3964</v>
      </c>
      <c r="Z3739" t="s">
        <v>3532</v>
      </c>
      <c r="AA3739" t="s">
        <v>466</v>
      </c>
      <c r="AB3739" s="203">
        <v>37043.875</v>
      </c>
      <c r="AC3739" s="203">
        <v>37072.875</v>
      </c>
    </row>
    <row r="3740" spans="1:29" x14ac:dyDescent="0.25">
      <c r="A3740" s="44" t="str">
        <f t="shared" si="291"/>
        <v xml:space="preserve"> Metals Financial</v>
      </c>
      <c r="B3740" s="44" t="str">
        <f t="shared" si="292"/>
        <v/>
      </c>
      <c r="C3740" s="44" t="str">
        <f t="shared" si="293"/>
        <v>Metals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1</v>
      </c>
      <c r="F3740" s="218">
        <f t="shared" si="295"/>
        <v>20</v>
      </c>
      <c r="G3740" s="207">
        <v>1267410</v>
      </c>
      <c r="H3740" s="203">
        <v>37029.435972222222</v>
      </c>
      <c r="I3740" t="s">
        <v>1214</v>
      </c>
      <c r="M3740" t="s">
        <v>2482</v>
      </c>
      <c r="N3740" t="s">
        <v>3951</v>
      </c>
      <c r="O3740" t="s">
        <v>3952</v>
      </c>
      <c r="P3740" s="204">
        <v>20</v>
      </c>
      <c r="S3740" t="s">
        <v>3898</v>
      </c>
      <c r="T3740" t="s">
        <v>3899</v>
      </c>
      <c r="U3740" s="206">
        <v>1547</v>
      </c>
      <c r="V3740" t="s">
        <v>1215</v>
      </c>
      <c r="W3740" t="s">
        <v>3922</v>
      </c>
      <c r="X3740" t="s">
        <v>3902</v>
      </c>
      <c r="Y3740" t="s">
        <v>3903</v>
      </c>
      <c r="Z3740" t="s">
        <v>3904</v>
      </c>
      <c r="AA3740">
        <v>2139104</v>
      </c>
    </row>
    <row r="3741" spans="1:29" x14ac:dyDescent="0.25">
      <c r="A3741" s="44" t="str">
        <f t="shared" si="291"/>
        <v>US Power Physical</v>
      </c>
      <c r="B3741" s="44" t="str">
        <f t="shared" si="292"/>
        <v>US</v>
      </c>
      <c r="C3741" s="44" t="str">
        <f t="shared" si="293"/>
        <v>Power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4</v>
      </c>
      <c r="F3741" s="218">
        <f t="shared" si="295"/>
        <v>200</v>
      </c>
      <c r="G3741" s="207">
        <v>1267409</v>
      </c>
      <c r="H3741" s="203">
        <v>37029.435972222222</v>
      </c>
      <c r="I3741" t="s">
        <v>2640</v>
      </c>
      <c r="M3741" t="s">
        <v>3301</v>
      </c>
      <c r="N3741" t="s">
        <v>2631</v>
      </c>
      <c r="O3741" t="s">
        <v>1629</v>
      </c>
      <c r="P3741" s="204">
        <v>50</v>
      </c>
      <c r="S3741" t="s">
        <v>2475</v>
      </c>
      <c r="T3741" t="s">
        <v>3899</v>
      </c>
      <c r="U3741" s="206">
        <v>52.25</v>
      </c>
      <c r="V3741" t="s">
        <v>2641</v>
      </c>
      <c r="W3741" t="s">
        <v>2642</v>
      </c>
      <c r="X3741" t="s">
        <v>2643</v>
      </c>
      <c r="Y3741" t="s">
        <v>4166</v>
      </c>
      <c r="Z3741" t="s">
        <v>3527</v>
      </c>
      <c r="AA3741">
        <v>615427.1</v>
      </c>
      <c r="AB3741" s="203">
        <v>37033.875</v>
      </c>
      <c r="AC3741" s="203">
        <v>37036.875</v>
      </c>
    </row>
    <row r="3742" spans="1:29" x14ac:dyDescent="0.25">
      <c r="A3742" s="44" t="str">
        <f t="shared" si="291"/>
        <v xml:space="preserve"> Metals Financial</v>
      </c>
      <c r="B3742" s="44" t="str">
        <f t="shared" si="292"/>
        <v/>
      </c>
      <c r="C3742" s="44" t="str">
        <f t="shared" si="293"/>
        <v>Metals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1</v>
      </c>
      <c r="F3742" s="218">
        <f t="shared" si="295"/>
        <v>20</v>
      </c>
      <c r="G3742" s="207">
        <v>1267412</v>
      </c>
      <c r="H3742" s="203">
        <v>37029.436030092591</v>
      </c>
      <c r="I3742" t="s">
        <v>1195</v>
      </c>
      <c r="M3742" t="s">
        <v>2482</v>
      </c>
      <c r="N3742" t="s">
        <v>3896</v>
      </c>
      <c r="O3742" t="s">
        <v>3897</v>
      </c>
      <c r="P3742" s="204">
        <v>20</v>
      </c>
      <c r="S3742" t="s">
        <v>3898</v>
      </c>
      <c r="T3742" t="s">
        <v>3899</v>
      </c>
      <c r="U3742" s="206">
        <v>1712</v>
      </c>
      <c r="V3742" t="s">
        <v>1196</v>
      </c>
      <c r="W3742" t="s">
        <v>3922</v>
      </c>
      <c r="X3742" t="s">
        <v>3902</v>
      </c>
      <c r="Y3742" t="s">
        <v>3903</v>
      </c>
      <c r="Z3742" t="s">
        <v>3904</v>
      </c>
      <c r="AA3742">
        <v>2139108</v>
      </c>
    </row>
    <row r="3743" spans="1:29" x14ac:dyDescent="0.25">
      <c r="A3743" s="44" t="str">
        <f t="shared" si="291"/>
        <v xml:space="preserve"> Metals Financial</v>
      </c>
      <c r="B3743" s="44" t="str">
        <f t="shared" si="292"/>
        <v/>
      </c>
      <c r="C3743" s="44" t="str">
        <f t="shared" si="293"/>
        <v>Metals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</v>
      </c>
      <c r="F3743" s="218">
        <f t="shared" si="295"/>
        <v>10</v>
      </c>
      <c r="G3743" s="207">
        <v>1267411</v>
      </c>
      <c r="H3743" s="203">
        <v>37029.436030092591</v>
      </c>
      <c r="I3743" t="s">
        <v>4034</v>
      </c>
      <c r="M3743" t="s">
        <v>2482</v>
      </c>
      <c r="N3743" t="s">
        <v>4026</v>
      </c>
      <c r="O3743" t="s">
        <v>4027</v>
      </c>
      <c r="P3743" s="204">
        <v>10</v>
      </c>
      <c r="S3743" t="s">
        <v>3898</v>
      </c>
      <c r="T3743" t="s">
        <v>3899</v>
      </c>
      <c r="U3743" s="206">
        <v>969</v>
      </c>
      <c r="V3743" t="s">
        <v>4159</v>
      </c>
      <c r="W3743" t="s">
        <v>3976</v>
      </c>
      <c r="X3743" t="s">
        <v>3902</v>
      </c>
      <c r="Y3743" t="s">
        <v>3903</v>
      </c>
      <c r="Z3743" t="s">
        <v>3904</v>
      </c>
      <c r="AA3743">
        <v>2139106</v>
      </c>
    </row>
    <row r="3744" spans="1:29" x14ac:dyDescent="0.25">
      <c r="A3744" s="44" t="str">
        <f t="shared" si="291"/>
        <v xml:space="preserve"> Natural Gas Physical</v>
      </c>
      <c r="B3744" s="44" t="str">
        <f t="shared" si="292"/>
        <v/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30</v>
      </c>
      <c r="F3744" s="218">
        <f t="shared" si="295"/>
        <v>150000</v>
      </c>
      <c r="G3744" s="207">
        <v>1267413</v>
      </c>
      <c r="H3744" s="203">
        <v>37029.436099537037</v>
      </c>
      <c r="I3744" t="s">
        <v>115</v>
      </c>
      <c r="M3744" t="s">
        <v>2476</v>
      </c>
      <c r="N3744" t="s">
        <v>2391</v>
      </c>
      <c r="O3744" t="s">
        <v>3715</v>
      </c>
      <c r="P3744" s="204">
        <v>5000</v>
      </c>
      <c r="S3744" t="s">
        <v>4050</v>
      </c>
      <c r="T3744" t="s">
        <v>2392</v>
      </c>
      <c r="U3744" s="206">
        <v>5.6150000000000002</v>
      </c>
      <c r="V3744" t="s">
        <v>116</v>
      </c>
      <c r="W3744" t="s">
        <v>2979</v>
      </c>
      <c r="X3744" t="s">
        <v>2395</v>
      </c>
      <c r="Y3744" t="s">
        <v>3114</v>
      </c>
      <c r="Z3744" t="s">
        <v>3533</v>
      </c>
      <c r="AA3744">
        <v>798396</v>
      </c>
      <c r="AB3744" s="203">
        <v>37043.875</v>
      </c>
      <c r="AC3744" s="203">
        <v>37072.875</v>
      </c>
    </row>
    <row r="3745" spans="1:29" x14ac:dyDescent="0.25">
      <c r="A3745" s="44" t="str">
        <f t="shared" si="291"/>
        <v xml:space="preserve"> Metals Financial</v>
      </c>
      <c r="B3745" s="44" t="str">
        <f t="shared" si="292"/>
        <v/>
      </c>
      <c r="C3745" s="44" t="str">
        <f t="shared" si="293"/>
        <v>Metals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1</v>
      </c>
      <c r="F3745" s="218">
        <f t="shared" si="295"/>
        <v>10</v>
      </c>
      <c r="G3745" s="207">
        <v>1267414</v>
      </c>
      <c r="H3745" s="203">
        <v>37029.436354166668</v>
      </c>
      <c r="I3745" t="s">
        <v>4007</v>
      </c>
      <c r="M3745" t="s">
        <v>2482</v>
      </c>
      <c r="N3745" t="s">
        <v>3951</v>
      </c>
      <c r="O3745" t="s">
        <v>3952</v>
      </c>
      <c r="P3745" s="204">
        <v>10</v>
      </c>
      <c r="S3745" t="s">
        <v>3898</v>
      </c>
      <c r="T3745" t="s">
        <v>3899</v>
      </c>
      <c r="U3745" s="206">
        <v>1546</v>
      </c>
      <c r="V3745" t="s">
        <v>2651</v>
      </c>
      <c r="W3745" t="s">
        <v>3922</v>
      </c>
      <c r="X3745" t="s">
        <v>3902</v>
      </c>
      <c r="Y3745" t="s">
        <v>3903</v>
      </c>
      <c r="Z3745" t="s">
        <v>3904</v>
      </c>
      <c r="AA3745">
        <v>2139110</v>
      </c>
    </row>
    <row r="3746" spans="1:29" x14ac:dyDescent="0.25">
      <c r="A3746" s="44" t="str">
        <f t="shared" si="291"/>
        <v xml:space="preserve"> Metals Financial</v>
      </c>
      <c r="B3746" s="44" t="str">
        <f t="shared" si="292"/>
        <v/>
      </c>
      <c r="C3746" s="44" t="str">
        <f t="shared" si="293"/>
        <v>Metals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1</v>
      </c>
      <c r="F3746" s="218">
        <f t="shared" si="295"/>
        <v>20</v>
      </c>
      <c r="G3746" s="207">
        <v>1267415</v>
      </c>
      <c r="H3746" s="203">
        <v>37029.436365740738</v>
      </c>
      <c r="I3746" t="s">
        <v>4010</v>
      </c>
      <c r="M3746" t="s">
        <v>2482</v>
      </c>
      <c r="N3746" t="s">
        <v>3951</v>
      </c>
      <c r="O3746" t="s">
        <v>3952</v>
      </c>
      <c r="Q3746" s="204">
        <v>20</v>
      </c>
      <c r="S3746" t="s">
        <v>3898</v>
      </c>
      <c r="T3746" t="s">
        <v>3899</v>
      </c>
      <c r="U3746" s="206">
        <v>1548</v>
      </c>
      <c r="V3746" t="s">
        <v>4030</v>
      </c>
      <c r="W3746" t="s">
        <v>3922</v>
      </c>
      <c r="X3746" t="s">
        <v>3902</v>
      </c>
      <c r="Y3746" t="s">
        <v>3903</v>
      </c>
      <c r="Z3746" t="s">
        <v>3904</v>
      </c>
      <c r="AA3746">
        <v>2139112</v>
      </c>
    </row>
    <row r="3747" spans="1:29" x14ac:dyDescent="0.25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30</v>
      </c>
      <c r="F3747" s="218">
        <f t="shared" si="295"/>
        <v>300000</v>
      </c>
      <c r="G3747" s="207">
        <v>1267416</v>
      </c>
      <c r="H3747" s="203">
        <v>37029.436412037037</v>
      </c>
      <c r="I3747" t="s">
        <v>2654</v>
      </c>
      <c r="M3747" t="s">
        <v>2476</v>
      </c>
      <c r="N3747" t="s">
        <v>3125</v>
      </c>
      <c r="O3747" t="s">
        <v>2830</v>
      </c>
      <c r="P3747" s="204">
        <v>10000</v>
      </c>
      <c r="S3747" t="s">
        <v>2477</v>
      </c>
      <c r="T3747" t="s">
        <v>3899</v>
      </c>
      <c r="U3747" s="206">
        <v>-7.0000000000000007E-2</v>
      </c>
      <c r="V3747" t="s">
        <v>2870</v>
      </c>
      <c r="W3747" t="s">
        <v>2831</v>
      </c>
      <c r="X3747" t="s">
        <v>2832</v>
      </c>
      <c r="Y3747" t="s">
        <v>3964</v>
      </c>
      <c r="Z3747" t="s">
        <v>3532</v>
      </c>
      <c r="AA3747" t="s">
        <v>467</v>
      </c>
      <c r="AB3747" s="203">
        <v>37043.875</v>
      </c>
      <c r="AC3747" s="203">
        <v>37072.875</v>
      </c>
    </row>
    <row r="3748" spans="1:29" x14ac:dyDescent="0.25">
      <c r="A3748" s="44" t="str">
        <f t="shared" si="291"/>
        <v>US Power Physical</v>
      </c>
      <c r="B3748" s="44" t="str">
        <f t="shared" si="292"/>
        <v>US</v>
      </c>
      <c r="C3748" s="44" t="str">
        <f t="shared" si="293"/>
        <v>Power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30</v>
      </c>
      <c r="F3748" s="218">
        <f t="shared" si="295"/>
        <v>1500</v>
      </c>
      <c r="G3748" s="207">
        <v>1267417</v>
      </c>
      <c r="H3748" s="203">
        <v>37029.436435185184</v>
      </c>
      <c r="I3748" t="s">
        <v>3240</v>
      </c>
      <c r="M3748" t="s">
        <v>3301</v>
      </c>
      <c r="N3748" t="s">
        <v>2631</v>
      </c>
      <c r="O3748" t="s">
        <v>2707</v>
      </c>
      <c r="P3748" s="204">
        <v>50</v>
      </c>
      <c r="S3748" t="s">
        <v>2475</v>
      </c>
      <c r="T3748" t="s">
        <v>3899</v>
      </c>
      <c r="U3748" s="206">
        <v>45.15</v>
      </c>
      <c r="V3748" t="s">
        <v>2702</v>
      </c>
      <c r="W3748" t="s">
        <v>2708</v>
      </c>
      <c r="X3748" t="s">
        <v>2709</v>
      </c>
      <c r="Y3748" t="s">
        <v>4166</v>
      </c>
      <c r="Z3748" t="s">
        <v>3527</v>
      </c>
      <c r="AA3748">
        <v>615434.1</v>
      </c>
      <c r="AB3748" s="203">
        <v>37135.594444444447</v>
      </c>
      <c r="AC3748" s="203">
        <v>37164.594444444447</v>
      </c>
    </row>
    <row r="3749" spans="1:29" x14ac:dyDescent="0.25">
      <c r="A3749" s="44" t="str">
        <f t="shared" si="291"/>
        <v xml:space="preserve"> Metals Financial</v>
      </c>
      <c r="B3749" s="44" t="str">
        <f t="shared" si="292"/>
        <v/>
      </c>
      <c r="C3749" s="44" t="str">
        <f t="shared" si="293"/>
        <v>Metals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1</v>
      </c>
      <c r="F3749" s="218">
        <f t="shared" si="295"/>
        <v>10</v>
      </c>
      <c r="G3749" s="207">
        <v>1267418</v>
      </c>
      <c r="H3749" s="203">
        <v>37029.43645833333</v>
      </c>
      <c r="I3749" t="s">
        <v>1185</v>
      </c>
      <c r="M3749" t="s">
        <v>2482</v>
      </c>
      <c r="N3749" t="s">
        <v>3951</v>
      </c>
      <c r="O3749" t="s">
        <v>3952</v>
      </c>
      <c r="P3749" s="204">
        <v>10</v>
      </c>
      <c r="S3749" t="s">
        <v>3898</v>
      </c>
      <c r="T3749" t="s">
        <v>3899</v>
      </c>
      <c r="U3749" s="206">
        <v>1547</v>
      </c>
      <c r="V3749" t="s">
        <v>2571</v>
      </c>
      <c r="W3749" t="s">
        <v>3922</v>
      </c>
      <c r="X3749" t="s">
        <v>3902</v>
      </c>
      <c r="Y3749" t="s">
        <v>3903</v>
      </c>
      <c r="Z3749" t="s">
        <v>3904</v>
      </c>
      <c r="AA3749">
        <v>2139114</v>
      </c>
    </row>
    <row r="3750" spans="1:29" x14ac:dyDescent="0.25">
      <c r="A3750" s="44" t="str">
        <f t="shared" si="291"/>
        <v xml:space="preserve"> Natural Gas Physical</v>
      </c>
      <c r="B3750" s="44" t="str">
        <f t="shared" si="292"/>
        <v/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4</v>
      </c>
      <c r="F3750" s="218">
        <f t="shared" si="295"/>
        <v>20000</v>
      </c>
      <c r="G3750" s="207">
        <v>1267419</v>
      </c>
      <c r="H3750" s="203">
        <v>37029.436493055553</v>
      </c>
      <c r="I3750" t="s">
        <v>2307</v>
      </c>
      <c r="M3750" t="s">
        <v>2476</v>
      </c>
      <c r="N3750" t="s">
        <v>2391</v>
      </c>
      <c r="O3750" t="s">
        <v>2080</v>
      </c>
      <c r="P3750" s="204">
        <v>5000</v>
      </c>
      <c r="S3750" t="s">
        <v>4050</v>
      </c>
      <c r="T3750" t="s">
        <v>2392</v>
      </c>
      <c r="U3750" s="206">
        <v>5.43</v>
      </c>
      <c r="V3750" t="s">
        <v>3848</v>
      </c>
      <c r="W3750" t="s">
        <v>2394</v>
      </c>
      <c r="X3750" t="s">
        <v>2395</v>
      </c>
      <c r="Y3750" t="s">
        <v>3114</v>
      </c>
      <c r="Z3750" t="s">
        <v>3533</v>
      </c>
      <c r="AA3750">
        <v>798397</v>
      </c>
      <c r="AB3750" s="203">
        <v>37029.875</v>
      </c>
      <c r="AC3750" s="203">
        <v>37032.875</v>
      </c>
    </row>
    <row r="3751" spans="1:29" x14ac:dyDescent="0.25">
      <c r="A3751" s="44" t="str">
        <f t="shared" si="291"/>
        <v xml:space="preserve"> Metals Financial</v>
      </c>
      <c r="B3751" s="44" t="str">
        <f t="shared" si="292"/>
        <v/>
      </c>
      <c r="C3751" s="44" t="str">
        <f t="shared" si="293"/>
        <v>Metals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</v>
      </c>
      <c r="F3751" s="218">
        <f t="shared" si="295"/>
        <v>20</v>
      </c>
      <c r="G3751" s="207">
        <v>1267420</v>
      </c>
      <c r="H3751" s="203">
        <v>37029.436666666668</v>
      </c>
      <c r="I3751" t="s">
        <v>3971</v>
      </c>
      <c r="M3751" t="s">
        <v>2482</v>
      </c>
      <c r="N3751" t="s">
        <v>3951</v>
      </c>
      <c r="O3751" t="s">
        <v>3952</v>
      </c>
      <c r="P3751" s="204">
        <v>20</v>
      </c>
      <c r="S3751" t="s">
        <v>3898</v>
      </c>
      <c r="T3751" t="s">
        <v>3899</v>
      </c>
      <c r="U3751" s="206">
        <v>1546</v>
      </c>
      <c r="V3751" t="s">
        <v>4015</v>
      </c>
      <c r="W3751" t="s">
        <v>3922</v>
      </c>
      <c r="X3751" t="s">
        <v>3902</v>
      </c>
      <c r="Y3751" t="s">
        <v>3903</v>
      </c>
      <c r="Z3751" t="s">
        <v>3904</v>
      </c>
      <c r="AA3751">
        <v>2139116</v>
      </c>
    </row>
    <row r="3752" spans="1:29" x14ac:dyDescent="0.25">
      <c r="A3752" s="44" t="str">
        <f t="shared" si="291"/>
        <v xml:space="preserve"> Metals Financial</v>
      </c>
      <c r="B3752" s="44" t="str">
        <f t="shared" si="292"/>
        <v/>
      </c>
      <c r="C3752" s="44" t="str">
        <f t="shared" si="293"/>
        <v>Metals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1</v>
      </c>
      <c r="F3752" s="218">
        <f t="shared" si="295"/>
        <v>10</v>
      </c>
      <c r="G3752" s="207">
        <v>1267421</v>
      </c>
      <c r="H3752" s="203">
        <v>37029.436759259261</v>
      </c>
      <c r="I3752" t="s">
        <v>4010</v>
      </c>
      <c r="M3752" t="s">
        <v>2482</v>
      </c>
      <c r="N3752" t="s">
        <v>3896</v>
      </c>
      <c r="O3752" t="s">
        <v>3897</v>
      </c>
      <c r="P3752" s="204">
        <v>10</v>
      </c>
      <c r="S3752" t="s">
        <v>3898</v>
      </c>
      <c r="T3752" t="s">
        <v>3899</v>
      </c>
      <c r="U3752" s="206">
        <v>1711</v>
      </c>
      <c r="V3752" t="s">
        <v>4030</v>
      </c>
      <c r="W3752" t="s">
        <v>3922</v>
      </c>
      <c r="X3752" t="s">
        <v>3902</v>
      </c>
      <c r="Y3752" t="s">
        <v>3903</v>
      </c>
      <c r="Z3752" t="s">
        <v>3904</v>
      </c>
      <c r="AA3752">
        <v>2139118</v>
      </c>
    </row>
    <row r="3753" spans="1:29" x14ac:dyDescent="0.25">
      <c r="A3753" s="44" t="str">
        <f t="shared" si="291"/>
        <v xml:space="preserve"> Metals Financial</v>
      </c>
      <c r="B3753" s="44" t="str">
        <f t="shared" si="292"/>
        <v/>
      </c>
      <c r="C3753" s="44" t="str">
        <f t="shared" si="293"/>
        <v>Metals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</v>
      </c>
      <c r="F3753" s="218">
        <f t="shared" si="295"/>
        <v>9</v>
      </c>
      <c r="G3753" s="207">
        <v>1267422</v>
      </c>
      <c r="H3753" s="203">
        <v>37029.436874999999</v>
      </c>
      <c r="I3753" t="s">
        <v>3981</v>
      </c>
      <c r="M3753" t="s">
        <v>2482</v>
      </c>
      <c r="N3753" t="s">
        <v>3896</v>
      </c>
      <c r="O3753" t="s">
        <v>3897</v>
      </c>
      <c r="P3753" s="204">
        <v>9</v>
      </c>
      <c r="S3753" t="s">
        <v>3898</v>
      </c>
      <c r="T3753" t="s">
        <v>3899</v>
      </c>
      <c r="U3753" s="206">
        <v>1711</v>
      </c>
      <c r="V3753" t="s">
        <v>3219</v>
      </c>
      <c r="W3753" t="s">
        <v>3922</v>
      </c>
      <c r="X3753" t="s">
        <v>3902</v>
      </c>
      <c r="Y3753" t="s">
        <v>3903</v>
      </c>
      <c r="Z3753" t="s">
        <v>3904</v>
      </c>
      <c r="AA3753">
        <v>2139120</v>
      </c>
    </row>
    <row r="3754" spans="1:29" x14ac:dyDescent="0.25">
      <c r="A3754" s="44" t="str">
        <f t="shared" si="291"/>
        <v xml:space="preserve"> Metals Financial</v>
      </c>
      <c r="B3754" s="44" t="str">
        <f t="shared" si="292"/>
        <v/>
      </c>
      <c r="C3754" s="44" t="str">
        <f t="shared" si="293"/>
        <v>Metals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1</v>
      </c>
      <c r="F3754" s="218">
        <f t="shared" si="295"/>
        <v>20</v>
      </c>
      <c r="G3754" s="207">
        <v>1267423</v>
      </c>
      <c r="H3754" s="203">
        <v>37029.436921296299</v>
      </c>
      <c r="I3754" t="s">
        <v>3967</v>
      </c>
      <c r="M3754" t="s">
        <v>2482</v>
      </c>
      <c r="N3754" t="s">
        <v>3951</v>
      </c>
      <c r="O3754" t="s">
        <v>3952</v>
      </c>
      <c r="Q3754" s="204">
        <v>20</v>
      </c>
      <c r="S3754" t="s">
        <v>3898</v>
      </c>
      <c r="T3754" t="s">
        <v>3899</v>
      </c>
      <c r="U3754" s="206">
        <v>1547</v>
      </c>
      <c r="V3754" t="s">
        <v>3986</v>
      </c>
      <c r="W3754" t="s">
        <v>3922</v>
      </c>
      <c r="X3754" t="s">
        <v>3902</v>
      </c>
      <c r="Y3754" t="s">
        <v>3903</v>
      </c>
      <c r="Z3754" t="s">
        <v>3904</v>
      </c>
      <c r="AA3754">
        <v>2139123</v>
      </c>
    </row>
    <row r="3755" spans="1:29" x14ac:dyDescent="0.25">
      <c r="A3755" s="44" t="str">
        <f t="shared" si="291"/>
        <v>US Natural Gas Financial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30</v>
      </c>
      <c r="F3755" s="218">
        <f t="shared" si="295"/>
        <v>600000</v>
      </c>
      <c r="G3755" s="207">
        <v>1267424</v>
      </c>
      <c r="H3755" s="203">
        <v>37029.436932870369</v>
      </c>
      <c r="I3755" t="s">
        <v>3240</v>
      </c>
      <c r="M3755" t="s">
        <v>2476</v>
      </c>
      <c r="N3755" t="s">
        <v>2711</v>
      </c>
      <c r="O3755" t="s">
        <v>2712</v>
      </c>
      <c r="P3755" s="204">
        <v>20000</v>
      </c>
      <c r="S3755" t="s">
        <v>2477</v>
      </c>
      <c r="T3755" t="s">
        <v>3899</v>
      </c>
      <c r="U3755" s="206">
        <v>4.21</v>
      </c>
      <c r="V3755" t="s">
        <v>2599</v>
      </c>
      <c r="W3755" t="s">
        <v>3390</v>
      </c>
      <c r="X3755" t="s">
        <v>2713</v>
      </c>
      <c r="Y3755" t="s">
        <v>3964</v>
      </c>
      <c r="Z3755" t="s">
        <v>3532</v>
      </c>
      <c r="AA3755" t="s">
        <v>468</v>
      </c>
      <c r="AB3755" s="203">
        <v>37043.875</v>
      </c>
      <c r="AC3755" s="203">
        <v>37072.875</v>
      </c>
    </row>
    <row r="3756" spans="1:29" x14ac:dyDescent="0.25">
      <c r="A3756" s="44" t="str">
        <f t="shared" si="291"/>
        <v xml:space="preserve"> Metals Financial</v>
      </c>
      <c r="B3756" s="44" t="str">
        <f t="shared" si="292"/>
        <v/>
      </c>
      <c r="C3756" s="44" t="str">
        <f t="shared" si="293"/>
        <v>Metals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1</v>
      </c>
      <c r="F3756" s="218">
        <f t="shared" si="295"/>
        <v>10</v>
      </c>
      <c r="G3756" s="207">
        <v>1267426</v>
      </c>
      <c r="H3756" s="203">
        <v>37029.436932870369</v>
      </c>
      <c r="I3756" t="s">
        <v>4034</v>
      </c>
      <c r="M3756" t="s">
        <v>2482</v>
      </c>
      <c r="N3756" t="s">
        <v>4026</v>
      </c>
      <c r="O3756" t="s">
        <v>4027</v>
      </c>
      <c r="P3756" s="204">
        <v>10</v>
      </c>
      <c r="S3756" t="s">
        <v>3898</v>
      </c>
      <c r="T3756" t="s">
        <v>3899</v>
      </c>
      <c r="U3756" s="206">
        <v>968</v>
      </c>
      <c r="V3756" t="s">
        <v>4159</v>
      </c>
      <c r="W3756" t="s">
        <v>3976</v>
      </c>
      <c r="X3756" t="s">
        <v>3902</v>
      </c>
      <c r="Y3756" t="s">
        <v>3903</v>
      </c>
      <c r="Z3756" t="s">
        <v>3904</v>
      </c>
      <c r="AA3756">
        <v>2139125</v>
      </c>
    </row>
    <row r="3757" spans="1:29" x14ac:dyDescent="0.25">
      <c r="A3757" s="44" t="str">
        <f t="shared" si="291"/>
        <v>US Natural Gas Physical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3</v>
      </c>
      <c r="F3757" s="218">
        <f t="shared" si="295"/>
        <v>15000</v>
      </c>
      <c r="G3757" s="207">
        <v>1267425</v>
      </c>
      <c r="H3757" s="203">
        <v>37029.436932870369</v>
      </c>
      <c r="I3757" t="s">
        <v>2401</v>
      </c>
      <c r="M3757" t="s">
        <v>2476</v>
      </c>
      <c r="N3757" t="s">
        <v>3110</v>
      </c>
      <c r="O3757" t="s">
        <v>1761</v>
      </c>
      <c r="Q3757" s="204">
        <v>5000</v>
      </c>
      <c r="S3757" t="s">
        <v>2477</v>
      </c>
      <c r="T3757" t="s">
        <v>3899</v>
      </c>
      <c r="U3757" s="206">
        <v>4.4725000000000001</v>
      </c>
      <c r="V3757" t="s">
        <v>3807</v>
      </c>
      <c r="W3757" t="s">
        <v>2358</v>
      </c>
      <c r="X3757" t="s">
        <v>2359</v>
      </c>
      <c r="Y3757" t="s">
        <v>3114</v>
      </c>
      <c r="Z3757" t="s">
        <v>3532</v>
      </c>
      <c r="AA3757">
        <v>798398</v>
      </c>
      <c r="AB3757" s="203">
        <v>37030.875</v>
      </c>
      <c r="AC3757" s="203">
        <v>37032.875</v>
      </c>
    </row>
    <row r="3758" spans="1:29" x14ac:dyDescent="0.25">
      <c r="A3758" s="44" t="str">
        <f t="shared" si="291"/>
        <v xml:space="preserve"> Metals Financial</v>
      </c>
      <c r="B3758" s="44" t="str">
        <f t="shared" si="292"/>
        <v/>
      </c>
      <c r="C3758" s="44" t="str">
        <f t="shared" si="293"/>
        <v>Metals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1</v>
      </c>
      <c r="F3758" s="218">
        <f t="shared" si="295"/>
        <v>1</v>
      </c>
      <c r="G3758" s="207">
        <v>1267427</v>
      </c>
      <c r="H3758" s="203">
        <v>37029.437048611115</v>
      </c>
      <c r="I3758" t="s">
        <v>3966</v>
      </c>
      <c r="M3758" t="s">
        <v>2482</v>
      </c>
      <c r="N3758" t="s">
        <v>3896</v>
      </c>
      <c r="O3758" t="s">
        <v>3897</v>
      </c>
      <c r="P3758" s="204">
        <v>1</v>
      </c>
      <c r="S3758" t="s">
        <v>3898</v>
      </c>
      <c r="T3758" t="s">
        <v>3899</v>
      </c>
      <c r="U3758" s="206">
        <v>1711</v>
      </c>
      <c r="V3758" t="s">
        <v>4025</v>
      </c>
      <c r="W3758" t="s">
        <v>3922</v>
      </c>
      <c r="X3758" t="s">
        <v>3902</v>
      </c>
      <c r="Y3758" t="s">
        <v>3903</v>
      </c>
      <c r="Z3758" t="s">
        <v>3904</v>
      </c>
      <c r="AA3758">
        <v>2139127</v>
      </c>
    </row>
    <row r="3759" spans="1:29" x14ac:dyDescent="0.25">
      <c r="A3759" s="44" t="str">
        <f t="shared" si="291"/>
        <v xml:space="preserve"> Metals Financial</v>
      </c>
      <c r="B3759" s="44" t="str">
        <f t="shared" si="292"/>
        <v/>
      </c>
      <c r="C3759" s="44" t="str">
        <f t="shared" si="293"/>
        <v>Metals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1</v>
      </c>
      <c r="F3759" s="218">
        <f t="shared" si="295"/>
        <v>20</v>
      </c>
      <c r="G3759" s="207">
        <v>1267429</v>
      </c>
      <c r="H3759" s="203">
        <v>37029.437106481484</v>
      </c>
      <c r="I3759" t="s">
        <v>4007</v>
      </c>
      <c r="M3759" t="s">
        <v>2482</v>
      </c>
      <c r="N3759" t="s">
        <v>3951</v>
      </c>
      <c r="O3759" t="s">
        <v>3952</v>
      </c>
      <c r="P3759" s="204">
        <v>20</v>
      </c>
      <c r="S3759" t="s">
        <v>3898</v>
      </c>
      <c r="T3759" t="s">
        <v>3899</v>
      </c>
      <c r="U3759" s="206">
        <v>1546</v>
      </c>
      <c r="V3759" t="s">
        <v>2651</v>
      </c>
      <c r="W3759" t="s">
        <v>3922</v>
      </c>
      <c r="X3759" t="s">
        <v>3902</v>
      </c>
      <c r="Y3759" t="s">
        <v>3903</v>
      </c>
      <c r="Z3759" t="s">
        <v>3904</v>
      </c>
      <c r="AA3759">
        <v>2139129</v>
      </c>
    </row>
    <row r="3760" spans="1:29" x14ac:dyDescent="0.25">
      <c r="A3760" s="44" t="str">
        <f t="shared" si="291"/>
        <v xml:space="preserve"> Natural Gas Physical</v>
      </c>
      <c r="B3760" s="44" t="str">
        <f t="shared" si="292"/>
        <v/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4</v>
      </c>
      <c r="F3760" s="218">
        <f t="shared" si="295"/>
        <v>8000</v>
      </c>
      <c r="G3760" s="207">
        <v>1267428</v>
      </c>
      <c r="H3760" s="203">
        <v>37029.437106481484</v>
      </c>
      <c r="I3760" t="s">
        <v>2949</v>
      </c>
      <c r="M3760" t="s">
        <v>2476</v>
      </c>
      <c r="N3760" t="s">
        <v>2391</v>
      </c>
      <c r="O3760" t="s">
        <v>2080</v>
      </c>
      <c r="P3760" s="204">
        <v>2000</v>
      </c>
      <c r="S3760" t="s">
        <v>4050</v>
      </c>
      <c r="T3760" t="s">
        <v>2392</v>
      </c>
      <c r="U3760" s="206">
        <v>5.43</v>
      </c>
      <c r="V3760" t="s">
        <v>3768</v>
      </c>
      <c r="W3760" t="s">
        <v>2394</v>
      </c>
      <c r="X3760" t="s">
        <v>2395</v>
      </c>
      <c r="Y3760" t="s">
        <v>3114</v>
      </c>
      <c r="Z3760" t="s">
        <v>3533</v>
      </c>
      <c r="AA3760">
        <v>798399</v>
      </c>
      <c r="AB3760" s="203">
        <v>37029.875</v>
      </c>
      <c r="AC3760" s="203">
        <v>37032.875</v>
      </c>
    </row>
    <row r="3761" spans="1:31" x14ac:dyDescent="0.25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30</v>
      </c>
      <c r="F3761" s="218">
        <f t="shared" si="295"/>
        <v>3000</v>
      </c>
      <c r="G3761" s="207">
        <v>1267430</v>
      </c>
      <c r="H3761" s="203">
        <v>37029.437141203707</v>
      </c>
      <c r="I3761" t="s">
        <v>3871</v>
      </c>
      <c r="M3761" t="s">
        <v>2476</v>
      </c>
      <c r="N3761" t="s">
        <v>2985</v>
      </c>
      <c r="O3761" t="s">
        <v>2254</v>
      </c>
      <c r="Q3761" s="204">
        <v>100</v>
      </c>
      <c r="S3761" t="s">
        <v>2885</v>
      </c>
      <c r="T3761" t="s">
        <v>3899</v>
      </c>
      <c r="U3761" s="206">
        <v>1.4999999999999999E-2</v>
      </c>
      <c r="V3761" t="s">
        <v>3197</v>
      </c>
      <c r="W3761" t="s">
        <v>2886</v>
      </c>
      <c r="X3761" t="s">
        <v>2887</v>
      </c>
      <c r="Y3761" t="s">
        <v>3964</v>
      </c>
      <c r="Z3761" t="s">
        <v>3532</v>
      </c>
      <c r="AA3761" t="s">
        <v>469</v>
      </c>
      <c r="AB3761" s="203">
        <v>37043</v>
      </c>
      <c r="AC3761" s="203">
        <v>37072</v>
      </c>
    </row>
    <row r="3762" spans="1:31" x14ac:dyDescent="0.25">
      <c r="A3762" s="44" t="str">
        <f t="shared" si="291"/>
        <v xml:space="preserve"> Metals Financial</v>
      </c>
      <c r="B3762" s="44" t="str">
        <f t="shared" si="292"/>
        <v/>
      </c>
      <c r="C3762" s="44" t="str">
        <f t="shared" si="293"/>
        <v>Metals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</v>
      </c>
      <c r="F3762" s="218">
        <f t="shared" si="295"/>
        <v>10</v>
      </c>
      <c r="G3762" s="207">
        <v>1267432</v>
      </c>
      <c r="H3762" s="203">
        <v>37029.437199074076</v>
      </c>
      <c r="I3762" t="s">
        <v>3983</v>
      </c>
      <c r="M3762" t="s">
        <v>2482</v>
      </c>
      <c r="N3762" t="s">
        <v>3896</v>
      </c>
      <c r="O3762" t="s">
        <v>3897</v>
      </c>
      <c r="P3762" s="204">
        <v>10</v>
      </c>
      <c r="S3762" t="s">
        <v>3898</v>
      </c>
      <c r="T3762" t="s">
        <v>3899</v>
      </c>
      <c r="U3762" s="206">
        <v>1710</v>
      </c>
      <c r="V3762" t="s">
        <v>4160</v>
      </c>
      <c r="W3762" t="s">
        <v>3922</v>
      </c>
      <c r="X3762" t="s">
        <v>3902</v>
      </c>
      <c r="Y3762" t="s">
        <v>3903</v>
      </c>
      <c r="Z3762" t="s">
        <v>3904</v>
      </c>
      <c r="AA3762">
        <v>2139131</v>
      </c>
    </row>
    <row r="3763" spans="1:31" x14ac:dyDescent="0.25">
      <c r="A3763" s="44" t="str">
        <f t="shared" si="291"/>
        <v xml:space="preserve"> Metals Financial</v>
      </c>
      <c r="B3763" s="44" t="str">
        <f t="shared" si="292"/>
        <v/>
      </c>
      <c r="C3763" s="44" t="str">
        <f t="shared" si="293"/>
        <v>Metals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8">
        <f t="shared" si="295"/>
        <v>10</v>
      </c>
      <c r="G3763" s="207">
        <v>1267433</v>
      </c>
      <c r="H3763" s="203">
        <v>37029.437395833331</v>
      </c>
      <c r="I3763" t="s">
        <v>4010</v>
      </c>
      <c r="M3763" t="s">
        <v>2482</v>
      </c>
      <c r="N3763" t="s">
        <v>3896</v>
      </c>
      <c r="O3763" t="s">
        <v>3897</v>
      </c>
      <c r="P3763" s="204">
        <v>10</v>
      </c>
      <c r="S3763" t="s">
        <v>3898</v>
      </c>
      <c r="T3763" t="s">
        <v>3899</v>
      </c>
      <c r="U3763" s="206">
        <v>1710</v>
      </c>
      <c r="V3763" t="s">
        <v>4030</v>
      </c>
      <c r="W3763" t="s">
        <v>3922</v>
      </c>
      <c r="X3763" t="s">
        <v>3902</v>
      </c>
      <c r="Y3763" t="s">
        <v>3903</v>
      </c>
      <c r="Z3763" t="s">
        <v>3904</v>
      </c>
      <c r="AA3763">
        <v>2139133</v>
      </c>
    </row>
    <row r="3764" spans="1:31" x14ac:dyDescent="0.25">
      <c r="A3764" s="44" t="str">
        <f t="shared" si="291"/>
        <v xml:space="preserve"> Metals Financial</v>
      </c>
      <c r="B3764" s="44" t="str">
        <f t="shared" si="292"/>
        <v/>
      </c>
      <c r="C3764" s="44" t="str">
        <f t="shared" si="293"/>
        <v>Metals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1</v>
      </c>
      <c r="F3764" s="218">
        <f t="shared" si="295"/>
        <v>20</v>
      </c>
      <c r="G3764" s="207">
        <v>1267435</v>
      </c>
      <c r="H3764" s="203">
        <v>37029.437465277777</v>
      </c>
      <c r="I3764" t="s">
        <v>3967</v>
      </c>
      <c r="M3764" t="s">
        <v>2482</v>
      </c>
      <c r="N3764" t="s">
        <v>3951</v>
      </c>
      <c r="O3764" t="s">
        <v>3952</v>
      </c>
      <c r="Q3764" s="204">
        <v>20</v>
      </c>
      <c r="S3764" t="s">
        <v>3898</v>
      </c>
      <c r="T3764" t="s">
        <v>3899</v>
      </c>
      <c r="U3764" s="206">
        <v>1547</v>
      </c>
      <c r="V3764" t="s">
        <v>3986</v>
      </c>
      <c r="W3764" t="s">
        <v>3922</v>
      </c>
      <c r="X3764" t="s">
        <v>3902</v>
      </c>
      <c r="Y3764" t="s">
        <v>3903</v>
      </c>
      <c r="Z3764" t="s">
        <v>3904</v>
      </c>
      <c r="AA3764">
        <v>2139135</v>
      </c>
    </row>
    <row r="3765" spans="1:31" x14ac:dyDescent="0.25">
      <c r="A3765" s="44" t="str">
        <f t="shared" si="291"/>
        <v xml:space="preserve"> Metals Financial</v>
      </c>
      <c r="B3765" s="44" t="str">
        <f t="shared" si="292"/>
        <v/>
      </c>
      <c r="C3765" s="44" t="str">
        <f t="shared" si="293"/>
        <v>Metals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1</v>
      </c>
      <c r="F3765" s="218">
        <f t="shared" si="295"/>
        <v>5</v>
      </c>
      <c r="G3765" s="207">
        <v>1267436</v>
      </c>
      <c r="H3765" s="203">
        <v>37029.437488425923</v>
      </c>
      <c r="I3765" t="s">
        <v>470</v>
      </c>
      <c r="M3765" t="s">
        <v>2482</v>
      </c>
      <c r="N3765" t="s">
        <v>3972</v>
      </c>
      <c r="O3765" t="s">
        <v>3973</v>
      </c>
      <c r="Q3765" s="204">
        <v>5</v>
      </c>
      <c r="S3765" t="s">
        <v>3974</v>
      </c>
      <c r="T3765" t="s">
        <v>3899</v>
      </c>
      <c r="U3765" s="206">
        <v>7235</v>
      </c>
      <c r="V3765" t="s">
        <v>471</v>
      </c>
      <c r="W3765" t="s">
        <v>3976</v>
      </c>
      <c r="X3765" t="s">
        <v>3902</v>
      </c>
      <c r="Y3765" t="s">
        <v>3903</v>
      </c>
      <c r="Z3765" t="s">
        <v>3904</v>
      </c>
      <c r="AA3765">
        <v>2139137</v>
      </c>
    </row>
    <row r="3766" spans="1:31" x14ac:dyDescent="0.25">
      <c r="A3766" s="44" t="str">
        <f t="shared" si="291"/>
        <v xml:space="preserve"> Metals Financial</v>
      </c>
      <c r="B3766" s="44" t="str">
        <f t="shared" si="292"/>
        <v/>
      </c>
      <c r="C3766" s="44" t="str">
        <f t="shared" si="293"/>
        <v>Metals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1</v>
      </c>
      <c r="F3766" s="218">
        <f t="shared" si="295"/>
        <v>20</v>
      </c>
      <c r="G3766" s="207">
        <v>1267437</v>
      </c>
      <c r="H3766" s="203">
        <v>37029.437534722223</v>
      </c>
      <c r="I3766" t="s">
        <v>4010</v>
      </c>
      <c r="M3766" t="s">
        <v>2482</v>
      </c>
      <c r="N3766" t="s">
        <v>3951</v>
      </c>
      <c r="O3766" t="s">
        <v>3952</v>
      </c>
      <c r="P3766" s="204">
        <v>20</v>
      </c>
      <c r="S3766" t="s">
        <v>3898</v>
      </c>
      <c r="T3766" t="s">
        <v>3899</v>
      </c>
      <c r="U3766" s="206">
        <v>1546</v>
      </c>
      <c r="V3766" t="s">
        <v>4030</v>
      </c>
      <c r="W3766" t="s">
        <v>3922</v>
      </c>
      <c r="X3766" t="s">
        <v>3902</v>
      </c>
      <c r="Y3766" t="s">
        <v>3903</v>
      </c>
      <c r="Z3766" t="s">
        <v>3904</v>
      </c>
      <c r="AA3766">
        <v>2139139</v>
      </c>
    </row>
    <row r="3767" spans="1:31" x14ac:dyDescent="0.25">
      <c r="A3767" s="44" t="str">
        <f t="shared" si="291"/>
        <v xml:space="preserve"> Metals Financial</v>
      </c>
      <c r="B3767" s="44" t="str">
        <f t="shared" si="292"/>
        <v/>
      </c>
      <c r="C3767" s="44" t="str">
        <f t="shared" si="293"/>
        <v>Metals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</v>
      </c>
      <c r="F3767" s="218">
        <f t="shared" si="295"/>
        <v>20</v>
      </c>
      <c r="G3767" s="207">
        <v>1267438</v>
      </c>
      <c r="H3767" s="203">
        <v>37029.4377662037</v>
      </c>
      <c r="I3767" t="s">
        <v>3958</v>
      </c>
      <c r="M3767" t="s">
        <v>2482</v>
      </c>
      <c r="N3767" t="s">
        <v>3951</v>
      </c>
      <c r="O3767" t="s">
        <v>3952</v>
      </c>
      <c r="P3767" s="204">
        <v>20</v>
      </c>
      <c r="S3767" t="s">
        <v>3898</v>
      </c>
      <c r="T3767" t="s">
        <v>3899</v>
      </c>
      <c r="U3767" s="206">
        <v>1545</v>
      </c>
      <c r="V3767" t="s">
        <v>4167</v>
      </c>
      <c r="W3767" t="s">
        <v>3922</v>
      </c>
      <c r="X3767" t="s">
        <v>3902</v>
      </c>
      <c r="Y3767" t="s">
        <v>3903</v>
      </c>
      <c r="Z3767" t="s">
        <v>3904</v>
      </c>
      <c r="AA3767">
        <v>2139141</v>
      </c>
    </row>
    <row r="3768" spans="1:31" x14ac:dyDescent="0.25">
      <c r="A3768" s="44" t="str">
        <f t="shared" si="291"/>
        <v>US Natural Gas Financial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153</v>
      </c>
      <c r="F3768" s="218">
        <f t="shared" si="295"/>
        <v>765000</v>
      </c>
      <c r="G3768" s="207">
        <v>1267439</v>
      </c>
      <c r="H3768" s="203">
        <v>37029.4377662037</v>
      </c>
      <c r="I3768" t="s">
        <v>3136</v>
      </c>
      <c r="M3768" t="s">
        <v>2476</v>
      </c>
      <c r="N3768" t="s">
        <v>3125</v>
      </c>
      <c r="O3768" t="s">
        <v>2577</v>
      </c>
      <c r="P3768" s="204">
        <v>5000</v>
      </c>
      <c r="S3768" t="s">
        <v>2477</v>
      </c>
      <c r="T3768" t="s">
        <v>3899</v>
      </c>
      <c r="U3768" s="206">
        <v>-8.2500000000000004E-2</v>
      </c>
      <c r="V3768" t="s">
        <v>3137</v>
      </c>
      <c r="W3768" t="s">
        <v>2872</v>
      </c>
      <c r="X3768" t="s">
        <v>2873</v>
      </c>
      <c r="Y3768" t="s">
        <v>3964</v>
      </c>
      <c r="Z3768" t="s">
        <v>3532</v>
      </c>
      <c r="AA3768" t="s">
        <v>472</v>
      </c>
      <c r="AB3768" s="203">
        <v>37043</v>
      </c>
      <c r="AC3768" s="203">
        <v>37195</v>
      </c>
    </row>
    <row r="3769" spans="1:31" x14ac:dyDescent="0.25">
      <c r="A3769" s="44" t="str">
        <f t="shared" si="291"/>
        <v xml:space="preserve"> Natural Gas Physical</v>
      </c>
      <c r="B3769" s="44" t="str">
        <f t="shared" si="292"/>
        <v/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4</v>
      </c>
      <c r="F3769" s="218">
        <f t="shared" si="295"/>
        <v>40000</v>
      </c>
      <c r="G3769" s="207">
        <v>1267440</v>
      </c>
      <c r="H3769" s="203">
        <v>37029.437847222223</v>
      </c>
      <c r="I3769" t="s">
        <v>2955</v>
      </c>
      <c r="M3769" t="s">
        <v>2476</v>
      </c>
      <c r="N3769" t="s">
        <v>2391</v>
      </c>
      <c r="O3769" t="s">
        <v>2080</v>
      </c>
      <c r="Q3769" s="204">
        <v>10000</v>
      </c>
      <c r="S3769" t="s">
        <v>4050</v>
      </c>
      <c r="T3769" t="s">
        <v>2392</v>
      </c>
      <c r="U3769" s="206">
        <v>5.4349999999999996</v>
      </c>
      <c r="V3769" t="s">
        <v>3680</v>
      </c>
      <c r="W3769" t="s">
        <v>2394</v>
      </c>
      <c r="X3769" t="s">
        <v>2395</v>
      </c>
      <c r="Y3769" t="s">
        <v>3114</v>
      </c>
      <c r="Z3769" t="s">
        <v>3533</v>
      </c>
      <c r="AA3769">
        <v>798401</v>
      </c>
      <c r="AB3769" s="203">
        <v>37029.875</v>
      </c>
      <c r="AC3769" s="203">
        <v>37032.875</v>
      </c>
    </row>
    <row r="3770" spans="1:31" x14ac:dyDescent="0.25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13</v>
      </c>
      <c r="F3770" s="218">
        <f t="shared" si="295"/>
        <v>13000</v>
      </c>
      <c r="G3770" s="207">
        <v>1267441</v>
      </c>
      <c r="H3770" s="203">
        <v>37029.437893518516</v>
      </c>
      <c r="I3770" t="s">
        <v>2704</v>
      </c>
      <c r="M3770" t="s">
        <v>2476</v>
      </c>
      <c r="N3770" t="s">
        <v>2711</v>
      </c>
      <c r="O3770" t="s">
        <v>2588</v>
      </c>
      <c r="Q3770" s="204">
        <v>1000</v>
      </c>
      <c r="S3770" t="s">
        <v>2477</v>
      </c>
      <c r="T3770" t="s">
        <v>3899</v>
      </c>
      <c r="U3770" s="206">
        <v>4.1849999999999996</v>
      </c>
      <c r="V3770" t="s">
        <v>2382</v>
      </c>
      <c r="W3770" t="s">
        <v>3181</v>
      </c>
      <c r="X3770" t="s">
        <v>2306</v>
      </c>
      <c r="Y3770" t="s">
        <v>3964</v>
      </c>
      <c r="Z3770" t="s">
        <v>3532</v>
      </c>
      <c r="AA3770" t="s">
        <v>473</v>
      </c>
      <c r="AB3770" s="203">
        <v>37030.875</v>
      </c>
      <c r="AC3770" s="203">
        <v>37042.875</v>
      </c>
    </row>
    <row r="3771" spans="1:31" x14ac:dyDescent="0.25">
      <c r="A3771" s="44" t="str">
        <f t="shared" si="291"/>
        <v>US Natural Gas Financial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30</v>
      </c>
      <c r="F3771" s="218">
        <f t="shared" si="295"/>
        <v>300000</v>
      </c>
      <c r="G3771" s="207">
        <v>1267442</v>
      </c>
      <c r="H3771" s="203">
        <v>37029.438020833331</v>
      </c>
      <c r="I3771" t="s">
        <v>2654</v>
      </c>
      <c r="M3771" t="s">
        <v>2476</v>
      </c>
      <c r="N3771" t="s">
        <v>3125</v>
      </c>
      <c r="O3771" t="s">
        <v>2830</v>
      </c>
      <c r="P3771" s="204">
        <v>10000</v>
      </c>
      <c r="S3771" t="s">
        <v>2477</v>
      </c>
      <c r="T3771" t="s">
        <v>3899</v>
      </c>
      <c r="U3771" s="206">
        <v>-7.0000000000000007E-2</v>
      </c>
      <c r="V3771" t="s">
        <v>2870</v>
      </c>
      <c r="W3771" t="s">
        <v>2831</v>
      </c>
      <c r="X3771" t="s">
        <v>2832</v>
      </c>
      <c r="Y3771" t="s">
        <v>3964</v>
      </c>
      <c r="Z3771" t="s">
        <v>3532</v>
      </c>
      <c r="AA3771" t="s">
        <v>474</v>
      </c>
      <c r="AB3771" s="203">
        <v>37043.875</v>
      </c>
      <c r="AC3771" s="203">
        <v>37072.875</v>
      </c>
    </row>
    <row r="3772" spans="1:31" x14ac:dyDescent="0.25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61</v>
      </c>
      <c r="F3772" s="218">
        <f t="shared" si="295"/>
        <v>30500</v>
      </c>
      <c r="G3772" s="207">
        <v>1267445</v>
      </c>
      <c r="H3772" s="203">
        <v>37029.438217592593</v>
      </c>
      <c r="I3772" t="s">
        <v>2959</v>
      </c>
      <c r="M3772" t="s">
        <v>2476</v>
      </c>
      <c r="N3772" t="s">
        <v>3125</v>
      </c>
      <c r="O3772" t="s">
        <v>2900</v>
      </c>
      <c r="Q3772" s="204">
        <v>500</v>
      </c>
      <c r="S3772" t="s">
        <v>2477</v>
      </c>
      <c r="T3772" t="s">
        <v>3899</v>
      </c>
      <c r="U3772" s="206">
        <v>5.25</v>
      </c>
      <c r="V3772" t="s">
        <v>2960</v>
      </c>
      <c r="W3772" t="s">
        <v>2843</v>
      </c>
      <c r="X3772" t="s">
        <v>2844</v>
      </c>
      <c r="Y3772" t="s">
        <v>3964</v>
      </c>
      <c r="Z3772" t="s">
        <v>3532</v>
      </c>
      <c r="AA3772" t="s">
        <v>475</v>
      </c>
      <c r="AB3772" s="203">
        <v>37196</v>
      </c>
      <c r="AC3772" s="203">
        <v>37256</v>
      </c>
    </row>
    <row r="3773" spans="1:31" x14ac:dyDescent="0.25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153</v>
      </c>
      <c r="F3773" s="218">
        <f t="shared" si="295"/>
        <v>382500</v>
      </c>
      <c r="G3773" s="207">
        <v>1267446</v>
      </c>
      <c r="H3773" s="203">
        <v>37029.43822916667</v>
      </c>
      <c r="I3773" t="s">
        <v>3871</v>
      </c>
      <c r="M3773" t="s">
        <v>2476</v>
      </c>
      <c r="N3773" t="s">
        <v>2711</v>
      </c>
      <c r="O3773" t="s">
        <v>2310</v>
      </c>
      <c r="P3773" s="204">
        <v>2500</v>
      </c>
      <c r="S3773" t="s">
        <v>2477</v>
      </c>
      <c r="T3773" t="s">
        <v>3899</v>
      </c>
      <c r="U3773" s="206">
        <v>4.3250000000000002</v>
      </c>
      <c r="V3773" t="s">
        <v>3004</v>
      </c>
      <c r="W3773" t="s">
        <v>3390</v>
      </c>
      <c r="X3773" t="s">
        <v>2713</v>
      </c>
      <c r="Y3773" t="s">
        <v>3964</v>
      </c>
      <c r="Z3773" t="s">
        <v>3532</v>
      </c>
      <c r="AA3773" t="s">
        <v>476</v>
      </c>
      <c r="AB3773" s="203">
        <v>37043</v>
      </c>
      <c r="AC3773" s="203">
        <v>37195</v>
      </c>
      <c r="AE3773" s="116">
        <f>IF(S3773="Gallon",F3773/42,F3773)</f>
        <v>382500</v>
      </c>
    </row>
    <row r="3774" spans="1:31" x14ac:dyDescent="0.25">
      <c r="A3774" s="44" t="str">
        <f t="shared" si="291"/>
        <v>US Natural Gas Financial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153</v>
      </c>
      <c r="F3774" s="218">
        <f t="shared" si="295"/>
        <v>382500</v>
      </c>
      <c r="G3774" s="207">
        <v>1267447</v>
      </c>
      <c r="H3774" s="203">
        <v>37029.438275462962</v>
      </c>
      <c r="I3774" t="s">
        <v>3240</v>
      </c>
      <c r="M3774" t="s">
        <v>2476</v>
      </c>
      <c r="N3774" t="s">
        <v>2711</v>
      </c>
      <c r="O3774" t="s">
        <v>2310</v>
      </c>
      <c r="P3774" s="204">
        <v>2500</v>
      </c>
      <c r="S3774" t="s">
        <v>2477</v>
      </c>
      <c r="T3774" t="s">
        <v>3899</v>
      </c>
      <c r="U3774" s="206">
        <v>4.3250000000000002</v>
      </c>
      <c r="V3774" t="s">
        <v>3679</v>
      </c>
      <c r="W3774" t="s">
        <v>3390</v>
      </c>
      <c r="X3774" t="s">
        <v>2713</v>
      </c>
      <c r="Y3774" t="s">
        <v>3964</v>
      </c>
      <c r="Z3774" t="s">
        <v>3532</v>
      </c>
      <c r="AA3774" t="s">
        <v>477</v>
      </c>
      <c r="AB3774" s="203">
        <v>37043</v>
      </c>
      <c r="AC3774" s="203">
        <v>37195</v>
      </c>
    </row>
    <row r="3775" spans="1:31" x14ac:dyDescent="0.25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90</v>
      </c>
      <c r="F3775" s="218">
        <f t="shared" si="295"/>
        <v>45000</v>
      </c>
      <c r="G3775" s="207">
        <v>1267448</v>
      </c>
      <c r="H3775" s="203">
        <v>37029.438333333332</v>
      </c>
      <c r="I3775" t="s">
        <v>2959</v>
      </c>
      <c r="M3775" t="s">
        <v>2476</v>
      </c>
      <c r="N3775" t="s">
        <v>3125</v>
      </c>
      <c r="O3775" t="s">
        <v>2903</v>
      </c>
      <c r="Q3775" s="204">
        <v>500</v>
      </c>
      <c r="S3775" t="s">
        <v>2477</v>
      </c>
      <c r="T3775" t="s">
        <v>3899</v>
      </c>
      <c r="U3775" s="206">
        <v>4.0999999999999996</v>
      </c>
      <c r="V3775" t="s">
        <v>2960</v>
      </c>
      <c r="W3775" t="s">
        <v>2843</v>
      </c>
      <c r="X3775" t="s">
        <v>2844</v>
      </c>
      <c r="Y3775" t="s">
        <v>3964</v>
      </c>
      <c r="Z3775" t="s">
        <v>3532</v>
      </c>
      <c r="AA3775" t="s">
        <v>478</v>
      </c>
      <c r="AB3775" s="203">
        <v>37257</v>
      </c>
      <c r="AC3775" s="203">
        <v>37346</v>
      </c>
    </row>
    <row r="3776" spans="1:31" x14ac:dyDescent="0.25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153</v>
      </c>
      <c r="F3776" s="218">
        <f t="shared" si="295"/>
        <v>765000</v>
      </c>
      <c r="G3776" s="207">
        <v>1267449</v>
      </c>
      <c r="H3776" s="203">
        <v>37029.438425925924</v>
      </c>
      <c r="I3776" t="s">
        <v>3240</v>
      </c>
      <c r="M3776" t="s">
        <v>2476</v>
      </c>
      <c r="N3776" t="s">
        <v>2711</v>
      </c>
      <c r="O3776" t="s">
        <v>2310</v>
      </c>
      <c r="P3776" s="204">
        <v>5000</v>
      </c>
      <c r="S3776" t="s">
        <v>2477</v>
      </c>
      <c r="T3776" t="s">
        <v>3899</v>
      </c>
      <c r="U3776" s="206">
        <v>4.32</v>
      </c>
      <c r="V3776" t="s">
        <v>3679</v>
      </c>
      <c r="W3776" t="s">
        <v>3390</v>
      </c>
      <c r="X3776" t="s">
        <v>2713</v>
      </c>
      <c r="Y3776" t="s">
        <v>3964</v>
      </c>
      <c r="Z3776" t="s">
        <v>3532</v>
      </c>
      <c r="AA3776" t="s">
        <v>479</v>
      </c>
      <c r="AB3776" s="203">
        <v>37043</v>
      </c>
      <c r="AC3776" s="203">
        <v>37195</v>
      </c>
    </row>
    <row r="3777" spans="1:29" x14ac:dyDescent="0.25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3</v>
      </c>
      <c r="F3777" s="218">
        <f t="shared" si="295"/>
        <v>12000</v>
      </c>
      <c r="G3777" s="207">
        <v>1267451</v>
      </c>
      <c r="H3777" s="203">
        <v>37029.438703703701</v>
      </c>
      <c r="I3777" t="s">
        <v>2401</v>
      </c>
      <c r="M3777" t="s">
        <v>2476</v>
      </c>
      <c r="N3777" t="s">
        <v>3110</v>
      </c>
      <c r="O3777" t="s">
        <v>1761</v>
      </c>
      <c r="Q3777" s="204">
        <v>4000</v>
      </c>
      <c r="S3777" t="s">
        <v>2477</v>
      </c>
      <c r="T3777" t="s">
        <v>3899</v>
      </c>
      <c r="U3777" s="206">
        <v>4.4725000000000001</v>
      </c>
      <c r="V3777" t="s">
        <v>3807</v>
      </c>
      <c r="W3777" t="s">
        <v>2358</v>
      </c>
      <c r="X3777" t="s">
        <v>2359</v>
      </c>
      <c r="Y3777" t="s">
        <v>3114</v>
      </c>
      <c r="Z3777" t="s">
        <v>3532</v>
      </c>
      <c r="AA3777">
        <v>798405</v>
      </c>
      <c r="AB3777" s="203">
        <v>37030.875</v>
      </c>
      <c r="AC3777" s="203">
        <v>37032.875</v>
      </c>
    </row>
    <row r="3778" spans="1:29" x14ac:dyDescent="0.25">
      <c r="A3778" s="44" t="str">
        <f t="shared" si="291"/>
        <v>US Crude Financial</v>
      </c>
      <c r="B3778" s="44" t="str">
        <f t="shared" si="292"/>
        <v>US</v>
      </c>
      <c r="C3778" s="44" t="str">
        <f t="shared" si="293"/>
        <v>Crude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1</v>
      </c>
      <c r="F3778" s="218">
        <f t="shared" si="295"/>
        <v>50000</v>
      </c>
      <c r="G3778" s="207">
        <v>1267452</v>
      </c>
      <c r="H3778" s="203">
        <v>37029.439016203702</v>
      </c>
      <c r="I3778" t="s">
        <v>4149</v>
      </c>
      <c r="M3778" t="s">
        <v>3626</v>
      </c>
      <c r="N3778" t="s">
        <v>4150</v>
      </c>
      <c r="O3778" t="s">
        <v>4151</v>
      </c>
      <c r="Q3778" s="204">
        <v>50000</v>
      </c>
      <c r="S3778" t="s">
        <v>2483</v>
      </c>
      <c r="T3778" t="s">
        <v>3899</v>
      </c>
      <c r="U3778" s="206">
        <v>29.3</v>
      </c>
      <c r="V3778" t="s">
        <v>2372</v>
      </c>
      <c r="W3778" t="s">
        <v>4153</v>
      </c>
      <c r="X3778" t="s">
        <v>4154</v>
      </c>
      <c r="Y3778" t="s">
        <v>3964</v>
      </c>
      <c r="Z3778" t="s">
        <v>3532</v>
      </c>
      <c r="AA3778" t="s">
        <v>480</v>
      </c>
      <c r="AB3778" s="203">
        <v>37043</v>
      </c>
      <c r="AC3778" s="203">
        <v>37072</v>
      </c>
    </row>
    <row r="3779" spans="1:29" x14ac:dyDescent="0.25">
      <c r="A3779" s="44" t="str">
        <f t="shared" si="291"/>
        <v xml:space="preserve"> Metals Financial</v>
      </c>
      <c r="B3779" s="44" t="str">
        <f t="shared" si="292"/>
        <v/>
      </c>
      <c r="C3779" s="44" t="str">
        <f t="shared" si="293"/>
        <v>Metals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1</v>
      </c>
      <c r="F3779" s="218">
        <f t="shared" si="295"/>
        <v>3</v>
      </c>
      <c r="G3779" s="207">
        <v>1267453</v>
      </c>
      <c r="H3779" s="203">
        <v>37029.439143518517</v>
      </c>
      <c r="I3779" t="s">
        <v>4010</v>
      </c>
      <c r="M3779" t="s">
        <v>2482</v>
      </c>
      <c r="N3779" t="s">
        <v>3951</v>
      </c>
      <c r="O3779" t="s">
        <v>3952</v>
      </c>
      <c r="P3779" s="204">
        <v>3</v>
      </c>
      <c r="S3779" t="s">
        <v>3898</v>
      </c>
      <c r="T3779" t="s">
        <v>3899</v>
      </c>
      <c r="U3779" s="206">
        <v>1543</v>
      </c>
      <c r="V3779" t="s">
        <v>1604</v>
      </c>
      <c r="W3779" t="s">
        <v>3922</v>
      </c>
      <c r="X3779" t="s">
        <v>3902</v>
      </c>
      <c r="Y3779" t="s">
        <v>3903</v>
      </c>
      <c r="Z3779" t="s">
        <v>3904</v>
      </c>
      <c r="AA3779">
        <v>2139143</v>
      </c>
    </row>
    <row r="3780" spans="1:29" x14ac:dyDescent="0.25">
      <c r="A3780" s="44" t="str">
        <f t="shared" si="291"/>
        <v>US Natural Gas Physical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3</v>
      </c>
      <c r="F3780" s="218">
        <f t="shared" si="295"/>
        <v>15000</v>
      </c>
      <c r="G3780" s="207">
        <v>1267454</v>
      </c>
      <c r="H3780" s="203">
        <v>37029.439143518517</v>
      </c>
      <c r="I3780" t="s">
        <v>2420</v>
      </c>
      <c r="M3780" t="s">
        <v>2476</v>
      </c>
      <c r="N3780" t="s">
        <v>3110</v>
      </c>
      <c r="O3780" t="s">
        <v>2612</v>
      </c>
      <c r="P3780" s="204">
        <v>5000</v>
      </c>
      <c r="S3780" t="s">
        <v>2477</v>
      </c>
      <c r="T3780" t="s">
        <v>3899</v>
      </c>
      <c r="U3780" s="206">
        <v>4.1500000000000004</v>
      </c>
      <c r="V3780" t="s">
        <v>2421</v>
      </c>
      <c r="W3780" t="s">
        <v>2326</v>
      </c>
      <c r="X3780" t="s">
        <v>2378</v>
      </c>
      <c r="Y3780" t="s">
        <v>3114</v>
      </c>
      <c r="Z3780" t="s">
        <v>3532</v>
      </c>
      <c r="AA3780">
        <v>798408</v>
      </c>
      <c r="AB3780" s="203">
        <v>37030.875</v>
      </c>
      <c r="AC3780" s="203">
        <v>37032.875</v>
      </c>
    </row>
    <row r="3781" spans="1:29" x14ac:dyDescent="0.25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13</v>
      </c>
      <c r="F3781" s="218">
        <f t="shared" si="295"/>
        <v>260000</v>
      </c>
      <c r="G3781" s="207">
        <v>1267455</v>
      </c>
      <c r="H3781" s="203">
        <v>37029.439201388886</v>
      </c>
      <c r="I3781" t="s">
        <v>2690</v>
      </c>
      <c r="M3781" t="s">
        <v>2476</v>
      </c>
      <c r="N3781" t="s">
        <v>2711</v>
      </c>
      <c r="O3781" t="s">
        <v>2588</v>
      </c>
      <c r="P3781" s="204">
        <v>20000</v>
      </c>
      <c r="S3781" t="s">
        <v>2477</v>
      </c>
      <c r="T3781" t="s">
        <v>3899</v>
      </c>
      <c r="U3781" s="206">
        <v>4.1749999999999998</v>
      </c>
      <c r="V3781" t="s">
        <v>2911</v>
      </c>
      <c r="W3781" t="s">
        <v>3181</v>
      </c>
      <c r="X3781" t="s">
        <v>2306</v>
      </c>
      <c r="Y3781" t="s">
        <v>3964</v>
      </c>
      <c r="Z3781" t="s">
        <v>3532</v>
      </c>
      <c r="AA3781" t="s">
        <v>481</v>
      </c>
      <c r="AB3781" s="203">
        <v>37030.875</v>
      </c>
      <c r="AC3781" s="203">
        <v>37042.875</v>
      </c>
    </row>
    <row r="3782" spans="1:29" x14ac:dyDescent="0.25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3</v>
      </c>
      <c r="F3782" s="218">
        <f t="shared" si="295"/>
        <v>15000</v>
      </c>
      <c r="G3782" s="207">
        <v>1267456</v>
      </c>
      <c r="H3782" s="203">
        <v>37029.43922453704</v>
      </c>
      <c r="I3782" t="s">
        <v>2401</v>
      </c>
      <c r="M3782" t="s">
        <v>2476</v>
      </c>
      <c r="N3782" t="s">
        <v>3110</v>
      </c>
      <c r="O3782" t="s">
        <v>2612</v>
      </c>
      <c r="P3782" s="204">
        <v>5000</v>
      </c>
      <c r="S3782" t="s">
        <v>2477</v>
      </c>
      <c r="T3782" t="s">
        <v>3899</v>
      </c>
      <c r="U3782" s="206">
        <v>4.1500000000000004</v>
      </c>
      <c r="V3782" t="s">
        <v>3807</v>
      </c>
      <c r="W3782" t="s">
        <v>2326</v>
      </c>
      <c r="X3782" t="s">
        <v>2378</v>
      </c>
      <c r="Y3782" t="s">
        <v>3114</v>
      </c>
      <c r="Z3782" t="s">
        <v>3532</v>
      </c>
      <c r="AA3782">
        <v>798409</v>
      </c>
      <c r="AB3782" s="203">
        <v>37030.875</v>
      </c>
      <c r="AC3782" s="203">
        <v>37032.875</v>
      </c>
    </row>
    <row r="3783" spans="1:29" x14ac:dyDescent="0.25">
      <c r="A3783" s="44" t="str">
        <f t="shared" si="291"/>
        <v>US Crude Financial</v>
      </c>
      <c r="B3783" s="44" t="str">
        <f t="shared" si="292"/>
        <v>US</v>
      </c>
      <c r="C3783" s="44" t="str">
        <f t="shared" si="293"/>
        <v>Crude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1</v>
      </c>
      <c r="F3783" s="218">
        <f t="shared" si="295"/>
        <v>50000</v>
      </c>
      <c r="G3783" s="207">
        <v>1267457</v>
      </c>
      <c r="H3783" s="203">
        <v>37029.439259259256</v>
      </c>
      <c r="I3783" t="s">
        <v>2710</v>
      </c>
      <c r="M3783" t="s">
        <v>3626</v>
      </c>
      <c r="N3783" t="s">
        <v>4150</v>
      </c>
      <c r="O3783" t="s">
        <v>2550</v>
      </c>
      <c r="Q3783" s="204">
        <v>50000</v>
      </c>
      <c r="S3783" t="s">
        <v>2483</v>
      </c>
      <c r="T3783" t="s">
        <v>3899</v>
      </c>
      <c r="U3783" s="206">
        <v>29.72</v>
      </c>
      <c r="V3783" t="s">
        <v>2997</v>
      </c>
      <c r="W3783" t="s">
        <v>4153</v>
      </c>
      <c r="X3783" t="s">
        <v>4154</v>
      </c>
      <c r="Y3783" t="s">
        <v>3964</v>
      </c>
      <c r="Z3783" t="s">
        <v>3532</v>
      </c>
      <c r="AA3783" t="s">
        <v>482</v>
      </c>
      <c r="AB3783" s="203">
        <v>37073</v>
      </c>
      <c r="AC3783" s="203">
        <v>37103</v>
      </c>
    </row>
    <row r="3784" spans="1:29" x14ac:dyDescent="0.25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13</v>
      </c>
      <c r="F3784" s="218">
        <f t="shared" si="295"/>
        <v>65000</v>
      </c>
      <c r="G3784" s="207">
        <v>1267458</v>
      </c>
      <c r="H3784" s="203">
        <v>37029.439305555556</v>
      </c>
      <c r="I3784" t="s">
        <v>2365</v>
      </c>
      <c r="M3784" t="s">
        <v>2476</v>
      </c>
      <c r="N3784" t="s">
        <v>2711</v>
      </c>
      <c r="O3784" t="s">
        <v>2588</v>
      </c>
      <c r="P3784" s="204">
        <v>5000</v>
      </c>
      <c r="S3784" t="s">
        <v>2477</v>
      </c>
      <c r="T3784" t="s">
        <v>3899</v>
      </c>
      <c r="U3784" s="206">
        <v>4.1749999999999998</v>
      </c>
      <c r="V3784" t="s">
        <v>2366</v>
      </c>
      <c r="W3784" t="s">
        <v>3181</v>
      </c>
      <c r="X3784" t="s">
        <v>2306</v>
      </c>
      <c r="Y3784" t="s">
        <v>3964</v>
      </c>
      <c r="Z3784" t="s">
        <v>3532</v>
      </c>
      <c r="AA3784" t="s">
        <v>483</v>
      </c>
      <c r="AB3784" s="203">
        <v>37030.875</v>
      </c>
      <c r="AC3784" s="203">
        <v>37042.875</v>
      </c>
    </row>
    <row r="3785" spans="1:29" x14ac:dyDescent="0.25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3</v>
      </c>
      <c r="F3785" s="218">
        <f t="shared" si="295"/>
        <v>6000</v>
      </c>
      <c r="G3785" s="207">
        <v>1267459</v>
      </c>
      <c r="H3785" s="203">
        <v>37029.439502314817</v>
      </c>
      <c r="I3785" t="s">
        <v>2401</v>
      </c>
      <c r="M3785" t="s">
        <v>2476</v>
      </c>
      <c r="N3785" t="s">
        <v>3110</v>
      </c>
      <c r="O3785" t="s">
        <v>1758</v>
      </c>
      <c r="P3785" s="204">
        <v>2000</v>
      </c>
      <c r="S3785" t="s">
        <v>2477</v>
      </c>
      <c r="T3785" t="s">
        <v>3899</v>
      </c>
      <c r="U3785" s="206">
        <v>4.1399999999999997</v>
      </c>
      <c r="V3785" t="s">
        <v>3807</v>
      </c>
      <c r="W3785" t="s">
        <v>2326</v>
      </c>
      <c r="X3785" t="s">
        <v>2378</v>
      </c>
      <c r="Y3785" t="s">
        <v>3114</v>
      </c>
      <c r="Z3785" t="s">
        <v>3532</v>
      </c>
      <c r="AA3785">
        <v>798410</v>
      </c>
      <c r="AB3785" s="203">
        <v>37030.875</v>
      </c>
      <c r="AC3785" s="203">
        <v>37032.875</v>
      </c>
    </row>
    <row r="3786" spans="1:29" x14ac:dyDescent="0.25">
      <c r="A3786" s="44" t="str">
        <f t="shared" si="291"/>
        <v xml:space="preserve"> Metals Financial</v>
      </c>
      <c r="B3786" s="44" t="str">
        <f t="shared" si="292"/>
        <v/>
      </c>
      <c r="C3786" s="44" t="str">
        <f t="shared" si="293"/>
        <v>Metals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1</v>
      </c>
      <c r="F3786" s="218">
        <f t="shared" si="295"/>
        <v>20</v>
      </c>
      <c r="G3786" s="207">
        <v>1267461</v>
      </c>
      <c r="H3786" s="203">
        <v>37029.439618055556</v>
      </c>
      <c r="I3786" t="s">
        <v>3967</v>
      </c>
      <c r="M3786" t="s">
        <v>2482</v>
      </c>
      <c r="N3786" t="s">
        <v>3951</v>
      </c>
      <c r="O3786" t="s">
        <v>3952</v>
      </c>
      <c r="Q3786" s="204">
        <v>20</v>
      </c>
      <c r="S3786" t="s">
        <v>3898</v>
      </c>
      <c r="T3786" t="s">
        <v>3899</v>
      </c>
      <c r="U3786" s="206">
        <v>1544</v>
      </c>
      <c r="V3786" t="s">
        <v>3986</v>
      </c>
      <c r="W3786" t="s">
        <v>3922</v>
      </c>
      <c r="X3786" t="s">
        <v>3902</v>
      </c>
      <c r="Y3786" t="s">
        <v>3903</v>
      </c>
      <c r="Z3786" t="s">
        <v>3904</v>
      </c>
      <c r="AA3786">
        <v>2139145</v>
      </c>
    </row>
    <row r="3787" spans="1:29" x14ac:dyDescent="0.25">
      <c r="A3787" s="44" t="str">
        <f t="shared" ref="A3787:A3850" si="296">B3787&amp;" "&amp;C3787&amp;" "&amp;D3787</f>
        <v>US Power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Power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4</v>
      </c>
      <c r="F3787" s="218">
        <f t="shared" ref="F3787:F3850" si="300">E3787*SUM(P3787:Q3787)</f>
        <v>200</v>
      </c>
      <c r="G3787" s="207">
        <v>1267464</v>
      </c>
      <c r="H3787" s="203">
        <v>37029.440208333333</v>
      </c>
      <c r="I3787" t="s">
        <v>3177</v>
      </c>
      <c r="M3787" t="s">
        <v>3301</v>
      </c>
      <c r="N3787" t="s">
        <v>2631</v>
      </c>
      <c r="O3787" t="s">
        <v>1629</v>
      </c>
      <c r="Q3787" s="204">
        <v>50</v>
      </c>
      <c r="S3787" t="s">
        <v>2475</v>
      </c>
      <c r="T3787" t="s">
        <v>3899</v>
      </c>
      <c r="U3787" s="206">
        <v>52.5</v>
      </c>
      <c r="V3787" t="s">
        <v>484</v>
      </c>
      <c r="W3787" t="s">
        <v>2642</v>
      </c>
      <c r="X3787" t="s">
        <v>2643</v>
      </c>
      <c r="Y3787" t="s">
        <v>4166</v>
      </c>
      <c r="Z3787" t="s">
        <v>3527</v>
      </c>
      <c r="AA3787">
        <v>615440.1</v>
      </c>
      <c r="AB3787" s="203">
        <v>37033.875</v>
      </c>
      <c r="AC3787" s="203">
        <v>37036.875</v>
      </c>
    </row>
    <row r="3788" spans="1:29" x14ac:dyDescent="0.25">
      <c r="A3788" s="44" t="str">
        <f t="shared" si="296"/>
        <v>US Power Financial</v>
      </c>
      <c r="B3788" s="44" t="str">
        <f t="shared" si="297"/>
        <v>US</v>
      </c>
      <c r="C3788" s="44" t="str">
        <f t="shared" si="298"/>
        <v>Power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3</v>
      </c>
      <c r="F3788" s="218">
        <f t="shared" si="300"/>
        <v>150</v>
      </c>
      <c r="G3788" s="207">
        <v>1267465</v>
      </c>
      <c r="H3788" s="203">
        <v>37029.44021990741</v>
      </c>
      <c r="I3788" t="s">
        <v>2699</v>
      </c>
      <c r="M3788" t="s">
        <v>3301</v>
      </c>
      <c r="N3788" t="s">
        <v>4162</v>
      </c>
      <c r="O3788" t="s">
        <v>485</v>
      </c>
      <c r="P3788" s="204">
        <v>50</v>
      </c>
      <c r="S3788" t="s">
        <v>2475</v>
      </c>
      <c r="T3788" t="s">
        <v>3899</v>
      </c>
      <c r="U3788" s="206">
        <v>45</v>
      </c>
      <c r="V3788" t="s">
        <v>1636</v>
      </c>
      <c r="W3788" t="s">
        <v>2656</v>
      </c>
      <c r="X3788" t="s">
        <v>2657</v>
      </c>
      <c r="Y3788" t="s">
        <v>4166</v>
      </c>
      <c r="Z3788" t="s">
        <v>3532</v>
      </c>
      <c r="AA3788">
        <v>615441.1</v>
      </c>
      <c r="AB3788" s="203">
        <v>37040.875</v>
      </c>
      <c r="AC3788" s="203">
        <v>37042.875</v>
      </c>
    </row>
    <row r="3789" spans="1:29" x14ac:dyDescent="0.25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3</v>
      </c>
      <c r="F3789" s="218">
        <f t="shared" si="300"/>
        <v>15606</v>
      </c>
      <c r="G3789" s="207">
        <v>1267467</v>
      </c>
      <c r="H3789" s="203">
        <v>37029.441064814811</v>
      </c>
      <c r="I3789" t="s">
        <v>3240</v>
      </c>
      <c r="M3789" t="s">
        <v>2476</v>
      </c>
      <c r="N3789" t="s">
        <v>3110</v>
      </c>
      <c r="O3789" t="s">
        <v>1913</v>
      </c>
      <c r="Q3789" s="204">
        <v>5202</v>
      </c>
      <c r="S3789" t="s">
        <v>2477</v>
      </c>
      <c r="T3789" t="s">
        <v>3899</v>
      </c>
      <c r="U3789" s="206">
        <v>4.3949999999999996</v>
      </c>
      <c r="V3789" t="s">
        <v>2318</v>
      </c>
      <c r="W3789" t="s">
        <v>2358</v>
      </c>
      <c r="X3789" t="s">
        <v>2359</v>
      </c>
      <c r="Y3789" t="s">
        <v>3114</v>
      </c>
      <c r="Z3789" t="s">
        <v>3532</v>
      </c>
      <c r="AA3789">
        <v>798414</v>
      </c>
      <c r="AB3789" s="203">
        <v>37030.875</v>
      </c>
      <c r="AC3789" s="203">
        <v>37032.875</v>
      </c>
    </row>
    <row r="3790" spans="1:29" x14ac:dyDescent="0.25">
      <c r="A3790" s="44" t="str">
        <f t="shared" si="296"/>
        <v xml:space="preserve"> Metals Financial</v>
      </c>
      <c r="B3790" s="44" t="str">
        <f t="shared" si="297"/>
        <v/>
      </c>
      <c r="C3790" s="44" t="str">
        <f t="shared" si="298"/>
        <v>Metals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</v>
      </c>
      <c r="F3790" s="218">
        <f t="shared" si="300"/>
        <v>20</v>
      </c>
      <c r="G3790" s="207">
        <v>1267468</v>
      </c>
      <c r="H3790" s="203">
        <v>37029.441354166665</v>
      </c>
      <c r="I3790" t="s">
        <v>4028</v>
      </c>
      <c r="M3790" t="s">
        <v>2482</v>
      </c>
      <c r="N3790" t="s">
        <v>3978</v>
      </c>
      <c r="O3790" t="s">
        <v>3979</v>
      </c>
      <c r="Q3790" s="204">
        <v>20</v>
      </c>
      <c r="S3790" t="s">
        <v>3898</v>
      </c>
      <c r="T3790" t="s">
        <v>3899</v>
      </c>
      <c r="U3790" s="206">
        <v>487</v>
      </c>
      <c r="V3790" t="s">
        <v>3849</v>
      </c>
      <c r="W3790" t="s">
        <v>3962</v>
      </c>
      <c r="X3790" t="s">
        <v>3902</v>
      </c>
      <c r="Y3790" t="s">
        <v>3903</v>
      </c>
      <c r="Z3790" t="s">
        <v>3904</v>
      </c>
      <c r="AA3790">
        <v>2139149</v>
      </c>
    </row>
    <row r="3791" spans="1:29" x14ac:dyDescent="0.25">
      <c r="A3791" s="44" t="str">
        <f t="shared" si="296"/>
        <v xml:space="preserve"> Metals Financial</v>
      </c>
      <c r="B3791" s="44" t="str">
        <f t="shared" si="297"/>
        <v/>
      </c>
      <c r="C3791" s="44" t="str">
        <f t="shared" si="298"/>
        <v>Metals</v>
      </c>
      <c r="D3791" s="44" t="str">
        <f t="shared" si="299"/>
        <v>Financial</v>
      </c>
      <c r="E3791" s="44">
        <f>IF(VLOOKUP(S3791,'DD-Lookup'!$J$6:$L$50,3,FALSE)="Monthly",(YEAR(AC3791)-YEAR(AB3791))*12+MONTH(AC3791)-MONTH(AB3791)+1,(AC3791-AB3791+1))</f>
        <v>1</v>
      </c>
      <c r="F3791" s="218">
        <f t="shared" si="300"/>
        <v>3</v>
      </c>
      <c r="G3791" s="207">
        <v>1267469</v>
      </c>
      <c r="H3791" s="203">
        <v>37029.441423611112</v>
      </c>
      <c r="I3791" t="s">
        <v>3966</v>
      </c>
      <c r="M3791" t="s">
        <v>2482</v>
      </c>
      <c r="N3791" t="s">
        <v>3972</v>
      </c>
      <c r="O3791" t="s">
        <v>3973</v>
      </c>
      <c r="Q3791" s="204">
        <v>3</v>
      </c>
      <c r="S3791" t="s">
        <v>3974</v>
      </c>
      <c r="T3791" t="s">
        <v>3899</v>
      </c>
      <c r="U3791" s="206">
        <v>7235</v>
      </c>
      <c r="V3791" t="s">
        <v>4025</v>
      </c>
      <c r="W3791" t="s">
        <v>3976</v>
      </c>
      <c r="X3791" t="s">
        <v>3902</v>
      </c>
      <c r="Y3791" t="s">
        <v>3903</v>
      </c>
      <c r="Z3791" t="s">
        <v>3904</v>
      </c>
      <c r="AA3791">
        <v>2139151</v>
      </c>
    </row>
    <row r="3792" spans="1:29" x14ac:dyDescent="0.25">
      <c r="A3792" s="44" t="str">
        <f t="shared" si="296"/>
        <v xml:space="preserve"> Metals Financial</v>
      </c>
      <c r="B3792" s="44" t="str">
        <f t="shared" si="297"/>
        <v/>
      </c>
      <c r="C3792" s="44" t="str">
        <f t="shared" si="298"/>
        <v>Metals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1</v>
      </c>
      <c r="F3792" s="218">
        <f t="shared" si="300"/>
        <v>10</v>
      </c>
      <c r="G3792" s="207">
        <v>1267470</v>
      </c>
      <c r="H3792" s="203">
        <v>37029.441458333335</v>
      </c>
      <c r="I3792" t="s">
        <v>3966</v>
      </c>
      <c r="M3792" t="s">
        <v>2482</v>
      </c>
      <c r="N3792" t="s">
        <v>3972</v>
      </c>
      <c r="O3792" t="s">
        <v>3973</v>
      </c>
      <c r="P3792" s="204">
        <v>10</v>
      </c>
      <c r="S3792" t="s">
        <v>3974</v>
      </c>
      <c r="T3792" t="s">
        <v>3899</v>
      </c>
      <c r="U3792" s="206">
        <v>7220</v>
      </c>
      <c r="V3792" t="s">
        <v>4025</v>
      </c>
      <c r="W3792" t="s">
        <v>3976</v>
      </c>
      <c r="X3792" t="s">
        <v>3902</v>
      </c>
      <c r="Y3792" t="s">
        <v>3903</v>
      </c>
      <c r="Z3792" t="s">
        <v>3904</v>
      </c>
      <c r="AA3792">
        <v>2139153</v>
      </c>
    </row>
    <row r="3793" spans="1:29" x14ac:dyDescent="0.25">
      <c r="A3793" s="44" t="str">
        <f t="shared" si="296"/>
        <v xml:space="preserve"> Natural Gas Physical</v>
      </c>
      <c r="B3793" s="44" t="str">
        <f t="shared" si="297"/>
        <v/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4</v>
      </c>
      <c r="F3793" s="218">
        <f t="shared" si="300"/>
        <v>40000</v>
      </c>
      <c r="G3793" s="207">
        <v>1267471</v>
      </c>
      <c r="H3793" s="203">
        <v>37029.441493055558</v>
      </c>
      <c r="I3793" t="s">
        <v>2955</v>
      </c>
      <c r="M3793" t="s">
        <v>2476</v>
      </c>
      <c r="N3793" t="s">
        <v>2391</v>
      </c>
      <c r="O3793" t="s">
        <v>2080</v>
      </c>
      <c r="P3793" s="204">
        <v>10000</v>
      </c>
      <c r="S3793" t="s">
        <v>4050</v>
      </c>
      <c r="T3793" t="s">
        <v>2392</v>
      </c>
      <c r="U3793" s="206">
        <v>5.43</v>
      </c>
      <c r="V3793" t="s">
        <v>3680</v>
      </c>
      <c r="W3793" t="s">
        <v>2394</v>
      </c>
      <c r="X3793" t="s">
        <v>2395</v>
      </c>
      <c r="Y3793" t="s">
        <v>3114</v>
      </c>
      <c r="Z3793" t="s">
        <v>3533</v>
      </c>
      <c r="AA3793">
        <v>798416</v>
      </c>
      <c r="AB3793" s="203">
        <v>37029.875</v>
      </c>
      <c r="AC3793" s="203">
        <v>37032.875</v>
      </c>
    </row>
    <row r="3794" spans="1:29" x14ac:dyDescent="0.25">
      <c r="A3794" s="44" t="str">
        <f t="shared" si="296"/>
        <v>US Crude Financial</v>
      </c>
      <c r="B3794" s="44" t="str">
        <f t="shared" si="297"/>
        <v>US</v>
      </c>
      <c r="C3794" s="44" t="str">
        <f t="shared" si="298"/>
        <v>Crude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1</v>
      </c>
      <c r="F3794" s="218">
        <f t="shared" si="300"/>
        <v>50000</v>
      </c>
      <c r="G3794" s="207">
        <v>1267472</v>
      </c>
      <c r="H3794" s="203">
        <v>37029.442048611112</v>
      </c>
      <c r="I3794" t="s">
        <v>4149</v>
      </c>
      <c r="M3794" t="s">
        <v>3626</v>
      </c>
      <c r="N3794" t="s">
        <v>4150</v>
      </c>
      <c r="O3794" t="s">
        <v>2550</v>
      </c>
      <c r="Q3794" s="204">
        <v>50000</v>
      </c>
      <c r="S3794" t="s">
        <v>2483</v>
      </c>
      <c r="T3794" t="s">
        <v>3899</v>
      </c>
      <c r="U3794" s="206">
        <v>29.76</v>
      </c>
      <c r="V3794" t="s">
        <v>2999</v>
      </c>
      <c r="W3794" t="s">
        <v>4153</v>
      </c>
      <c r="X3794" t="s">
        <v>4154</v>
      </c>
      <c r="Y3794" t="s">
        <v>3964</v>
      </c>
      <c r="Z3794" t="s">
        <v>3532</v>
      </c>
      <c r="AA3794" t="s">
        <v>486</v>
      </c>
      <c r="AB3794" s="203">
        <v>37073</v>
      </c>
      <c r="AC3794" s="203">
        <v>37103</v>
      </c>
    </row>
    <row r="3795" spans="1:29" x14ac:dyDescent="0.25">
      <c r="A3795" s="44" t="str">
        <f t="shared" si="296"/>
        <v xml:space="preserve"> Metals Financial</v>
      </c>
      <c r="B3795" s="44" t="str">
        <f t="shared" si="297"/>
        <v/>
      </c>
      <c r="C3795" s="44" t="str">
        <f t="shared" si="298"/>
        <v>Metals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1</v>
      </c>
      <c r="F3795" s="218">
        <f t="shared" si="300"/>
        <v>10</v>
      </c>
      <c r="G3795" s="207">
        <v>1267473</v>
      </c>
      <c r="H3795" s="203">
        <v>37029.442083333335</v>
      </c>
      <c r="I3795" t="s">
        <v>1185</v>
      </c>
      <c r="M3795" t="s">
        <v>2482</v>
      </c>
      <c r="N3795" t="s">
        <v>3951</v>
      </c>
      <c r="O3795" t="s">
        <v>3952</v>
      </c>
      <c r="Q3795" s="204">
        <v>10</v>
      </c>
      <c r="S3795" t="s">
        <v>3898</v>
      </c>
      <c r="T3795" t="s">
        <v>3899</v>
      </c>
      <c r="U3795" s="206">
        <v>1545</v>
      </c>
      <c r="V3795" t="s">
        <v>2571</v>
      </c>
      <c r="W3795" t="s">
        <v>3922</v>
      </c>
      <c r="X3795" t="s">
        <v>3902</v>
      </c>
      <c r="Y3795" t="s">
        <v>3903</v>
      </c>
      <c r="Z3795" t="s">
        <v>3904</v>
      </c>
      <c r="AA3795">
        <v>2139155</v>
      </c>
    </row>
    <row r="3796" spans="1:29" x14ac:dyDescent="0.25">
      <c r="A3796" s="44" t="str">
        <f t="shared" si="296"/>
        <v xml:space="preserve"> Metals Financial</v>
      </c>
      <c r="B3796" s="44" t="str">
        <f t="shared" si="297"/>
        <v/>
      </c>
      <c r="C3796" s="44" t="str">
        <f t="shared" si="298"/>
        <v>Metals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1</v>
      </c>
      <c r="F3796" s="218">
        <f t="shared" si="300"/>
        <v>17</v>
      </c>
      <c r="G3796" s="207">
        <v>1267478</v>
      </c>
      <c r="H3796" s="203">
        <v>37029.442418981482</v>
      </c>
      <c r="I3796" t="s">
        <v>4156</v>
      </c>
      <c r="M3796" t="s">
        <v>2482</v>
      </c>
      <c r="N3796" t="s">
        <v>3951</v>
      </c>
      <c r="O3796" t="s">
        <v>3952</v>
      </c>
      <c r="P3796" s="204">
        <v>17</v>
      </c>
      <c r="S3796" t="s">
        <v>3898</v>
      </c>
      <c r="T3796" t="s">
        <v>3899</v>
      </c>
      <c r="U3796" s="206">
        <v>1543</v>
      </c>
      <c r="V3796" t="s">
        <v>3086</v>
      </c>
      <c r="W3796" t="s">
        <v>3922</v>
      </c>
      <c r="X3796" t="s">
        <v>3902</v>
      </c>
      <c r="Y3796" t="s">
        <v>3903</v>
      </c>
      <c r="Z3796" t="s">
        <v>3904</v>
      </c>
      <c r="AA3796">
        <v>2139157</v>
      </c>
    </row>
    <row r="3797" spans="1:29" x14ac:dyDescent="0.25">
      <c r="A3797" s="44" t="str">
        <f t="shared" si="296"/>
        <v xml:space="preserve"> Metals Financial</v>
      </c>
      <c r="B3797" s="44" t="str">
        <f t="shared" si="297"/>
        <v/>
      </c>
      <c r="C3797" s="44" t="str">
        <f t="shared" si="298"/>
        <v>Metals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</v>
      </c>
      <c r="F3797" s="218">
        <f t="shared" si="300"/>
        <v>10</v>
      </c>
      <c r="G3797" s="207">
        <v>1267480</v>
      </c>
      <c r="H3797" s="203">
        <v>37029.44263888889</v>
      </c>
      <c r="I3797" t="s">
        <v>1204</v>
      </c>
      <c r="M3797" t="s">
        <v>2482</v>
      </c>
      <c r="N3797" t="s">
        <v>3951</v>
      </c>
      <c r="O3797" t="s">
        <v>3952</v>
      </c>
      <c r="Q3797" s="204">
        <v>10</v>
      </c>
      <c r="S3797" t="s">
        <v>3898</v>
      </c>
      <c r="T3797" t="s">
        <v>3899</v>
      </c>
      <c r="U3797" s="206">
        <v>1543</v>
      </c>
      <c r="V3797" t="s">
        <v>3208</v>
      </c>
      <c r="W3797" t="s">
        <v>3922</v>
      </c>
      <c r="X3797" t="s">
        <v>3902</v>
      </c>
      <c r="Y3797" t="s">
        <v>3903</v>
      </c>
      <c r="Z3797" t="s">
        <v>3904</v>
      </c>
      <c r="AA3797">
        <v>2139159</v>
      </c>
    </row>
    <row r="3798" spans="1:29" x14ac:dyDescent="0.25">
      <c r="A3798" s="44" t="str">
        <f t="shared" si="296"/>
        <v xml:space="preserve"> Metals Financial</v>
      </c>
      <c r="B3798" s="44" t="str">
        <f t="shared" si="297"/>
        <v/>
      </c>
      <c r="C3798" s="44" t="str">
        <f t="shared" si="298"/>
        <v>Metals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1</v>
      </c>
      <c r="F3798" s="218">
        <f t="shared" si="300"/>
        <v>20</v>
      </c>
      <c r="G3798" s="207">
        <v>1267482</v>
      </c>
      <c r="H3798" s="203">
        <v>37029.442743055559</v>
      </c>
      <c r="I3798" t="s">
        <v>3869</v>
      </c>
      <c r="M3798" t="s">
        <v>2482</v>
      </c>
      <c r="N3798" t="s">
        <v>3951</v>
      </c>
      <c r="O3798" t="s">
        <v>3952</v>
      </c>
      <c r="Q3798" s="204">
        <v>20</v>
      </c>
      <c r="S3798" t="s">
        <v>3898</v>
      </c>
      <c r="T3798" t="s">
        <v>3899</v>
      </c>
      <c r="U3798" s="206">
        <v>1544</v>
      </c>
      <c r="V3798" t="s">
        <v>3957</v>
      </c>
      <c r="W3798" t="s">
        <v>3922</v>
      </c>
      <c r="X3798" t="s">
        <v>3902</v>
      </c>
      <c r="Y3798" t="s">
        <v>3903</v>
      </c>
      <c r="Z3798" t="s">
        <v>3904</v>
      </c>
      <c r="AA3798">
        <v>2139161</v>
      </c>
    </row>
    <row r="3799" spans="1:29" x14ac:dyDescent="0.25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3</v>
      </c>
      <c r="F3799" s="218">
        <f t="shared" si="300"/>
        <v>1140</v>
      </c>
      <c r="G3799" s="207">
        <v>1267483</v>
      </c>
      <c r="H3799" s="203">
        <v>37029.442870370367</v>
      </c>
      <c r="I3799" t="s">
        <v>3240</v>
      </c>
      <c r="M3799" t="s">
        <v>2476</v>
      </c>
      <c r="N3799" t="s">
        <v>3110</v>
      </c>
      <c r="O3799" t="s">
        <v>1761</v>
      </c>
      <c r="Q3799" s="204">
        <v>380</v>
      </c>
      <c r="S3799" t="s">
        <v>2477</v>
      </c>
      <c r="T3799" t="s">
        <v>3899</v>
      </c>
      <c r="U3799" s="206">
        <v>4.3825000000000003</v>
      </c>
      <c r="V3799" t="s">
        <v>2318</v>
      </c>
      <c r="W3799" t="s">
        <v>2358</v>
      </c>
      <c r="X3799" t="s">
        <v>2359</v>
      </c>
      <c r="Y3799" t="s">
        <v>3114</v>
      </c>
      <c r="Z3799" t="s">
        <v>3532</v>
      </c>
      <c r="AA3799">
        <v>798420</v>
      </c>
      <c r="AB3799" s="203">
        <v>37030.875</v>
      </c>
      <c r="AC3799" s="203">
        <v>37032.875</v>
      </c>
    </row>
    <row r="3800" spans="1:29" x14ac:dyDescent="0.25">
      <c r="A3800" s="44" t="str">
        <f t="shared" si="296"/>
        <v>US Crude Financial</v>
      </c>
      <c r="B3800" s="44" t="str">
        <f t="shared" si="297"/>
        <v>US</v>
      </c>
      <c r="C3800" s="44" t="str">
        <f t="shared" si="298"/>
        <v>Crude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8">
        <f t="shared" si="300"/>
        <v>50000</v>
      </c>
      <c r="G3800" s="207">
        <v>1267484</v>
      </c>
      <c r="H3800" s="203">
        <v>37029.44327546296</v>
      </c>
      <c r="I3800" t="s">
        <v>4149</v>
      </c>
      <c r="M3800" t="s">
        <v>3626</v>
      </c>
      <c r="N3800" t="s">
        <v>4150</v>
      </c>
      <c r="O3800" t="s">
        <v>4151</v>
      </c>
      <c r="Q3800" s="204">
        <v>50000</v>
      </c>
      <c r="S3800" t="s">
        <v>2483</v>
      </c>
      <c r="T3800" t="s">
        <v>3899</v>
      </c>
      <c r="U3800" s="206">
        <v>29.34</v>
      </c>
      <c r="V3800" t="s">
        <v>2372</v>
      </c>
      <c r="W3800" t="s">
        <v>4153</v>
      </c>
      <c r="X3800" t="s">
        <v>4154</v>
      </c>
      <c r="Y3800" t="s">
        <v>3964</v>
      </c>
      <c r="Z3800" t="s">
        <v>3532</v>
      </c>
      <c r="AA3800" t="s">
        <v>487</v>
      </c>
      <c r="AB3800" s="203">
        <v>37043</v>
      </c>
      <c r="AC3800" s="203">
        <v>37072</v>
      </c>
    </row>
    <row r="3801" spans="1:29" x14ac:dyDescent="0.25">
      <c r="A3801" s="44" t="str">
        <f t="shared" si="296"/>
        <v xml:space="preserve"> Oil Products Financial</v>
      </c>
      <c r="B3801" s="44" t="str">
        <f t="shared" si="297"/>
        <v/>
      </c>
      <c r="C3801" s="44" t="str">
        <f t="shared" si="298"/>
        <v>Oil Products</v>
      </c>
      <c r="D3801" s="44" t="str">
        <f t="shared" si="299"/>
        <v>Financial</v>
      </c>
      <c r="E3801" s="44">
        <f>IF(VLOOKUP(S3801,'DD-Lookup'!$J$6:$L$50,3,FALSE)="Monthly",(YEAR(AC3801)-YEAR(AB3801))*12+MONTH(AC3801)-MONTH(AB3801)+1,(AC3801-AB3801+1))</f>
        <v>30</v>
      </c>
      <c r="F3801" s="218">
        <f t="shared" si="300"/>
        <v>150000</v>
      </c>
      <c r="G3801" s="207">
        <v>1267485</v>
      </c>
      <c r="H3801" s="203">
        <v>37029.443333333336</v>
      </c>
      <c r="I3801" t="s">
        <v>4168</v>
      </c>
      <c r="M3801" t="s">
        <v>2480</v>
      </c>
      <c r="N3801" t="s">
        <v>4169</v>
      </c>
      <c r="O3801" t="s">
        <v>4170</v>
      </c>
      <c r="Q3801" s="204">
        <v>5000</v>
      </c>
      <c r="S3801" t="s">
        <v>2484</v>
      </c>
      <c r="T3801" t="s">
        <v>3899</v>
      </c>
      <c r="U3801" s="206">
        <v>240.5</v>
      </c>
      <c r="V3801" t="s">
        <v>4171</v>
      </c>
      <c r="W3801" t="s">
        <v>4172</v>
      </c>
      <c r="X3801" t="s">
        <v>4173</v>
      </c>
      <c r="Y3801" t="s">
        <v>3964</v>
      </c>
      <c r="Z3801" t="s">
        <v>1184</v>
      </c>
      <c r="AA3801" t="s">
        <v>488</v>
      </c>
      <c r="AB3801" s="203">
        <v>37043</v>
      </c>
      <c r="AC3801" s="203">
        <v>37072</v>
      </c>
    </row>
    <row r="3802" spans="1:29" x14ac:dyDescent="0.25">
      <c r="A3802" s="44" t="str">
        <f t="shared" si="296"/>
        <v xml:space="preserve"> Metals Financial</v>
      </c>
      <c r="B3802" s="44" t="str">
        <f t="shared" si="297"/>
        <v/>
      </c>
      <c r="C3802" s="44" t="str">
        <f t="shared" si="298"/>
        <v>Metals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8">
        <f t="shared" si="300"/>
        <v>20</v>
      </c>
      <c r="G3802" s="207">
        <v>1267486</v>
      </c>
      <c r="H3802" s="203">
        <v>37029.443958333337</v>
      </c>
      <c r="I3802" t="s">
        <v>4010</v>
      </c>
      <c r="M3802" t="s">
        <v>2482</v>
      </c>
      <c r="N3802" t="s">
        <v>3951</v>
      </c>
      <c r="O3802" t="s">
        <v>3952</v>
      </c>
      <c r="Q3802" s="204">
        <v>20</v>
      </c>
      <c r="S3802" t="s">
        <v>3898</v>
      </c>
      <c r="T3802" t="s">
        <v>3899</v>
      </c>
      <c r="U3802" s="206">
        <v>1546</v>
      </c>
      <c r="V3802" t="s">
        <v>4030</v>
      </c>
      <c r="W3802" t="s">
        <v>3922</v>
      </c>
      <c r="X3802" t="s">
        <v>3902</v>
      </c>
      <c r="Y3802" t="s">
        <v>3903</v>
      </c>
      <c r="Z3802" t="s">
        <v>3904</v>
      </c>
      <c r="AA3802">
        <v>2139164</v>
      </c>
    </row>
    <row r="3803" spans="1:29" x14ac:dyDescent="0.25">
      <c r="A3803" s="44" t="str">
        <f t="shared" si="296"/>
        <v>US Natural Gas Physical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3</v>
      </c>
      <c r="F3803" s="218">
        <f t="shared" si="300"/>
        <v>9000</v>
      </c>
      <c r="G3803" s="207">
        <v>1267487</v>
      </c>
      <c r="H3803" s="203">
        <v>37029.443969907406</v>
      </c>
      <c r="I3803" t="s">
        <v>2420</v>
      </c>
      <c r="M3803" t="s">
        <v>2476</v>
      </c>
      <c r="N3803" t="s">
        <v>3110</v>
      </c>
      <c r="O3803" t="s">
        <v>2612</v>
      </c>
      <c r="P3803" s="204">
        <v>3000</v>
      </c>
      <c r="S3803" t="s">
        <v>2477</v>
      </c>
      <c r="T3803" t="s">
        <v>3899</v>
      </c>
      <c r="U3803" s="206">
        <v>4.13</v>
      </c>
      <c r="V3803" t="s">
        <v>2421</v>
      </c>
      <c r="W3803" t="s">
        <v>2326</v>
      </c>
      <c r="X3803" t="s">
        <v>2378</v>
      </c>
      <c r="Y3803" t="s">
        <v>3114</v>
      </c>
      <c r="Z3803" t="s">
        <v>3532</v>
      </c>
      <c r="AA3803">
        <v>798422</v>
      </c>
      <c r="AB3803" s="203">
        <v>37030.875</v>
      </c>
      <c r="AC3803" s="203">
        <v>37032.875</v>
      </c>
    </row>
    <row r="3804" spans="1:29" x14ac:dyDescent="0.25">
      <c r="A3804" s="44" t="str">
        <f t="shared" si="296"/>
        <v>US Crude Financial</v>
      </c>
      <c r="B3804" s="44" t="str">
        <f t="shared" si="297"/>
        <v>US</v>
      </c>
      <c r="C3804" s="44" t="str">
        <f t="shared" si="298"/>
        <v>Crude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1</v>
      </c>
      <c r="F3804" s="218">
        <f t="shared" si="300"/>
        <v>50000</v>
      </c>
      <c r="G3804" s="207">
        <v>1267488</v>
      </c>
      <c r="H3804" s="203">
        <v>37029.444027777776</v>
      </c>
      <c r="I3804" t="s">
        <v>2710</v>
      </c>
      <c r="M3804" t="s">
        <v>3626</v>
      </c>
      <c r="N3804" t="s">
        <v>4150</v>
      </c>
      <c r="O3804" t="s">
        <v>2550</v>
      </c>
      <c r="Q3804" s="204">
        <v>50000</v>
      </c>
      <c r="S3804" t="s">
        <v>2483</v>
      </c>
      <c r="T3804" t="s">
        <v>3899</v>
      </c>
      <c r="U3804" s="206">
        <v>29.8</v>
      </c>
      <c r="V3804" t="s">
        <v>3743</v>
      </c>
      <c r="W3804" t="s">
        <v>4153</v>
      </c>
      <c r="X3804" t="s">
        <v>4154</v>
      </c>
      <c r="Y3804" t="s">
        <v>3964</v>
      </c>
      <c r="Z3804" t="s">
        <v>3532</v>
      </c>
      <c r="AA3804" t="s">
        <v>489</v>
      </c>
      <c r="AB3804" s="203">
        <v>37073</v>
      </c>
      <c r="AC3804" s="203">
        <v>37103</v>
      </c>
    </row>
    <row r="3805" spans="1:29" x14ac:dyDescent="0.25">
      <c r="A3805" s="44" t="str">
        <f t="shared" si="296"/>
        <v xml:space="preserve"> Metals Financial</v>
      </c>
      <c r="B3805" s="44" t="str">
        <f t="shared" si="297"/>
        <v/>
      </c>
      <c r="C3805" s="44" t="str">
        <f t="shared" si="298"/>
        <v>Metals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1</v>
      </c>
      <c r="F3805" s="218">
        <f t="shared" si="300"/>
        <v>20</v>
      </c>
      <c r="G3805" s="207">
        <v>1267489</v>
      </c>
      <c r="H3805" s="203">
        <v>37029.444224537037</v>
      </c>
      <c r="I3805" t="s">
        <v>3958</v>
      </c>
      <c r="M3805" t="s">
        <v>2482</v>
      </c>
      <c r="N3805" t="s">
        <v>3951</v>
      </c>
      <c r="O3805" t="s">
        <v>3952</v>
      </c>
      <c r="Q3805" s="204">
        <v>20</v>
      </c>
      <c r="S3805" t="s">
        <v>3898</v>
      </c>
      <c r="T3805" t="s">
        <v>3899</v>
      </c>
      <c r="U3805" s="206">
        <v>1547</v>
      </c>
      <c r="V3805" t="s">
        <v>4167</v>
      </c>
      <c r="W3805" t="s">
        <v>3922</v>
      </c>
      <c r="X3805" t="s">
        <v>3902</v>
      </c>
      <c r="Y3805" t="s">
        <v>3903</v>
      </c>
      <c r="Z3805" t="s">
        <v>3904</v>
      </c>
      <c r="AA3805">
        <v>2139167</v>
      </c>
    </row>
    <row r="3806" spans="1:29" x14ac:dyDescent="0.25">
      <c r="A3806" s="44" t="str">
        <f t="shared" si="296"/>
        <v xml:space="preserve"> Metals Financial</v>
      </c>
      <c r="B3806" s="44" t="str">
        <f t="shared" si="297"/>
        <v/>
      </c>
      <c r="C3806" s="44" t="str">
        <f t="shared" si="298"/>
        <v>Metals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18">
        <f t="shared" si="300"/>
        <v>20</v>
      </c>
      <c r="G3806" s="207">
        <v>1267490</v>
      </c>
      <c r="H3806" s="203">
        <v>37029.444328703707</v>
      </c>
      <c r="I3806" t="s">
        <v>4007</v>
      </c>
      <c r="M3806" t="s">
        <v>2482</v>
      </c>
      <c r="N3806" t="s">
        <v>3896</v>
      </c>
      <c r="O3806" t="s">
        <v>3897</v>
      </c>
      <c r="Q3806" s="204">
        <v>20</v>
      </c>
      <c r="S3806" t="s">
        <v>3898</v>
      </c>
      <c r="T3806" t="s">
        <v>3899</v>
      </c>
      <c r="U3806" s="206">
        <v>1712</v>
      </c>
      <c r="V3806" t="s">
        <v>2651</v>
      </c>
      <c r="W3806" t="s">
        <v>3922</v>
      </c>
      <c r="X3806" t="s">
        <v>3902</v>
      </c>
      <c r="Y3806" t="s">
        <v>3903</v>
      </c>
      <c r="Z3806" t="s">
        <v>3904</v>
      </c>
      <c r="AA3806">
        <v>2139169</v>
      </c>
    </row>
    <row r="3807" spans="1:29" x14ac:dyDescent="0.25">
      <c r="A3807" s="44" t="str">
        <f t="shared" si="296"/>
        <v xml:space="preserve"> Metals Financial</v>
      </c>
      <c r="B3807" s="44" t="str">
        <f t="shared" si="297"/>
        <v/>
      </c>
      <c r="C3807" s="44" t="str">
        <f t="shared" si="298"/>
        <v>Metals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1</v>
      </c>
      <c r="F3807" s="218">
        <f t="shared" si="300"/>
        <v>5</v>
      </c>
      <c r="G3807" s="207">
        <v>1267491</v>
      </c>
      <c r="H3807" s="203">
        <v>37029.444386574076</v>
      </c>
      <c r="I3807" t="s">
        <v>470</v>
      </c>
      <c r="M3807" t="s">
        <v>2482</v>
      </c>
      <c r="N3807" t="s">
        <v>3972</v>
      </c>
      <c r="O3807" t="s">
        <v>3973</v>
      </c>
      <c r="Q3807" s="204">
        <v>5</v>
      </c>
      <c r="S3807" t="s">
        <v>3974</v>
      </c>
      <c r="T3807" t="s">
        <v>3899</v>
      </c>
      <c r="U3807" s="206">
        <v>7230</v>
      </c>
      <c r="V3807" t="s">
        <v>471</v>
      </c>
      <c r="W3807" t="s">
        <v>3976</v>
      </c>
      <c r="X3807" t="s">
        <v>3902</v>
      </c>
      <c r="Y3807" t="s">
        <v>3903</v>
      </c>
      <c r="Z3807" t="s">
        <v>3904</v>
      </c>
      <c r="AA3807">
        <v>2139171</v>
      </c>
    </row>
    <row r="3808" spans="1:29" x14ac:dyDescent="0.25">
      <c r="A3808" s="44" t="str">
        <f t="shared" si="296"/>
        <v>US Crude Financial</v>
      </c>
      <c r="B3808" s="44" t="str">
        <f t="shared" si="297"/>
        <v>US</v>
      </c>
      <c r="C3808" s="44" t="str">
        <f t="shared" si="298"/>
        <v>Crude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1</v>
      </c>
      <c r="F3808" s="218">
        <f t="shared" si="300"/>
        <v>25000</v>
      </c>
      <c r="G3808" s="207">
        <v>1267493</v>
      </c>
      <c r="H3808" s="203">
        <v>37029.444548611114</v>
      </c>
      <c r="I3808" t="s">
        <v>2710</v>
      </c>
      <c r="M3808" t="s">
        <v>3626</v>
      </c>
      <c r="N3808" t="s">
        <v>4150</v>
      </c>
      <c r="O3808" t="s">
        <v>4151</v>
      </c>
      <c r="Q3808" s="204">
        <v>25000</v>
      </c>
      <c r="S3808" t="s">
        <v>2483</v>
      </c>
      <c r="T3808" t="s">
        <v>3899</v>
      </c>
      <c r="U3808" s="206">
        <v>29.38</v>
      </c>
      <c r="V3808" t="s">
        <v>2997</v>
      </c>
      <c r="W3808" t="s">
        <v>4153</v>
      </c>
      <c r="X3808" t="s">
        <v>4154</v>
      </c>
      <c r="Y3808" t="s">
        <v>3964</v>
      </c>
      <c r="Z3808" t="s">
        <v>3532</v>
      </c>
      <c r="AA3808" t="s">
        <v>490</v>
      </c>
      <c r="AB3808" s="203">
        <v>37043</v>
      </c>
      <c r="AC3808" s="203">
        <v>37072</v>
      </c>
    </row>
    <row r="3809" spans="1:29" x14ac:dyDescent="0.25">
      <c r="A3809" s="44" t="str">
        <f t="shared" si="296"/>
        <v xml:space="preserve"> Metals Financial</v>
      </c>
      <c r="B3809" s="44" t="str">
        <f t="shared" si="297"/>
        <v/>
      </c>
      <c r="C3809" s="44" t="str">
        <f t="shared" si="298"/>
        <v>Metals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1</v>
      </c>
      <c r="F3809" s="218">
        <f t="shared" si="300"/>
        <v>20</v>
      </c>
      <c r="G3809" s="207">
        <v>1267494</v>
      </c>
      <c r="H3809" s="203">
        <v>37029.444560185184</v>
      </c>
      <c r="I3809" t="s">
        <v>3129</v>
      </c>
      <c r="M3809" t="s">
        <v>2482</v>
      </c>
      <c r="N3809" t="s">
        <v>3896</v>
      </c>
      <c r="O3809" t="s">
        <v>3897</v>
      </c>
      <c r="Q3809" s="204">
        <v>20</v>
      </c>
      <c r="S3809" t="s">
        <v>3898</v>
      </c>
      <c r="T3809" t="s">
        <v>3899</v>
      </c>
      <c r="U3809" s="206">
        <v>1713</v>
      </c>
      <c r="V3809" t="s">
        <v>3130</v>
      </c>
      <c r="W3809" t="s">
        <v>3922</v>
      </c>
      <c r="X3809" t="s">
        <v>3902</v>
      </c>
      <c r="Y3809" t="s">
        <v>3903</v>
      </c>
      <c r="Z3809" t="s">
        <v>3904</v>
      </c>
      <c r="AA3809">
        <v>2139173</v>
      </c>
    </row>
    <row r="3810" spans="1:29" x14ac:dyDescent="0.25">
      <c r="A3810" s="44" t="str">
        <f t="shared" si="296"/>
        <v xml:space="preserve"> Natural Gas Physical</v>
      </c>
      <c r="B3810" s="44" t="str">
        <f t="shared" si="297"/>
        <v/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183</v>
      </c>
      <c r="F3810" s="218">
        <f t="shared" si="300"/>
        <v>4575000</v>
      </c>
      <c r="G3810" s="207">
        <v>1267495</v>
      </c>
      <c r="H3810" s="203">
        <v>37029.444594907407</v>
      </c>
      <c r="I3810" t="s">
        <v>3733</v>
      </c>
      <c r="M3810" t="s">
        <v>2476</v>
      </c>
      <c r="N3810" t="s">
        <v>3987</v>
      </c>
      <c r="O3810" t="s">
        <v>3995</v>
      </c>
      <c r="Q3810" s="204">
        <v>25000</v>
      </c>
      <c r="S3810" t="s">
        <v>3989</v>
      </c>
      <c r="T3810" t="s">
        <v>3990</v>
      </c>
      <c r="U3810" s="206">
        <v>22</v>
      </c>
      <c r="V3810" t="s">
        <v>3734</v>
      </c>
      <c r="W3810" t="s">
        <v>3991</v>
      </c>
      <c r="X3810" t="s">
        <v>3992</v>
      </c>
      <c r="Y3810" t="s">
        <v>3993</v>
      </c>
      <c r="Z3810" t="s">
        <v>3910</v>
      </c>
      <c r="AA3810">
        <v>103737</v>
      </c>
      <c r="AB3810" s="203">
        <v>37347</v>
      </c>
      <c r="AC3810" s="203">
        <v>37529</v>
      </c>
    </row>
    <row r="3811" spans="1:29" x14ac:dyDescent="0.25">
      <c r="A3811" s="44" t="str">
        <f t="shared" si="296"/>
        <v>US Natural Gas Financial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30</v>
      </c>
      <c r="F3811" s="218">
        <f t="shared" si="300"/>
        <v>150000</v>
      </c>
      <c r="G3811" s="207">
        <v>1267496</v>
      </c>
      <c r="H3811" s="203">
        <v>37029.444606481484</v>
      </c>
      <c r="I3811" t="s">
        <v>2367</v>
      </c>
      <c r="M3811" t="s">
        <v>2476</v>
      </c>
      <c r="N3811" t="s">
        <v>2711</v>
      </c>
      <c r="O3811" t="s">
        <v>2712</v>
      </c>
      <c r="Q3811" s="204">
        <v>5000</v>
      </c>
      <c r="S3811" t="s">
        <v>2477</v>
      </c>
      <c r="T3811" t="s">
        <v>3899</v>
      </c>
      <c r="U3811" s="206">
        <v>4.21</v>
      </c>
      <c r="V3811" t="s">
        <v>461</v>
      </c>
      <c r="W3811" t="s">
        <v>3390</v>
      </c>
      <c r="X3811" t="s">
        <v>2713</v>
      </c>
      <c r="Y3811" t="s">
        <v>3964</v>
      </c>
      <c r="Z3811" t="s">
        <v>3532</v>
      </c>
      <c r="AA3811" t="s">
        <v>491</v>
      </c>
      <c r="AB3811" s="203">
        <v>37043.875</v>
      </c>
      <c r="AC3811" s="203">
        <v>37072.875</v>
      </c>
    </row>
    <row r="3812" spans="1:29" x14ac:dyDescent="0.25">
      <c r="A3812" s="44" t="str">
        <f t="shared" si="296"/>
        <v xml:space="preserve"> Metals Financial</v>
      </c>
      <c r="B3812" s="44" t="str">
        <f t="shared" si="297"/>
        <v/>
      </c>
      <c r="C3812" s="44" t="str">
        <f t="shared" si="298"/>
        <v>Metals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1</v>
      </c>
      <c r="F3812" s="218">
        <f t="shared" si="300"/>
        <v>10</v>
      </c>
      <c r="G3812" s="207">
        <v>1267497</v>
      </c>
      <c r="H3812" s="203">
        <v>37029.444814814815</v>
      </c>
      <c r="I3812" t="s">
        <v>3958</v>
      </c>
      <c r="M3812" t="s">
        <v>2482</v>
      </c>
      <c r="N3812" t="s">
        <v>3896</v>
      </c>
      <c r="O3812" t="s">
        <v>3897</v>
      </c>
      <c r="P3812" s="204">
        <v>10</v>
      </c>
      <c r="S3812" t="s">
        <v>3898</v>
      </c>
      <c r="T3812" t="s">
        <v>3899</v>
      </c>
      <c r="U3812" s="206">
        <v>1713</v>
      </c>
      <c r="V3812" t="s">
        <v>4167</v>
      </c>
      <c r="W3812" t="s">
        <v>3922</v>
      </c>
      <c r="X3812" t="s">
        <v>3902</v>
      </c>
      <c r="Y3812" t="s">
        <v>3903</v>
      </c>
      <c r="Z3812" t="s">
        <v>3904</v>
      </c>
      <c r="AA3812">
        <v>2139178</v>
      </c>
    </row>
    <row r="3813" spans="1:29" x14ac:dyDescent="0.25">
      <c r="A3813" s="44" t="str">
        <f t="shared" si="296"/>
        <v>US Power Financial</v>
      </c>
      <c r="B3813" s="44" t="str">
        <f t="shared" si="297"/>
        <v>US</v>
      </c>
      <c r="C3813" s="44" t="str">
        <f t="shared" si="298"/>
        <v>Power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5</v>
      </c>
      <c r="F3813" s="218">
        <f t="shared" si="300"/>
        <v>250</v>
      </c>
      <c r="G3813" s="207">
        <v>1267499</v>
      </c>
      <c r="H3813" s="203">
        <v>37029.444895833331</v>
      </c>
      <c r="I3813" t="s">
        <v>2672</v>
      </c>
      <c r="M3813" t="s">
        <v>3301</v>
      </c>
      <c r="N3813" t="s">
        <v>4162</v>
      </c>
      <c r="O3813" t="s">
        <v>1661</v>
      </c>
      <c r="Q3813" s="204">
        <v>50</v>
      </c>
      <c r="S3813" t="s">
        <v>2475</v>
      </c>
      <c r="T3813" t="s">
        <v>3899</v>
      </c>
      <c r="U3813" s="206">
        <v>53.75</v>
      </c>
      <c r="V3813" t="s">
        <v>4122</v>
      </c>
      <c r="W3813" t="s">
        <v>2673</v>
      </c>
      <c r="X3813" t="s">
        <v>2643</v>
      </c>
      <c r="Y3813" t="s">
        <v>4166</v>
      </c>
      <c r="Z3813" t="s">
        <v>3532</v>
      </c>
      <c r="AA3813">
        <v>615453.1</v>
      </c>
      <c r="AB3813" s="203">
        <v>37032.875</v>
      </c>
      <c r="AC3813" s="203">
        <v>37036.875</v>
      </c>
    </row>
    <row r="3814" spans="1:29" x14ac:dyDescent="0.25">
      <c r="A3814" s="44" t="str">
        <f t="shared" si="296"/>
        <v>US Power Financial</v>
      </c>
      <c r="B3814" s="44" t="str">
        <f t="shared" si="297"/>
        <v>US</v>
      </c>
      <c r="C3814" s="44" t="str">
        <f t="shared" si="298"/>
        <v>Power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5</v>
      </c>
      <c r="F3814" s="218">
        <f t="shared" si="300"/>
        <v>250</v>
      </c>
      <c r="G3814" s="207">
        <v>1267498</v>
      </c>
      <c r="H3814" s="203">
        <v>37029.444895833331</v>
      </c>
      <c r="I3814" t="s">
        <v>2672</v>
      </c>
      <c r="M3814" t="s">
        <v>3301</v>
      </c>
      <c r="N3814" t="s">
        <v>4162</v>
      </c>
      <c r="O3814" t="s">
        <v>3854</v>
      </c>
      <c r="Q3814" s="204">
        <v>50</v>
      </c>
      <c r="S3814" t="s">
        <v>2475</v>
      </c>
      <c r="T3814" t="s">
        <v>3899</v>
      </c>
      <c r="U3814" s="206">
        <v>41.25</v>
      </c>
      <c r="V3814" t="s">
        <v>396</v>
      </c>
      <c r="W3814" t="s">
        <v>2673</v>
      </c>
      <c r="X3814" t="s">
        <v>2643</v>
      </c>
      <c r="Y3814" t="s">
        <v>4166</v>
      </c>
      <c r="Z3814" t="s">
        <v>3532</v>
      </c>
      <c r="AA3814">
        <v>615452.1</v>
      </c>
      <c r="AB3814" s="203">
        <v>37032.875</v>
      </c>
      <c r="AC3814" s="203">
        <v>37036.875</v>
      </c>
    </row>
    <row r="3815" spans="1:29" x14ac:dyDescent="0.25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30</v>
      </c>
      <c r="F3815" s="218">
        <f t="shared" si="300"/>
        <v>150000</v>
      </c>
      <c r="G3815" s="207">
        <v>1267500</v>
      </c>
      <c r="H3815" s="203">
        <v>37029.444918981484</v>
      </c>
      <c r="I3815" t="s">
        <v>3240</v>
      </c>
      <c r="M3815" t="s">
        <v>2476</v>
      </c>
      <c r="N3815" t="s">
        <v>3125</v>
      </c>
      <c r="O3815" t="s">
        <v>2403</v>
      </c>
      <c r="P3815" s="204">
        <v>5000</v>
      </c>
      <c r="S3815" t="s">
        <v>2477</v>
      </c>
      <c r="T3815" t="s">
        <v>3899</v>
      </c>
      <c r="U3815" s="206">
        <v>-1.345</v>
      </c>
      <c r="V3815" t="s">
        <v>3676</v>
      </c>
      <c r="W3815" t="s">
        <v>2404</v>
      </c>
      <c r="X3815" t="s">
        <v>2405</v>
      </c>
      <c r="Y3815" t="s">
        <v>3964</v>
      </c>
      <c r="Z3815" t="s">
        <v>3532</v>
      </c>
      <c r="AA3815" t="s">
        <v>492</v>
      </c>
      <c r="AB3815" s="203">
        <v>37043.875</v>
      </c>
      <c r="AC3815" s="203">
        <v>37072.875</v>
      </c>
    </row>
    <row r="3816" spans="1:29" x14ac:dyDescent="0.25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8">
        <f t="shared" si="300"/>
        <v>20</v>
      </c>
      <c r="G3816" s="207">
        <v>1267501</v>
      </c>
      <c r="H3816" s="203">
        <v>37029.444953703707</v>
      </c>
      <c r="I3816" t="s">
        <v>3967</v>
      </c>
      <c r="M3816" t="s">
        <v>2482</v>
      </c>
      <c r="N3816" t="s">
        <v>3896</v>
      </c>
      <c r="O3816" t="s">
        <v>3897</v>
      </c>
      <c r="P3816" s="204">
        <v>20</v>
      </c>
      <c r="S3816" t="s">
        <v>3898</v>
      </c>
      <c r="T3816" t="s">
        <v>3899</v>
      </c>
      <c r="U3816" s="206">
        <v>1712</v>
      </c>
      <c r="V3816" t="s">
        <v>1202</v>
      </c>
      <c r="W3816" t="s">
        <v>3922</v>
      </c>
      <c r="X3816" t="s">
        <v>3902</v>
      </c>
      <c r="Y3816" t="s">
        <v>3903</v>
      </c>
      <c r="Z3816" t="s">
        <v>3904</v>
      </c>
      <c r="AA3816">
        <v>2139180</v>
      </c>
    </row>
    <row r="3817" spans="1:29" x14ac:dyDescent="0.25">
      <c r="A3817" s="44" t="str">
        <f t="shared" si="296"/>
        <v xml:space="preserve"> Metals Financial</v>
      </c>
      <c r="B3817" s="44" t="str">
        <f t="shared" si="297"/>
        <v/>
      </c>
      <c r="C3817" s="44" t="str">
        <f t="shared" si="298"/>
        <v>Metals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1</v>
      </c>
      <c r="F3817" s="218">
        <f t="shared" si="300"/>
        <v>20</v>
      </c>
      <c r="G3817" s="207">
        <v>1267502</v>
      </c>
      <c r="H3817" s="203">
        <v>37029.445069444446</v>
      </c>
      <c r="I3817" t="s">
        <v>1204</v>
      </c>
      <c r="M3817" t="s">
        <v>2482</v>
      </c>
      <c r="N3817" t="s">
        <v>3978</v>
      </c>
      <c r="O3817" t="s">
        <v>3979</v>
      </c>
      <c r="Q3817" s="204">
        <v>20</v>
      </c>
      <c r="S3817" t="s">
        <v>3898</v>
      </c>
      <c r="T3817" t="s">
        <v>3899</v>
      </c>
      <c r="U3817" s="206">
        <v>488</v>
      </c>
      <c r="V3817" t="s">
        <v>1580</v>
      </c>
      <c r="W3817" t="s">
        <v>3962</v>
      </c>
      <c r="X3817" t="s">
        <v>3902</v>
      </c>
      <c r="Y3817" t="s">
        <v>3903</v>
      </c>
      <c r="Z3817" t="s">
        <v>3904</v>
      </c>
      <c r="AA3817">
        <v>2139182</v>
      </c>
    </row>
    <row r="3818" spans="1:29" x14ac:dyDescent="0.25">
      <c r="A3818" s="44" t="str">
        <f t="shared" si="296"/>
        <v xml:space="preserve"> Metals Financial</v>
      </c>
      <c r="B3818" s="44" t="str">
        <f t="shared" si="297"/>
        <v/>
      </c>
      <c r="C3818" s="44" t="str">
        <f t="shared" si="298"/>
        <v>Metals</v>
      </c>
      <c r="D3818" s="44" t="str">
        <f t="shared" si="299"/>
        <v>Financial</v>
      </c>
      <c r="E3818" s="44">
        <f>IF(VLOOKUP(S3818,'DD-Lookup'!$J$6:$L$50,3,FALSE)="Monthly",(YEAR(AC3818)-YEAR(AB3818))*12+MONTH(AC3818)-MONTH(AB3818)+1,(AC3818-AB3818+1))</f>
        <v>1</v>
      </c>
      <c r="F3818" s="218">
        <f t="shared" si="300"/>
        <v>20</v>
      </c>
      <c r="G3818" s="207">
        <v>1267503</v>
      </c>
      <c r="H3818" s="203">
        <v>37029.445254629631</v>
      </c>
      <c r="I3818" t="s">
        <v>1220</v>
      </c>
      <c r="M3818" t="s">
        <v>2482</v>
      </c>
      <c r="N3818" t="s">
        <v>3951</v>
      </c>
      <c r="O3818" t="s">
        <v>3952</v>
      </c>
      <c r="Q3818" s="204">
        <v>20</v>
      </c>
      <c r="S3818" t="s">
        <v>3898</v>
      </c>
      <c r="T3818" t="s">
        <v>3899</v>
      </c>
      <c r="U3818" s="206">
        <v>1548</v>
      </c>
      <c r="V3818" t="s">
        <v>1221</v>
      </c>
      <c r="W3818" t="s">
        <v>3922</v>
      </c>
      <c r="X3818" t="s">
        <v>3902</v>
      </c>
      <c r="Y3818" t="s">
        <v>3903</v>
      </c>
      <c r="Z3818" t="s">
        <v>3904</v>
      </c>
      <c r="AA3818">
        <v>2139184</v>
      </c>
    </row>
    <row r="3819" spans="1:29" x14ac:dyDescent="0.25">
      <c r="A3819" s="44" t="str">
        <f t="shared" si="296"/>
        <v xml:space="preserve"> Metals Financial</v>
      </c>
      <c r="B3819" s="44" t="str">
        <f t="shared" si="297"/>
        <v/>
      </c>
      <c r="C3819" s="44" t="str">
        <f t="shared" si="298"/>
        <v>Metals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8">
        <f t="shared" si="300"/>
        <v>10</v>
      </c>
      <c r="G3819" s="207">
        <v>1267504</v>
      </c>
      <c r="H3819" s="203">
        <v>37029.4452662037</v>
      </c>
      <c r="I3819" t="s">
        <v>1195</v>
      </c>
      <c r="M3819" t="s">
        <v>2482</v>
      </c>
      <c r="N3819" t="s">
        <v>3978</v>
      </c>
      <c r="O3819" t="s">
        <v>3979</v>
      </c>
      <c r="P3819" s="204">
        <v>10</v>
      </c>
      <c r="S3819" t="s">
        <v>3898</v>
      </c>
      <c r="T3819" t="s">
        <v>3899</v>
      </c>
      <c r="U3819" s="206">
        <v>487.5</v>
      </c>
      <c r="V3819" t="s">
        <v>1680</v>
      </c>
      <c r="W3819" t="s">
        <v>3962</v>
      </c>
      <c r="X3819" t="s">
        <v>3902</v>
      </c>
      <c r="Y3819" t="s">
        <v>3903</v>
      </c>
      <c r="Z3819" t="s">
        <v>3904</v>
      </c>
      <c r="AA3819">
        <v>2139186</v>
      </c>
    </row>
    <row r="3820" spans="1:29" x14ac:dyDescent="0.25">
      <c r="A3820" s="44" t="str">
        <f t="shared" si="296"/>
        <v>US Natural Gas Financial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92</v>
      </c>
      <c r="F3820" s="218">
        <f t="shared" si="300"/>
        <v>460000</v>
      </c>
      <c r="G3820" s="207">
        <v>1267505</v>
      </c>
      <c r="H3820" s="203">
        <v>37029.445486111108</v>
      </c>
      <c r="I3820" t="s">
        <v>3639</v>
      </c>
      <c r="M3820" t="s">
        <v>2476</v>
      </c>
      <c r="N3820" t="s">
        <v>3125</v>
      </c>
      <c r="O3820" t="s">
        <v>3173</v>
      </c>
      <c r="P3820" s="204">
        <v>5000</v>
      </c>
      <c r="S3820" t="s">
        <v>2477</v>
      </c>
      <c r="T3820" t="s">
        <v>3899</v>
      </c>
      <c r="U3820" s="206">
        <v>0.47</v>
      </c>
      <c r="V3820" t="s">
        <v>2731</v>
      </c>
      <c r="W3820" t="s">
        <v>3126</v>
      </c>
      <c r="X3820" t="s">
        <v>3127</v>
      </c>
      <c r="Y3820" t="s">
        <v>3964</v>
      </c>
      <c r="Z3820" t="s">
        <v>3532</v>
      </c>
      <c r="AA3820" t="s">
        <v>493</v>
      </c>
      <c r="AB3820" s="203">
        <v>37073</v>
      </c>
      <c r="AC3820" s="203">
        <v>37164</v>
      </c>
    </row>
    <row r="3821" spans="1:29" x14ac:dyDescent="0.25">
      <c r="A3821" s="44" t="str">
        <f t="shared" si="296"/>
        <v>US Power Financial</v>
      </c>
      <c r="B3821" s="44" t="str">
        <f t="shared" si="297"/>
        <v>US</v>
      </c>
      <c r="C3821" s="44" t="str">
        <f t="shared" si="298"/>
        <v>Power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62</v>
      </c>
      <c r="F3821" s="218">
        <f t="shared" si="300"/>
        <v>3100</v>
      </c>
      <c r="G3821" s="207">
        <v>1267506</v>
      </c>
      <c r="H3821" s="203">
        <v>37029.445509259262</v>
      </c>
      <c r="I3821" t="s">
        <v>3871</v>
      </c>
      <c r="M3821" t="s">
        <v>3301</v>
      </c>
      <c r="N3821" t="s">
        <v>4162</v>
      </c>
      <c r="O3821" t="s">
        <v>494</v>
      </c>
      <c r="Q3821" s="204">
        <v>50</v>
      </c>
      <c r="S3821" t="s">
        <v>2475</v>
      </c>
      <c r="T3821" t="s">
        <v>3899</v>
      </c>
      <c r="U3821" s="206">
        <v>68</v>
      </c>
      <c r="V3821" t="s">
        <v>495</v>
      </c>
      <c r="W3821" t="s">
        <v>2689</v>
      </c>
      <c r="X3821" t="s">
        <v>2664</v>
      </c>
      <c r="Y3821" t="s">
        <v>4166</v>
      </c>
      <c r="Z3821" t="s">
        <v>3532</v>
      </c>
      <c r="AA3821">
        <v>615456.1</v>
      </c>
      <c r="AB3821" s="203">
        <v>37073</v>
      </c>
      <c r="AC3821" s="203">
        <v>37134</v>
      </c>
    </row>
    <row r="3822" spans="1:29" x14ac:dyDescent="0.25">
      <c r="A3822" s="44" t="str">
        <f t="shared" si="296"/>
        <v xml:space="preserve"> Metals Financial</v>
      </c>
      <c r="B3822" s="44" t="str">
        <f t="shared" si="297"/>
        <v/>
      </c>
      <c r="C3822" s="44" t="str">
        <f t="shared" si="298"/>
        <v>Metals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1</v>
      </c>
      <c r="F3822" s="218">
        <f t="shared" si="300"/>
        <v>5</v>
      </c>
      <c r="G3822" s="207">
        <v>1267507</v>
      </c>
      <c r="H3822" s="203">
        <v>37029.445636574077</v>
      </c>
      <c r="I3822" t="s">
        <v>336</v>
      </c>
      <c r="M3822" t="s">
        <v>2482</v>
      </c>
      <c r="N3822" t="s">
        <v>3972</v>
      </c>
      <c r="O3822" t="s">
        <v>3973</v>
      </c>
      <c r="Q3822" s="204">
        <v>5</v>
      </c>
      <c r="S3822" t="s">
        <v>3974</v>
      </c>
      <c r="T3822" t="s">
        <v>3899</v>
      </c>
      <c r="U3822" s="206">
        <v>7200</v>
      </c>
      <c r="V3822" t="s">
        <v>337</v>
      </c>
      <c r="W3822" t="s">
        <v>3976</v>
      </c>
      <c r="X3822" t="s">
        <v>3902</v>
      </c>
      <c r="Y3822" t="s">
        <v>3903</v>
      </c>
      <c r="Z3822" t="s">
        <v>3904</v>
      </c>
      <c r="AA3822">
        <v>2139191</v>
      </c>
    </row>
    <row r="3823" spans="1:29" x14ac:dyDescent="0.25">
      <c r="A3823" s="44" t="str">
        <f t="shared" si="296"/>
        <v>US Natural Gas Financial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31</v>
      </c>
      <c r="F3823" s="218">
        <f t="shared" si="300"/>
        <v>155000</v>
      </c>
      <c r="G3823" s="207">
        <v>1267508</v>
      </c>
      <c r="H3823" s="203">
        <v>37029.445648148147</v>
      </c>
      <c r="I3823" t="s">
        <v>3639</v>
      </c>
      <c r="M3823" t="s">
        <v>2476</v>
      </c>
      <c r="N3823" t="s">
        <v>3125</v>
      </c>
      <c r="O3823" t="s">
        <v>496</v>
      </c>
      <c r="P3823" s="204">
        <v>5000</v>
      </c>
      <c r="S3823" t="s">
        <v>2477</v>
      </c>
      <c r="T3823" t="s">
        <v>3899</v>
      </c>
      <c r="U3823" s="206">
        <v>0.215</v>
      </c>
      <c r="V3823" t="s">
        <v>2731</v>
      </c>
      <c r="W3823" t="s">
        <v>3126</v>
      </c>
      <c r="X3823" t="s">
        <v>3127</v>
      </c>
      <c r="Y3823" t="s">
        <v>3964</v>
      </c>
      <c r="Z3823" t="s">
        <v>3532</v>
      </c>
      <c r="AA3823" t="s">
        <v>497</v>
      </c>
      <c r="AB3823" s="203">
        <v>37073.875</v>
      </c>
      <c r="AC3823" s="203">
        <v>37103.875</v>
      </c>
    </row>
    <row r="3824" spans="1:29" x14ac:dyDescent="0.25">
      <c r="A3824" s="44" t="str">
        <f t="shared" si="296"/>
        <v xml:space="preserve"> Metals Financial</v>
      </c>
      <c r="B3824" s="44" t="str">
        <f t="shared" si="297"/>
        <v/>
      </c>
      <c r="C3824" s="44" t="str">
        <f t="shared" si="298"/>
        <v>Metals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</v>
      </c>
      <c r="F3824" s="218">
        <f t="shared" si="300"/>
        <v>20</v>
      </c>
      <c r="G3824" s="207">
        <v>1267509</v>
      </c>
      <c r="H3824" s="203">
        <v>37029.445821759262</v>
      </c>
      <c r="I3824" t="s">
        <v>4028</v>
      </c>
      <c r="M3824" t="s">
        <v>2482</v>
      </c>
      <c r="N3824" t="s">
        <v>3951</v>
      </c>
      <c r="O3824" t="s">
        <v>3952</v>
      </c>
      <c r="P3824" s="204">
        <v>20</v>
      </c>
      <c r="S3824" t="s">
        <v>3898</v>
      </c>
      <c r="T3824" t="s">
        <v>3899</v>
      </c>
      <c r="U3824" s="206">
        <v>1547</v>
      </c>
      <c r="V3824" t="s">
        <v>2739</v>
      </c>
      <c r="W3824" t="s">
        <v>3922</v>
      </c>
      <c r="X3824" t="s">
        <v>3902</v>
      </c>
      <c r="Y3824" t="s">
        <v>3903</v>
      </c>
      <c r="Z3824" t="s">
        <v>3904</v>
      </c>
      <c r="AA3824">
        <v>2139195</v>
      </c>
    </row>
    <row r="3825" spans="1:31" x14ac:dyDescent="0.25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18">
        <f t="shared" si="300"/>
        <v>4</v>
      </c>
      <c r="G3825" s="207">
        <v>1267510</v>
      </c>
      <c r="H3825" s="203">
        <v>37029.445833333331</v>
      </c>
      <c r="I3825" t="s">
        <v>3958</v>
      </c>
      <c r="M3825" t="s">
        <v>2482</v>
      </c>
      <c r="N3825" t="s">
        <v>3972</v>
      </c>
      <c r="O3825" t="s">
        <v>3973</v>
      </c>
      <c r="P3825" s="204">
        <v>4</v>
      </c>
      <c r="S3825" t="s">
        <v>3974</v>
      </c>
      <c r="T3825" t="s">
        <v>3899</v>
      </c>
      <c r="U3825" s="206">
        <v>7190</v>
      </c>
      <c r="V3825" t="s">
        <v>2767</v>
      </c>
      <c r="W3825" t="s">
        <v>3976</v>
      </c>
      <c r="X3825" t="s">
        <v>3902</v>
      </c>
      <c r="Y3825" t="s">
        <v>3903</v>
      </c>
      <c r="Z3825" t="s">
        <v>3904</v>
      </c>
      <c r="AA3825">
        <v>2139197</v>
      </c>
    </row>
    <row r="3826" spans="1:31" x14ac:dyDescent="0.25">
      <c r="A3826" s="44" t="str">
        <f t="shared" si="296"/>
        <v xml:space="preserve"> Metals Financial</v>
      </c>
      <c r="B3826" s="44" t="str">
        <f t="shared" si="297"/>
        <v/>
      </c>
      <c r="C3826" s="44" t="str">
        <f t="shared" si="298"/>
        <v>Metals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8">
        <f t="shared" si="300"/>
        <v>20</v>
      </c>
      <c r="G3826" s="207">
        <v>1267511</v>
      </c>
      <c r="H3826" s="203">
        <v>37029.445937500001</v>
      </c>
      <c r="I3826" t="s">
        <v>4022</v>
      </c>
      <c r="M3826" t="s">
        <v>2482</v>
      </c>
      <c r="N3826" t="s">
        <v>3896</v>
      </c>
      <c r="O3826" t="s">
        <v>3897</v>
      </c>
      <c r="Q3826" s="204">
        <v>20</v>
      </c>
      <c r="S3826" t="s">
        <v>3898</v>
      </c>
      <c r="T3826" t="s">
        <v>3899</v>
      </c>
      <c r="U3826" s="206">
        <v>1713</v>
      </c>
      <c r="V3826" t="s">
        <v>1210</v>
      </c>
      <c r="W3826" t="s">
        <v>3922</v>
      </c>
      <c r="X3826" t="s">
        <v>3902</v>
      </c>
      <c r="Y3826" t="s">
        <v>3903</v>
      </c>
      <c r="Z3826" t="s">
        <v>3904</v>
      </c>
      <c r="AA3826">
        <v>2139201</v>
      </c>
    </row>
    <row r="3827" spans="1:31" x14ac:dyDescent="0.25">
      <c r="A3827" s="44" t="str">
        <f t="shared" si="296"/>
        <v xml:space="preserve"> Metals Financial</v>
      </c>
      <c r="B3827" s="44" t="str">
        <f t="shared" si="297"/>
        <v/>
      </c>
      <c r="C3827" s="44" t="str">
        <f t="shared" si="298"/>
        <v>Metals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1</v>
      </c>
      <c r="F3827" s="218">
        <f t="shared" si="300"/>
        <v>20</v>
      </c>
      <c r="G3827" s="207">
        <v>1267512</v>
      </c>
      <c r="H3827" s="203">
        <v>37029.446030092593</v>
      </c>
      <c r="I3827" t="s">
        <v>4022</v>
      </c>
      <c r="M3827" t="s">
        <v>2482</v>
      </c>
      <c r="N3827" t="s">
        <v>3896</v>
      </c>
      <c r="O3827" t="s">
        <v>3897</v>
      </c>
      <c r="Q3827" s="204">
        <v>20</v>
      </c>
      <c r="S3827" t="s">
        <v>3898</v>
      </c>
      <c r="T3827" t="s">
        <v>3899</v>
      </c>
      <c r="U3827" s="206">
        <v>1714</v>
      </c>
      <c r="V3827" t="s">
        <v>1210</v>
      </c>
      <c r="W3827" t="s">
        <v>3922</v>
      </c>
      <c r="X3827" t="s">
        <v>3902</v>
      </c>
      <c r="Y3827" t="s">
        <v>3903</v>
      </c>
      <c r="Z3827" t="s">
        <v>3904</v>
      </c>
      <c r="AA3827">
        <v>2139204</v>
      </c>
    </row>
    <row r="3828" spans="1:31" x14ac:dyDescent="0.25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8">
        <f t="shared" si="300"/>
        <v>20</v>
      </c>
      <c r="G3828" s="207">
        <v>1267514</v>
      </c>
      <c r="H3828" s="203">
        <v>37029.446226851855</v>
      </c>
      <c r="I3828" t="s">
        <v>4034</v>
      </c>
      <c r="M3828" t="s">
        <v>2482</v>
      </c>
      <c r="N3828" t="s">
        <v>3896</v>
      </c>
      <c r="O3828" t="s">
        <v>3897</v>
      </c>
      <c r="P3828" s="204">
        <v>20</v>
      </c>
      <c r="S3828" t="s">
        <v>3898</v>
      </c>
      <c r="T3828" t="s">
        <v>3899</v>
      </c>
      <c r="U3828" s="206">
        <v>1712</v>
      </c>
      <c r="V3828" t="s">
        <v>4159</v>
      </c>
      <c r="W3828" t="s">
        <v>3922</v>
      </c>
      <c r="X3828" t="s">
        <v>3902</v>
      </c>
      <c r="Y3828" t="s">
        <v>3903</v>
      </c>
      <c r="Z3828" t="s">
        <v>3904</v>
      </c>
      <c r="AA3828">
        <v>2139213</v>
      </c>
    </row>
    <row r="3829" spans="1:31" x14ac:dyDescent="0.25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31</v>
      </c>
      <c r="F3829" s="218">
        <f t="shared" si="300"/>
        <v>155000</v>
      </c>
      <c r="G3829" s="207">
        <v>1267515</v>
      </c>
      <c r="H3829" s="203">
        <v>37029.446319444447</v>
      </c>
      <c r="I3829" t="s">
        <v>4174</v>
      </c>
      <c r="M3829" t="s">
        <v>2476</v>
      </c>
      <c r="N3829" t="s">
        <v>3125</v>
      </c>
      <c r="O3829" t="s">
        <v>3172</v>
      </c>
      <c r="P3829" s="204">
        <v>5000</v>
      </c>
      <c r="S3829" t="s">
        <v>2477</v>
      </c>
      <c r="T3829" t="s">
        <v>3899</v>
      </c>
      <c r="U3829" s="206">
        <v>0.51249999999999996</v>
      </c>
      <c r="V3829" t="s">
        <v>498</v>
      </c>
      <c r="W3829" t="s">
        <v>3126</v>
      </c>
      <c r="X3829" t="s">
        <v>3127</v>
      </c>
      <c r="Y3829" t="s">
        <v>3964</v>
      </c>
      <c r="Z3829" t="s">
        <v>3532</v>
      </c>
      <c r="AA3829" t="s">
        <v>499</v>
      </c>
      <c r="AB3829" s="203">
        <v>37073.875</v>
      </c>
      <c r="AC3829" s="203">
        <v>37103.875</v>
      </c>
    </row>
    <row r="3830" spans="1:31" x14ac:dyDescent="0.25">
      <c r="A3830" s="44" t="str">
        <f t="shared" si="296"/>
        <v xml:space="preserve"> Metals Financial</v>
      </c>
      <c r="B3830" s="44" t="str">
        <f t="shared" si="297"/>
        <v/>
      </c>
      <c r="C3830" s="44" t="str">
        <f t="shared" si="298"/>
        <v>Metals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1</v>
      </c>
      <c r="F3830" s="218">
        <f t="shared" si="300"/>
        <v>20</v>
      </c>
      <c r="G3830" s="207">
        <v>1267517</v>
      </c>
      <c r="H3830" s="203">
        <v>37029.44667824074</v>
      </c>
      <c r="I3830" t="s">
        <v>1220</v>
      </c>
      <c r="M3830" t="s">
        <v>2482</v>
      </c>
      <c r="N3830" t="s">
        <v>3951</v>
      </c>
      <c r="O3830" t="s">
        <v>3952</v>
      </c>
      <c r="Q3830" s="204">
        <v>20</v>
      </c>
      <c r="S3830" t="s">
        <v>3898</v>
      </c>
      <c r="T3830" t="s">
        <v>3899</v>
      </c>
      <c r="U3830" s="206">
        <v>1548</v>
      </c>
      <c r="V3830" t="s">
        <v>1221</v>
      </c>
      <c r="W3830" t="s">
        <v>3922</v>
      </c>
      <c r="X3830" t="s">
        <v>3902</v>
      </c>
      <c r="Y3830" t="s">
        <v>3903</v>
      </c>
      <c r="Z3830" t="s">
        <v>3904</v>
      </c>
      <c r="AA3830">
        <v>2139225</v>
      </c>
    </row>
    <row r="3831" spans="1:31" x14ac:dyDescent="0.25">
      <c r="A3831" s="44" t="str">
        <f t="shared" si="296"/>
        <v xml:space="preserve"> Metals Financial</v>
      </c>
      <c r="B3831" s="44" t="str">
        <f t="shared" si="297"/>
        <v/>
      </c>
      <c r="C3831" s="44" t="str">
        <f t="shared" si="298"/>
        <v>Metals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18">
        <f t="shared" si="300"/>
        <v>5</v>
      </c>
      <c r="G3831" s="207">
        <v>1267518</v>
      </c>
      <c r="H3831" s="203">
        <v>37029.446736111109</v>
      </c>
      <c r="I3831" t="s">
        <v>4010</v>
      </c>
      <c r="M3831" t="s">
        <v>2482</v>
      </c>
      <c r="N3831" t="s">
        <v>3896</v>
      </c>
      <c r="O3831" t="s">
        <v>3897</v>
      </c>
      <c r="P3831" s="204">
        <v>5</v>
      </c>
      <c r="S3831" t="s">
        <v>3898</v>
      </c>
      <c r="T3831" t="s">
        <v>3899</v>
      </c>
      <c r="U3831" s="206">
        <v>1711</v>
      </c>
      <c r="V3831" t="s">
        <v>1604</v>
      </c>
      <c r="W3831" t="s">
        <v>3922</v>
      </c>
      <c r="X3831" t="s">
        <v>3902</v>
      </c>
      <c r="Y3831" t="s">
        <v>3903</v>
      </c>
      <c r="Z3831" t="s">
        <v>3904</v>
      </c>
      <c r="AA3831">
        <v>2139231</v>
      </c>
    </row>
    <row r="3832" spans="1:31" x14ac:dyDescent="0.25">
      <c r="A3832" s="44" t="str">
        <f t="shared" si="296"/>
        <v xml:space="preserve"> Metals Financial</v>
      </c>
      <c r="B3832" s="44" t="str">
        <f t="shared" si="297"/>
        <v/>
      </c>
      <c r="C3832" s="44" t="str">
        <f t="shared" si="298"/>
        <v>Metals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1</v>
      </c>
      <c r="F3832" s="218">
        <f t="shared" si="300"/>
        <v>10</v>
      </c>
      <c r="G3832" s="207">
        <v>1267519</v>
      </c>
      <c r="H3832" s="203">
        <v>37029.446747685186</v>
      </c>
      <c r="I3832" t="s">
        <v>3958</v>
      </c>
      <c r="M3832" t="s">
        <v>2482</v>
      </c>
      <c r="N3832" t="s">
        <v>4026</v>
      </c>
      <c r="O3832" t="s">
        <v>4027</v>
      </c>
      <c r="P3832" s="204">
        <v>10</v>
      </c>
      <c r="S3832" t="s">
        <v>3898</v>
      </c>
      <c r="T3832" t="s">
        <v>3899</v>
      </c>
      <c r="U3832" s="206">
        <v>965</v>
      </c>
      <c r="V3832" t="s">
        <v>2767</v>
      </c>
      <c r="W3832" t="s">
        <v>3976</v>
      </c>
      <c r="X3832" t="s">
        <v>3902</v>
      </c>
      <c r="Y3832" t="s">
        <v>3903</v>
      </c>
      <c r="Z3832" t="s">
        <v>3904</v>
      </c>
      <c r="AA3832">
        <v>2139229</v>
      </c>
    </row>
    <row r="3833" spans="1:31" x14ac:dyDescent="0.25">
      <c r="A3833" s="44" t="str">
        <f t="shared" si="296"/>
        <v xml:space="preserve"> Metals Financial</v>
      </c>
      <c r="B3833" s="44" t="str">
        <f t="shared" si="297"/>
        <v/>
      </c>
      <c r="C3833" s="44" t="str">
        <f t="shared" si="298"/>
        <v>Metals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</v>
      </c>
      <c r="F3833" s="218">
        <f t="shared" si="300"/>
        <v>20</v>
      </c>
      <c r="G3833" s="207">
        <v>1267520</v>
      </c>
      <c r="H3833" s="203">
        <v>37029.446770833332</v>
      </c>
      <c r="I3833" t="s">
        <v>3958</v>
      </c>
      <c r="M3833" t="s">
        <v>2482</v>
      </c>
      <c r="N3833" t="s">
        <v>3951</v>
      </c>
      <c r="O3833" t="s">
        <v>3952</v>
      </c>
      <c r="P3833" s="204">
        <v>20</v>
      </c>
      <c r="S3833" t="s">
        <v>3898</v>
      </c>
      <c r="T3833" t="s">
        <v>3899</v>
      </c>
      <c r="U3833" s="206">
        <v>1547</v>
      </c>
      <c r="V3833" t="s">
        <v>4167</v>
      </c>
      <c r="W3833" t="s">
        <v>3922</v>
      </c>
      <c r="X3833" t="s">
        <v>3902</v>
      </c>
      <c r="Y3833" t="s">
        <v>3903</v>
      </c>
      <c r="Z3833" t="s">
        <v>3904</v>
      </c>
      <c r="AA3833">
        <v>2139233</v>
      </c>
    </row>
    <row r="3834" spans="1:31" x14ac:dyDescent="0.25">
      <c r="A3834" s="44" t="str">
        <f t="shared" si="296"/>
        <v xml:space="preserve"> Metals Financial</v>
      </c>
      <c r="B3834" s="44" t="str">
        <f t="shared" si="297"/>
        <v/>
      </c>
      <c r="C3834" s="44" t="str">
        <f t="shared" si="298"/>
        <v>Metals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1</v>
      </c>
      <c r="F3834" s="218">
        <f t="shared" si="300"/>
        <v>10</v>
      </c>
      <c r="G3834" s="207">
        <v>1267522</v>
      </c>
      <c r="H3834" s="203">
        <v>37029.446817129632</v>
      </c>
      <c r="I3834" t="s">
        <v>3983</v>
      </c>
      <c r="M3834" t="s">
        <v>2482</v>
      </c>
      <c r="N3834" t="s">
        <v>3978</v>
      </c>
      <c r="O3834" t="s">
        <v>3979</v>
      </c>
      <c r="P3834" s="204">
        <v>10</v>
      </c>
      <c r="S3834" t="s">
        <v>3898</v>
      </c>
      <c r="T3834" t="s">
        <v>3899</v>
      </c>
      <c r="U3834" s="206">
        <v>487.5</v>
      </c>
      <c r="V3834" t="s">
        <v>3984</v>
      </c>
      <c r="W3834" t="s">
        <v>3962</v>
      </c>
      <c r="X3834" t="s">
        <v>3902</v>
      </c>
      <c r="Y3834" t="s">
        <v>3903</v>
      </c>
      <c r="Z3834" t="s">
        <v>3904</v>
      </c>
      <c r="AA3834">
        <v>2139237</v>
      </c>
    </row>
    <row r="3835" spans="1:31" x14ac:dyDescent="0.25">
      <c r="A3835" s="44" t="str">
        <f t="shared" si="296"/>
        <v>US Power Physical</v>
      </c>
      <c r="B3835" s="44" t="str">
        <f t="shared" si="297"/>
        <v>US</v>
      </c>
      <c r="C3835" s="44" t="str">
        <f t="shared" si="298"/>
        <v>Power</v>
      </c>
      <c r="D3835" s="44" t="str">
        <f t="shared" si="299"/>
        <v>Physical</v>
      </c>
      <c r="E3835" s="44">
        <f>IF(VLOOKUP(S3835,'DD-Lookup'!$J$6:$L$50,3,FALSE)="Monthly",(YEAR(AC3835)-YEAR(AB3835))*12+MONTH(AC3835)-MONTH(AB3835)+1,(AC3835-AB3835+1))</f>
        <v>10</v>
      </c>
      <c r="F3835" s="218">
        <f t="shared" si="300"/>
        <v>250</v>
      </c>
      <c r="G3835" s="207">
        <v>1267523</v>
      </c>
      <c r="H3835" s="203">
        <v>37029.446886574071</v>
      </c>
      <c r="I3835" t="s">
        <v>2455</v>
      </c>
      <c r="M3835" t="s">
        <v>3301</v>
      </c>
      <c r="N3835" t="s">
        <v>2406</v>
      </c>
      <c r="O3835" t="s">
        <v>500</v>
      </c>
      <c r="Q3835" s="204">
        <v>25</v>
      </c>
      <c r="S3835" t="s">
        <v>2475</v>
      </c>
      <c r="T3835" t="s">
        <v>3899</v>
      </c>
      <c r="U3835" s="206">
        <v>75</v>
      </c>
      <c r="V3835" t="s">
        <v>2466</v>
      </c>
      <c r="W3835" t="s">
        <v>2414</v>
      </c>
      <c r="X3835" t="s">
        <v>2408</v>
      </c>
      <c r="Y3835" t="s">
        <v>4166</v>
      </c>
      <c r="Z3835" t="s">
        <v>3527</v>
      </c>
      <c r="AA3835">
        <v>615460.1</v>
      </c>
      <c r="AB3835" s="203">
        <v>37033.875</v>
      </c>
      <c r="AC3835" s="203">
        <v>37042.875</v>
      </c>
    </row>
    <row r="3836" spans="1:31" x14ac:dyDescent="0.25">
      <c r="A3836" s="44" t="str">
        <f t="shared" si="296"/>
        <v xml:space="preserve"> Metals Financial</v>
      </c>
      <c r="B3836" s="44" t="str">
        <f t="shared" si="297"/>
        <v/>
      </c>
      <c r="C3836" s="44" t="str">
        <f t="shared" si="298"/>
        <v>Metals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8">
        <f t="shared" si="300"/>
        <v>6</v>
      </c>
      <c r="G3836" s="207">
        <v>1267524</v>
      </c>
      <c r="H3836" s="203">
        <v>37029.446909722225</v>
      </c>
      <c r="I3836" t="s">
        <v>3983</v>
      </c>
      <c r="M3836" t="s">
        <v>2482</v>
      </c>
      <c r="N3836" t="s">
        <v>3951</v>
      </c>
      <c r="O3836" t="s">
        <v>3952</v>
      </c>
      <c r="P3836" s="204">
        <v>6</v>
      </c>
      <c r="S3836" t="s">
        <v>3898</v>
      </c>
      <c r="T3836" t="s">
        <v>3899</v>
      </c>
      <c r="U3836" s="206">
        <v>1546</v>
      </c>
      <c r="V3836" t="s">
        <v>4160</v>
      </c>
      <c r="W3836" t="s">
        <v>3922</v>
      </c>
      <c r="X3836" t="s">
        <v>3902</v>
      </c>
      <c r="Y3836" t="s">
        <v>3903</v>
      </c>
      <c r="Z3836" t="s">
        <v>3904</v>
      </c>
      <c r="AA3836">
        <v>2139241</v>
      </c>
    </row>
    <row r="3837" spans="1:31" x14ac:dyDescent="0.25">
      <c r="A3837" s="44" t="str">
        <f t="shared" si="296"/>
        <v xml:space="preserve"> Metals Financial</v>
      </c>
      <c r="B3837" s="44" t="str">
        <f t="shared" si="297"/>
        <v/>
      </c>
      <c r="C3837" s="44" t="str">
        <f t="shared" si="298"/>
        <v>Metals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1</v>
      </c>
      <c r="F3837" s="218">
        <f t="shared" si="300"/>
        <v>14</v>
      </c>
      <c r="G3837" s="207">
        <v>1267526</v>
      </c>
      <c r="H3837" s="203">
        <v>37029.446967592594</v>
      </c>
      <c r="I3837" t="s">
        <v>4010</v>
      </c>
      <c r="M3837" t="s">
        <v>2482</v>
      </c>
      <c r="N3837" t="s">
        <v>3951</v>
      </c>
      <c r="O3837" t="s">
        <v>3952</v>
      </c>
      <c r="P3837" s="204">
        <v>14</v>
      </c>
      <c r="S3837" t="s">
        <v>3898</v>
      </c>
      <c r="T3837" t="s">
        <v>3899</v>
      </c>
      <c r="U3837" s="206">
        <v>1546</v>
      </c>
      <c r="V3837" t="s">
        <v>4030</v>
      </c>
      <c r="W3837" t="s">
        <v>3922</v>
      </c>
      <c r="X3837" t="s">
        <v>3902</v>
      </c>
      <c r="Y3837" t="s">
        <v>3903</v>
      </c>
      <c r="Z3837" t="s">
        <v>3904</v>
      </c>
      <c r="AA3837">
        <v>2139243</v>
      </c>
      <c r="AE3837" s="116">
        <f>IF(S3837="Gallon",F3837/42,F3837)</f>
        <v>14</v>
      </c>
    </row>
    <row r="3838" spans="1:31" x14ac:dyDescent="0.25">
      <c r="A3838" s="44" t="str">
        <f t="shared" si="296"/>
        <v>US Natural Gas Financial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365</v>
      </c>
      <c r="F3838" s="218">
        <f t="shared" si="300"/>
        <v>1825000</v>
      </c>
      <c r="G3838" s="207">
        <v>1267527</v>
      </c>
      <c r="H3838" s="203">
        <v>37029.44699074074</v>
      </c>
      <c r="I3838" t="s">
        <v>2630</v>
      </c>
      <c r="M3838" t="s">
        <v>2476</v>
      </c>
      <c r="N3838" t="s">
        <v>2711</v>
      </c>
      <c r="O3838" t="s">
        <v>3178</v>
      </c>
      <c r="P3838" s="204">
        <v>5000</v>
      </c>
      <c r="S3838" t="s">
        <v>2477</v>
      </c>
      <c r="T3838" t="s">
        <v>3899</v>
      </c>
      <c r="U3838" s="206">
        <v>4.3949999999999996</v>
      </c>
      <c r="V3838" t="s">
        <v>3834</v>
      </c>
      <c r="W3838" t="s">
        <v>3390</v>
      </c>
      <c r="X3838" t="s">
        <v>2713</v>
      </c>
      <c r="Y3838" t="s">
        <v>3964</v>
      </c>
      <c r="Z3838" t="s">
        <v>3532</v>
      </c>
      <c r="AA3838" t="s">
        <v>501</v>
      </c>
      <c r="AB3838" s="203">
        <v>37257.875</v>
      </c>
      <c r="AC3838" s="203">
        <v>37621.875</v>
      </c>
    </row>
    <row r="3839" spans="1:31" x14ac:dyDescent="0.25">
      <c r="A3839" s="44" t="str">
        <f t="shared" si="296"/>
        <v>US Crude Financial</v>
      </c>
      <c r="B3839" s="44" t="str">
        <f t="shared" si="297"/>
        <v>US</v>
      </c>
      <c r="C3839" s="44" t="str">
        <f t="shared" si="298"/>
        <v>Crude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18">
        <f t="shared" si="300"/>
        <v>25000</v>
      </c>
      <c r="G3839" s="207">
        <v>1267528</v>
      </c>
      <c r="H3839" s="203">
        <v>37029.447025462963</v>
      </c>
      <c r="I3839" t="s">
        <v>2710</v>
      </c>
      <c r="M3839" t="s">
        <v>3626</v>
      </c>
      <c r="N3839" t="s">
        <v>3698</v>
      </c>
      <c r="O3839" t="s">
        <v>3829</v>
      </c>
      <c r="P3839" s="204">
        <v>25000</v>
      </c>
      <c r="S3839" t="s">
        <v>2479</v>
      </c>
      <c r="T3839" t="s">
        <v>3899</v>
      </c>
      <c r="U3839" s="206">
        <v>-0.44</v>
      </c>
      <c r="V3839" t="s">
        <v>3743</v>
      </c>
      <c r="W3839" t="s">
        <v>3700</v>
      </c>
      <c r="X3839" t="s">
        <v>3701</v>
      </c>
      <c r="Y3839" t="s">
        <v>3964</v>
      </c>
      <c r="Z3839" t="s">
        <v>3532</v>
      </c>
      <c r="AA3839" t="s">
        <v>502</v>
      </c>
      <c r="AB3839" s="203">
        <v>37043</v>
      </c>
      <c r="AC3839" s="203">
        <v>37072</v>
      </c>
    </row>
    <row r="3840" spans="1:31" x14ac:dyDescent="0.25">
      <c r="A3840" s="44" t="str">
        <f t="shared" si="296"/>
        <v xml:space="preserve"> Metals Financial</v>
      </c>
      <c r="B3840" s="44" t="str">
        <f t="shared" si="297"/>
        <v/>
      </c>
      <c r="C3840" s="44" t="str">
        <f t="shared" si="298"/>
        <v>Metals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1</v>
      </c>
      <c r="F3840" s="218">
        <f t="shared" si="300"/>
        <v>15</v>
      </c>
      <c r="G3840" s="207">
        <v>1267529</v>
      </c>
      <c r="H3840" s="203">
        <v>37029.447060185186</v>
      </c>
      <c r="I3840" t="s">
        <v>3967</v>
      </c>
      <c r="M3840" t="s">
        <v>2482</v>
      </c>
      <c r="N3840" t="s">
        <v>3896</v>
      </c>
      <c r="O3840" t="s">
        <v>3897</v>
      </c>
      <c r="P3840" s="204">
        <v>15</v>
      </c>
      <c r="S3840" t="s">
        <v>3898</v>
      </c>
      <c r="T3840" t="s">
        <v>3899</v>
      </c>
      <c r="U3840" s="206">
        <v>1711</v>
      </c>
      <c r="V3840" t="s">
        <v>1202</v>
      </c>
      <c r="W3840" t="s">
        <v>3922</v>
      </c>
      <c r="X3840" t="s">
        <v>3902</v>
      </c>
      <c r="Y3840" t="s">
        <v>3903</v>
      </c>
      <c r="Z3840" t="s">
        <v>3904</v>
      </c>
      <c r="AA3840">
        <v>2139245</v>
      </c>
    </row>
    <row r="3841" spans="1:29" x14ac:dyDescent="0.25">
      <c r="A3841" s="44" t="str">
        <f t="shared" si="296"/>
        <v xml:space="preserve"> Metals Financial</v>
      </c>
      <c r="B3841" s="44" t="str">
        <f t="shared" si="297"/>
        <v/>
      </c>
      <c r="C3841" s="44" t="str">
        <f t="shared" si="298"/>
        <v>Metals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1</v>
      </c>
      <c r="F3841" s="218">
        <f t="shared" si="300"/>
        <v>20</v>
      </c>
      <c r="G3841" s="207">
        <v>1267530</v>
      </c>
      <c r="H3841" s="203">
        <v>37029.447233796294</v>
      </c>
      <c r="I3841" t="s">
        <v>4022</v>
      </c>
      <c r="M3841" t="s">
        <v>2482</v>
      </c>
      <c r="N3841" t="s">
        <v>3896</v>
      </c>
      <c r="O3841" t="s">
        <v>3897</v>
      </c>
      <c r="Q3841" s="204">
        <v>20</v>
      </c>
      <c r="S3841" t="s">
        <v>3898</v>
      </c>
      <c r="T3841" t="s">
        <v>3899</v>
      </c>
      <c r="U3841" s="206">
        <v>1712</v>
      </c>
      <c r="V3841" t="s">
        <v>4155</v>
      </c>
      <c r="W3841" t="s">
        <v>3922</v>
      </c>
      <c r="X3841" t="s">
        <v>3902</v>
      </c>
      <c r="Y3841" t="s">
        <v>3903</v>
      </c>
      <c r="Z3841" t="s">
        <v>3904</v>
      </c>
      <c r="AA3841">
        <v>2139247</v>
      </c>
    </row>
    <row r="3842" spans="1:29" x14ac:dyDescent="0.25">
      <c r="A3842" s="44" t="str">
        <f t="shared" si="296"/>
        <v>US Natural Gas Financial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365</v>
      </c>
      <c r="F3842" s="218">
        <f t="shared" si="300"/>
        <v>1825000</v>
      </c>
      <c r="G3842" s="207">
        <v>1267531</v>
      </c>
      <c r="H3842" s="203">
        <v>37029.447245370371</v>
      </c>
      <c r="I3842" t="s">
        <v>2630</v>
      </c>
      <c r="M3842" t="s">
        <v>2476</v>
      </c>
      <c r="N3842" t="s">
        <v>2711</v>
      </c>
      <c r="O3842" t="s">
        <v>3178</v>
      </c>
      <c r="P3842" s="204">
        <v>5000</v>
      </c>
      <c r="S3842" t="s">
        <v>2477</v>
      </c>
      <c r="T3842" t="s">
        <v>3899</v>
      </c>
      <c r="U3842" s="206">
        <v>4.3949999999999996</v>
      </c>
      <c r="V3842" t="s">
        <v>3834</v>
      </c>
      <c r="W3842" t="s">
        <v>3390</v>
      </c>
      <c r="X3842" t="s">
        <v>2713</v>
      </c>
      <c r="Y3842" t="s">
        <v>3964</v>
      </c>
      <c r="Z3842" t="s">
        <v>3532</v>
      </c>
      <c r="AA3842" t="s">
        <v>503</v>
      </c>
      <c r="AB3842" s="203">
        <v>37257.875</v>
      </c>
      <c r="AC3842" s="203">
        <v>37621.875</v>
      </c>
    </row>
    <row r="3843" spans="1:29" x14ac:dyDescent="0.25">
      <c r="A3843" s="44" t="str">
        <f t="shared" si="296"/>
        <v xml:space="preserve"> Metals Financial</v>
      </c>
      <c r="B3843" s="44" t="str">
        <f t="shared" si="297"/>
        <v/>
      </c>
      <c r="C3843" s="44" t="str">
        <f t="shared" si="298"/>
        <v>Metals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1</v>
      </c>
      <c r="F3843" s="218">
        <f t="shared" si="300"/>
        <v>20</v>
      </c>
      <c r="G3843" s="207">
        <v>1267532</v>
      </c>
      <c r="H3843" s="203">
        <v>37029.44736111111</v>
      </c>
      <c r="I3843" t="s">
        <v>3958</v>
      </c>
      <c r="M3843" t="s">
        <v>2482</v>
      </c>
      <c r="N3843" t="s">
        <v>3896</v>
      </c>
      <c r="O3843" t="s">
        <v>3897</v>
      </c>
      <c r="P3843" s="204">
        <v>20</v>
      </c>
      <c r="S3843" t="s">
        <v>3898</v>
      </c>
      <c r="T3843" t="s">
        <v>3899</v>
      </c>
      <c r="U3843" s="206">
        <v>1711</v>
      </c>
      <c r="V3843" t="s">
        <v>4167</v>
      </c>
      <c r="W3843" t="s">
        <v>3922</v>
      </c>
      <c r="X3843" t="s">
        <v>3902</v>
      </c>
      <c r="Y3843" t="s">
        <v>3903</v>
      </c>
      <c r="Z3843" t="s">
        <v>3904</v>
      </c>
      <c r="AA3843">
        <v>2139253</v>
      </c>
    </row>
    <row r="3844" spans="1:29" x14ac:dyDescent="0.25">
      <c r="A3844" s="44" t="str">
        <f t="shared" si="296"/>
        <v>US Natural Gas Financial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31</v>
      </c>
      <c r="F3844" s="218">
        <f t="shared" si="300"/>
        <v>155000</v>
      </c>
      <c r="G3844" s="207">
        <v>1267533</v>
      </c>
      <c r="H3844" s="203">
        <v>37029.447395833333</v>
      </c>
      <c r="I3844" t="s">
        <v>3639</v>
      </c>
      <c r="M3844" t="s">
        <v>2476</v>
      </c>
      <c r="N3844" t="s">
        <v>3125</v>
      </c>
      <c r="O3844" t="s">
        <v>3808</v>
      </c>
      <c r="P3844" s="204">
        <v>5000</v>
      </c>
      <c r="S3844" t="s">
        <v>2477</v>
      </c>
      <c r="T3844" t="s">
        <v>3899</v>
      </c>
      <c r="U3844" s="206">
        <v>0.47</v>
      </c>
      <c r="V3844" t="s">
        <v>2731</v>
      </c>
      <c r="W3844" t="s">
        <v>3126</v>
      </c>
      <c r="X3844" t="s">
        <v>3127</v>
      </c>
      <c r="Y3844" t="s">
        <v>3964</v>
      </c>
      <c r="Z3844" t="s">
        <v>3532</v>
      </c>
      <c r="AA3844" t="s">
        <v>504</v>
      </c>
      <c r="AB3844" s="203">
        <v>37165</v>
      </c>
      <c r="AC3844" s="203">
        <v>37195</v>
      </c>
    </row>
    <row r="3845" spans="1:29" x14ac:dyDescent="0.25">
      <c r="A3845" s="44" t="str">
        <f t="shared" si="296"/>
        <v>US Crude Financial</v>
      </c>
      <c r="B3845" s="44" t="str">
        <f t="shared" si="297"/>
        <v>US</v>
      </c>
      <c r="C3845" s="44" t="str">
        <f t="shared" si="298"/>
        <v>Crude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1</v>
      </c>
      <c r="F3845" s="218">
        <f t="shared" si="300"/>
        <v>50000</v>
      </c>
      <c r="G3845" s="207">
        <v>1267534</v>
      </c>
      <c r="H3845" s="203">
        <v>37029.447418981479</v>
      </c>
      <c r="I3845" t="s">
        <v>2346</v>
      </c>
      <c r="M3845" t="s">
        <v>3626</v>
      </c>
      <c r="N3845" t="s">
        <v>4150</v>
      </c>
      <c r="O3845" t="s">
        <v>2550</v>
      </c>
      <c r="Q3845" s="204">
        <v>50000</v>
      </c>
      <c r="S3845" t="s">
        <v>2483</v>
      </c>
      <c r="T3845" t="s">
        <v>3899</v>
      </c>
      <c r="U3845" s="206">
        <v>29.84</v>
      </c>
      <c r="V3845" t="s">
        <v>2991</v>
      </c>
      <c r="W3845" t="s">
        <v>4153</v>
      </c>
      <c r="X3845" t="s">
        <v>4154</v>
      </c>
      <c r="Y3845" t="s">
        <v>3964</v>
      </c>
      <c r="Z3845" t="s">
        <v>3532</v>
      </c>
      <c r="AA3845" t="s">
        <v>505</v>
      </c>
      <c r="AB3845" s="203">
        <v>37073</v>
      </c>
      <c r="AC3845" s="203">
        <v>37103</v>
      </c>
    </row>
    <row r="3846" spans="1:29" x14ac:dyDescent="0.25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8">
        <f t="shared" si="300"/>
        <v>20</v>
      </c>
      <c r="G3846" s="207">
        <v>1267535</v>
      </c>
      <c r="H3846" s="203">
        <v>37029.447604166664</v>
      </c>
      <c r="I3846" t="s">
        <v>4022</v>
      </c>
      <c r="M3846" t="s">
        <v>2482</v>
      </c>
      <c r="N3846" t="s">
        <v>3896</v>
      </c>
      <c r="O3846" t="s">
        <v>3897</v>
      </c>
      <c r="Q3846" s="204">
        <v>20</v>
      </c>
      <c r="S3846" t="s">
        <v>3898</v>
      </c>
      <c r="T3846" t="s">
        <v>3899</v>
      </c>
      <c r="U3846" s="206">
        <v>1712</v>
      </c>
      <c r="V3846" t="s">
        <v>1210</v>
      </c>
      <c r="W3846" t="s">
        <v>3922</v>
      </c>
      <c r="X3846" t="s">
        <v>3902</v>
      </c>
      <c r="Y3846" t="s">
        <v>3903</v>
      </c>
      <c r="Z3846" t="s">
        <v>3904</v>
      </c>
      <c r="AA3846">
        <v>2139257</v>
      </c>
    </row>
    <row r="3847" spans="1:29" x14ac:dyDescent="0.25">
      <c r="A3847" s="44" t="str">
        <f t="shared" si="296"/>
        <v xml:space="preserve"> Natural Gas Physical</v>
      </c>
      <c r="B3847" s="44" t="str">
        <f t="shared" si="297"/>
        <v/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4</v>
      </c>
      <c r="F3847" s="218">
        <f t="shared" si="300"/>
        <v>12000</v>
      </c>
      <c r="G3847" s="207">
        <v>1267536</v>
      </c>
      <c r="H3847" s="203">
        <v>37029.447685185187</v>
      </c>
      <c r="I3847" t="s">
        <v>3816</v>
      </c>
      <c r="M3847" t="s">
        <v>2476</v>
      </c>
      <c r="N3847" t="s">
        <v>2391</v>
      </c>
      <c r="O3847" t="s">
        <v>2080</v>
      </c>
      <c r="P3847" s="204">
        <v>3000</v>
      </c>
      <c r="S3847" t="s">
        <v>4050</v>
      </c>
      <c r="T3847" t="s">
        <v>2392</v>
      </c>
      <c r="U3847" s="206">
        <v>5.4249999999999998</v>
      </c>
      <c r="V3847" t="s">
        <v>3817</v>
      </c>
      <c r="W3847" t="s">
        <v>2394</v>
      </c>
      <c r="X3847" t="s">
        <v>2395</v>
      </c>
      <c r="Y3847" t="s">
        <v>3114</v>
      </c>
      <c r="Z3847" t="s">
        <v>3533</v>
      </c>
      <c r="AA3847">
        <v>798427</v>
      </c>
      <c r="AB3847" s="203">
        <v>37029.875</v>
      </c>
      <c r="AC3847" s="203">
        <v>37032.875</v>
      </c>
    </row>
    <row r="3848" spans="1:29" x14ac:dyDescent="0.25">
      <c r="A3848" s="44" t="str">
        <f t="shared" si="296"/>
        <v xml:space="preserve"> Metals Financial</v>
      </c>
      <c r="B3848" s="44" t="str">
        <f t="shared" si="297"/>
        <v/>
      </c>
      <c r="C3848" s="44" t="str">
        <f t="shared" si="298"/>
        <v>Metals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1</v>
      </c>
      <c r="F3848" s="218">
        <f t="shared" si="300"/>
        <v>10</v>
      </c>
      <c r="G3848" s="207">
        <v>1267538</v>
      </c>
      <c r="H3848" s="203">
        <v>37029.447731481479</v>
      </c>
      <c r="I3848" t="s">
        <v>4110</v>
      </c>
      <c r="M3848" t="s">
        <v>2482</v>
      </c>
      <c r="N3848" t="s">
        <v>3896</v>
      </c>
      <c r="O3848" t="s">
        <v>3897</v>
      </c>
      <c r="P3848" s="204">
        <v>10</v>
      </c>
      <c r="S3848" t="s">
        <v>3898</v>
      </c>
      <c r="T3848" t="s">
        <v>3899</v>
      </c>
      <c r="U3848" s="206">
        <v>1711</v>
      </c>
      <c r="V3848" t="s">
        <v>4132</v>
      </c>
      <c r="W3848" t="s">
        <v>3922</v>
      </c>
      <c r="X3848" t="s">
        <v>3902</v>
      </c>
      <c r="Y3848" t="s">
        <v>3903</v>
      </c>
      <c r="Z3848" t="s">
        <v>3904</v>
      </c>
      <c r="AA3848">
        <v>2139261</v>
      </c>
    </row>
    <row r="3849" spans="1:29" x14ac:dyDescent="0.25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8">
        <f t="shared" si="300"/>
        <v>20</v>
      </c>
      <c r="G3849" s="207">
        <v>1267539</v>
      </c>
      <c r="H3849" s="203">
        <v>37029.447731481479</v>
      </c>
      <c r="I3849" t="s">
        <v>3958</v>
      </c>
      <c r="M3849" t="s">
        <v>2482</v>
      </c>
      <c r="N3849" t="s">
        <v>3951</v>
      </c>
      <c r="O3849" t="s">
        <v>3952</v>
      </c>
      <c r="Q3849" s="204">
        <v>20</v>
      </c>
      <c r="S3849" t="s">
        <v>3898</v>
      </c>
      <c r="T3849" t="s">
        <v>3899</v>
      </c>
      <c r="U3849" s="206">
        <v>1546</v>
      </c>
      <c r="V3849" t="s">
        <v>4167</v>
      </c>
      <c r="W3849" t="s">
        <v>3922</v>
      </c>
      <c r="X3849" t="s">
        <v>3902</v>
      </c>
      <c r="Y3849" t="s">
        <v>3903</v>
      </c>
      <c r="Z3849" t="s">
        <v>3904</v>
      </c>
      <c r="AA3849">
        <v>2139259</v>
      </c>
    </row>
    <row r="3850" spans="1:29" x14ac:dyDescent="0.25">
      <c r="A3850" s="44" t="str">
        <f t="shared" si="296"/>
        <v>US Natural Gas Financial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Financial</v>
      </c>
      <c r="E3850" s="44">
        <f>IF(VLOOKUP(S3850,'DD-Lookup'!$J$6:$L$50,3,FALSE)="Monthly",(YEAR(AC3850)-YEAR(AB3850))*12+MONTH(AC3850)-MONTH(AB3850)+1,(AC3850-AB3850+1))</f>
        <v>31</v>
      </c>
      <c r="F3850" s="218">
        <f t="shared" si="300"/>
        <v>155000</v>
      </c>
      <c r="G3850" s="207">
        <v>1267541</v>
      </c>
      <c r="H3850" s="203">
        <v>37029.447835648149</v>
      </c>
      <c r="I3850" t="s">
        <v>3639</v>
      </c>
      <c r="M3850" t="s">
        <v>2476</v>
      </c>
      <c r="N3850" t="s">
        <v>3125</v>
      </c>
      <c r="O3850" t="s">
        <v>506</v>
      </c>
      <c r="P3850" s="204">
        <v>5000</v>
      </c>
      <c r="S3850" t="s">
        <v>2477</v>
      </c>
      <c r="T3850" t="s">
        <v>3899</v>
      </c>
      <c r="U3850" s="206">
        <v>0.39250000000000002</v>
      </c>
      <c r="V3850" t="s">
        <v>2731</v>
      </c>
      <c r="W3850" t="s">
        <v>3126</v>
      </c>
      <c r="X3850" t="s">
        <v>3127</v>
      </c>
      <c r="Y3850" t="s">
        <v>3964</v>
      </c>
      <c r="Z3850" t="s">
        <v>3532</v>
      </c>
      <c r="AA3850" t="s">
        <v>507</v>
      </c>
      <c r="AB3850" s="203">
        <v>37165</v>
      </c>
      <c r="AC3850" s="203">
        <v>37195</v>
      </c>
    </row>
    <row r="3851" spans="1:29" x14ac:dyDescent="0.25">
      <c r="A3851" s="44" t="str">
        <f t="shared" ref="A3851:A3914" si="301">B3851&amp;" "&amp;C3851&amp;" "&amp;D3851</f>
        <v>US Natural Gas Financial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30</v>
      </c>
      <c r="F3851" s="218">
        <f t="shared" ref="F3851:F3914" si="305">E3851*SUM(P3851:Q3851)</f>
        <v>150000</v>
      </c>
      <c r="G3851" s="207">
        <v>1267543</v>
      </c>
      <c r="H3851" s="203">
        <v>37029.448009259257</v>
      </c>
      <c r="I3851" t="s">
        <v>3871</v>
      </c>
      <c r="M3851" t="s">
        <v>2476</v>
      </c>
      <c r="N3851" t="s">
        <v>3125</v>
      </c>
      <c r="O3851" t="s">
        <v>508</v>
      </c>
      <c r="Q3851" s="204">
        <v>5000</v>
      </c>
      <c r="S3851" t="s">
        <v>2477</v>
      </c>
      <c r="T3851" t="s">
        <v>3899</v>
      </c>
      <c r="U3851" s="206">
        <v>-1.38</v>
      </c>
      <c r="V3851" t="s">
        <v>3846</v>
      </c>
      <c r="W3851" t="s">
        <v>2404</v>
      </c>
      <c r="X3851" t="s">
        <v>2405</v>
      </c>
      <c r="Y3851" t="s">
        <v>3964</v>
      </c>
      <c r="Z3851" t="s">
        <v>3532</v>
      </c>
      <c r="AA3851" t="s">
        <v>509</v>
      </c>
      <c r="AB3851" s="203">
        <v>37043.875</v>
      </c>
      <c r="AC3851" s="203">
        <v>37072.875</v>
      </c>
    </row>
    <row r="3852" spans="1:29" x14ac:dyDescent="0.25">
      <c r="A3852" s="44" t="str">
        <f t="shared" si="301"/>
        <v xml:space="preserve"> Crude Financial</v>
      </c>
      <c r="B3852" s="44" t="str">
        <f t="shared" si="302"/>
        <v/>
      </c>
      <c r="C3852" s="44" t="str">
        <f t="shared" si="303"/>
        <v>Crude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3</v>
      </c>
      <c r="F3852" s="218">
        <f t="shared" si="305"/>
        <v>45000</v>
      </c>
      <c r="G3852" s="207">
        <v>1267545</v>
      </c>
      <c r="H3852" s="203">
        <v>37029.448252314818</v>
      </c>
      <c r="I3852" t="s">
        <v>3076</v>
      </c>
      <c r="M3852" t="s">
        <v>3626</v>
      </c>
      <c r="N3852" t="s">
        <v>4115</v>
      </c>
      <c r="O3852" t="s">
        <v>4116</v>
      </c>
      <c r="P3852" s="204">
        <v>15000</v>
      </c>
      <c r="S3852" t="s">
        <v>2483</v>
      </c>
      <c r="T3852" t="s">
        <v>3899</v>
      </c>
      <c r="U3852" s="206">
        <v>27.66</v>
      </c>
      <c r="V3852" t="s">
        <v>3077</v>
      </c>
      <c r="W3852" t="s">
        <v>4117</v>
      </c>
      <c r="X3852" t="s">
        <v>4118</v>
      </c>
      <c r="Y3852" t="s">
        <v>3964</v>
      </c>
      <c r="Z3852" t="s">
        <v>1184</v>
      </c>
      <c r="AA3852" t="s">
        <v>510</v>
      </c>
      <c r="AB3852" s="203">
        <v>37073</v>
      </c>
      <c r="AC3852" s="203">
        <v>37164</v>
      </c>
    </row>
    <row r="3853" spans="1:29" x14ac:dyDescent="0.25">
      <c r="A3853" s="44" t="str">
        <f t="shared" si="301"/>
        <v>US Crude Financial</v>
      </c>
      <c r="B3853" s="44" t="str">
        <f t="shared" si="302"/>
        <v>US</v>
      </c>
      <c r="C3853" s="44" t="str">
        <f t="shared" si="303"/>
        <v>Crude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</v>
      </c>
      <c r="F3853" s="218">
        <f t="shared" si="305"/>
        <v>50000</v>
      </c>
      <c r="G3853" s="207">
        <v>1267546</v>
      </c>
      <c r="H3853" s="203">
        <v>37029.448287037034</v>
      </c>
      <c r="I3853" t="s">
        <v>4149</v>
      </c>
      <c r="M3853" t="s">
        <v>3626</v>
      </c>
      <c r="N3853" t="s">
        <v>4150</v>
      </c>
      <c r="O3853" t="s">
        <v>2550</v>
      </c>
      <c r="Q3853" s="204">
        <v>50000</v>
      </c>
      <c r="S3853" t="s">
        <v>2483</v>
      </c>
      <c r="T3853" t="s">
        <v>3899</v>
      </c>
      <c r="U3853" s="206">
        <v>29.88</v>
      </c>
      <c r="V3853" t="s">
        <v>2372</v>
      </c>
      <c r="W3853" t="s">
        <v>4153</v>
      </c>
      <c r="X3853" t="s">
        <v>4154</v>
      </c>
      <c r="Y3853" t="s">
        <v>3964</v>
      </c>
      <c r="Z3853" t="s">
        <v>3532</v>
      </c>
      <c r="AA3853" t="s">
        <v>511</v>
      </c>
      <c r="AB3853" s="203">
        <v>37073</v>
      </c>
      <c r="AC3853" s="203">
        <v>37103</v>
      </c>
    </row>
    <row r="3854" spans="1:29" x14ac:dyDescent="0.25">
      <c r="A3854" s="44" t="str">
        <f t="shared" si="301"/>
        <v>US Crude Financial</v>
      </c>
      <c r="B3854" s="44" t="str">
        <f t="shared" si="302"/>
        <v>US</v>
      </c>
      <c r="C3854" s="44" t="str">
        <f t="shared" si="303"/>
        <v>Crude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8">
        <f t="shared" si="305"/>
        <v>50000</v>
      </c>
      <c r="G3854" s="207">
        <v>1267548</v>
      </c>
      <c r="H3854" s="203">
        <v>37029.448761574073</v>
      </c>
      <c r="I3854" t="s">
        <v>2710</v>
      </c>
      <c r="M3854" t="s">
        <v>3626</v>
      </c>
      <c r="N3854" t="s">
        <v>4150</v>
      </c>
      <c r="O3854" t="s">
        <v>2550</v>
      </c>
      <c r="Q3854" s="204">
        <v>50000</v>
      </c>
      <c r="S3854" t="s">
        <v>2483</v>
      </c>
      <c r="T3854" t="s">
        <v>3899</v>
      </c>
      <c r="U3854" s="206">
        <v>29.92</v>
      </c>
      <c r="V3854" t="s">
        <v>2997</v>
      </c>
      <c r="W3854" t="s">
        <v>4153</v>
      </c>
      <c r="X3854" t="s">
        <v>4154</v>
      </c>
      <c r="Y3854" t="s">
        <v>3964</v>
      </c>
      <c r="Z3854" t="s">
        <v>3532</v>
      </c>
      <c r="AA3854" t="s">
        <v>512</v>
      </c>
      <c r="AB3854" s="203">
        <v>37073</v>
      </c>
      <c r="AC3854" s="203">
        <v>37103</v>
      </c>
    </row>
    <row r="3855" spans="1:29" x14ac:dyDescent="0.25">
      <c r="A3855" s="44" t="str">
        <f t="shared" si="301"/>
        <v>US Crude Financial</v>
      </c>
      <c r="B3855" s="44" t="str">
        <f t="shared" si="302"/>
        <v>US</v>
      </c>
      <c r="C3855" s="44" t="str">
        <f t="shared" si="303"/>
        <v>Crude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8">
        <f t="shared" si="305"/>
        <v>50000</v>
      </c>
      <c r="G3855" s="207">
        <v>1267549</v>
      </c>
      <c r="H3855" s="203">
        <v>37029.448819444442</v>
      </c>
      <c r="I3855" t="s">
        <v>4149</v>
      </c>
      <c r="M3855" t="s">
        <v>3626</v>
      </c>
      <c r="N3855" t="s">
        <v>4150</v>
      </c>
      <c r="O3855" t="s">
        <v>2550</v>
      </c>
      <c r="P3855" s="204">
        <v>50000</v>
      </c>
      <c r="S3855" t="s">
        <v>2483</v>
      </c>
      <c r="T3855" t="s">
        <v>3899</v>
      </c>
      <c r="U3855" s="206">
        <v>29.9</v>
      </c>
      <c r="V3855" t="s">
        <v>2372</v>
      </c>
      <c r="W3855" t="s">
        <v>4153</v>
      </c>
      <c r="X3855" t="s">
        <v>4154</v>
      </c>
      <c r="Y3855" t="s">
        <v>3964</v>
      </c>
      <c r="Z3855" t="s">
        <v>3532</v>
      </c>
      <c r="AA3855" t="s">
        <v>513</v>
      </c>
      <c r="AB3855" s="203">
        <v>37073</v>
      </c>
      <c r="AC3855" s="203">
        <v>37103</v>
      </c>
    </row>
    <row r="3856" spans="1:29" x14ac:dyDescent="0.25">
      <c r="A3856" s="44" t="str">
        <f t="shared" si="301"/>
        <v xml:space="preserve"> Metals Financial</v>
      </c>
      <c r="B3856" s="44" t="str">
        <f t="shared" si="302"/>
        <v/>
      </c>
      <c r="C3856" s="44" t="str">
        <f t="shared" si="303"/>
        <v>Metals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1</v>
      </c>
      <c r="F3856" s="218">
        <f t="shared" si="305"/>
        <v>10</v>
      </c>
      <c r="G3856" s="207">
        <v>1267550</v>
      </c>
      <c r="H3856" s="203">
        <v>37029.448854166665</v>
      </c>
      <c r="I3856" t="s">
        <v>3983</v>
      </c>
      <c r="M3856" t="s">
        <v>2482</v>
      </c>
      <c r="N3856" t="s">
        <v>3896</v>
      </c>
      <c r="O3856" t="s">
        <v>3897</v>
      </c>
      <c r="P3856" s="204">
        <v>10</v>
      </c>
      <c r="S3856" t="s">
        <v>3898</v>
      </c>
      <c r="T3856" t="s">
        <v>3899</v>
      </c>
      <c r="U3856" s="206">
        <v>1711</v>
      </c>
      <c r="V3856" t="s">
        <v>4160</v>
      </c>
      <c r="W3856" t="s">
        <v>3922</v>
      </c>
      <c r="X3856" t="s">
        <v>3902</v>
      </c>
      <c r="Y3856" t="s">
        <v>3903</v>
      </c>
      <c r="Z3856" t="s">
        <v>3904</v>
      </c>
      <c r="AA3856">
        <v>2139282</v>
      </c>
    </row>
    <row r="3857" spans="1:31" x14ac:dyDescent="0.25">
      <c r="A3857" s="44" t="str">
        <f t="shared" si="301"/>
        <v>US Natural Gas Financial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30</v>
      </c>
      <c r="F3857" s="218">
        <f t="shared" si="305"/>
        <v>150000</v>
      </c>
      <c r="G3857" s="207">
        <v>1267551</v>
      </c>
      <c r="H3857" s="203">
        <v>37029.448946759258</v>
      </c>
      <c r="I3857" t="s">
        <v>2672</v>
      </c>
      <c r="M3857" t="s">
        <v>2476</v>
      </c>
      <c r="N3857" t="s">
        <v>2711</v>
      </c>
      <c r="O3857" t="s">
        <v>2712</v>
      </c>
      <c r="P3857" s="204">
        <v>5000</v>
      </c>
      <c r="S3857" t="s">
        <v>2477</v>
      </c>
      <c r="T3857" t="s">
        <v>3899</v>
      </c>
      <c r="U3857" s="206">
        <v>4.2</v>
      </c>
      <c r="V3857" t="s">
        <v>3738</v>
      </c>
      <c r="W3857" t="s">
        <v>3390</v>
      </c>
      <c r="X3857" t="s">
        <v>2713</v>
      </c>
      <c r="Y3857" t="s">
        <v>3964</v>
      </c>
      <c r="Z3857" t="s">
        <v>3532</v>
      </c>
      <c r="AA3857" t="s">
        <v>514</v>
      </c>
      <c r="AB3857" s="203">
        <v>37043.875</v>
      </c>
      <c r="AC3857" s="203">
        <v>37072.875</v>
      </c>
    </row>
    <row r="3858" spans="1:31" x14ac:dyDescent="0.25">
      <c r="A3858" s="44" t="str">
        <f t="shared" si="301"/>
        <v xml:space="preserve"> Metals Financial</v>
      </c>
      <c r="B3858" s="44" t="str">
        <f t="shared" si="302"/>
        <v/>
      </c>
      <c r="C3858" s="44" t="str">
        <f t="shared" si="303"/>
        <v>Metals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8">
        <f t="shared" si="305"/>
        <v>20</v>
      </c>
      <c r="G3858" s="207">
        <v>1267552</v>
      </c>
      <c r="H3858" s="203">
        <v>37029.448981481481</v>
      </c>
      <c r="I3858" t="s">
        <v>1195</v>
      </c>
      <c r="M3858" t="s">
        <v>2482</v>
      </c>
      <c r="N3858" t="s">
        <v>3896</v>
      </c>
      <c r="O3858" t="s">
        <v>3897</v>
      </c>
      <c r="P3858" s="204">
        <v>20</v>
      </c>
      <c r="S3858" t="s">
        <v>3898</v>
      </c>
      <c r="T3858" t="s">
        <v>3899</v>
      </c>
      <c r="U3858" s="206">
        <v>1710</v>
      </c>
      <c r="V3858" t="s">
        <v>1196</v>
      </c>
      <c r="W3858" t="s">
        <v>3922</v>
      </c>
      <c r="X3858" t="s">
        <v>3902</v>
      </c>
      <c r="Y3858" t="s">
        <v>3903</v>
      </c>
      <c r="Z3858" t="s">
        <v>3904</v>
      </c>
      <c r="AA3858">
        <v>2139284</v>
      </c>
    </row>
    <row r="3859" spans="1:31" x14ac:dyDescent="0.25">
      <c r="A3859" s="44" t="str">
        <f t="shared" si="301"/>
        <v>US Crude Financial</v>
      </c>
      <c r="B3859" s="44" t="str">
        <f t="shared" si="302"/>
        <v>US</v>
      </c>
      <c r="C3859" s="44" t="str">
        <f t="shared" si="303"/>
        <v>Crude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1</v>
      </c>
      <c r="F3859" s="218">
        <f t="shared" si="305"/>
        <v>50000</v>
      </c>
      <c r="G3859" s="207">
        <v>1267553</v>
      </c>
      <c r="H3859" s="203">
        <v>37029.449340277781</v>
      </c>
      <c r="I3859" t="s">
        <v>2710</v>
      </c>
      <c r="M3859" t="s">
        <v>3626</v>
      </c>
      <c r="N3859" t="s">
        <v>4150</v>
      </c>
      <c r="O3859" t="s">
        <v>2550</v>
      </c>
      <c r="Q3859" s="204">
        <v>50000</v>
      </c>
      <c r="S3859" t="s">
        <v>2483</v>
      </c>
      <c r="T3859" t="s">
        <v>3899</v>
      </c>
      <c r="U3859" s="206">
        <v>29.92</v>
      </c>
      <c r="V3859" t="s">
        <v>2997</v>
      </c>
      <c r="W3859" t="s">
        <v>4153</v>
      </c>
      <c r="X3859" t="s">
        <v>4154</v>
      </c>
      <c r="Y3859" t="s">
        <v>3964</v>
      </c>
      <c r="Z3859" t="s">
        <v>3532</v>
      </c>
      <c r="AA3859" t="s">
        <v>515</v>
      </c>
      <c r="AB3859" s="203">
        <v>37073</v>
      </c>
      <c r="AC3859" s="203">
        <v>37103</v>
      </c>
    </row>
    <row r="3860" spans="1:31" x14ac:dyDescent="0.25">
      <c r="A3860" s="44" t="str">
        <f t="shared" si="301"/>
        <v>US Crude Financial</v>
      </c>
      <c r="B3860" s="44" t="str">
        <f t="shared" si="302"/>
        <v>US</v>
      </c>
      <c r="C3860" s="44" t="str">
        <f t="shared" si="303"/>
        <v>Crude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18">
        <f t="shared" si="305"/>
        <v>25000</v>
      </c>
      <c r="G3860" s="207">
        <v>1267554</v>
      </c>
      <c r="H3860" s="203">
        <v>37029.449386574073</v>
      </c>
      <c r="I3860" t="s">
        <v>4149</v>
      </c>
      <c r="M3860" t="s">
        <v>3626</v>
      </c>
      <c r="N3860" t="s">
        <v>4150</v>
      </c>
      <c r="O3860" t="s">
        <v>4151</v>
      </c>
      <c r="Q3860" s="204">
        <v>25000</v>
      </c>
      <c r="S3860" t="s">
        <v>2483</v>
      </c>
      <c r="T3860" t="s">
        <v>3899</v>
      </c>
      <c r="U3860" s="206">
        <v>29.46</v>
      </c>
      <c r="V3860" t="s">
        <v>4152</v>
      </c>
      <c r="W3860" t="s">
        <v>4153</v>
      </c>
      <c r="X3860" t="s">
        <v>4154</v>
      </c>
      <c r="Y3860" t="s">
        <v>3964</v>
      </c>
      <c r="Z3860" t="s">
        <v>3532</v>
      </c>
      <c r="AA3860" t="s">
        <v>516</v>
      </c>
      <c r="AB3860" s="203">
        <v>37043</v>
      </c>
      <c r="AC3860" s="203">
        <v>37072</v>
      </c>
    </row>
    <row r="3861" spans="1:31" x14ac:dyDescent="0.25">
      <c r="A3861" s="44" t="str">
        <f t="shared" si="301"/>
        <v xml:space="preserve"> Crude Financial</v>
      </c>
      <c r="B3861" s="44" t="str">
        <f t="shared" si="302"/>
        <v/>
      </c>
      <c r="C3861" s="44" t="str">
        <f t="shared" si="303"/>
        <v>Crude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31</v>
      </c>
      <c r="F3861" s="218">
        <f t="shared" si="305"/>
        <v>775000</v>
      </c>
      <c r="G3861" s="207">
        <v>1267556</v>
      </c>
      <c r="H3861" s="203">
        <v>37029.449513888889</v>
      </c>
      <c r="I3861" t="s">
        <v>4149</v>
      </c>
      <c r="M3861" t="s">
        <v>3626</v>
      </c>
      <c r="N3861" t="s">
        <v>2751</v>
      </c>
      <c r="O3861" t="s">
        <v>2752</v>
      </c>
      <c r="Q3861" s="204">
        <v>25000</v>
      </c>
      <c r="S3861" t="s">
        <v>2753</v>
      </c>
      <c r="T3861" t="s">
        <v>3899</v>
      </c>
      <c r="U3861" s="206">
        <v>29.03</v>
      </c>
      <c r="V3861" t="s">
        <v>2999</v>
      </c>
      <c r="W3861" t="s">
        <v>4117</v>
      </c>
      <c r="X3861" t="s">
        <v>4118</v>
      </c>
      <c r="Y3861" t="s">
        <v>3964</v>
      </c>
      <c r="Z3861" t="s">
        <v>1184</v>
      </c>
      <c r="AA3861" t="s">
        <v>517</v>
      </c>
      <c r="AB3861" s="203">
        <v>37073</v>
      </c>
      <c r="AC3861" s="203">
        <v>37103</v>
      </c>
    </row>
    <row r="3862" spans="1:31" x14ac:dyDescent="0.25">
      <c r="A3862" s="44" t="str">
        <f t="shared" si="301"/>
        <v>US Crude Financial</v>
      </c>
      <c r="B3862" s="44" t="str">
        <f t="shared" si="302"/>
        <v>US</v>
      </c>
      <c r="C3862" s="44" t="str">
        <f t="shared" si="303"/>
        <v>Crude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18">
        <f t="shared" si="305"/>
        <v>50000</v>
      </c>
      <c r="G3862" s="207">
        <v>1267558</v>
      </c>
      <c r="H3862" s="203">
        <v>37029.449687499997</v>
      </c>
      <c r="I3862" t="s">
        <v>4149</v>
      </c>
      <c r="M3862" t="s">
        <v>3626</v>
      </c>
      <c r="N3862" t="s">
        <v>4150</v>
      </c>
      <c r="O3862" t="s">
        <v>2550</v>
      </c>
      <c r="Q3862" s="204">
        <v>50000</v>
      </c>
      <c r="S3862" t="s">
        <v>2483</v>
      </c>
      <c r="T3862" t="s">
        <v>3899</v>
      </c>
      <c r="U3862" s="206">
        <v>29.96</v>
      </c>
      <c r="V3862" t="s">
        <v>3218</v>
      </c>
      <c r="W3862" t="s">
        <v>4153</v>
      </c>
      <c r="X3862" t="s">
        <v>4154</v>
      </c>
      <c r="Y3862" t="s">
        <v>3964</v>
      </c>
      <c r="Z3862" t="s">
        <v>3532</v>
      </c>
      <c r="AA3862" t="s">
        <v>518</v>
      </c>
      <c r="AB3862" s="203">
        <v>37073</v>
      </c>
      <c r="AC3862" s="203">
        <v>37103</v>
      </c>
    </row>
    <row r="3863" spans="1:31" x14ac:dyDescent="0.25">
      <c r="A3863" s="44" t="str">
        <f t="shared" si="301"/>
        <v>US LPG Financial</v>
      </c>
      <c r="B3863" s="44" t="str">
        <f t="shared" si="302"/>
        <v>US</v>
      </c>
      <c r="C3863" s="44" t="str">
        <f t="shared" si="303"/>
        <v>LPG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1</v>
      </c>
      <c r="F3863" s="218">
        <f t="shared" si="305"/>
        <v>25000</v>
      </c>
      <c r="G3863" s="207">
        <v>1267559</v>
      </c>
      <c r="H3863" s="203">
        <v>37029.44976851852</v>
      </c>
      <c r="I3863" t="s">
        <v>3209</v>
      </c>
      <c r="M3863" t="s">
        <v>2481</v>
      </c>
      <c r="N3863" t="s">
        <v>2758</v>
      </c>
      <c r="O3863" t="s">
        <v>2759</v>
      </c>
      <c r="P3863" s="204">
        <v>25000</v>
      </c>
      <c r="S3863" t="s">
        <v>3235</v>
      </c>
      <c r="T3863" t="s">
        <v>3899</v>
      </c>
      <c r="U3863" s="206">
        <v>52.125</v>
      </c>
      <c r="V3863" t="s">
        <v>3210</v>
      </c>
      <c r="W3863" t="s">
        <v>2760</v>
      </c>
      <c r="X3863" t="s">
        <v>2761</v>
      </c>
      <c r="Y3863" t="s">
        <v>3964</v>
      </c>
      <c r="Z3863" t="s">
        <v>3532</v>
      </c>
      <c r="AA3863" t="s">
        <v>519</v>
      </c>
      <c r="AB3863" s="203">
        <v>37043.875</v>
      </c>
      <c r="AC3863" s="203">
        <v>37072.875</v>
      </c>
    </row>
    <row r="3864" spans="1:31" x14ac:dyDescent="0.25">
      <c r="A3864" s="44" t="str">
        <f t="shared" si="301"/>
        <v>US Natural Gas Financial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31</v>
      </c>
      <c r="F3864" s="218">
        <f t="shared" si="305"/>
        <v>465000</v>
      </c>
      <c r="G3864" s="207">
        <v>1267560</v>
      </c>
      <c r="H3864" s="203">
        <v>37029.449803240743</v>
      </c>
      <c r="I3864" t="s">
        <v>3166</v>
      </c>
      <c r="M3864" t="s">
        <v>2476</v>
      </c>
      <c r="N3864" t="s">
        <v>2711</v>
      </c>
      <c r="O3864" t="s">
        <v>3124</v>
      </c>
      <c r="Q3864" s="204">
        <v>15000</v>
      </c>
      <c r="S3864" t="s">
        <v>2477</v>
      </c>
      <c r="T3864" t="s">
        <v>3899</v>
      </c>
      <c r="U3864" s="206">
        <v>4.2774999999999999</v>
      </c>
      <c r="V3864" t="s">
        <v>520</v>
      </c>
      <c r="W3864" t="s">
        <v>3390</v>
      </c>
      <c r="X3864" t="s">
        <v>2713</v>
      </c>
      <c r="Y3864" t="s">
        <v>3964</v>
      </c>
      <c r="Z3864" t="s">
        <v>3532</v>
      </c>
      <c r="AA3864" t="s">
        <v>521</v>
      </c>
      <c r="AB3864" s="203">
        <v>37073.875</v>
      </c>
      <c r="AC3864" s="203">
        <v>37103.875</v>
      </c>
    </row>
    <row r="3865" spans="1:31" x14ac:dyDescent="0.25">
      <c r="A3865" s="44" t="str">
        <f t="shared" si="301"/>
        <v>US Crude Financial</v>
      </c>
      <c r="B3865" s="44" t="str">
        <f t="shared" si="302"/>
        <v>US</v>
      </c>
      <c r="C3865" s="44" t="str">
        <f t="shared" si="303"/>
        <v>Crude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1</v>
      </c>
      <c r="F3865" s="218">
        <f t="shared" si="305"/>
        <v>50000</v>
      </c>
      <c r="G3865" s="207">
        <v>1267562</v>
      </c>
      <c r="H3865" s="203">
        <v>37029.449895833335</v>
      </c>
      <c r="I3865" t="s">
        <v>2710</v>
      </c>
      <c r="M3865" t="s">
        <v>3626</v>
      </c>
      <c r="N3865" t="s">
        <v>4150</v>
      </c>
      <c r="O3865" t="s">
        <v>2550</v>
      </c>
      <c r="P3865" s="204">
        <v>50000</v>
      </c>
      <c r="S3865" t="s">
        <v>2483</v>
      </c>
      <c r="T3865" t="s">
        <v>3899</v>
      </c>
      <c r="U3865" s="206">
        <v>29.94</v>
      </c>
      <c r="V3865" t="s">
        <v>2997</v>
      </c>
      <c r="W3865" t="s">
        <v>4153</v>
      </c>
      <c r="X3865" t="s">
        <v>4154</v>
      </c>
      <c r="Y3865" t="s">
        <v>3964</v>
      </c>
      <c r="Z3865" t="s">
        <v>3532</v>
      </c>
      <c r="AA3865" t="s">
        <v>522</v>
      </c>
      <c r="AB3865" s="203">
        <v>37073</v>
      </c>
      <c r="AC3865" s="203">
        <v>37103</v>
      </c>
    </row>
    <row r="3866" spans="1:31" x14ac:dyDescent="0.25">
      <c r="A3866" s="44" t="str">
        <f t="shared" si="301"/>
        <v>US Natural Gas Financial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31</v>
      </c>
      <c r="F3866" s="218">
        <f t="shared" si="305"/>
        <v>155000</v>
      </c>
      <c r="G3866" s="207">
        <v>1267563</v>
      </c>
      <c r="H3866" s="203">
        <v>37029.449999999997</v>
      </c>
      <c r="I3866" t="s">
        <v>2672</v>
      </c>
      <c r="M3866" t="s">
        <v>2476</v>
      </c>
      <c r="N3866" t="s">
        <v>3125</v>
      </c>
      <c r="O3866" t="s">
        <v>3229</v>
      </c>
      <c r="P3866" s="204">
        <v>5000</v>
      </c>
      <c r="S3866" t="s">
        <v>2477</v>
      </c>
      <c r="T3866" t="s">
        <v>3899</v>
      </c>
      <c r="U3866" s="206">
        <v>0.24</v>
      </c>
      <c r="V3866" t="s">
        <v>2756</v>
      </c>
      <c r="W3866" t="s">
        <v>3126</v>
      </c>
      <c r="X3866" t="s">
        <v>3127</v>
      </c>
      <c r="Y3866" t="s">
        <v>3964</v>
      </c>
      <c r="Z3866" t="s">
        <v>3532</v>
      </c>
      <c r="AA3866" t="s">
        <v>523</v>
      </c>
      <c r="AB3866" s="203">
        <v>37165</v>
      </c>
      <c r="AC3866" s="203">
        <v>37195</v>
      </c>
    </row>
    <row r="3867" spans="1:31" x14ac:dyDescent="0.25">
      <c r="A3867" s="44" t="str">
        <f t="shared" si="301"/>
        <v>US Crude Financial</v>
      </c>
      <c r="B3867" s="44" t="str">
        <f t="shared" si="302"/>
        <v>US</v>
      </c>
      <c r="C3867" s="44" t="str">
        <f t="shared" si="303"/>
        <v>Crude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1</v>
      </c>
      <c r="F3867" s="218">
        <f t="shared" si="305"/>
        <v>25000</v>
      </c>
      <c r="G3867" s="207">
        <v>1267564</v>
      </c>
      <c r="H3867" s="203">
        <v>37029.450046296297</v>
      </c>
      <c r="I3867" t="s">
        <v>2710</v>
      </c>
      <c r="M3867" t="s">
        <v>3626</v>
      </c>
      <c r="N3867" t="s">
        <v>3698</v>
      </c>
      <c r="O3867" t="s">
        <v>3829</v>
      </c>
      <c r="P3867" s="204">
        <v>25000</v>
      </c>
      <c r="S3867" t="s">
        <v>2479</v>
      </c>
      <c r="T3867" t="s">
        <v>3899</v>
      </c>
      <c r="U3867" s="206">
        <v>-0.45</v>
      </c>
      <c r="V3867" t="s">
        <v>3743</v>
      </c>
      <c r="W3867" t="s">
        <v>3700</v>
      </c>
      <c r="X3867" t="s">
        <v>3701</v>
      </c>
      <c r="Y3867" t="s">
        <v>3964</v>
      </c>
      <c r="Z3867" t="s">
        <v>3532</v>
      </c>
      <c r="AA3867" t="s">
        <v>524</v>
      </c>
      <c r="AB3867" s="203">
        <v>37043</v>
      </c>
      <c r="AC3867" s="203">
        <v>37072</v>
      </c>
    </row>
    <row r="3868" spans="1:31" x14ac:dyDescent="0.25">
      <c r="A3868" s="44" t="str">
        <f t="shared" si="301"/>
        <v>US Natural Gas Financial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153</v>
      </c>
      <c r="F3868" s="218">
        <f t="shared" si="305"/>
        <v>765000</v>
      </c>
      <c r="G3868" s="207">
        <v>1267565</v>
      </c>
      <c r="H3868" s="203">
        <v>37029.450173611112</v>
      </c>
      <c r="I3868" t="s">
        <v>2719</v>
      </c>
      <c r="M3868" t="s">
        <v>2476</v>
      </c>
      <c r="N3868" t="s">
        <v>2711</v>
      </c>
      <c r="O3868" t="s">
        <v>2310</v>
      </c>
      <c r="Q3868" s="204">
        <v>5000</v>
      </c>
      <c r="S3868" t="s">
        <v>2477</v>
      </c>
      <c r="T3868" t="s">
        <v>3899</v>
      </c>
      <c r="U3868" s="206">
        <v>4.33</v>
      </c>
      <c r="V3868" t="s">
        <v>2720</v>
      </c>
      <c r="W3868" t="s">
        <v>3390</v>
      </c>
      <c r="X3868" t="s">
        <v>2713</v>
      </c>
      <c r="Y3868" t="s">
        <v>3964</v>
      </c>
      <c r="Z3868" t="s">
        <v>3532</v>
      </c>
      <c r="AA3868" t="s">
        <v>525</v>
      </c>
      <c r="AB3868" s="203">
        <v>37043</v>
      </c>
      <c r="AC3868" s="203">
        <v>37195</v>
      </c>
      <c r="AE3868" s="116">
        <f>IF(S3868="Gallon",F3868/42,F3868)</f>
        <v>765000</v>
      </c>
    </row>
    <row r="3869" spans="1:31" x14ac:dyDescent="0.25">
      <c r="A3869" s="44" t="str">
        <f t="shared" si="301"/>
        <v xml:space="preserve"> Metals Financial</v>
      </c>
      <c r="B3869" s="44" t="str">
        <f t="shared" si="302"/>
        <v/>
      </c>
      <c r="C3869" s="44" t="str">
        <f t="shared" si="303"/>
        <v>Metals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18">
        <f t="shared" si="305"/>
        <v>20</v>
      </c>
      <c r="G3869" s="207">
        <v>1267566</v>
      </c>
      <c r="H3869" s="203">
        <v>37029.450462962966</v>
      </c>
      <c r="I3869" t="s">
        <v>4010</v>
      </c>
      <c r="M3869" t="s">
        <v>2482</v>
      </c>
      <c r="N3869" t="s">
        <v>3896</v>
      </c>
      <c r="O3869" t="s">
        <v>3897</v>
      </c>
      <c r="Q3869" s="204">
        <v>20</v>
      </c>
      <c r="S3869" t="s">
        <v>3898</v>
      </c>
      <c r="T3869" t="s">
        <v>3899</v>
      </c>
      <c r="U3869" s="206">
        <v>1712</v>
      </c>
      <c r="V3869" t="s">
        <v>4030</v>
      </c>
      <c r="W3869" t="s">
        <v>3922</v>
      </c>
      <c r="X3869" t="s">
        <v>3902</v>
      </c>
      <c r="Y3869" t="s">
        <v>3903</v>
      </c>
      <c r="Z3869" t="s">
        <v>3904</v>
      </c>
      <c r="AA3869">
        <v>2139293</v>
      </c>
    </row>
    <row r="3870" spans="1:31" x14ac:dyDescent="0.25">
      <c r="A3870" s="44" t="str">
        <f t="shared" si="301"/>
        <v xml:space="preserve"> Metals Financial</v>
      </c>
      <c r="B3870" s="44" t="str">
        <f t="shared" si="302"/>
        <v/>
      </c>
      <c r="C3870" s="44" t="str">
        <f t="shared" si="303"/>
        <v>Metals</v>
      </c>
      <c r="D3870" s="44" t="str">
        <f t="shared" si="304"/>
        <v>Financial</v>
      </c>
      <c r="E3870" s="44">
        <f>IF(VLOOKUP(S3870,'DD-Lookup'!$J$6:$L$50,3,FALSE)="Monthly",(YEAR(AC3870)-YEAR(AB3870))*12+MONTH(AC3870)-MONTH(AB3870)+1,(AC3870-AB3870+1))</f>
        <v>1</v>
      </c>
      <c r="F3870" s="218">
        <f t="shared" si="305"/>
        <v>20</v>
      </c>
      <c r="G3870" s="207">
        <v>1267567</v>
      </c>
      <c r="H3870" s="203">
        <v>37029.450532407405</v>
      </c>
      <c r="I3870" t="s">
        <v>4010</v>
      </c>
      <c r="M3870" t="s">
        <v>2482</v>
      </c>
      <c r="N3870" t="s">
        <v>3951</v>
      </c>
      <c r="O3870" t="s">
        <v>3952</v>
      </c>
      <c r="Q3870" s="204">
        <v>20</v>
      </c>
      <c r="S3870" t="s">
        <v>3898</v>
      </c>
      <c r="T3870" t="s">
        <v>3899</v>
      </c>
      <c r="U3870" s="206">
        <v>1547</v>
      </c>
      <c r="V3870" t="s">
        <v>4030</v>
      </c>
      <c r="W3870" t="s">
        <v>3922</v>
      </c>
      <c r="X3870" t="s">
        <v>3902</v>
      </c>
      <c r="Y3870" t="s">
        <v>3903</v>
      </c>
      <c r="Z3870" t="s">
        <v>3904</v>
      </c>
      <c r="AA3870">
        <v>2139295</v>
      </c>
    </row>
    <row r="3871" spans="1:31" x14ac:dyDescent="0.25">
      <c r="A3871" s="44" t="str">
        <f t="shared" si="301"/>
        <v xml:space="preserve"> Metals Financial</v>
      </c>
      <c r="B3871" s="44" t="str">
        <f t="shared" si="302"/>
        <v/>
      </c>
      <c r="C3871" s="44" t="str">
        <f t="shared" si="303"/>
        <v>Metals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18">
        <f t="shared" si="305"/>
        <v>10</v>
      </c>
      <c r="G3871" s="207">
        <v>1267568</v>
      </c>
      <c r="H3871" s="203">
        <v>37029.450636574074</v>
      </c>
      <c r="I3871" t="s">
        <v>3958</v>
      </c>
      <c r="M3871" t="s">
        <v>2482</v>
      </c>
      <c r="N3871" t="s">
        <v>3972</v>
      </c>
      <c r="O3871" t="s">
        <v>3973</v>
      </c>
      <c r="Q3871" s="204">
        <v>10</v>
      </c>
      <c r="S3871" t="s">
        <v>3974</v>
      </c>
      <c r="T3871" t="s">
        <v>3899</v>
      </c>
      <c r="U3871" s="206">
        <v>7235</v>
      </c>
      <c r="V3871" t="s">
        <v>3860</v>
      </c>
      <c r="W3871" t="s">
        <v>3976</v>
      </c>
      <c r="X3871" t="s">
        <v>3902</v>
      </c>
      <c r="Y3871" t="s">
        <v>3903</v>
      </c>
      <c r="Z3871" t="s">
        <v>3904</v>
      </c>
      <c r="AA3871">
        <v>2139297</v>
      </c>
    </row>
    <row r="3872" spans="1:31" x14ac:dyDescent="0.25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3</v>
      </c>
      <c r="F3872" s="218">
        <f t="shared" si="305"/>
        <v>6000</v>
      </c>
      <c r="G3872" s="207">
        <v>1267570</v>
      </c>
      <c r="H3872" s="203">
        <v>37029.450648148151</v>
      </c>
      <c r="I3872" t="s">
        <v>2721</v>
      </c>
      <c r="M3872" t="s">
        <v>2476</v>
      </c>
      <c r="N3872" t="s">
        <v>3110</v>
      </c>
      <c r="O3872" t="s">
        <v>2606</v>
      </c>
      <c r="Q3872" s="204">
        <v>2000</v>
      </c>
      <c r="S3872" t="s">
        <v>2477</v>
      </c>
      <c r="T3872" t="s">
        <v>3899</v>
      </c>
      <c r="U3872" s="206">
        <v>4.22</v>
      </c>
      <c r="V3872" t="s">
        <v>3824</v>
      </c>
      <c r="W3872" t="s">
        <v>2319</v>
      </c>
      <c r="X3872" t="s">
        <v>2320</v>
      </c>
      <c r="Y3872" t="s">
        <v>3114</v>
      </c>
      <c r="Z3872" t="s">
        <v>3532</v>
      </c>
      <c r="AA3872">
        <v>798432</v>
      </c>
      <c r="AB3872" s="203">
        <v>37030.875</v>
      </c>
      <c r="AC3872" s="203">
        <v>37032.875</v>
      </c>
    </row>
    <row r="3873" spans="1:29" x14ac:dyDescent="0.25">
      <c r="A3873" s="44" t="str">
        <f t="shared" si="301"/>
        <v xml:space="preserve"> Crude Financial</v>
      </c>
      <c r="B3873" s="44" t="str">
        <f t="shared" si="302"/>
        <v/>
      </c>
      <c r="C3873" s="44" t="str">
        <f t="shared" si="303"/>
        <v>Crude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31</v>
      </c>
      <c r="F3873" s="218">
        <f t="shared" si="305"/>
        <v>775000</v>
      </c>
      <c r="G3873" s="207">
        <v>1267569</v>
      </c>
      <c r="H3873" s="203">
        <v>37029.450648148151</v>
      </c>
      <c r="I3873" t="s">
        <v>4149</v>
      </c>
      <c r="M3873" t="s">
        <v>3626</v>
      </c>
      <c r="N3873" t="s">
        <v>2751</v>
      </c>
      <c r="O3873" t="s">
        <v>2752</v>
      </c>
      <c r="P3873" s="204">
        <v>25000</v>
      </c>
      <c r="S3873" t="s">
        <v>2753</v>
      </c>
      <c r="T3873" t="s">
        <v>3899</v>
      </c>
      <c r="U3873" s="206">
        <v>29.06</v>
      </c>
      <c r="V3873" t="s">
        <v>2999</v>
      </c>
      <c r="W3873" t="s">
        <v>4117</v>
      </c>
      <c r="X3873" t="s">
        <v>4118</v>
      </c>
      <c r="Y3873" t="s">
        <v>3964</v>
      </c>
      <c r="Z3873" t="s">
        <v>1184</v>
      </c>
      <c r="AA3873" t="s">
        <v>526</v>
      </c>
      <c r="AB3873" s="203">
        <v>37073</v>
      </c>
      <c r="AC3873" s="203">
        <v>37103</v>
      </c>
    </row>
    <row r="3874" spans="1:29" x14ac:dyDescent="0.25">
      <c r="A3874" s="44" t="str">
        <f t="shared" si="301"/>
        <v>US Natural Gas Financial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30</v>
      </c>
      <c r="F3874" s="218">
        <f t="shared" si="305"/>
        <v>225000</v>
      </c>
      <c r="G3874" s="207">
        <v>1267571</v>
      </c>
      <c r="H3874" s="203">
        <v>37029.45071759259</v>
      </c>
      <c r="I3874" t="s">
        <v>2672</v>
      </c>
      <c r="M3874" t="s">
        <v>2476</v>
      </c>
      <c r="N3874" t="s">
        <v>2711</v>
      </c>
      <c r="O3874" t="s">
        <v>2712</v>
      </c>
      <c r="Q3874" s="204">
        <v>7500</v>
      </c>
      <c r="S3874" t="s">
        <v>2477</v>
      </c>
      <c r="T3874" t="s">
        <v>3899</v>
      </c>
      <c r="U3874" s="206">
        <v>4.21</v>
      </c>
      <c r="V3874" t="s">
        <v>2969</v>
      </c>
      <c r="W3874" t="s">
        <v>3390</v>
      </c>
      <c r="X3874" t="s">
        <v>2713</v>
      </c>
      <c r="Y3874" t="s">
        <v>3964</v>
      </c>
      <c r="Z3874" t="s">
        <v>3532</v>
      </c>
      <c r="AA3874" t="s">
        <v>527</v>
      </c>
      <c r="AB3874" s="203">
        <v>37043.875</v>
      </c>
      <c r="AC3874" s="203">
        <v>37072.875</v>
      </c>
    </row>
    <row r="3875" spans="1:29" x14ac:dyDescent="0.25">
      <c r="A3875" s="44" t="str">
        <f t="shared" si="301"/>
        <v xml:space="preserve"> Natural Gas Physical</v>
      </c>
      <c r="B3875" s="44" t="str">
        <f t="shared" si="302"/>
        <v/>
      </c>
      <c r="C3875" s="44" t="str">
        <f t="shared" si="303"/>
        <v>Natural Gas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183</v>
      </c>
      <c r="F3875" s="218">
        <f t="shared" si="305"/>
        <v>4575000</v>
      </c>
      <c r="G3875" s="207">
        <v>1267572</v>
      </c>
      <c r="H3875" s="203">
        <v>37029.450729166667</v>
      </c>
      <c r="I3875" t="s">
        <v>1223</v>
      </c>
      <c r="M3875" t="s">
        <v>2476</v>
      </c>
      <c r="N3875" t="s">
        <v>3987</v>
      </c>
      <c r="O3875" t="s">
        <v>3995</v>
      </c>
      <c r="Q3875" s="204">
        <v>25000</v>
      </c>
      <c r="S3875" t="s">
        <v>3989</v>
      </c>
      <c r="T3875" t="s">
        <v>3990</v>
      </c>
      <c r="U3875" s="206">
        <v>22.05</v>
      </c>
      <c r="V3875" t="s">
        <v>528</v>
      </c>
      <c r="W3875" t="s">
        <v>3991</v>
      </c>
      <c r="X3875" t="s">
        <v>3992</v>
      </c>
      <c r="Y3875" t="s">
        <v>3993</v>
      </c>
      <c r="Z3875" t="s">
        <v>3910</v>
      </c>
      <c r="AA3875">
        <v>103741</v>
      </c>
      <c r="AB3875" s="203">
        <v>37347</v>
      </c>
      <c r="AC3875" s="203">
        <v>37529</v>
      </c>
    </row>
    <row r="3876" spans="1:29" x14ac:dyDescent="0.25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8">
        <f t="shared" si="305"/>
        <v>5</v>
      </c>
      <c r="G3876" s="207">
        <v>1267573</v>
      </c>
      <c r="H3876" s="203">
        <v>37029.450798611113</v>
      </c>
      <c r="I3876" t="s">
        <v>1185</v>
      </c>
      <c r="M3876" t="s">
        <v>2482</v>
      </c>
      <c r="N3876" t="s">
        <v>3896</v>
      </c>
      <c r="O3876" t="s">
        <v>3897</v>
      </c>
      <c r="P3876" s="204">
        <v>5</v>
      </c>
      <c r="S3876" t="s">
        <v>3898</v>
      </c>
      <c r="T3876" t="s">
        <v>3899</v>
      </c>
      <c r="U3876" s="206">
        <v>1711</v>
      </c>
      <c r="V3876" t="s">
        <v>1186</v>
      </c>
      <c r="W3876" t="s">
        <v>3922</v>
      </c>
      <c r="X3876" t="s">
        <v>3902</v>
      </c>
      <c r="Y3876" t="s">
        <v>3903</v>
      </c>
      <c r="Z3876" t="s">
        <v>3904</v>
      </c>
      <c r="AA3876">
        <v>2139302</v>
      </c>
    </row>
    <row r="3877" spans="1:29" x14ac:dyDescent="0.25">
      <c r="A3877" s="44" t="str">
        <f t="shared" si="301"/>
        <v xml:space="preserve"> Metals Financial</v>
      </c>
      <c r="B3877" s="44" t="str">
        <f t="shared" si="302"/>
        <v/>
      </c>
      <c r="C3877" s="44" t="str">
        <f t="shared" si="303"/>
        <v>Metals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1</v>
      </c>
      <c r="F3877" s="218">
        <f t="shared" si="305"/>
        <v>20</v>
      </c>
      <c r="G3877" s="207">
        <v>1267574</v>
      </c>
      <c r="H3877" s="203">
        <v>37029.450810185182</v>
      </c>
      <c r="I3877" t="s">
        <v>3822</v>
      </c>
      <c r="M3877" t="s">
        <v>2482</v>
      </c>
      <c r="N3877" t="s">
        <v>3951</v>
      </c>
      <c r="O3877" t="s">
        <v>3952</v>
      </c>
      <c r="Q3877" s="204">
        <v>20</v>
      </c>
      <c r="S3877" t="s">
        <v>3898</v>
      </c>
      <c r="T3877" t="s">
        <v>3899</v>
      </c>
      <c r="U3877" s="206">
        <v>1548</v>
      </c>
      <c r="V3877" t="s">
        <v>3823</v>
      </c>
      <c r="W3877" t="s">
        <v>3922</v>
      </c>
      <c r="X3877" t="s">
        <v>3902</v>
      </c>
      <c r="Y3877" t="s">
        <v>3903</v>
      </c>
      <c r="Z3877" t="s">
        <v>3904</v>
      </c>
      <c r="AA3877">
        <v>2139300</v>
      </c>
    </row>
    <row r="3878" spans="1:29" x14ac:dyDescent="0.25">
      <c r="A3878" s="44" t="str">
        <f t="shared" si="301"/>
        <v>US Natural Gas Financial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30</v>
      </c>
      <c r="F3878" s="218">
        <f t="shared" si="305"/>
        <v>300000</v>
      </c>
      <c r="G3878" s="207">
        <v>1267575</v>
      </c>
      <c r="H3878" s="203">
        <v>37029.450856481482</v>
      </c>
      <c r="I3878" t="s">
        <v>2723</v>
      </c>
      <c r="M3878" t="s">
        <v>2476</v>
      </c>
      <c r="N3878" t="s">
        <v>3125</v>
      </c>
      <c r="O3878" t="s">
        <v>1170</v>
      </c>
      <c r="P3878" s="204">
        <v>10000</v>
      </c>
      <c r="S3878" t="s">
        <v>2477</v>
      </c>
      <c r="T3878" t="s">
        <v>3899</v>
      </c>
      <c r="U3878" s="206">
        <v>-0.105</v>
      </c>
      <c r="V3878" t="s">
        <v>2459</v>
      </c>
      <c r="W3878" t="s">
        <v>2460</v>
      </c>
      <c r="X3878" t="s">
        <v>2461</v>
      </c>
      <c r="Y3878" t="s">
        <v>3964</v>
      </c>
      <c r="Z3878" t="s">
        <v>3532</v>
      </c>
      <c r="AA3878" t="s">
        <v>529</v>
      </c>
      <c r="AB3878" s="203">
        <v>37043.875</v>
      </c>
      <c r="AC3878" s="203">
        <v>37072.875</v>
      </c>
    </row>
    <row r="3879" spans="1:29" x14ac:dyDescent="0.25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153</v>
      </c>
      <c r="F3879" s="218">
        <f t="shared" si="305"/>
        <v>382500</v>
      </c>
      <c r="G3879" s="207">
        <v>1267577</v>
      </c>
      <c r="H3879" s="203">
        <v>37029.450972222221</v>
      </c>
      <c r="I3879" t="s">
        <v>3782</v>
      </c>
      <c r="M3879" t="s">
        <v>2476</v>
      </c>
      <c r="N3879" t="s">
        <v>2711</v>
      </c>
      <c r="O3879" t="s">
        <v>2310</v>
      </c>
      <c r="Q3879" s="204">
        <v>2500</v>
      </c>
      <c r="S3879" t="s">
        <v>2477</v>
      </c>
      <c r="T3879" t="s">
        <v>3899</v>
      </c>
      <c r="U3879" s="206">
        <v>4.335</v>
      </c>
      <c r="V3879" t="s">
        <v>530</v>
      </c>
      <c r="W3879" t="s">
        <v>3390</v>
      </c>
      <c r="X3879" t="s">
        <v>2713</v>
      </c>
      <c r="Y3879" t="s">
        <v>3964</v>
      </c>
      <c r="Z3879" t="s">
        <v>3532</v>
      </c>
      <c r="AA3879" t="s">
        <v>531</v>
      </c>
      <c r="AB3879" s="203">
        <v>37043</v>
      </c>
      <c r="AC3879" s="203">
        <v>37195</v>
      </c>
    </row>
    <row r="3880" spans="1:29" x14ac:dyDescent="0.25">
      <c r="A3880" s="44" t="str">
        <f t="shared" si="301"/>
        <v>US Crude Financial</v>
      </c>
      <c r="B3880" s="44" t="str">
        <f t="shared" si="302"/>
        <v>US</v>
      </c>
      <c r="C3880" s="44" t="str">
        <f t="shared" si="303"/>
        <v>Crude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1</v>
      </c>
      <c r="F3880" s="218">
        <f t="shared" si="305"/>
        <v>50000</v>
      </c>
      <c r="G3880" s="207">
        <v>1267578</v>
      </c>
      <c r="H3880" s="203">
        <v>37029.450983796298</v>
      </c>
      <c r="I3880" t="s">
        <v>4149</v>
      </c>
      <c r="M3880" t="s">
        <v>3626</v>
      </c>
      <c r="N3880" t="s">
        <v>4150</v>
      </c>
      <c r="O3880" t="s">
        <v>4151</v>
      </c>
      <c r="P3880" s="204">
        <v>50000</v>
      </c>
      <c r="S3880" t="s">
        <v>2483</v>
      </c>
      <c r="T3880" t="s">
        <v>3899</v>
      </c>
      <c r="U3880" s="206">
        <v>29.44</v>
      </c>
      <c r="V3880" t="s">
        <v>2999</v>
      </c>
      <c r="W3880" t="s">
        <v>4153</v>
      </c>
      <c r="X3880" t="s">
        <v>4154</v>
      </c>
      <c r="Y3880" t="s">
        <v>3964</v>
      </c>
      <c r="Z3880" t="s">
        <v>3532</v>
      </c>
      <c r="AA3880" t="s">
        <v>532</v>
      </c>
      <c r="AB3880" s="203">
        <v>37043</v>
      </c>
      <c r="AC3880" s="203">
        <v>37072</v>
      </c>
    </row>
    <row r="3881" spans="1:29" x14ac:dyDescent="0.25">
      <c r="A3881" s="44" t="str">
        <f t="shared" si="301"/>
        <v>US Natural Gas Financial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151</v>
      </c>
      <c r="F3881" s="218">
        <f t="shared" si="305"/>
        <v>377500</v>
      </c>
      <c r="G3881" s="207">
        <v>1267579</v>
      </c>
      <c r="H3881" s="203">
        <v>37029.451006944444</v>
      </c>
      <c r="I3881" t="s">
        <v>3639</v>
      </c>
      <c r="M3881" t="s">
        <v>2476</v>
      </c>
      <c r="N3881" t="s">
        <v>2711</v>
      </c>
      <c r="O3881" t="s">
        <v>3148</v>
      </c>
      <c r="Q3881" s="204">
        <v>2500</v>
      </c>
      <c r="S3881" t="s">
        <v>2477</v>
      </c>
      <c r="T3881" t="s">
        <v>3899</v>
      </c>
      <c r="U3881" s="206">
        <v>4.7050000000000001</v>
      </c>
      <c r="V3881" t="s">
        <v>2361</v>
      </c>
      <c r="W3881" t="s">
        <v>3390</v>
      </c>
      <c r="X3881" t="s">
        <v>2713</v>
      </c>
      <c r="Y3881" t="s">
        <v>3964</v>
      </c>
      <c r="Z3881" t="s">
        <v>3532</v>
      </c>
      <c r="AA3881" t="s">
        <v>533</v>
      </c>
      <c r="AB3881" s="203">
        <v>37196</v>
      </c>
      <c r="AC3881" s="203">
        <v>37346</v>
      </c>
    </row>
    <row r="3882" spans="1:29" x14ac:dyDescent="0.25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8">
        <f t="shared" si="305"/>
        <v>10</v>
      </c>
      <c r="G3882" s="207">
        <v>1267582</v>
      </c>
      <c r="H3882" s="203">
        <v>37029.45140046296</v>
      </c>
      <c r="I3882" t="s">
        <v>4010</v>
      </c>
      <c r="M3882" t="s">
        <v>2482</v>
      </c>
      <c r="N3882" t="s">
        <v>3978</v>
      </c>
      <c r="O3882" t="s">
        <v>3979</v>
      </c>
      <c r="Q3882" s="204">
        <v>10</v>
      </c>
      <c r="S3882" t="s">
        <v>3898</v>
      </c>
      <c r="T3882" t="s">
        <v>3899</v>
      </c>
      <c r="U3882" s="206">
        <v>488</v>
      </c>
      <c r="V3882" t="s">
        <v>1604</v>
      </c>
      <c r="W3882" t="s">
        <v>3962</v>
      </c>
      <c r="X3882" t="s">
        <v>3902</v>
      </c>
      <c r="Y3882" t="s">
        <v>3903</v>
      </c>
      <c r="Z3882" t="s">
        <v>3904</v>
      </c>
      <c r="AA3882">
        <v>2139310</v>
      </c>
    </row>
    <row r="3883" spans="1:29" x14ac:dyDescent="0.25">
      <c r="A3883" s="44" t="str">
        <f t="shared" si="301"/>
        <v>US Crude Financial</v>
      </c>
      <c r="B3883" s="44" t="str">
        <f t="shared" si="302"/>
        <v>US</v>
      </c>
      <c r="C3883" s="44" t="str">
        <f t="shared" si="303"/>
        <v>Crude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8">
        <f t="shared" si="305"/>
        <v>50000</v>
      </c>
      <c r="G3883" s="207">
        <v>1267583</v>
      </c>
      <c r="H3883" s="203">
        <v>37029.451423611114</v>
      </c>
      <c r="I3883" t="s">
        <v>2346</v>
      </c>
      <c r="M3883" t="s">
        <v>3626</v>
      </c>
      <c r="N3883" t="s">
        <v>4150</v>
      </c>
      <c r="O3883" t="s">
        <v>2550</v>
      </c>
      <c r="P3883" s="204">
        <v>50000</v>
      </c>
      <c r="S3883" t="s">
        <v>2483</v>
      </c>
      <c r="T3883" t="s">
        <v>3899</v>
      </c>
      <c r="U3883" s="206">
        <v>29.9</v>
      </c>
      <c r="V3883" t="s">
        <v>2991</v>
      </c>
      <c r="W3883" t="s">
        <v>4153</v>
      </c>
      <c r="X3883" t="s">
        <v>4154</v>
      </c>
      <c r="Y3883" t="s">
        <v>3964</v>
      </c>
      <c r="Z3883" t="s">
        <v>3532</v>
      </c>
      <c r="AA3883" t="s">
        <v>534</v>
      </c>
      <c r="AB3883" s="203">
        <v>37073</v>
      </c>
      <c r="AC3883" s="203">
        <v>37103</v>
      </c>
    </row>
    <row r="3884" spans="1:29" x14ac:dyDescent="0.25">
      <c r="A3884" s="44" t="str">
        <f t="shared" si="301"/>
        <v xml:space="preserve"> Metals Financial</v>
      </c>
      <c r="B3884" s="44" t="str">
        <f t="shared" si="302"/>
        <v/>
      </c>
      <c r="C3884" s="44" t="str">
        <f t="shared" si="303"/>
        <v>Metals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8">
        <f t="shared" si="305"/>
        <v>10</v>
      </c>
      <c r="G3884" s="207">
        <v>1267585</v>
      </c>
      <c r="H3884" s="203">
        <v>37029.451469907406</v>
      </c>
      <c r="I3884" t="s">
        <v>1204</v>
      </c>
      <c r="M3884" t="s">
        <v>2482</v>
      </c>
      <c r="N3884" t="s">
        <v>3978</v>
      </c>
      <c r="O3884" t="s">
        <v>3979</v>
      </c>
      <c r="Q3884" s="204">
        <v>10</v>
      </c>
      <c r="S3884" t="s">
        <v>3898</v>
      </c>
      <c r="T3884" t="s">
        <v>3899</v>
      </c>
      <c r="U3884" s="206">
        <v>488</v>
      </c>
      <c r="V3884" t="s">
        <v>1580</v>
      </c>
      <c r="W3884" t="s">
        <v>3962</v>
      </c>
      <c r="X3884" t="s">
        <v>3902</v>
      </c>
      <c r="Y3884" t="s">
        <v>3903</v>
      </c>
      <c r="Z3884" t="s">
        <v>3904</v>
      </c>
      <c r="AA3884">
        <v>2139312</v>
      </c>
    </row>
    <row r="3885" spans="1:29" x14ac:dyDescent="0.25">
      <c r="A3885" s="44" t="str">
        <f t="shared" si="301"/>
        <v xml:space="preserve"> Metals Financial</v>
      </c>
      <c r="B3885" s="44" t="str">
        <f t="shared" si="302"/>
        <v/>
      </c>
      <c r="C3885" s="44" t="str">
        <f t="shared" si="303"/>
        <v>Metals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1</v>
      </c>
      <c r="F3885" s="218">
        <f t="shared" si="305"/>
        <v>20</v>
      </c>
      <c r="G3885" s="207">
        <v>1267587</v>
      </c>
      <c r="H3885" s="203">
        <v>37029.451597222222</v>
      </c>
      <c r="I3885" t="s">
        <v>3967</v>
      </c>
      <c r="M3885" t="s">
        <v>2482</v>
      </c>
      <c r="N3885" t="s">
        <v>3951</v>
      </c>
      <c r="O3885" t="s">
        <v>3952</v>
      </c>
      <c r="Q3885" s="204">
        <v>20</v>
      </c>
      <c r="S3885" t="s">
        <v>3898</v>
      </c>
      <c r="T3885" t="s">
        <v>3899</v>
      </c>
      <c r="U3885" s="206">
        <v>1549</v>
      </c>
      <c r="V3885" t="s">
        <v>3986</v>
      </c>
      <c r="W3885" t="s">
        <v>3922</v>
      </c>
      <c r="X3885" t="s">
        <v>3902</v>
      </c>
      <c r="Y3885" t="s">
        <v>3903</v>
      </c>
      <c r="Z3885" t="s">
        <v>3904</v>
      </c>
      <c r="AA3885">
        <v>2139314</v>
      </c>
    </row>
    <row r="3886" spans="1:29" x14ac:dyDescent="0.25">
      <c r="A3886" s="44" t="str">
        <f t="shared" si="301"/>
        <v xml:space="preserve"> Metals Financial</v>
      </c>
      <c r="B3886" s="44" t="str">
        <f t="shared" si="302"/>
        <v/>
      </c>
      <c r="C3886" s="44" t="str">
        <f t="shared" si="303"/>
        <v>Metals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</v>
      </c>
      <c r="F3886" s="218">
        <f t="shared" si="305"/>
        <v>20</v>
      </c>
      <c r="G3886" s="207">
        <v>1267588</v>
      </c>
      <c r="H3886" s="203">
        <v>37029.451736111114</v>
      </c>
      <c r="I3886" t="s">
        <v>4007</v>
      </c>
      <c r="M3886" t="s">
        <v>2482</v>
      </c>
      <c r="N3886" t="s">
        <v>3896</v>
      </c>
      <c r="O3886" t="s">
        <v>3897</v>
      </c>
      <c r="Q3886" s="204">
        <v>20</v>
      </c>
      <c r="S3886" t="s">
        <v>3898</v>
      </c>
      <c r="T3886" t="s">
        <v>3899</v>
      </c>
      <c r="U3886" s="206">
        <v>1714</v>
      </c>
      <c r="V3886" t="s">
        <v>2651</v>
      </c>
      <c r="W3886" t="s">
        <v>3922</v>
      </c>
      <c r="X3886" t="s">
        <v>3902</v>
      </c>
      <c r="Y3886" t="s">
        <v>3903</v>
      </c>
      <c r="Z3886" t="s">
        <v>3904</v>
      </c>
      <c r="AA3886">
        <v>2139317</v>
      </c>
    </row>
    <row r="3887" spans="1:29" x14ac:dyDescent="0.25">
      <c r="A3887" s="44" t="str">
        <f t="shared" si="301"/>
        <v>US Crude Financial</v>
      </c>
      <c r="B3887" s="44" t="str">
        <f t="shared" si="302"/>
        <v>US</v>
      </c>
      <c r="C3887" s="44" t="str">
        <f t="shared" si="303"/>
        <v>Crude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</v>
      </c>
      <c r="F3887" s="218">
        <f t="shared" si="305"/>
        <v>50000</v>
      </c>
      <c r="G3887" s="207">
        <v>1267589</v>
      </c>
      <c r="H3887" s="203">
        <v>37029.451793981483</v>
      </c>
      <c r="I3887" t="s">
        <v>4149</v>
      </c>
      <c r="M3887" t="s">
        <v>3626</v>
      </c>
      <c r="N3887" t="s">
        <v>4150</v>
      </c>
      <c r="O3887" t="s">
        <v>2550</v>
      </c>
      <c r="P3887" s="204">
        <v>50000</v>
      </c>
      <c r="S3887" t="s">
        <v>2483</v>
      </c>
      <c r="T3887" t="s">
        <v>3899</v>
      </c>
      <c r="U3887" s="206">
        <v>29.86</v>
      </c>
      <c r="V3887" t="s">
        <v>3218</v>
      </c>
      <c r="W3887" t="s">
        <v>4153</v>
      </c>
      <c r="X3887" t="s">
        <v>4154</v>
      </c>
      <c r="Y3887" t="s">
        <v>3964</v>
      </c>
      <c r="Z3887" t="s">
        <v>3532</v>
      </c>
      <c r="AA3887" t="s">
        <v>535</v>
      </c>
      <c r="AB3887" s="203">
        <v>37073</v>
      </c>
      <c r="AC3887" s="203">
        <v>37103</v>
      </c>
    </row>
    <row r="3888" spans="1:29" x14ac:dyDescent="0.25">
      <c r="A3888" s="44" t="str">
        <f t="shared" si="301"/>
        <v>US Crude Financial</v>
      </c>
      <c r="B3888" s="44" t="str">
        <f t="shared" si="302"/>
        <v>US</v>
      </c>
      <c r="C3888" s="44" t="str">
        <f t="shared" si="303"/>
        <v>Crude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18">
        <f t="shared" si="305"/>
        <v>25000</v>
      </c>
      <c r="G3888" s="207">
        <v>1267590</v>
      </c>
      <c r="H3888" s="203">
        <v>37029.451851851853</v>
      </c>
      <c r="I3888" t="s">
        <v>4149</v>
      </c>
      <c r="M3888" t="s">
        <v>3626</v>
      </c>
      <c r="N3888" t="s">
        <v>4150</v>
      </c>
      <c r="O3888" t="s">
        <v>2550</v>
      </c>
      <c r="Q3888" s="204">
        <v>25000</v>
      </c>
      <c r="S3888" t="s">
        <v>2483</v>
      </c>
      <c r="T3888" t="s">
        <v>3899</v>
      </c>
      <c r="U3888" s="206">
        <v>29.88</v>
      </c>
      <c r="V3888" t="s">
        <v>2999</v>
      </c>
      <c r="W3888" t="s">
        <v>4153</v>
      </c>
      <c r="X3888" t="s">
        <v>4154</v>
      </c>
      <c r="Y3888" t="s">
        <v>3964</v>
      </c>
      <c r="Z3888" t="s">
        <v>3532</v>
      </c>
      <c r="AA3888" t="s">
        <v>536</v>
      </c>
      <c r="AB3888" s="203">
        <v>37073</v>
      </c>
      <c r="AC3888" s="203">
        <v>37103</v>
      </c>
    </row>
    <row r="3889" spans="1:29" x14ac:dyDescent="0.25">
      <c r="A3889" s="44" t="str">
        <f t="shared" si="301"/>
        <v xml:space="preserve"> Metals Financial</v>
      </c>
      <c r="B3889" s="44" t="str">
        <f t="shared" si="302"/>
        <v/>
      </c>
      <c r="C3889" s="44" t="str">
        <f t="shared" si="303"/>
        <v>Metals</v>
      </c>
      <c r="D3889" s="44" t="str">
        <f t="shared" si="304"/>
        <v>Financial</v>
      </c>
      <c r="E3889" s="44">
        <f>IF(VLOOKUP(S3889,'DD-Lookup'!$J$6:$L$50,3,FALSE)="Monthly",(YEAR(AC3889)-YEAR(AB3889))*12+MONTH(AC3889)-MONTH(AB3889)+1,(AC3889-AB3889+1))</f>
        <v>1</v>
      </c>
      <c r="F3889" s="218">
        <f t="shared" si="305"/>
        <v>10</v>
      </c>
      <c r="G3889" s="207">
        <v>1267591</v>
      </c>
      <c r="H3889" s="203">
        <v>37029.451909722222</v>
      </c>
      <c r="I3889" t="s">
        <v>3958</v>
      </c>
      <c r="M3889" t="s">
        <v>2482</v>
      </c>
      <c r="N3889" t="s">
        <v>3951</v>
      </c>
      <c r="O3889" t="s">
        <v>3952</v>
      </c>
      <c r="P3889" s="204">
        <v>10</v>
      </c>
      <c r="S3889" t="s">
        <v>3898</v>
      </c>
      <c r="T3889" t="s">
        <v>3899</v>
      </c>
      <c r="U3889" s="206">
        <v>1548</v>
      </c>
      <c r="V3889" t="s">
        <v>4167</v>
      </c>
      <c r="W3889" t="s">
        <v>3922</v>
      </c>
      <c r="X3889" t="s">
        <v>3902</v>
      </c>
      <c r="Y3889" t="s">
        <v>3903</v>
      </c>
      <c r="Z3889" t="s">
        <v>3904</v>
      </c>
      <c r="AA3889">
        <v>2139319</v>
      </c>
    </row>
    <row r="3890" spans="1:29" x14ac:dyDescent="0.25">
      <c r="A3890" s="44" t="str">
        <f t="shared" si="301"/>
        <v xml:space="preserve"> Metals Financial</v>
      </c>
      <c r="B3890" s="44" t="str">
        <f t="shared" si="302"/>
        <v/>
      </c>
      <c r="C3890" s="44" t="str">
        <f t="shared" si="303"/>
        <v>Metals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8">
        <f t="shared" si="305"/>
        <v>5</v>
      </c>
      <c r="G3890" s="207">
        <v>1267592</v>
      </c>
      <c r="H3890" s="203">
        <v>37029.452060185184</v>
      </c>
      <c r="I3890" t="s">
        <v>1195</v>
      </c>
      <c r="M3890" t="s">
        <v>2482</v>
      </c>
      <c r="N3890" t="s">
        <v>3896</v>
      </c>
      <c r="O3890" t="s">
        <v>3897</v>
      </c>
      <c r="P3890" s="204">
        <v>5</v>
      </c>
      <c r="S3890" t="s">
        <v>3898</v>
      </c>
      <c r="T3890" t="s">
        <v>3899</v>
      </c>
      <c r="U3890" s="206">
        <v>1713</v>
      </c>
      <c r="V3890" t="s">
        <v>1196</v>
      </c>
      <c r="W3890" t="s">
        <v>3922</v>
      </c>
      <c r="X3890" t="s">
        <v>3902</v>
      </c>
      <c r="Y3890" t="s">
        <v>3903</v>
      </c>
      <c r="Z3890" t="s">
        <v>3904</v>
      </c>
      <c r="AA3890">
        <v>2139322</v>
      </c>
    </row>
    <row r="3891" spans="1:29" x14ac:dyDescent="0.25">
      <c r="A3891" s="44" t="str">
        <f t="shared" si="301"/>
        <v xml:space="preserve"> Natural Gas Physical</v>
      </c>
      <c r="B3891" s="44" t="str">
        <f t="shared" si="302"/>
        <v/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90</v>
      </c>
      <c r="F3891" s="218">
        <f t="shared" si="305"/>
        <v>2250000</v>
      </c>
      <c r="G3891" s="207">
        <v>1267595</v>
      </c>
      <c r="H3891" s="203">
        <v>37029.452476851853</v>
      </c>
      <c r="I3891" t="s">
        <v>3869</v>
      </c>
      <c r="M3891" t="s">
        <v>2476</v>
      </c>
      <c r="N3891" t="s">
        <v>3987</v>
      </c>
      <c r="O3891" t="s">
        <v>3988</v>
      </c>
      <c r="Q3891" s="204">
        <v>25000</v>
      </c>
      <c r="S3891" t="s">
        <v>3989</v>
      </c>
      <c r="T3891" t="s">
        <v>3990</v>
      </c>
      <c r="U3891" s="206">
        <v>26.45</v>
      </c>
      <c r="V3891" t="s">
        <v>4035</v>
      </c>
      <c r="W3891" t="s">
        <v>3991</v>
      </c>
      <c r="X3891" t="s">
        <v>3992</v>
      </c>
      <c r="Y3891" t="s">
        <v>3993</v>
      </c>
      <c r="Z3891" t="s">
        <v>3910</v>
      </c>
      <c r="AA3891">
        <v>103743</v>
      </c>
      <c r="AB3891" s="203">
        <v>37257</v>
      </c>
      <c r="AC3891" s="203">
        <v>37346</v>
      </c>
    </row>
    <row r="3892" spans="1:29" x14ac:dyDescent="0.25">
      <c r="A3892" s="44" t="str">
        <f t="shared" si="301"/>
        <v>US Natural Gas Financial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31</v>
      </c>
      <c r="F3892" s="218">
        <f t="shared" si="305"/>
        <v>155000</v>
      </c>
      <c r="G3892" s="207">
        <v>1267596</v>
      </c>
      <c r="H3892" s="203">
        <v>37029.452569444446</v>
      </c>
      <c r="I3892" t="s">
        <v>2672</v>
      </c>
      <c r="M3892" t="s">
        <v>2476</v>
      </c>
      <c r="N3892" t="s">
        <v>3125</v>
      </c>
      <c r="O3892" t="s">
        <v>3229</v>
      </c>
      <c r="P3892" s="204">
        <v>5000</v>
      </c>
      <c r="S3892" t="s">
        <v>2477</v>
      </c>
      <c r="T3892" t="s">
        <v>3899</v>
      </c>
      <c r="U3892" s="206">
        <v>0.24</v>
      </c>
      <c r="V3892" t="s">
        <v>2756</v>
      </c>
      <c r="W3892" t="s">
        <v>3126</v>
      </c>
      <c r="X3892" t="s">
        <v>3127</v>
      </c>
      <c r="Y3892" t="s">
        <v>3964</v>
      </c>
      <c r="Z3892" t="s">
        <v>3532</v>
      </c>
      <c r="AA3892" t="s">
        <v>537</v>
      </c>
      <c r="AB3892" s="203">
        <v>37165</v>
      </c>
      <c r="AC3892" s="203">
        <v>37195</v>
      </c>
    </row>
    <row r="3893" spans="1:29" x14ac:dyDescent="0.25">
      <c r="A3893" s="44" t="str">
        <f t="shared" si="301"/>
        <v>US Crude Financial</v>
      </c>
      <c r="B3893" s="44" t="str">
        <f t="shared" si="302"/>
        <v>US</v>
      </c>
      <c r="C3893" s="44" t="str">
        <f t="shared" si="303"/>
        <v>Crude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8">
        <f t="shared" si="305"/>
        <v>50000</v>
      </c>
      <c r="G3893" s="207">
        <v>1267598</v>
      </c>
      <c r="H3893" s="203">
        <v>37029.452650462961</v>
      </c>
      <c r="I3893" t="s">
        <v>2710</v>
      </c>
      <c r="M3893" t="s">
        <v>3626</v>
      </c>
      <c r="N3893" t="s">
        <v>4150</v>
      </c>
      <c r="O3893" t="s">
        <v>4151</v>
      </c>
      <c r="Q3893" s="204">
        <v>50000</v>
      </c>
      <c r="S3893" t="s">
        <v>2483</v>
      </c>
      <c r="T3893" t="s">
        <v>3899</v>
      </c>
      <c r="U3893" s="206">
        <v>29.42</v>
      </c>
      <c r="V3893" t="s">
        <v>3743</v>
      </c>
      <c r="W3893" t="s">
        <v>4153</v>
      </c>
      <c r="X3893" t="s">
        <v>4154</v>
      </c>
      <c r="Y3893" t="s">
        <v>3964</v>
      </c>
      <c r="Z3893" t="s">
        <v>3532</v>
      </c>
      <c r="AA3893" t="s">
        <v>538</v>
      </c>
      <c r="AB3893" s="203">
        <v>37043</v>
      </c>
      <c r="AC3893" s="203">
        <v>37072</v>
      </c>
    </row>
    <row r="3894" spans="1:29" x14ac:dyDescent="0.25">
      <c r="A3894" s="44" t="str">
        <f t="shared" si="301"/>
        <v xml:space="preserve"> Natural Gas Physical</v>
      </c>
      <c r="B3894" s="44" t="str">
        <f t="shared" si="302"/>
        <v/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4</v>
      </c>
      <c r="F3894" s="218">
        <f t="shared" si="305"/>
        <v>12000</v>
      </c>
      <c r="G3894" s="207">
        <v>1267600</v>
      </c>
      <c r="H3894" s="203">
        <v>37029.452696759261</v>
      </c>
      <c r="I3894" t="s">
        <v>3816</v>
      </c>
      <c r="M3894" t="s">
        <v>2476</v>
      </c>
      <c r="N3894" t="s">
        <v>2391</v>
      </c>
      <c r="O3894" t="s">
        <v>2080</v>
      </c>
      <c r="P3894" s="204">
        <v>3000</v>
      </c>
      <c r="S3894" t="s">
        <v>4050</v>
      </c>
      <c r="T3894" t="s">
        <v>2392</v>
      </c>
      <c r="U3894" s="206">
        <v>5.42</v>
      </c>
      <c r="V3894" t="s">
        <v>3817</v>
      </c>
      <c r="W3894" t="s">
        <v>2394</v>
      </c>
      <c r="X3894" t="s">
        <v>2395</v>
      </c>
      <c r="Y3894" t="s">
        <v>3114</v>
      </c>
      <c r="Z3894" t="s">
        <v>3533</v>
      </c>
      <c r="AA3894">
        <v>798435</v>
      </c>
      <c r="AB3894" s="203">
        <v>37029.875</v>
      </c>
      <c r="AC3894" s="203">
        <v>37032.875</v>
      </c>
    </row>
    <row r="3895" spans="1:29" x14ac:dyDescent="0.25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8">
        <f t="shared" si="305"/>
        <v>10</v>
      </c>
      <c r="G3895" s="207">
        <v>1267601</v>
      </c>
      <c r="H3895" s="203">
        <v>37029.452893518515</v>
      </c>
      <c r="I3895" t="s">
        <v>4157</v>
      </c>
      <c r="M3895" t="s">
        <v>2482</v>
      </c>
      <c r="N3895" t="s">
        <v>3978</v>
      </c>
      <c r="O3895" t="s">
        <v>3979</v>
      </c>
      <c r="P3895" s="204">
        <v>10</v>
      </c>
      <c r="S3895" t="s">
        <v>3898</v>
      </c>
      <c r="T3895" t="s">
        <v>3899</v>
      </c>
      <c r="U3895" s="206">
        <v>487.5</v>
      </c>
      <c r="V3895" t="s">
        <v>3075</v>
      </c>
      <c r="W3895" t="s">
        <v>3962</v>
      </c>
      <c r="X3895" t="s">
        <v>3902</v>
      </c>
      <c r="Y3895" t="s">
        <v>3903</v>
      </c>
      <c r="Z3895" t="s">
        <v>3904</v>
      </c>
      <c r="AA3895">
        <v>2139336</v>
      </c>
    </row>
    <row r="3896" spans="1:29" x14ac:dyDescent="0.25">
      <c r="A3896" s="44" t="str">
        <f t="shared" si="301"/>
        <v>US Natural Gas Financial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30</v>
      </c>
      <c r="F3896" s="218">
        <f t="shared" si="305"/>
        <v>150000</v>
      </c>
      <c r="G3896" s="207">
        <v>1267602</v>
      </c>
      <c r="H3896" s="203">
        <v>37029.452928240738</v>
      </c>
      <c r="I3896" t="s">
        <v>2654</v>
      </c>
      <c r="M3896" t="s">
        <v>2476</v>
      </c>
      <c r="N3896" t="s">
        <v>3125</v>
      </c>
      <c r="O3896" t="s">
        <v>3712</v>
      </c>
      <c r="P3896" s="204">
        <v>5000</v>
      </c>
      <c r="S3896" t="s">
        <v>2477</v>
      </c>
      <c r="T3896" t="s">
        <v>3899</v>
      </c>
      <c r="U3896" s="206">
        <v>8.2500000000000004E-2</v>
      </c>
      <c r="V3896" t="s">
        <v>415</v>
      </c>
      <c r="W3896" t="s">
        <v>2384</v>
      </c>
      <c r="X3896" t="s">
        <v>2385</v>
      </c>
      <c r="Y3896" t="s">
        <v>3964</v>
      </c>
      <c r="Z3896" t="s">
        <v>3532</v>
      </c>
      <c r="AA3896" t="s">
        <v>539</v>
      </c>
      <c r="AB3896" s="203">
        <v>37043.875</v>
      </c>
      <c r="AC3896" s="203">
        <v>37072.875</v>
      </c>
    </row>
    <row r="3897" spans="1:29" x14ac:dyDescent="0.25">
      <c r="A3897" s="44" t="str">
        <f t="shared" si="301"/>
        <v>US Crude Financial</v>
      </c>
      <c r="B3897" s="44" t="str">
        <f t="shared" si="302"/>
        <v>US</v>
      </c>
      <c r="C3897" s="44" t="str">
        <f t="shared" si="303"/>
        <v>Crude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1</v>
      </c>
      <c r="F3897" s="218">
        <f t="shared" si="305"/>
        <v>50000</v>
      </c>
      <c r="G3897" s="207">
        <v>1267603</v>
      </c>
      <c r="H3897" s="203">
        <v>37029.452939814815</v>
      </c>
      <c r="I3897" t="s">
        <v>4149</v>
      </c>
      <c r="M3897" t="s">
        <v>3626</v>
      </c>
      <c r="N3897" t="s">
        <v>4150</v>
      </c>
      <c r="O3897" t="s">
        <v>2550</v>
      </c>
      <c r="Q3897" s="204">
        <v>50000</v>
      </c>
      <c r="S3897" t="s">
        <v>2483</v>
      </c>
      <c r="T3897" t="s">
        <v>3899</v>
      </c>
      <c r="U3897" s="206">
        <v>29.92</v>
      </c>
      <c r="V3897" t="s">
        <v>2372</v>
      </c>
      <c r="W3897" t="s">
        <v>4153</v>
      </c>
      <c r="X3897" t="s">
        <v>4154</v>
      </c>
      <c r="Y3897" t="s">
        <v>3964</v>
      </c>
      <c r="Z3897" t="s">
        <v>3532</v>
      </c>
      <c r="AA3897" t="s">
        <v>540</v>
      </c>
      <c r="AB3897" s="203">
        <v>37073</v>
      </c>
      <c r="AC3897" s="203">
        <v>37103</v>
      </c>
    </row>
    <row r="3898" spans="1:29" x14ac:dyDescent="0.25">
      <c r="A3898" s="44" t="str">
        <f t="shared" si="301"/>
        <v>US LPG Financial</v>
      </c>
      <c r="B3898" s="44" t="str">
        <f t="shared" si="302"/>
        <v>US</v>
      </c>
      <c r="C3898" s="44" t="str">
        <f t="shared" si="303"/>
        <v>LPG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3</v>
      </c>
      <c r="F3898" s="218">
        <f t="shared" si="305"/>
        <v>30000</v>
      </c>
      <c r="G3898" s="207">
        <v>1267604</v>
      </c>
      <c r="H3898" s="203">
        <v>37029.453067129631</v>
      </c>
      <c r="I3898" t="s">
        <v>3209</v>
      </c>
      <c r="M3898" t="s">
        <v>2481</v>
      </c>
      <c r="N3898" t="s">
        <v>2758</v>
      </c>
      <c r="O3898" t="s">
        <v>541</v>
      </c>
      <c r="P3898" s="204">
        <v>10000</v>
      </c>
      <c r="S3898" t="s">
        <v>3235</v>
      </c>
      <c r="T3898" t="s">
        <v>3899</v>
      </c>
      <c r="U3898" s="206">
        <v>54.125</v>
      </c>
      <c r="V3898" t="s">
        <v>3210</v>
      </c>
      <c r="W3898" t="s">
        <v>2760</v>
      </c>
      <c r="X3898" t="s">
        <v>2761</v>
      </c>
      <c r="Y3898" t="s">
        <v>3964</v>
      </c>
      <c r="Z3898" t="s">
        <v>3532</v>
      </c>
      <c r="AA3898" t="s">
        <v>542</v>
      </c>
      <c r="AB3898" s="203">
        <v>37165</v>
      </c>
      <c r="AC3898" s="203">
        <v>37256</v>
      </c>
    </row>
    <row r="3899" spans="1:29" x14ac:dyDescent="0.25">
      <c r="A3899" s="44" t="str">
        <f t="shared" si="301"/>
        <v>US Power Physical</v>
      </c>
      <c r="B3899" s="44" t="str">
        <f t="shared" si="302"/>
        <v>US</v>
      </c>
      <c r="C3899" s="44" t="str">
        <f t="shared" si="303"/>
        <v>Power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4</v>
      </c>
      <c r="F3899" s="218">
        <f t="shared" si="305"/>
        <v>200</v>
      </c>
      <c r="G3899" s="207">
        <v>1267605</v>
      </c>
      <c r="H3899" s="203">
        <v>37029.453101851854</v>
      </c>
      <c r="I3899" t="s">
        <v>2719</v>
      </c>
      <c r="M3899" t="s">
        <v>3301</v>
      </c>
      <c r="N3899" t="s">
        <v>2631</v>
      </c>
      <c r="O3899" t="s">
        <v>1629</v>
      </c>
      <c r="P3899" s="204">
        <v>50</v>
      </c>
      <c r="S3899" t="s">
        <v>2475</v>
      </c>
      <c r="T3899" t="s">
        <v>3899</v>
      </c>
      <c r="U3899" s="206">
        <v>52.25</v>
      </c>
      <c r="V3899" t="s">
        <v>3091</v>
      </c>
      <c r="W3899" t="s">
        <v>2642</v>
      </c>
      <c r="X3899" t="s">
        <v>2643</v>
      </c>
      <c r="Y3899" t="s">
        <v>4166</v>
      </c>
      <c r="Z3899" t="s">
        <v>3527</v>
      </c>
      <c r="AA3899">
        <v>615469.1</v>
      </c>
      <c r="AB3899" s="203">
        <v>37033.875</v>
      </c>
      <c r="AC3899" s="203">
        <v>37036.875</v>
      </c>
    </row>
    <row r="3900" spans="1:29" x14ac:dyDescent="0.25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8">
        <f t="shared" si="305"/>
        <v>20</v>
      </c>
      <c r="G3900" s="207">
        <v>1267607</v>
      </c>
      <c r="H3900" s="203">
        <v>37029.453379629631</v>
      </c>
      <c r="I3900" t="s">
        <v>1204</v>
      </c>
      <c r="M3900" t="s">
        <v>2482</v>
      </c>
      <c r="N3900" t="s">
        <v>3896</v>
      </c>
      <c r="O3900" t="s">
        <v>3897</v>
      </c>
      <c r="Q3900" s="204">
        <v>20</v>
      </c>
      <c r="S3900" t="s">
        <v>3898</v>
      </c>
      <c r="T3900" t="s">
        <v>3899</v>
      </c>
      <c r="U3900" s="206">
        <v>1714</v>
      </c>
      <c r="V3900" t="s">
        <v>1579</v>
      </c>
      <c r="W3900" t="s">
        <v>3922</v>
      </c>
      <c r="X3900" t="s">
        <v>3902</v>
      </c>
      <c r="Y3900" t="s">
        <v>3903</v>
      </c>
      <c r="Z3900" t="s">
        <v>3904</v>
      </c>
      <c r="AA3900">
        <v>2139340</v>
      </c>
    </row>
    <row r="3901" spans="1:29" x14ac:dyDescent="0.25">
      <c r="A3901" s="44" t="str">
        <f t="shared" si="301"/>
        <v>US LPG Financial</v>
      </c>
      <c r="B3901" s="44" t="str">
        <f t="shared" si="302"/>
        <v>US</v>
      </c>
      <c r="C3901" s="44" t="str">
        <f t="shared" si="303"/>
        <v>LPG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8">
        <f t="shared" si="305"/>
        <v>10000</v>
      </c>
      <c r="G3901" s="207">
        <v>1267608</v>
      </c>
      <c r="H3901" s="203">
        <v>37029.453379629631</v>
      </c>
      <c r="I3901" t="s">
        <v>543</v>
      </c>
      <c r="M3901" t="s">
        <v>2481</v>
      </c>
      <c r="N3901" t="s">
        <v>2758</v>
      </c>
      <c r="O3901" t="s">
        <v>2759</v>
      </c>
      <c r="P3901" s="204">
        <v>10000</v>
      </c>
      <c r="S3901" t="s">
        <v>3235</v>
      </c>
      <c r="T3901" t="s">
        <v>3899</v>
      </c>
      <c r="U3901" s="206">
        <v>52.125</v>
      </c>
      <c r="V3901" t="s">
        <v>544</v>
      </c>
      <c r="W3901" t="s">
        <v>2760</v>
      </c>
      <c r="X3901" t="s">
        <v>2761</v>
      </c>
      <c r="Y3901" t="s">
        <v>3964</v>
      </c>
      <c r="Z3901" t="s">
        <v>3532</v>
      </c>
      <c r="AA3901" t="s">
        <v>545</v>
      </c>
      <c r="AB3901" s="203">
        <v>37043.875</v>
      </c>
      <c r="AC3901" s="203">
        <v>37072.875</v>
      </c>
    </row>
    <row r="3902" spans="1:29" x14ac:dyDescent="0.25">
      <c r="A3902" s="44" t="str">
        <f t="shared" si="301"/>
        <v>US Natural Gas Financial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13</v>
      </c>
      <c r="F3902" s="218">
        <f t="shared" si="305"/>
        <v>325000</v>
      </c>
      <c r="G3902" s="207">
        <v>1267609</v>
      </c>
      <c r="H3902" s="203">
        <v>37029.453402777777</v>
      </c>
      <c r="I3902" t="s">
        <v>2365</v>
      </c>
      <c r="M3902" t="s">
        <v>2476</v>
      </c>
      <c r="N3902" t="s">
        <v>2711</v>
      </c>
      <c r="O3902" t="s">
        <v>2588</v>
      </c>
      <c r="Q3902" s="204">
        <v>25000</v>
      </c>
      <c r="S3902" t="s">
        <v>2477</v>
      </c>
      <c r="T3902" t="s">
        <v>3899</v>
      </c>
      <c r="U3902" s="206">
        <v>4.1749999999999998</v>
      </c>
      <c r="V3902" t="s">
        <v>2922</v>
      </c>
      <c r="W3902" t="s">
        <v>3181</v>
      </c>
      <c r="X3902" t="s">
        <v>2306</v>
      </c>
      <c r="Y3902" t="s">
        <v>3964</v>
      </c>
      <c r="Z3902" t="s">
        <v>3532</v>
      </c>
      <c r="AA3902" t="s">
        <v>546</v>
      </c>
      <c r="AB3902" s="203">
        <v>37030.875</v>
      </c>
      <c r="AC3902" s="203">
        <v>37042.875</v>
      </c>
    </row>
    <row r="3903" spans="1:29" x14ac:dyDescent="0.25">
      <c r="A3903" s="44" t="str">
        <f t="shared" si="301"/>
        <v xml:space="preserve"> Metals Financial</v>
      </c>
      <c r="B3903" s="44" t="str">
        <f t="shared" si="302"/>
        <v/>
      </c>
      <c r="C3903" s="44" t="str">
        <f t="shared" si="303"/>
        <v>Metals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1</v>
      </c>
      <c r="F3903" s="218">
        <f t="shared" si="305"/>
        <v>20</v>
      </c>
      <c r="G3903" s="207">
        <v>1267610</v>
      </c>
      <c r="H3903" s="203">
        <v>37029.453611111108</v>
      </c>
      <c r="I3903" t="s">
        <v>4007</v>
      </c>
      <c r="M3903" t="s">
        <v>2482</v>
      </c>
      <c r="N3903" t="s">
        <v>3896</v>
      </c>
      <c r="O3903" t="s">
        <v>3897</v>
      </c>
      <c r="P3903" s="204">
        <v>20</v>
      </c>
      <c r="S3903" t="s">
        <v>3898</v>
      </c>
      <c r="T3903" t="s">
        <v>3899</v>
      </c>
      <c r="U3903" s="206">
        <v>1713</v>
      </c>
      <c r="V3903" t="s">
        <v>2651</v>
      </c>
      <c r="W3903" t="s">
        <v>3922</v>
      </c>
      <c r="X3903" t="s">
        <v>3902</v>
      </c>
      <c r="Y3903" t="s">
        <v>3903</v>
      </c>
      <c r="Z3903" t="s">
        <v>3904</v>
      </c>
      <c r="AA3903">
        <v>2139343</v>
      </c>
    </row>
    <row r="3904" spans="1:29" x14ac:dyDescent="0.25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151</v>
      </c>
      <c r="F3904" s="218">
        <f t="shared" si="305"/>
        <v>377500</v>
      </c>
      <c r="G3904" s="207">
        <v>1267616</v>
      </c>
      <c r="H3904" s="203">
        <v>37029.454467592594</v>
      </c>
      <c r="I3904" t="s">
        <v>3136</v>
      </c>
      <c r="M3904" t="s">
        <v>2476</v>
      </c>
      <c r="N3904" t="s">
        <v>2711</v>
      </c>
      <c r="O3904" t="s">
        <v>3148</v>
      </c>
      <c r="P3904" s="204">
        <v>2500</v>
      </c>
      <c r="S3904" t="s">
        <v>2477</v>
      </c>
      <c r="T3904" t="s">
        <v>3899</v>
      </c>
      <c r="U3904" s="206">
        <v>4.7</v>
      </c>
      <c r="V3904" t="s">
        <v>3139</v>
      </c>
      <c r="W3904" t="s">
        <v>3390</v>
      </c>
      <c r="X3904" t="s">
        <v>2713</v>
      </c>
      <c r="Y3904" t="s">
        <v>3964</v>
      </c>
      <c r="Z3904" t="s">
        <v>3532</v>
      </c>
      <c r="AA3904" t="s">
        <v>547</v>
      </c>
      <c r="AB3904" s="203">
        <v>37196</v>
      </c>
      <c r="AC3904" s="203">
        <v>37346</v>
      </c>
    </row>
    <row r="3905" spans="1:29" x14ac:dyDescent="0.25">
      <c r="A3905" s="44" t="str">
        <f t="shared" si="301"/>
        <v>US Natural Gas Financial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31</v>
      </c>
      <c r="F3905" s="218">
        <f t="shared" si="305"/>
        <v>155000</v>
      </c>
      <c r="G3905" s="207">
        <v>1267618</v>
      </c>
      <c r="H3905" s="203">
        <v>37029.454525462963</v>
      </c>
      <c r="I3905" t="s">
        <v>3118</v>
      </c>
      <c r="M3905" t="s">
        <v>2476</v>
      </c>
      <c r="N3905" t="s">
        <v>3125</v>
      </c>
      <c r="O3905" t="s">
        <v>3227</v>
      </c>
      <c r="P3905" s="204">
        <v>5000</v>
      </c>
      <c r="S3905" t="s">
        <v>2477</v>
      </c>
      <c r="T3905" t="s">
        <v>3899</v>
      </c>
      <c r="U3905" s="206">
        <v>0.20749999999999999</v>
      </c>
      <c r="V3905" t="s">
        <v>3789</v>
      </c>
      <c r="W3905" t="s">
        <v>3126</v>
      </c>
      <c r="X3905" t="s">
        <v>3127</v>
      </c>
      <c r="Y3905" t="s">
        <v>3964</v>
      </c>
      <c r="Z3905" t="s">
        <v>3532</v>
      </c>
      <c r="AA3905" t="s">
        <v>548</v>
      </c>
      <c r="AB3905" s="203">
        <v>37165</v>
      </c>
      <c r="AC3905" s="203">
        <v>37195</v>
      </c>
    </row>
    <row r="3906" spans="1:29" x14ac:dyDescent="0.25">
      <c r="A3906" s="44" t="str">
        <f t="shared" si="301"/>
        <v xml:space="preserve"> Metals Financial</v>
      </c>
      <c r="B3906" s="44" t="str">
        <f t="shared" si="302"/>
        <v/>
      </c>
      <c r="C3906" s="44" t="str">
        <f t="shared" si="303"/>
        <v>Metals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1</v>
      </c>
      <c r="F3906" s="218">
        <f t="shared" si="305"/>
        <v>2</v>
      </c>
      <c r="G3906" s="207">
        <v>1267619</v>
      </c>
      <c r="H3906" s="203">
        <v>37029.454560185186</v>
      </c>
      <c r="I3906" t="s">
        <v>3966</v>
      </c>
      <c r="M3906" t="s">
        <v>2482</v>
      </c>
      <c r="N3906" t="s">
        <v>3896</v>
      </c>
      <c r="O3906" t="s">
        <v>3897</v>
      </c>
      <c r="P3906" s="204">
        <v>2</v>
      </c>
      <c r="S3906" t="s">
        <v>3898</v>
      </c>
      <c r="T3906" t="s">
        <v>3899</v>
      </c>
      <c r="U3906" s="206">
        <v>1712</v>
      </c>
      <c r="V3906" t="s">
        <v>4025</v>
      </c>
      <c r="W3906" t="s">
        <v>3922</v>
      </c>
      <c r="X3906" t="s">
        <v>3902</v>
      </c>
      <c r="Y3906" t="s">
        <v>3903</v>
      </c>
      <c r="Z3906" t="s">
        <v>3904</v>
      </c>
      <c r="AA3906">
        <v>2139349</v>
      </c>
    </row>
    <row r="3907" spans="1:29" x14ac:dyDescent="0.25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8">
        <f t="shared" si="305"/>
        <v>6</v>
      </c>
      <c r="G3907" s="207">
        <v>1267620</v>
      </c>
      <c r="H3907" s="203">
        <v>37029.454652777778</v>
      </c>
      <c r="I3907" t="s">
        <v>3971</v>
      </c>
      <c r="M3907" t="s">
        <v>2482</v>
      </c>
      <c r="N3907" t="s">
        <v>3972</v>
      </c>
      <c r="O3907" t="s">
        <v>3973</v>
      </c>
      <c r="P3907" s="204">
        <v>6</v>
      </c>
      <c r="S3907" t="s">
        <v>3974</v>
      </c>
      <c r="T3907" t="s">
        <v>3899</v>
      </c>
      <c r="U3907" s="206">
        <v>7235</v>
      </c>
      <c r="V3907" t="s">
        <v>3975</v>
      </c>
      <c r="W3907" t="s">
        <v>3976</v>
      </c>
      <c r="X3907" t="s">
        <v>3902</v>
      </c>
      <c r="Y3907" t="s">
        <v>3903</v>
      </c>
      <c r="Z3907" t="s">
        <v>3904</v>
      </c>
      <c r="AA3907">
        <v>2139351</v>
      </c>
    </row>
    <row r="3908" spans="1:29" x14ac:dyDescent="0.25">
      <c r="A3908" s="44" t="str">
        <f t="shared" si="301"/>
        <v xml:space="preserve"> Crude Financial</v>
      </c>
      <c r="B3908" s="44" t="str">
        <f t="shared" si="302"/>
        <v/>
      </c>
      <c r="C3908" s="44" t="str">
        <f t="shared" si="303"/>
        <v>Crude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3</v>
      </c>
      <c r="F3908" s="218">
        <f t="shared" si="305"/>
        <v>45000</v>
      </c>
      <c r="G3908" s="207">
        <v>1267621</v>
      </c>
      <c r="H3908" s="203">
        <v>37029.454699074071</v>
      </c>
      <c r="I3908" t="s">
        <v>3076</v>
      </c>
      <c r="M3908" t="s">
        <v>3626</v>
      </c>
      <c r="N3908" t="s">
        <v>4115</v>
      </c>
      <c r="O3908" t="s">
        <v>4116</v>
      </c>
      <c r="P3908" s="204">
        <v>15000</v>
      </c>
      <c r="S3908" t="s">
        <v>2483</v>
      </c>
      <c r="T3908" t="s">
        <v>3899</v>
      </c>
      <c r="U3908" s="206">
        <v>27.74</v>
      </c>
      <c r="V3908" t="s">
        <v>3077</v>
      </c>
      <c r="W3908" t="s">
        <v>4117</v>
      </c>
      <c r="X3908" t="s">
        <v>4118</v>
      </c>
      <c r="Y3908" t="s">
        <v>3964</v>
      </c>
      <c r="Z3908" t="s">
        <v>1184</v>
      </c>
      <c r="AA3908" t="s">
        <v>549</v>
      </c>
      <c r="AB3908" s="203">
        <v>37073</v>
      </c>
      <c r="AC3908" s="203">
        <v>37164</v>
      </c>
    </row>
    <row r="3909" spans="1:29" x14ac:dyDescent="0.25">
      <c r="A3909" s="44" t="str">
        <f t="shared" si="301"/>
        <v>US Crude Physical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31</v>
      </c>
      <c r="F3909" s="218">
        <f t="shared" si="305"/>
        <v>31000</v>
      </c>
      <c r="G3909" s="207">
        <v>1267622</v>
      </c>
      <c r="H3909" s="203">
        <v>37029.455069444448</v>
      </c>
      <c r="I3909" t="s">
        <v>2346</v>
      </c>
      <c r="M3909" t="s">
        <v>3626</v>
      </c>
      <c r="N3909" t="s">
        <v>3716</v>
      </c>
      <c r="O3909" t="s">
        <v>1228</v>
      </c>
      <c r="P3909" s="204">
        <v>1000</v>
      </c>
      <c r="S3909" t="s">
        <v>3718</v>
      </c>
      <c r="T3909" t="s">
        <v>3899</v>
      </c>
      <c r="U3909" s="206">
        <v>0.15</v>
      </c>
      <c r="V3909" t="s">
        <v>2991</v>
      </c>
      <c r="W3909" t="s">
        <v>3700</v>
      </c>
      <c r="X3909" t="s">
        <v>3719</v>
      </c>
      <c r="Y3909" t="s">
        <v>3964</v>
      </c>
      <c r="Z3909" t="s">
        <v>3720</v>
      </c>
      <c r="AA3909" t="s">
        <v>550</v>
      </c>
      <c r="AB3909" s="203">
        <v>37073.875</v>
      </c>
      <c r="AC3909" s="203">
        <v>37103.875</v>
      </c>
    </row>
    <row r="3910" spans="1:29" x14ac:dyDescent="0.25">
      <c r="A3910" s="44" t="str">
        <f t="shared" si="301"/>
        <v>US Crude Financial</v>
      </c>
      <c r="B3910" s="44" t="str">
        <f t="shared" si="302"/>
        <v>US</v>
      </c>
      <c r="C3910" s="44" t="str">
        <f t="shared" si="303"/>
        <v>Crude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18">
        <f t="shared" si="305"/>
        <v>50000</v>
      </c>
      <c r="G3910" s="207">
        <v>1267623</v>
      </c>
      <c r="H3910" s="203">
        <v>37029.455243055556</v>
      </c>
      <c r="I3910" t="s">
        <v>4149</v>
      </c>
      <c r="M3910" t="s">
        <v>3626</v>
      </c>
      <c r="N3910" t="s">
        <v>4150</v>
      </c>
      <c r="O3910" t="s">
        <v>4151</v>
      </c>
      <c r="Q3910" s="204">
        <v>50000</v>
      </c>
      <c r="S3910" t="s">
        <v>2483</v>
      </c>
      <c r="T3910" t="s">
        <v>3899</v>
      </c>
      <c r="U3910" s="206">
        <v>29.5</v>
      </c>
      <c r="V3910" t="s">
        <v>4152</v>
      </c>
      <c r="W3910" t="s">
        <v>4153</v>
      </c>
      <c r="X3910" t="s">
        <v>4154</v>
      </c>
      <c r="Y3910" t="s">
        <v>3964</v>
      </c>
      <c r="Z3910" t="s">
        <v>3532</v>
      </c>
      <c r="AA3910" t="s">
        <v>551</v>
      </c>
      <c r="AB3910" s="203">
        <v>37043</v>
      </c>
      <c r="AC3910" s="203">
        <v>37072</v>
      </c>
    </row>
    <row r="3911" spans="1:29" x14ac:dyDescent="0.25">
      <c r="A3911" s="44" t="str">
        <f t="shared" si="301"/>
        <v>US Power Physical</v>
      </c>
      <c r="B3911" s="44" t="str">
        <f t="shared" si="302"/>
        <v>US</v>
      </c>
      <c r="C3911" s="44" t="str">
        <f t="shared" si="303"/>
        <v>Power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10</v>
      </c>
      <c r="F3911" s="218">
        <f t="shared" si="305"/>
        <v>250</v>
      </c>
      <c r="G3911" s="207">
        <v>1267624</v>
      </c>
      <c r="H3911" s="203">
        <v>37029.45553240741</v>
      </c>
      <c r="I3911" t="s">
        <v>2455</v>
      </c>
      <c r="M3911" t="s">
        <v>3301</v>
      </c>
      <c r="N3911" t="s">
        <v>2406</v>
      </c>
      <c r="O3911" t="s">
        <v>500</v>
      </c>
      <c r="Q3911" s="204">
        <v>25</v>
      </c>
      <c r="S3911" t="s">
        <v>2475</v>
      </c>
      <c r="T3911" t="s">
        <v>3899</v>
      </c>
      <c r="U3911" s="206">
        <v>85</v>
      </c>
      <c r="V3911" t="s">
        <v>2466</v>
      </c>
      <c r="W3911" t="s">
        <v>2414</v>
      </c>
      <c r="X3911" t="s">
        <v>2408</v>
      </c>
      <c r="Y3911" t="s">
        <v>4166</v>
      </c>
      <c r="Z3911" t="s">
        <v>3527</v>
      </c>
      <c r="AA3911">
        <v>615472.1</v>
      </c>
      <c r="AB3911" s="203">
        <v>37033.875</v>
      </c>
      <c r="AC3911" s="203">
        <v>37042.875</v>
      </c>
    </row>
    <row r="3912" spans="1:29" x14ac:dyDescent="0.25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8">
        <f t="shared" si="305"/>
        <v>20</v>
      </c>
      <c r="G3912" s="207">
        <v>1267625</v>
      </c>
      <c r="H3912" s="203">
        <v>37029.455578703702</v>
      </c>
      <c r="I3912" t="s">
        <v>3958</v>
      </c>
      <c r="M3912" t="s">
        <v>2482</v>
      </c>
      <c r="N3912" t="s">
        <v>3951</v>
      </c>
      <c r="O3912" t="s">
        <v>3952</v>
      </c>
      <c r="P3912" s="204">
        <v>20</v>
      </c>
      <c r="S3912" t="s">
        <v>3898</v>
      </c>
      <c r="T3912" t="s">
        <v>3899</v>
      </c>
      <c r="U3912" s="206">
        <v>1547</v>
      </c>
      <c r="V3912" t="s">
        <v>4167</v>
      </c>
      <c r="W3912" t="s">
        <v>3922</v>
      </c>
      <c r="X3912" t="s">
        <v>3902</v>
      </c>
      <c r="Y3912" t="s">
        <v>3903</v>
      </c>
      <c r="Z3912" t="s">
        <v>3904</v>
      </c>
      <c r="AA3912">
        <v>2139353</v>
      </c>
    </row>
    <row r="3913" spans="1:29" x14ac:dyDescent="0.25">
      <c r="A3913" s="44" t="str">
        <f t="shared" si="301"/>
        <v>US Crude Financial</v>
      </c>
      <c r="B3913" s="44" t="str">
        <f t="shared" si="302"/>
        <v>US</v>
      </c>
      <c r="C3913" s="44" t="str">
        <f t="shared" si="303"/>
        <v>Crude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8">
        <f t="shared" si="305"/>
        <v>25000</v>
      </c>
      <c r="G3913" s="207">
        <v>1267626</v>
      </c>
      <c r="H3913" s="203">
        <v>37029.455613425926</v>
      </c>
      <c r="I3913" t="s">
        <v>4149</v>
      </c>
      <c r="M3913" t="s">
        <v>3626</v>
      </c>
      <c r="N3913" t="s">
        <v>4150</v>
      </c>
      <c r="O3913" t="s">
        <v>4151</v>
      </c>
      <c r="P3913" s="204">
        <v>25000</v>
      </c>
      <c r="S3913" t="s">
        <v>2483</v>
      </c>
      <c r="T3913" t="s">
        <v>3899</v>
      </c>
      <c r="U3913" s="206">
        <v>29.48</v>
      </c>
      <c r="V3913" t="s">
        <v>2999</v>
      </c>
      <c r="W3913" t="s">
        <v>4153</v>
      </c>
      <c r="X3913" t="s">
        <v>4154</v>
      </c>
      <c r="Y3913" t="s">
        <v>3964</v>
      </c>
      <c r="Z3913" t="s">
        <v>3532</v>
      </c>
      <c r="AA3913" t="s">
        <v>552</v>
      </c>
      <c r="AB3913" s="203">
        <v>37043</v>
      </c>
      <c r="AC3913" s="203">
        <v>37072</v>
      </c>
    </row>
    <row r="3914" spans="1:29" x14ac:dyDescent="0.25">
      <c r="A3914" s="44" t="str">
        <f t="shared" si="301"/>
        <v>US Crude Financial</v>
      </c>
      <c r="B3914" s="44" t="str">
        <f t="shared" si="302"/>
        <v>US</v>
      </c>
      <c r="C3914" s="44" t="str">
        <f t="shared" si="303"/>
        <v>Crude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1</v>
      </c>
      <c r="F3914" s="218">
        <f t="shared" si="305"/>
        <v>50000</v>
      </c>
      <c r="G3914" s="207">
        <v>1267629</v>
      </c>
      <c r="H3914" s="203">
        <v>37029.455914351849</v>
      </c>
      <c r="I3914" t="s">
        <v>4149</v>
      </c>
      <c r="M3914" t="s">
        <v>3626</v>
      </c>
      <c r="N3914" t="s">
        <v>4150</v>
      </c>
      <c r="O3914" t="s">
        <v>4151</v>
      </c>
      <c r="Q3914" s="204">
        <v>50000</v>
      </c>
      <c r="S3914" t="s">
        <v>2483</v>
      </c>
      <c r="T3914" t="s">
        <v>3899</v>
      </c>
      <c r="U3914" s="206">
        <v>29.46</v>
      </c>
      <c r="V3914" t="s">
        <v>3693</v>
      </c>
      <c r="W3914" t="s">
        <v>4153</v>
      </c>
      <c r="X3914" t="s">
        <v>4154</v>
      </c>
      <c r="Y3914" t="s">
        <v>3964</v>
      </c>
      <c r="Z3914" t="s">
        <v>3532</v>
      </c>
      <c r="AA3914" t="s">
        <v>553</v>
      </c>
      <c r="AB3914" s="203">
        <v>37043</v>
      </c>
      <c r="AC3914" s="203">
        <v>37072</v>
      </c>
    </row>
    <row r="3915" spans="1:29" x14ac:dyDescent="0.25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18">
        <f t="shared" ref="F3915:F3978" si="310">E3915*SUM(P3915:Q3915)</f>
        <v>10</v>
      </c>
      <c r="G3915" s="207">
        <v>1267631</v>
      </c>
      <c r="H3915" s="203">
        <v>37029.455972222226</v>
      </c>
      <c r="I3915" t="s">
        <v>4022</v>
      </c>
      <c r="M3915" t="s">
        <v>2482</v>
      </c>
      <c r="N3915" t="s">
        <v>3896</v>
      </c>
      <c r="O3915" t="s">
        <v>3897</v>
      </c>
      <c r="Q3915" s="204">
        <v>10</v>
      </c>
      <c r="S3915" t="s">
        <v>3898</v>
      </c>
      <c r="T3915" t="s">
        <v>3899</v>
      </c>
      <c r="U3915" s="206">
        <v>1713</v>
      </c>
      <c r="V3915" t="s">
        <v>1210</v>
      </c>
      <c r="W3915" t="s">
        <v>3922</v>
      </c>
      <c r="X3915" t="s">
        <v>3902</v>
      </c>
      <c r="Y3915" t="s">
        <v>3903</v>
      </c>
      <c r="Z3915" t="s">
        <v>3904</v>
      </c>
      <c r="AA3915">
        <v>2139355</v>
      </c>
    </row>
    <row r="3916" spans="1:29" x14ac:dyDescent="0.25">
      <c r="A3916" s="44" t="str">
        <f t="shared" si="306"/>
        <v xml:space="preserve"> Metals Financial</v>
      </c>
      <c r="B3916" s="44" t="str">
        <f t="shared" si="307"/>
        <v/>
      </c>
      <c r="C3916" s="44" t="str">
        <f t="shared" si="308"/>
        <v>Metals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8">
        <f t="shared" si="310"/>
        <v>10</v>
      </c>
      <c r="G3916" s="207">
        <v>1267633</v>
      </c>
      <c r="H3916" s="203">
        <v>37029.456273148149</v>
      </c>
      <c r="I3916" t="s">
        <v>1204</v>
      </c>
      <c r="M3916" t="s">
        <v>2482</v>
      </c>
      <c r="N3916" t="s">
        <v>4026</v>
      </c>
      <c r="O3916" t="s">
        <v>4027</v>
      </c>
      <c r="P3916" s="204">
        <v>10</v>
      </c>
      <c r="S3916" t="s">
        <v>3898</v>
      </c>
      <c r="T3916" t="s">
        <v>3899</v>
      </c>
      <c r="U3916" s="206">
        <v>965</v>
      </c>
      <c r="V3916" t="s">
        <v>3208</v>
      </c>
      <c r="W3916" t="s">
        <v>3976</v>
      </c>
      <c r="X3916" t="s">
        <v>3902</v>
      </c>
      <c r="Y3916" t="s">
        <v>3903</v>
      </c>
      <c r="Z3916" t="s">
        <v>3904</v>
      </c>
      <c r="AA3916">
        <v>2139357</v>
      </c>
    </row>
    <row r="3917" spans="1:29" x14ac:dyDescent="0.25">
      <c r="A3917" s="44" t="str">
        <f t="shared" si="306"/>
        <v xml:space="preserve"> Metals Financial</v>
      </c>
      <c r="B3917" s="44" t="str">
        <f t="shared" si="307"/>
        <v/>
      </c>
      <c r="C3917" s="44" t="str">
        <f t="shared" si="308"/>
        <v>Metals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1</v>
      </c>
      <c r="F3917" s="218">
        <f t="shared" si="310"/>
        <v>18</v>
      </c>
      <c r="G3917" s="207">
        <v>1267634</v>
      </c>
      <c r="H3917" s="203">
        <v>37029.456284722219</v>
      </c>
      <c r="I3917" t="s">
        <v>4010</v>
      </c>
      <c r="M3917" t="s">
        <v>2482</v>
      </c>
      <c r="N3917" t="s">
        <v>3896</v>
      </c>
      <c r="O3917" t="s">
        <v>3897</v>
      </c>
      <c r="P3917" s="204">
        <v>18</v>
      </c>
      <c r="S3917" t="s">
        <v>3898</v>
      </c>
      <c r="T3917" t="s">
        <v>3899</v>
      </c>
      <c r="U3917" s="206">
        <v>1712</v>
      </c>
      <c r="V3917" t="s">
        <v>4030</v>
      </c>
      <c r="W3917" t="s">
        <v>3922</v>
      </c>
      <c r="X3917" t="s">
        <v>3902</v>
      </c>
      <c r="Y3917" t="s">
        <v>3903</v>
      </c>
      <c r="Z3917" t="s">
        <v>3904</v>
      </c>
      <c r="AA3917">
        <v>2139359</v>
      </c>
    </row>
    <row r="3918" spans="1:29" x14ac:dyDescent="0.25">
      <c r="A3918" s="44" t="str">
        <f t="shared" si="306"/>
        <v>US Crude Financial</v>
      </c>
      <c r="B3918" s="44" t="str">
        <f t="shared" si="307"/>
        <v>US</v>
      </c>
      <c r="C3918" s="44" t="str">
        <f t="shared" si="308"/>
        <v>Crude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1</v>
      </c>
      <c r="F3918" s="218">
        <f t="shared" si="310"/>
        <v>25000</v>
      </c>
      <c r="G3918" s="207">
        <v>1267635</v>
      </c>
      <c r="H3918" s="203">
        <v>37029.456296296295</v>
      </c>
      <c r="I3918" t="s">
        <v>4149</v>
      </c>
      <c r="M3918" t="s">
        <v>3626</v>
      </c>
      <c r="N3918" t="s">
        <v>4150</v>
      </c>
      <c r="O3918" t="s">
        <v>4151</v>
      </c>
      <c r="Q3918" s="204">
        <v>25000</v>
      </c>
      <c r="S3918" t="s">
        <v>2483</v>
      </c>
      <c r="T3918" t="s">
        <v>3899</v>
      </c>
      <c r="U3918" s="206">
        <v>29.5</v>
      </c>
      <c r="V3918" t="s">
        <v>4152</v>
      </c>
      <c r="W3918" t="s">
        <v>4153</v>
      </c>
      <c r="X3918" t="s">
        <v>4154</v>
      </c>
      <c r="Y3918" t="s">
        <v>3964</v>
      </c>
      <c r="Z3918" t="s">
        <v>3532</v>
      </c>
      <c r="AA3918" t="s">
        <v>554</v>
      </c>
      <c r="AB3918" s="203">
        <v>37043</v>
      </c>
      <c r="AC3918" s="203">
        <v>37072</v>
      </c>
    </row>
    <row r="3919" spans="1:29" x14ac:dyDescent="0.25">
      <c r="A3919" s="44" t="str">
        <f t="shared" si="306"/>
        <v xml:space="preserve"> Metals Financial</v>
      </c>
      <c r="B3919" s="44" t="str">
        <f t="shared" si="307"/>
        <v/>
      </c>
      <c r="C3919" s="44" t="str">
        <f t="shared" si="308"/>
        <v>Metals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1</v>
      </c>
      <c r="F3919" s="218">
        <f t="shared" si="310"/>
        <v>20</v>
      </c>
      <c r="G3919" s="207">
        <v>1267636</v>
      </c>
      <c r="H3919" s="203">
        <v>37029.456377314818</v>
      </c>
      <c r="I3919" t="s">
        <v>3958</v>
      </c>
      <c r="M3919" t="s">
        <v>2482</v>
      </c>
      <c r="N3919" t="s">
        <v>3951</v>
      </c>
      <c r="O3919" t="s">
        <v>3952</v>
      </c>
      <c r="P3919" s="204">
        <v>20</v>
      </c>
      <c r="S3919" t="s">
        <v>3898</v>
      </c>
      <c r="T3919" t="s">
        <v>3899</v>
      </c>
      <c r="U3919" s="206">
        <v>1546</v>
      </c>
      <c r="V3919" t="s">
        <v>3819</v>
      </c>
      <c r="W3919" t="s">
        <v>3922</v>
      </c>
      <c r="X3919" t="s">
        <v>3902</v>
      </c>
      <c r="Y3919" t="s">
        <v>3903</v>
      </c>
      <c r="Z3919" t="s">
        <v>3904</v>
      </c>
      <c r="AA3919">
        <v>2139361</v>
      </c>
    </row>
    <row r="3920" spans="1:29" x14ac:dyDescent="0.25">
      <c r="A3920" s="44" t="str">
        <f t="shared" si="306"/>
        <v>US Crude Financial</v>
      </c>
      <c r="B3920" s="44" t="str">
        <f t="shared" si="307"/>
        <v>US</v>
      </c>
      <c r="C3920" s="44" t="str">
        <f t="shared" si="308"/>
        <v>Crude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18">
        <f t="shared" si="310"/>
        <v>50000</v>
      </c>
      <c r="G3920" s="207">
        <v>1267637</v>
      </c>
      <c r="H3920" s="203">
        <v>37029.456388888888</v>
      </c>
      <c r="I3920" t="s">
        <v>4149</v>
      </c>
      <c r="M3920" t="s">
        <v>3626</v>
      </c>
      <c r="N3920" t="s">
        <v>4150</v>
      </c>
      <c r="O3920" t="s">
        <v>4151</v>
      </c>
      <c r="P3920" s="204">
        <v>50000</v>
      </c>
      <c r="S3920" t="s">
        <v>2483</v>
      </c>
      <c r="T3920" t="s">
        <v>3899</v>
      </c>
      <c r="U3920" s="206">
        <v>29.48</v>
      </c>
      <c r="V3920" t="s">
        <v>2999</v>
      </c>
      <c r="W3920" t="s">
        <v>4153</v>
      </c>
      <c r="X3920" t="s">
        <v>4154</v>
      </c>
      <c r="Y3920" t="s">
        <v>3964</v>
      </c>
      <c r="Z3920" t="s">
        <v>3532</v>
      </c>
      <c r="AA3920" t="s">
        <v>555</v>
      </c>
      <c r="AB3920" s="203">
        <v>37043</v>
      </c>
      <c r="AC3920" s="203">
        <v>37072</v>
      </c>
    </row>
    <row r="3921" spans="1:31" x14ac:dyDescent="0.25">
      <c r="A3921" s="44" t="str">
        <f t="shared" si="306"/>
        <v>US Natural Gas Financial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30</v>
      </c>
      <c r="F3921" s="218">
        <f t="shared" si="310"/>
        <v>150000</v>
      </c>
      <c r="G3921" s="207">
        <v>1267638</v>
      </c>
      <c r="H3921" s="203">
        <v>37029.456574074073</v>
      </c>
      <c r="I3921" t="s">
        <v>2723</v>
      </c>
      <c r="M3921" t="s">
        <v>2476</v>
      </c>
      <c r="N3921" t="s">
        <v>3125</v>
      </c>
      <c r="O3921" t="s">
        <v>3712</v>
      </c>
      <c r="P3921" s="204">
        <v>5000</v>
      </c>
      <c r="S3921" t="s">
        <v>2477</v>
      </c>
      <c r="T3921" t="s">
        <v>3899</v>
      </c>
      <c r="U3921" s="206">
        <v>0.08</v>
      </c>
      <c r="V3921" t="s">
        <v>2459</v>
      </c>
      <c r="W3921" t="s">
        <v>2384</v>
      </c>
      <c r="X3921" t="s">
        <v>2385</v>
      </c>
      <c r="Y3921" t="s">
        <v>3964</v>
      </c>
      <c r="Z3921" t="s">
        <v>3532</v>
      </c>
      <c r="AA3921" t="s">
        <v>556</v>
      </c>
      <c r="AB3921" s="203">
        <v>37043.875</v>
      </c>
      <c r="AC3921" s="203">
        <v>37072.875</v>
      </c>
      <c r="AE3921" s="116">
        <f>IF(S3921="Gallon",F3921/42,F3921)</f>
        <v>150000</v>
      </c>
    </row>
    <row r="3922" spans="1:31" x14ac:dyDescent="0.25">
      <c r="A3922" s="44" t="str">
        <f t="shared" si="306"/>
        <v>US Natural Gas Financial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153</v>
      </c>
      <c r="F3922" s="218">
        <f t="shared" si="310"/>
        <v>765000</v>
      </c>
      <c r="G3922" s="207">
        <v>1267639</v>
      </c>
      <c r="H3922" s="203">
        <v>37029.456585648149</v>
      </c>
      <c r="I3922" t="s">
        <v>3639</v>
      </c>
      <c r="M3922" t="s">
        <v>2476</v>
      </c>
      <c r="N3922" t="s">
        <v>2711</v>
      </c>
      <c r="O3922" t="s">
        <v>2310</v>
      </c>
      <c r="P3922" s="204">
        <v>5000</v>
      </c>
      <c r="S3922" t="s">
        <v>2477</v>
      </c>
      <c r="T3922" t="s">
        <v>3899</v>
      </c>
      <c r="U3922" s="206">
        <v>4.33</v>
      </c>
      <c r="V3922" t="s">
        <v>2361</v>
      </c>
      <c r="W3922" t="s">
        <v>3390</v>
      </c>
      <c r="X3922" t="s">
        <v>2713</v>
      </c>
      <c r="Y3922" t="s">
        <v>3964</v>
      </c>
      <c r="Z3922" t="s">
        <v>3532</v>
      </c>
      <c r="AA3922" t="s">
        <v>557</v>
      </c>
      <c r="AB3922" s="203">
        <v>37043</v>
      </c>
      <c r="AC3922" s="203">
        <v>37195</v>
      </c>
    </row>
    <row r="3923" spans="1:31" x14ac:dyDescent="0.25">
      <c r="A3923" s="44" t="str">
        <f t="shared" si="306"/>
        <v xml:space="preserve"> Metals Financial</v>
      </c>
      <c r="B3923" s="44" t="str">
        <f t="shared" si="307"/>
        <v/>
      </c>
      <c r="C3923" s="44" t="str">
        <f t="shared" si="308"/>
        <v>Metals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1</v>
      </c>
      <c r="F3923" s="218">
        <f t="shared" si="310"/>
        <v>10</v>
      </c>
      <c r="G3923" s="207">
        <v>1267640</v>
      </c>
      <c r="H3923" s="203">
        <v>37029.456643518519</v>
      </c>
      <c r="I3923" t="s">
        <v>4036</v>
      </c>
      <c r="M3923" t="s">
        <v>2482</v>
      </c>
      <c r="N3923" t="s">
        <v>3978</v>
      </c>
      <c r="O3923" t="s">
        <v>3979</v>
      </c>
      <c r="P3923" s="204">
        <v>10</v>
      </c>
      <c r="S3923" t="s">
        <v>3898</v>
      </c>
      <c r="T3923" t="s">
        <v>3899</v>
      </c>
      <c r="U3923" s="206">
        <v>488</v>
      </c>
      <c r="V3923" t="s">
        <v>240</v>
      </c>
      <c r="W3923" t="s">
        <v>3962</v>
      </c>
      <c r="X3923" t="s">
        <v>3902</v>
      </c>
      <c r="Y3923" t="s">
        <v>3903</v>
      </c>
      <c r="Z3923" t="s">
        <v>3904</v>
      </c>
      <c r="AA3923">
        <v>2139363</v>
      </c>
    </row>
    <row r="3924" spans="1:31" x14ac:dyDescent="0.25">
      <c r="A3924" s="44" t="str">
        <f t="shared" si="306"/>
        <v xml:space="preserve"> Metals Financial</v>
      </c>
      <c r="B3924" s="44" t="str">
        <f t="shared" si="307"/>
        <v/>
      </c>
      <c r="C3924" s="44" t="str">
        <f t="shared" si="308"/>
        <v>Metals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1</v>
      </c>
      <c r="F3924" s="218">
        <f t="shared" si="310"/>
        <v>8</v>
      </c>
      <c r="G3924" s="207">
        <v>1267641</v>
      </c>
      <c r="H3924" s="203">
        <v>37029.456666666665</v>
      </c>
      <c r="I3924" t="s">
        <v>4104</v>
      </c>
      <c r="M3924" t="s">
        <v>2482</v>
      </c>
      <c r="N3924" t="s">
        <v>3896</v>
      </c>
      <c r="O3924" t="s">
        <v>3897</v>
      </c>
      <c r="P3924" s="204">
        <v>8</v>
      </c>
      <c r="S3924" t="s">
        <v>3898</v>
      </c>
      <c r="T3924" t="s">
        <v>3899</v>
      </c>
      <c r="U3924" s="206">
        <v>1711</v>
      </c>
      <c r="V3924" t="s">
        <v>4105</v>
      </c>
      <c r="W3924" t="s">
        <v>3922</v>
      </c>
      <c r="X3924" t="s">
        <v>3902</v>
      </c>
      <c r="Y3924" t="s">
        <v>3903</v>
      </c>
      <c r="Z3924" t="s">
        <v>3904</v>
      </c>
      <c r="AA3924">
        <v>2139367</v>
      </c>
    </row>
    <row r="3925" spans="1:31" x14ac:dyDescent="0.25">
      <c r="A3925" s="44" t="str">
        <f t="shared" si="306"/>
        <v xml:space="preserve"> Metals Financial</v>
      </c>
      <c r="B3925" s="44" t="str">
        <f t="shared" si="307"/>
        <v/>
      </c>
      <c r="C3925" s="44" t="str">
        <f t="shared" si="308"/>
        <v>Metals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8">
        <f t="shared" si="310"/>
        <v>10</v>
      </c>
      <c r="G3925" s="207">
        <v>1267642</v>
      </c>
      <c r="H3925" s="203">
        <v>37029.456678240742</v>
      </c>
      <c r="I3925" t="s">
        <v>1195</v>
      </c>
      <c r="M3925" t="s">
        <v>2482</v>
      </c>
      <c r="N3925" t="s">
        <v>3951</v>
      </c>
      <c r="O3925" t="s">
        <v>3952</v>
      </c>
      <c r="P3925" s="204">
        <v>10</v>
      </c>
      <c r="S3925" t="s">
        <v>3898</v>
      </c>
      <c r="T3925" t="s">
        <v>3899</v>
      </c>
      <c r="U3925" s="206">
        <v>1545</v>
      </c>
      <c r="V3925" t="s">
        <v>1196</v>
      </c>
      <c r="W3925" t="s">
        <v>3922</v>
      </c>
      <c r="X3925" t="s">
        <v>3902</v>
      </c>
      <c r="Y3925" t="s">
        <v>3903</v>
      </c>
      <c r="Z3925" t="s">
        <v>3904</v>
      </c>
      <c r="AA3925">
        <v>2139365</v>
      </c>
    </row>
    <row r="3926" spans="1:31" x14ac:dyDescent="0.25">
      <c r="A3926" s="44" t="str">
        <f t="shared" si="306"/>
        <v xml:space="preserve"> Metals Financial</v>
      </c>
      <c r="B3926" s="44" t="str">
        <f t="shared" si="307"/>
        <v/>
      </c>
      <c r="C3926" s="44" t="str">
        <f t="shared" si="308"/>
        <v>Metals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</v>
      </c>
      <c r="F3926" s="218">
        <f t="shared" si="310"/>
        <v>12</v>
      </c>
      <c r="G3926" s="207">
        <v>1267643</v>
      </c>
      <c r="H3926" s="203">
        <v>37029.456712962965</v>
      </c>
      <c r="I3926" t="s">
        <v>3958</v>
      </c>
      <c r="M3926" t="s">
        <v>2482</v>
      </c>
      <c r="N3926" t="s">
        <v>3896</v>
      </c>
      <c r="O3926" t="s">
        <v>3897</v>
      </c>
      <c r="P3926" s="204">
        <v>12</v>
      </c>
      <c r="S3926" t="s">
        <v>3898</v>
      </c>
      <c r="T3926" t="s">
        <v>3899</v>
      </c>
      <c r="U3926" s="206">
        <v>1711</v>
      </c>
      <c r="V3926" t="s">
        <v>4167</v>
      </c>
      <c r="W3926" t="s">
        <v>3922</v>
      </c>
      <c r="X3926" t="s">
        <v>3902</v>
      </c>
      <c r="Y3926" t="s">
        <v>3903</v>
      </c>
      <c r="Z3926" t="s">
        <v>3904</v>
      </c>
      <c r="AA3926">
        <v>2139371</v>
      </c>
    </row>
    <row r="3927" spans="1:31" x14ac:dyDescent="0.25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8">
        <f t="shared" si="310"/>
        <v>10</v>
      </c>
      <c r="G3927" s="207">
        <v>1267644</v>
      </c>
      <c r="H3927" s="203">
        <v>37029.456805555557</v>
      </c>
      <c r="I3927" t="s">
        <v>3958</v>
      </c>
      <c r="M3927" t="s">
        <v>2482</v>
      </c>
      <c r="N3927" t="s">
        <v>4026</v>
      </c>
      <c r="O3927" t="s">
        <v>4027</v>
      </c>
      <c r="P3927" s="204">
        <v>10</v>
      </c>
      <c r="S3927" t="s">
        <v>3898</v>
      </c>
      <c r="T3927" t="s">
        <v>3899</v>
      </c>
      <c r="U3927" s="206">
        <v>965</v>
      </c>
      <c r="V3927" t="s">
        <v>3819</v>
      </c>
      <c r="W3927" t="s">
        <v>3976</v>
      </c>
      <c r="X3927" t="s">
        <v>3902</v>
      </c>
      <c r="Y3927" t="s">
        <v>3903</v>
      </c>
      <c r="Z3927" t="s">
        <v>3904</v>
      </c>
      <c r="AA3927">
        <v>2139373</v>
      </c>
    </row>
    <row r="3928" spans="1:31" x14ac:dyDescent="0.25">
      <c r="A3928" s="44" t="str">
        <f t="shared" si="306"/>
        <v xml:space="preserve"> Metals Financial</v>
      </c>
      <c r="B3928" s="44" t="str">
        <f t="shared" si="307"/>
        <v/>
      </c>
      <c r="C3928" s="44" t="str">
        <f t="shared" si="308"/>
        <v>Metals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1</v>
      </c>
      <c r="F3928" s="218">
        <f t="shared" si="310"/>
        <v>2</v>
      </c>
      <c r="G3928" s="207">
        <v>1267645</v>
      </c>
      <c r="H3928" s="203">
        <v>37029.457060185188</v>
      </c>
      <c r="I3928" t="s">
        <v>4104</v>
      </c>
      <c r="M3928" t="s">
        <v>2482</v>
      </c>
      <c r="N3928" t="s">
        <v>3896</v>
      </c>
      <c r="O3928" t="s">
        <v>3897</v>
      </c>
      <c r="Q3928" s="204">
        <v>2</v>
      </c>
      <c r="S3928" t="s">
        <v>3898</v>
      </c>
      <c r="T3928" t="s">
        <v>3899</v>
      </c>
      <c r="U3928" s="206">
        <v>1712</v>
      </c>
      <c r="V3928" t="s">
        <v>4105</v>
      </c>
      <c r="W3928" t="s">
        <v>3922</v>
      </c>
      <c r="X3928" t="s">
        <v>3902</v>
      </c>
      <c r="Y3928" t="s">
        <v>3903</v>
      </c>
      <c r="Z3928" t="s">
        <v>3904</v>
      </c>
      <c r="AA3928">
        <v>2139375</v>
      </c>
    </row>
    <row r="3929" spans="1:31" x14ac:dyDescent="0.25">
      <c r="A3929" s="44" t="str">
        <f t="shared" si="306"/>
        <v>US Natural Gas Financial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10</v>
      </c>
      <c r="F3929" s="218">
        <f t="shared" si="310"/>
        <v>250000</v>
      </c>
      <c r="G3929" s="207">
        <v>1267647</v>
      </c>
      <c r="H3929" s="203">
        <v>37029.457349537035</v>
      </c>
      <c r="I3929" t="s">
        <v>3118</v>
      </c>
      <c r="M3929" t="s">
        <v>2476</v>
      </c>
      <c r="N3929" t="s">
        <v>2711</v>
      </c>
      <c r="O3929" t="s">
        <v>558</v>
      </c>
      <c r="P3929" s="204">
        <v>25000</v>
      </c>
      <c r="S3929" t="s">
        <v>2477</v>
      </c>
      <c r="T3929" t="s">
        <v>3899</v>
      </c>
      <c r="U3929" s="206">
        <v>4.17</v>
      </c>
      <c r="V3929" t="s">
        <v>3132</v>
      </c>
      <c r="W3929" t="s">
        <v>3181</v>
      </c>
      <c r="X3929" t="s">
        <v>2306</v>
      </c>
      <c r="Y3929" t="s">
        <v>3964</v>
      </c>
      <c r="Z3929" t="s">
        <v>3532</v>
      </c>
      <c r="AA3929" t="s">
        <v>559</v>
      </c>
      <c r="AB3929" s="203">
        <v>37033.875</v>
      </c>
      <c r="AC3929" s="203">
        <v>37042.875</v>
      </c>
    </row>
    <row r="3930" spans="1:31" x14ac:dyDescent="0.25">
      <c r="A3930" s="44" t="str">
        <f t="shared" si="306"/>
        <v xml:space="preserve"> Natural Gas Physical</v>
      </c>
      <c r="B3930" s="44" t="str">
        <f t="shared" si="307"/>
        <v/>
      </c>
      <c r="C3930" s="44" t="str">
        <f t="shared" si="308"/>
        <v>Natural Gas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90</v>
      </c>
      <c r="F3930" s="218">
        <f t="shared" si="310"/>
        <v>2250000</v>
      </c>
      <c r="G3930" s="207">
        <v>1267648</v>
      </c>
      <c r="H3930" s="203">
        <v>37029.457372685189</v>
      </c>
      <c r="I3930" t="s">
        <v>4019</v>
      </c>
      <c r="M3930" t="s">
        <v>2476</v>
      </c>
      <c r="N3930" t="s">
        <v>3987</v>
      </c>
      <c r="O3930" t="s">
        <v>3988</v>
      </c>
      <c r="Q3930" s="204">
        <v>25000</v>
      </c>
      <c r="S3930" t="s">
        <v>3989</v>
      </c>
      <c r="T3930" t="s">
        <v>3990</v>
      </c>
      <c r="U3930" s="206">
        <v>26.5</v>
      </c>
      <c r="V3930" t="s">
        <v>4107</v>
      </c>
      <c r="W3930" t="s">
        <v>3991</v>
      </c>
      <c r="X3930" t="s">
        <v>3992</v>
      </c>
      <c r="Y3930" t="s">
        <v>3993</v>
      </c>
      <c r="Z3930" t="s">
        <v>3910</v>
      </c>
      <c r="AA3930">
        <v>103750</v>
      </c>
      <c r="AB3930" s="203">
        <v>37257</v>
      </c>
      <c r="AC3930" s="203">
        <v>37346</v>
      </c>
    </row>
    <row r="3931" spans="1:31" x14ac:dyDescent="0.25">
      <c r="A3931" s="44" t="str">
        <f t="shared" si="306"/>
        <v xml:space="preserve"> Metals Financial</v>
      </c>
      <c r="B3931" s="44" t="str">
        <f t="shared" si="307"/>
        <v/>
      </c>
      <c r="C3931" s="44" t="str">
        <f t="shared" si="308"/>
        <v>Metals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8">
        <f t="shared" si="310"/>
        <v>20</v>
      </c>
      <c r="G3931" s="207">
        <v>1267649</v>
      </c>
      <c r="H3931" s="203">
        <v>37029.457465277781</v>
      </c>
      <c r="I3931" t="s">
        <v>4010</v>
      </c>
      <c r="M3931" t="s">
        <v>2482</v>
      </c>
      <c r="N3931" t="s">
        <v>3896</v>
      </c>
      <c r="O3931" t="s">
        <v>3897</v>
      </c>
      <c r="P3931" s="204">
        <v>20</v>
      </c>
      <c r="S3931" t="s">
        <v>3898</v>
      </c>
      <c r="T3931" t="s">
        <v>3899</v>
      </c>
      <c r="U3931" s="206">
        <v>1711</v>
      </c>
      <c r="V3931" t="s">
        <v>4030</v>
      </c>
      <c r="W3931" t="s">
        <v>3922</v>
      </c>
      <c r="X3931" t="s">
        <v>3902</v>
      </c>
      <c r="Y3931" t="s">
        <v>3903</v>
      </c>
      <c r="Z3931" t="s">
        <v>3904</v>
      </c>
      <c r="AA3931">
        <v>2139379</v>
      </c>
    </row>
    <row r="3932" spans="1:31" x14ac:dyDescent="0.25">
      <c r="A3932" s="44" t="str">
        <f t="shared" si="306"/>
        <v xml:space="preserve"> Metals Financial</v>
      </c>
      <c r="B3932" s="44" t="str">
        <f t="shared" si="307"/>
        <v/>
      </c>
      <c r="C3932" s="44" t="str">
        <f t="shared" si="308"/>
        <v>Metals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1</v>
      </c>
      <c r="F3932" s="218">
        <f t="shared" si="310"/>
        <v>7</v>
      </c>
      <c r="G3932" s="207">
        <v>1267650</v>
      </c>
      <c r="H3932" s="203">
        <v>37029.457592592589</v>
      </c>
      <c r="I3932" t="s">
        <v>3958</v>
      </c>
      <c r="M3932" t="s">
        <v>2482</v>
      </c>
      <c r="N3932" t="s">
        <v>3896</v>
      </c>
      <c r="O3932" t="s">
        <v>3897</v>
      </c>
      <c r="P3932" s="204">
        <v>7</v>
      </c>
      <c r="S3932" t="s">
        <v>3898</v>
      </c>
      <c r="T3932" t="s">
        <v>3899</v>
      </c>
      <c r="U3932" s="206">
        <v>1711</v>
      </c>
      <c r="V3932" t="s">
        <v>4099</v>
      </c>
      <c r="W3932" t="s">
        <v>3922</v>
      </c>
      <c r="X3932" t="s">
        <v>3902</v>
      </c>
      <c r="Y3932" t="s">
        <v>3903</v>
      </c>
      <c r="Z3932" t="s">
        <v>3904</v>
      </c>
      <c r="AA3932">
        <v>2139383</v>
      </c>
    </row>
    <row r="3933" spans="1:31" x14ac:dyDescent="0.25">
      <c r="A3933" s="44" t="str">
        <f t="shared" si="306"/>
        <v xml:space="preserve"> Metals Financial</v>
      </c>
      <c r="B3933" s="44" t="str">
        <f t="shared" si="307"/>
        <v/>
      </c>
      <c r="C3933" s="44" t="str">
        <f t="shared" si="308"/>
        <v>Metals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1</v>
      </c>
      <c r="F3933" s="218">
        <f t="shared" si="310"/>
        <v>10</v>
      </c>
      <c r="G3933" s="207">
        <v>1267651</v>
      </c>
      <c r="H3933" s="203">
        <v>37029.457615740743</v>
      </c>
      <c r="I3933" t="s">
        <v>4028</v>
      </c>
      <c r="M3933" t="s">
        <v>2482</v>
      </c>
      <c r="N3933" t="s">
        <v>3951</v>
      </c>
      <c r="O3933" t="s">
        <v>3952</v>
      </c>
      <c r="P3933" s="204">
        <v>10</v>
      </c>
      <c r="S3933" t="s">
        <v>3898</v>
      </c>
      <c r="T3933" t="s">
        <v>3899</v>
      </c>
      <c r="U3933" s="206">
        <v>1545</v>
      </c>
      <c r="V3933" t="s">
        <v>2739</v>
      </c>
      <c r="W3933" t="s">
        <v>3922</v>
      </c>
      <c r="X3933" t="s">
        <v>3902</v>
      </c>
      <c r="Y3933" t="s">
        <v>3903</v>
      </c>
      <c r="Z3933" t="s">
        <v>3904</v>
      </c>
      <c r="AA3933">
        <v>2139381</v>
      </c>
    </row>
    <row r="3934" spans="1:31" x14ac:dyDescent="0.25">
      <c r="A3934" s="44" t="str">
        <f t="shared" si="306"/>
        <v xml:space="preserve"> Metals Financial</v>
      </c>
      <c r="B3934" s="44" t="str">
        <f t="shared" si="307"/>
        <v/>
      </c>
      <c r="C3934" s="44" t="str">
        <f t="shared" si="308"/>
        <v>Metals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8">
        <f t="shared" si="310"/>
        <v>13</v>
      </c>
      <c r="G3934" s="207">
        <v>1267652</v>
      </c>
      <c r="H3934" s="203">
        <v>37029.457685185182</v>
      </c>
      <c r="I3934" t="s">
        <v>3958</v>
      </c>
      <c r="M3934" t="s">
        <v>2482</v>
      </c>
      <c r="N3934" t="s">
        <v>3896</v>
      </c>
      <c r="O3934" t="s">
        <v>3897</v>
      </c>
      <c r="P3934" s="204">
        <v>13</v>
      </c>
      <c r="S3934" t="s">
        <v>3898</v>
      </c>
      <c r="T3934" t="s">
        <v>3899</v>
      </c>
      <c r="U3934" s="206">
        <v>1711</v>
      </c>
      <c r="V3934" t="s">
        <v>4167</v>
      </c>
      <c r="W3934" t="s">
        <v>3922</v>
      </c>
      <c r="X3934" t="s">
        <v>3902</v>
      </c>
      <c r="Y3934" t="s">
        <v>3903</v>
      </c>
      <c r="Z3934" t="s">
        <v>3904</v>
      </c>
      <c r="AA3934">
        <v>2139385</v>
      </c>
    </row>
    <row r="3935" spans="1:31" x14ac:dyDescent="0.25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8">
        <f t="shared" si="310"/>
        <v>19</v>
      </c>
      <c r="G3935" s="207">
        <v>1267653</v>
      </c>
      <c r="H3935" s="203">
        <v>37029.457824074074</v>
      </c>
      <c r="I3935" t="s">
        <v>4028</v>
      </c>
      <c r="M3935" t="s">
        <v>2482</v>
      </c>
      <c r="N3935" t="s">
        <v>3978</v>
      </c>
      <c r="O3935" t="s">
        <v>3979</v>
      </c>
      <c r="P3935" s="204">
        <v>19</v>
      </c>
      <c r="S3935" t="s">
        <v>3898</v>
      </c>
      <c r="T3935" t="s">
        <v>3899</v>
      </c>
      <c r="U3935" s="206">
        <v>487</v>
      </c>
      <c r="V3935" t="s">
        <v>4177</v>
      </c>
      <c r="W3935" t="s">
        <v>3962</v>
      </c>
      <c r="X3935" t="s">
        <v>3902</v>
      </c>
      <c r="Y3935" t="s">
        <v>3903</v>
      </c>
      <c r="Z3935" t="s">
        <v>3904</v>
      </c>
      <c r="AA3935">
        <v>2139387</v>
      </c>
    </row>
    <row r="3936" spans="1:31" x14ac:dyDescent="0.25">
      <c r="A3936" s="44" t="str">
        <f t="shared" si="306"/>
        <v xml:space="preserve"> Natural Gas Physical</v>
      </c>
      <c r="B3936" s="44" t="str">
        <f t="shared" si="307"/>
        <v/>
      </c>
      <c r="C3936" s="44" t="str">
        <f t="shared" si="308"/>
        <v>Natural Gas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90</v>
      </c>
      <c r="F3936" s="218">
        <f t="shared" si="310"/>
        <v>2250000</v>
      </c>
      <c r="G3936" s="207">
        <v>1267654</v>
      </c>
      <c r="H3936" s="203">
        <v>37029.457997685182</v>
      </c>
      <c r="I3936" t="s">
        <v>3869</v>
      </c>
      <c r="M3936" t="s">
        <v>2476</v>
      </c>
      <c r="N3936" t="s">
        <v>3987</v>
      </c>
      <c r="O3936" t="s">
        <v>3999</v>
      </c>
      <c r="Q3936" s="204">
        <v>25000</v>
      </c>
      <c r="S3936" t="s">
        <v>3989</v>
      </c>
      <c r="T3936" t="s">
        <v>3990</v>
      </c>
      <c r="U3936" s="206">
        <v>25.1</v>
      </c>
      <c r="V3936" t="s">
        <v>4035</v>
      </c>
      <c r="W3936" t="s">
        <v>3991</v>
      </c>
      <c r="X3936" t="s">
        <v>3992</v>
      </c>
      <c r="Y3936" t="s">
        <v>3993</v>
      </c>
      <c r="Z3936" t="s">
        <v>3910</v>
      </c>
      <c r="AA3936">
        <v>103751</v>
      </c>
      <c r="AB3936" s="203">
        <v>37622</v>
      </c>
      <c r="AC3936" s="203">
        <v>37711</v>
      </c>
    </row>
    <row r="3937" spans="1:31" x14ac:dyDescent="0.25">
      <c r="A3937" s="44" t="str">
        <f t="shared" si="306"/>
        <v>US Crude Financial</v>
      </c>
      <c r="B3937" s="44" t="str">
        <f t="shared" si="307"/>
        <v>US</v>
      </c>
      <c r="C3937" s="44" t="str">
        <f t="shared" si="308"/>
        <v>Crude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8">
        <f t="shared" si="310"/>
        <v>50000</v>
      </c>
      <c r="G3937" s="207">
        <v>1267655</v>
      </c>
      <c r="H3937" s="203">
        <v>37029.458055555559</v>
      </c>
      <c r="I3937" t="s">
        <v>4149</v>
      </c>
      <c r="M3937" t="s">
        <v>3626</v>
      </c>
      <c r="N3937" t="s">
        <v>4150</v>
      </c>
      <c r="O3937" t="s">
        <v>4151</v>
      </c>
      <c r="Q3937" s="204">
        <v>50000</v>
      </c>
      <c r="S3937" t="s">
        <v>2483</v>
      </c>
      <c r="T3937" t="s">
        <v>3899</v>
      </c>
      <c r="U3937" s="206">
        <v>29.5</v>
      </c>
      <c r="V3937" t="s">
        <v>4152</v>
      </c>
      <c r="W3937" t="s">
        <v>4153</v>
      </c>
      <c r="X3937" t="s">
        <v>4154</v>
      </c>
      <c r="Y3937" t="s">
        <v>3964</v>
      </c>
      <c r="Z3937" t="s">
        <v>3532</v>
      </c>
      <c r="AA3937" t="s">
        <v>560</v>
      </c>
      <c r="AB3937" s="203">
        <v>37043</v>
      </c>
      <c r="AC3937" s="203">
        <v>37072</v>
      </c>
    </row>
    <row r="3938" spans="1:31" x14ac:dyDescent="0.25">
      <c r="A3938" s="44" t="str">
        <f t="shared" si="306"/>
        <v xml:space="preserve"> Crude Financial</v>
      </c>
      <c r="B3938" s="44" t="str">
        <f t="shared" si="307"/>
        <v/>
      </c>
      <c r="C3938" s="44" t="str">
        <f t="shared" si="308"/>
        <v>Crude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31</v>
      </c>
      <c r="F3938" s="218">
        <f t="shared" si="310"/>
        <v>775000</v>
      </c>
      <c r="G3938" s="207">
        <v>1267656</v>
      </c>
      <c r="H3938" s="203">
        <v>37029.458090277774</v>
      </c>
      <c r="I3938" t="s">
        <v>4149</v>
      </c>
      <c r="M3938" t="s">
        <v>3626</v>
      </c>
      <c r="N3938" t="s">
        <v>2751</v>
      </c>
      <c r="O3938" t="s">
        <v>2752</v>
      </c>
      <c r="Q3938" s="204">
        <v>25000</v>
      </c>
      <c r="S3938" t="s">
        <v>2753</v>
      </c>
      <c r="T3938" t="s">
        <v>3899</v>
      </c>
      <c r="U3938" s="206">
        <v>29.02</v>
      </c>
      <c r="V3938" t="s">
        <v>2999</v>
      </c>
      <c r="W3938" t="s">
        <v>4117</v>
      </c>
      <c r="X3938" t="s">
        <v>4118</v>
      </c>
      <c r="Y3938" t="s">
        <v>3964</v>
      </c>
      <c r="Z3938" t="s">
        <v>1184</v>
      </c>
      <c r="AA3938" t="s">
        <v>561</v>
      </c>
      <c r="AB3938" s="203">
        <v>37073</v>
      </c>
      <c r="AC3938" s="203">
        <v>37103</v>
      </c>
    </row>
    <row r="3939" spans="1:31" x14ac:dyDescent="0.25">
      <c r="A3939" s="44" t="str">
        <f t="shared" si="306"/>
        <v xml:space="preserve"> Metals Financial</v>
      </c>
      <c r="B3939" s="44" t="str">
        <f t="shared" si="307"/>
        <v/>
      </c>
      <c r="C3939" s="44" t="str">
        <f t="shared" si="308"/>
        <v>Metals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1</v>
      </c>
      <c r="F3939" s="218">
        <f t="shared" si="310"/>
        <v>20</v>
      </c>
      <c r="G3939" s="207">
        <v>1267659</v>
      </c>
      <c r="H3939" s="203">
        <v>37029.458101851851</v>
      </c>
      <c r="I3939" t="s">
        <v>4022</v>
      </c>
      <c r="M3939" t="s">
        <v>2482</v>
      </c>
      <c r="N3939" t="s">
        <v>3896</v>
      </c>
      <c r="O3939" t="s">
        <v>3897</v>
      </c>
      <c r="Q3939" s="204">
        <v>20</v>
      </c>
      <c r="S3939" t="s">
        <v>3898</v>
      </c>
      <c r="T3939" t="s">
        <v>3899</v>
      </c>
      <c r="U3939" s="206">
        <v>1711</v>
      </c>
      <c r="V3939" t="s">
        <v>1210</v>
      </c>
      <c r="W3939" t="s">
        <v>3922</v>
      </c>
      <c r="X3939" t="s">
        <v>3902</v>
      </c>
      <c r="Y3939" t="s">
        <v>3903</v>
      </c>
      <c r="Z3939" t="s">
        <v>3904</v>
      </c>
      <c r="AA3939">
        <v>2139391</v>
      </c>
    </row>
    <row r="3940" spans="1:31" x14ac:dyDescent="0.25">
      <c r="A3940" s="44" t="str">
        <f t="shared" si="306"/>
        <v xml:space="preserve"> Metals Financial</v>
      </c>
      <c r="B3940" s="44" t="str">
        <f t="shared" si="307"/>
        <v/>
      </c>
      <c r="C3940" s="44" t="str">
        <f t="shared" si="308"/>
        <v>Metals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</v>
      </c>
      <c r="F3940" s="218">
        <f t="shared" si="310"/>
        <v>20</v>
      </c>
      <c r="G3940" s="207">
        <v>1267657</v>
      </c>
      <c r="H3940" s="203">
        <v>37029.458101851851</v>
      </c>
      <c r="I3940" t="s">
        <v>3958</v>
      </c>
      <c r="M3940" t="s">
        <v>2482</v>
      </c>
      <c r="N3940" t="s">
        <v>3951</v>
      </c>
      <c r="O3940" t="s">
        <v>3952</v>
      </c>
      <c r="P3940" s="204">
        <v>20</v>
      </c>
      <c r="S3940" t="s">
        <v>3898</v>
      </c>
      <c r="T3940" t="s">
        <v>3899</v>
      </c>
      <c r="U3940" s="206">
        <v>1544</v>
      </c>
      <c r="V3940" t="s">
        <v>4167</v>
      </c>
      <c r="W3940" t="s">
        <v>3922</v>
      </c>
      <c r="X3940" t="s">
        <v>3902</v>
      </c>
      <c r="Y3940" t="s">
        <v>3903</v>
      </c>
      <c r="Z3940" t="s">
        <v>3904</v>
      </c>
      <c r="AA3940">
        <v>2139389</v>
      </c>
    </row>
    <row r="3941" spans="1:31" x14ac:dyDescent="0.25">
      <c r="A3941" s="44" t="str">
        <f t="shared" si="306"/>
        <v>US Natural Gas Financial</v>
      </c>
      <c r="B3941" s="44" t="str">
        <f t="shared" si="307"/>
        <v>US</v>
      </c>
      <c r="C3941" s="44" t="str">
        <f t="shared" si="308"/>
        <v>Natural Gas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30</v>
      </c>
      <c r="F3941" s="218">
        <f t="shared" si="310"/>
        <v>300000</v>
      </c>
      <c r="G3941" s="207">
        <v>1267658</v>
      </c>
      <c r="H3941" s="203">
        <v>37029.458101851851</v>
      </c>
      <c r="I3941" t="s">
        <v>2949</v>
      </c>
      <c r="M3941" t="s">
        <v>2476</v>
      </c>
      <c r="N3941" t="s">
        <v>2711</v>
      </c>
      <c r="O3941" t="s">
        <v>2712</v>
      </c>
      <c r="P3941" s="204">
        <v>10000</v>
      </c>
      <c r="S3941" t="s">
        <v>2477</v>
      </c>
      <c r="T3941" t="s">
        <v>3899</v>
      </c>
      <c r="U3941" s="206">
        <v>4.2</v>
      </c>
      <c r="V3941" t="s">
        <v>2974</v>
      </c>
      <c r="W3941" t="s">
        <v>3390</v>
      </c>
      <c r="X3941" t="s">
        <v>2713</v>
      </c>
      <c r="Y3941" t="s">
        <v>3964</v>
      </c>
      <c r="Z3941" t="s">
        <v>3532</v>
      </c>
      <c r="AA3941" t="s">
        <v>562</v>
      </c>
      <c r="AB3941" s="203">
        <v>37043.875</v>
      </c>
      <c r="AC3941" s="203">
        <v>37072.875</v>
      </c>
    </row>
    <row r="3942" spans="1:31" x14ac:dyDescent="0.25">
      <c r="A3942" s="44" t="str">
        <f t="shared" si="306"/>
        <v xml:space="preserve"> Metals Financial</v>
      </c>
      <c r="B3942" s="44" t="str">
        <f t="shared" si="307"/>
        <v/>
      </c>
      <c r="C3942" s="44" t="str">
        <f t="shared" si="308"/>
        <v>Metals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1</v>
      </c>
      <c r="F3942" s="218">
        <f t="shared" si="310"/>
        <v>10</v>
      </c>
      <c r="G3942" s="207">
        <v>1267661</v>
      </c>
      <c r="H3942" s="203">
        <v>37029.45826388889</v>
      </c>
      <c r="I3942" t="s">
        <v>4011</v>
      </c>
      <c r="M3942" t="s">
        <v>2482</v>
      </c>
      <c r="N3942" t="s">
        <v>3951</v>
      </c>
      <c r="O3942" t="s">
        <v>3952</v>
      </c>
      <c r="Q3942" s="204">
        <v>10</v>
      </c>
      <c r="S3942" t="s">
        <v>3898</v>
      </c>
      <c r="T3942" t="s">
        <v>3899</v>
      </c>
      <c r="U3942" s="206">
        <v>1545</v>
      </c>
      <c r="V3942" t="s">
        <v>563</v>
      </c>
      <c r="W3942" t="s">
        <v>3922</v>
      </c>
      <c r="X3942" t="s">
        <v>3902</v>
      </c>
      <c r="Y3942" t="s">
        <v>3903</v>
      </c>
      <c r="Z3942" t="s">
        <v>3904</v>
      </c>
      <c r="AA3942">
        <v>2139393</v>
      </c>
    </row>
    <row r="3943" spans="1:31" x14ac:dyDescent="0.25">
      <c r="A3943" s="44" t="str">
        <f t="shared" si="306"/>
        <v xml:space="preserve"> Metals Financial</v>
      </c>
      <c r="B3943" s="44" t="str">
        <f t="shared" si="307"/>
        <v/>
      </c>
      <c r="C3943" s="44" t="str">
        <f t="shared" si="308"/>
        <v>Metals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</v>
      </c>
      <c r="F3943" s="218">
        <f t="shared" si="310"/>
        <v>20</v>
      </c>
      <c r="G3943" s="207">
        <v>1267663</v>
      </c>
      <c r="H3943" s="203">
        <v>37029.458275462966</v>
      </c>
      <c r="I3943" t="s">
        <v>3958</v>
      </c>
      <c r="M3943" t="s">
        <v>2482</v>
      </c>
      <c r="N3943" t="s">
        <v>3896</v>
      </c>
      <c r="O3943" t="s">
        <v>3897</v>
      </c>
      <c r="Q3943" s="204">
        <v>20</v>
      </c>
      <c r="S3943" t="s">
        <v>3898</v>
      </c>
      <c r="T3943" t="s">
        <v>3899</v>
      </c>
      <c r="U3943" s="206">
        <v>1712</v>
      </c>
      <c r="V3943" t="s">
        <v>3819</v>
      </c>
      <c r="W3943" t="s">
        <v>3922</v>
      </c>
      <c r="X3943" t="s">
        <v>3902</v>
      </c>
      <c r="Y3943" t="s">
        <v>3903</v>
      </c>
      <c r="Z3943" t="s">
        <v>3904</v>
      </c>
      <c r="AA3943">
        <v>2139414</v>
      </c>
    </row>
    <row r="3944" spans="1:31" x14ac:dyDescent="0.25">
      <c r="A3944" s="44" t="str">
        <f t="shared" si="306"/>
        <v xml:space="preserve"> Metals Financial</v>
      </c>
      <c r="B3944" s="44" t="str">
        <f t="shared" si="307"/>
        <v/>
      </c>
      <c r="C3944" s="44" t="str">
        <f t="shared" si="308"/>
        <v>Metals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8">
        <f t="shared" si="310"/>
        <v>10</v>
      </c>
      <c r="G3944" s="207">
        <v>1267662</v>
      </c>
      <c r="H3944" s="203">
        <v>37029.458275462966</v>
      </c>
      <c r="I3944" t="s">
        <v>3958</v>
      </c>
      <c r="M3944" t="s">
        <v>2482</v>
      </c>
      <c r="N3944" t="s">
        <v>3951</v>
      </c>
      <c r="O3944" t="s">
        <v>3952</v>
      </c>
      <c r="Q3944" s="204">
        <v>10</v>
      </c>
      <c r="S3944" t="s">
        <v>3898</v>
      </c>
      <c r="T3944" t="s">
        <v>3899</v>
      </c>
      <c r="U3944" s="206">
        <v>1546</v>
      </c>
      <c r="V3944" t="s">
        <v>4167</v>
      </c>
      <c r="W3944" t="s">
        <v>3922</v>
      </c>
      <c r="X3944" t="s">
        <v>3902</v>
      </c>
      <c r="Y3944" t="s">
        <v>3903</v>
      </c>
      <c r="Z3944" t="s">
        <v>3904</v>
      </c>
      <c r="AA3944">
        <v>2139412</v>
      </c>
    </row>
    <row r="3945" spans="1:31" x14ac:dyDescent="0.25">
      <c r="A3945" s="44" t="str">
        <f t="shared" si="306"/>
        <v xml:space="preserve"> Natural Gas Physical</v>
      </c>
      <c r="B3945" s="44" t="str">
        <f t="shared" si="307"/>
        <v/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4</v>
      </c>
      <c r="F3945" s="218">
        <f t="shared" si="310"/>
        <v>40000</v>
      </c>
      <c r="G3945" s="207">
        <v>1267664</v>
      </c>
      <c r="H3945" s="203">
        <v>37029.458321759259</v>
      </c>
      <c r="I3945" t="s">
        <v>2917</v>
      </c>
      <c r="M3945" t="s">
        <v>2476</v>
      </c>
      <c r="N3945" t="s">
        <v>2391</v>
      </c>
      <c r="O3945" t="s">
        <v>2080</v>
      </c>
      <c r="P3945" s="204">
        <v>10000</v>
      </c>
      <c r="S3945" t="s">
        <v>4050</v>
      </c>
      <c r="T3945" t="s">
        <v>2392</v>
      </c>
      <c r="U3945" s="206">
        <v>5.4249999999999998</v>
      </c>
      <c r="V3945" t="s">
        <v>2971</v>
      </c>
      <c r="W3945" t="s">
        <v>2394</v>
      </c>
      <c r="X3945" t="s">
        <v>2395</v>
      </c>
      <c r="Y3945" t="s">
        <v>3114</v>
      </c>
      <c r="Z3945" t="s">
        <v>3533</v>
      </c>
      <c r="AA3945">
        <v>798448</v>
      </c>
      <c r="AB3945" s="203">
        <v>37029.875</v>
      </c>
      <c r="AC3945" s="203">
        <v>37032.875</v>
      </c>
    </row>
    <row r="3946" spans="1:31" x14ac:dyDescent="0.25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8">
        <f t="shared" si="310"/>
        <v>20</v>
      </c>
      <c r="G3946" s="207">
        <v>1267666</v>
      </c>
      <c r="H3946" s="203">
        <v>37029.458379629628</v>
      </c>
      <c r="I3946" t="s">
        <v>3822</v>
      </c>
      <c r="M3946" t="s">
        <v>2482</v>
      </c>
      <c r="N3946" t="s">
        <v>3896</v>
      </c>
      <c r="O3946" t="s">
        <v>3897</v>
      </c>
      <c r="Q3946" s="204">
        <v>20</v>
      </c>
      <c r="S3946" t="s">
        <v>3898</v>
      </c>
      <c r="T3946" t="s">
        <v>3899</v>
      </c>
      <c r="U3946" s="206">
        <v>1713</v>
      </c>
      <c r="V3946" t="s">
        <v>3823</v>
      </c>
      <c r="W3946" t="s">
        <v>3922</v>
      </c>
      <c r="X3946" t="s">
        <v>3902</v>
      </c>
      <c r="Y3946" t="s">
        <v>3903</v>
      </c>
      <c r="Z3946" t="s">
        <v>3904</v>
      </c>
      <c r="AA3946">
        <v>2140510</v>
      </c>
      <c r="AE3946" s="116">
        <f>IF(S3946="Gallon",F3946/42,F3946)</f>
        <v>20</v>
      </c>
    </row>
    <row r="3947" spans="1:31" x14ac:dyDescent="0.25">
      <c r="A3947" s="44" t="str">
        <f t="shared" si="306"/>
        <v xml:space="preserve"> Metals Financial</v>
      </c>
      <c r="B3947" s="44" t="str">
        <f t="shared" si="307"/>
        <v/>
      </c>
      <c r="C3947" s="44" t="str">
        <f t="shared" si="308"/>
        <v>Metals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8">
        <f t="shared" si="310"/>
        <v>10</v>
      </c>
      <c r="G3947" s="207">
        <v>1267669</v>
      </c>
      <c r="H3947" s="203">
        <v>37029.458611111113</v>
      </c>
      <c r="I3947" t="s">
        <v>3967</v>
      </c>
      <c r="M3947" t="s">
        <v>2482</v>
      </c>
      <c r="N3947" t="s">
        <v>3951</v>
      </c>
      <c r="O3947" t="s">
        <v>3952</v>
      </c>
      <c r="Q3947" s="204">
        <v>10</v>
      </c>
      <c r="S3947" t="s">
        <v>3898</v>
      </c>
      <c r="T3947" t="s">
        <v>3899</v>
      </c>
      <c r="U3947" s="206">
        <v>1546</v>
      </c>
      <c r="V3947" t="s">
        <v>3986</v>
      </c>
      <c r="W3947" t="s">
        <v>3922</v>
      </c>
      <c r="X3947" t="s">
        <v>3902</v>
      </c>
      <c r="Y3947" t="s">
        <v>3903</v>
      </c>
      <c r="Z3947" t="s">
        <v>3904</v>
      </c>
      <c r="AA3947">
        <v>2140506</v>
      </c>
    </row>
    <row r="3948" spans="1:31" x14ac:dyDescent="0.25">
      <c r="A3948" s="44" t="str">
        <f t="shared" si="306"/>
        <v xml:space="preserve"> Natural Gas Physical</v>
      </c>
      <c r="B3948" s="44" t="str">
        <f t="shared" si="307"/>
        <v/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4</v>
      </c>
      <c r="F3948" s="218">
        <f t="shared" si="310"/>
        <v>40000</v>
      </c>
      <c r="G3948" s="207">
        <v>1267670</v>
      </c>
      <c r="H3948" s="203">
        <v>37029.459166666667</v>
      </c>
      <c r="I3948" t="s">
        <v>2710</v>
      </c>
      <c r="M3948" t="s">
        <v>2476</v>
      </c>
      <c r="N3948" t="s">
        <v>2391</v>
      </c>
      <c r="O3948" t="s">
        <v>2080</v>
      </c>
      <c r="Q3948" s="204">
        <v>10000</v>
      </c>
      <c r="S3948" t="s">
        <v>4050</v>
      </c>
      <c r="T3948" t="s">
        <v>2392</v>
      </c>
      <c r="U3948" s="206">
        <v>5.43</v>
      </c>
      <c r="V3948" t="s">
        <v>3793</v>
      </c>
      <c r="W3948" t="s">
        <v>2394</v>
      </c>
      <c r="X3948" t="s">
        <v>2395</v>
      </c>
      <c r="Y3948" t="s">
        <v>3114</v>
      </c>
      <c r="Z3948" t="s">
        <v>3533</v>
      </c>
      <c r="AA3948">
        <v>798450</v>
      </c>
      <c r="AB3948" s="203">
        <v>37029.875</v>
      </c>
      <c r="AC3948" s="203">
        <v>37032.875</v>
      </c>
    </row>
    <row r="3949" spans="1:31" x14ac:dyDescent="0.25">
      <c r="A3949" s="44" t="str">
        <f t="shared" si="306"/>
        <v xml:space="preserve"> Natural Gas Physical</v>
      </c>
      <c r="B3949" s="44" t="str">
        <f t="shared" si="307"/>
        <v/>
      </c>
      <c r="C3949" s="44" t="str">
        <f t="shared" si="308"/>
        <v>Natural Gas</v>
      </c>
      <c r="D3949" s="44" t="str">
        <f t="shared" si="309"/>
        <v>Physical</v>
      </c>
      <c r="E3949" s="44">
        <f>IF(VLOOKUP(S3949,'DD-Lookup'!$J$6:$L$50,3,FALSE)="Monthly",(YEAR(AC3949)-YEAR(AB3949))*12+MONTH(AC3949)-MONTH(AB3949)+1,(AC3949-AB3949+1))</f>
        <v>13</v>
      </c>
      <c r="F3949" s="218">
        <f t="shared" si="310"/>
        <v>117000</v>
      </c>
      <c r="G3949" s="207">
        <v>1267671</v>
      </c>
      <c r="H3949" s="203">
        <v>37029.45957175926</v>
      </c>
      <c r="I3949" t="s">
        <v>3835</v>
      </c>
      <c r="M3949" t="s">
        <v>2476</v>
      </c>
      <c r="N3949" t="s">
        <v>2391</v>
      </c>
      <c r="O3949" t="s">
        <v>564</v>
      </c>
      <c r="P3949" s="204">
        <v>9000</v>
      </c>
      <c r="S3949" t="s">
        <v>4050</v>
      </c>
      <c r="T3949" t="s">
        <v>2392</v>
      </c>
      <c r="U3949" s="206">
        <v>5.52</v>
      </c>
      <c r="V3949" t="s">
        <v>3836</v>
      </c>
      <c r="W3949" t="s">
        <v>2979</v>
      </c>
      <c r="X3949" t="s">
        <v>2395</v>
      </c>
      <c r="Y3949" t="s">
        <v>3114</v>
      </c>
      <c r="Z3949" t="s">
        <v>3533</v>
      </c>
      <c r="AA3949">
        <v>798452</v>
      </c>
      <c r="AB3949" s="203">
        <v>37030.875</v>
      </c>
      <c r="AC3949" s="203">
        <v>37042.875</v>
      </c>
    </row>
    <row r="3950" spans="1:31" x14ac:dyDescent="0.25">
      <c r="A3950" s="44" t="str">
        <f t="shared" si="306"/>
        <v>US Natural Gas Financial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30</v>
      </c>
      <c r="F3950" s="218">
        <f t="shared" si="310"/>
        <v>300000</v>
      </c>
      <c r="G3950" s="207">
        <v>1267672</v>
      </c>
      <c r="H3950" s="203">
        <v>37029.459618055553</v>
      </c>
      <c r="I3950" t="s">
        <v>4149</v>
      </c>
      <c r="M3950" t="s">
        <v>2476</v>
      </c>
      <c r="N3950" t="s">
        <v>2711</v>
      </c>
      <c r="O3950" t="s">
        <v>2712</v>
      </c>
      <c r="P3950" s="204">
        <v>10000</v>
      </c>
      <c r="S3950" t="s">
        <v>2477</v>
      </c>
      <c r="T3950" t="s">
        <v>3899</v>
      </c>
      <c r="U3950" s="206">
        <v>4.2</v>
      </c>
      <c r="V3950" t="s">
        <v>1785</v>
      </c>
      <c r="W3950" t="s">
        <v>3390</v>
      </c>
      <c r="X3950" t="s">
        <v>2713</v>
      </c>
      <c r="Y3950" t="s">
        <v>3964</v>
      </c>
      <c r="Z3950" t="s">
        <v>3532</v>
      </c>
      <c r="AA3950" t="s">
        <v>565</v>
      </c>
      <c r="AB3950" s="203">
        <v>37043.875</v>
      </c>
      <c r="AC3950" s="203">
        <v>37072.875</v>
      </c>
    </row>
    <row r="3951" spans="1:31" x14ac:dyDescent="0.25">
      <c r="A3951" s="44" t="str">
        <f t="shared" si="306"/>
        <v>US Crude Financial</v>
      </c>
      <c r="B3951" s="44" t="str">
        <f t="shared" si="307"/>
        <v>US</v>
      </c>
      <c r="C3951" s="44" t="str">
        <f t="shared" si="308"/>
        <v>Crude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8">
        <f t="shared" si="310"/>
        <v>50000</v>
      </c>
      <c r="G3951" s="207">
        <v>1267673</v>
      </c>
      <c r="H3951" s="203">
        <v>37029.459629629629</v>
      </c>
      <c r="I3951" t="s">
        <v>4149</v>
      </c>
      <c r="M3951" t="s">
        <v>3626</v>
      </c>
      <c r="N3951" t="s">
        <v>4150</v>
      </c>
      <c r="O3951" t="s">
        <v>4151</v>
      </c>
      <c r="P3951" s="204">
        <v>50000</v>
      </c>
      <c r="S3951" t="s">
        <v>2483</v>
      </c>
      <c r="T3951" t="s">
        <v>3899</v>
      </c>
      <c r="U3951" s="206">
        <v>29.44</v>
      </c>
      <c r="V3951" t="s">
        <v>2372</v>
      </c>
      <c r="W3951" t="s">
        <v>4153</v>
      </c>
      <c r="X3951" t="s">
        <v>4154</v>
      </c>
      <c r="Y3951" t="s">
        <v>3964</v>
      </c>
      <c r="Z3951" t="s">
        <v>3532</v>
      </c>
      <c r="AA3951" t="s">
        <v>566</v>
      </c>
      <c r="AB3951" s="203">
        <v>37043</v>
      </c>
      <c r="AC3951" s="203">
        <v>37072</v>
      </c>
    </row>
    <row r="3952" spans="1:31" x14ac:dyDescent="0.25">
      <c r="A3952" s="44" t="str">
        <f t="shared" si="306"/>
        <v>US Crude Financial</v>
      </c>
      <c r="B3952" s="44" t="str">
        <f t="shared" si="307"/>
        <v>US</v>
      </c>
      <c r="C3952" s="44" t="str">
        <f t="shared" si="308"/>
        <v>Crude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8">
        <f t="shared" si="310"/>
        <v>50000</v>
      </c>
      <c r="G3952" s="207">
        <v>1267674</v>
      </c>
      <c r="H3952" s="203">
        <v>37029.459780092591</v>
      </c>
      <c r="I3952" t="s">
        <v>4149</v>
      </c>
      <c r="M3952" t="s">
        <v>3626</v>
      </c>
      <c r="N3952" t="s">
        <v>4150</v>
      </c>
      <c r="O3952" t="s">
        <v>2550</v>
      </c>
      <c r="P3952" s="204">
        <v>50000</v>
      </c>
      <c r="S3952" t="s">
        <v>2483</v>
      </c>
      <c r="T3952" t="s">
        <v>3899</v>
      </c>
      <c r="U3952" s="206">
        <v>29.9</v>
      </c>
      <c r="V3952" t="s">
        <v>2999</v>
      </c>
      <c r="W3952" t="s">
        <v>4153</v>
      </c>
      <c r="X3952" t="s">
        <v>4154</v>
      </c>
      <c r="Y3952" t="s">
        <v>3964</v>
      </c>
      <c r="Z3952" t="s">
        <v>3532</v>
      </c>
      <c r="AA3952" t="s">
        <v>567</v>
      </c>
      <c r="AB3952" s="203">
        <v>37073</v>
      </c>
      <c r="AC3952" s="203">
        <v>37103</v>
      </c>
    </row>
    <row r="3953" spans="1:29" x14ac:dyDescent="0.25">
      <c r="A3953" s="44" t="str">
        <f t="shared" si="306"/>
        <v xml:space="preserve"> Metals Financial</v>
      </c>
      <c r="B3953" s="44" t="str">
        <f t="shared" si="307"/>
        <v/>
      </c>
      <c r="C3953" s="44" t="str">
        <f t="shared" si="308"/>
        <v>Metals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18">
        <f t="shared" si="310"/>
        <v>20</v>
      </c>
      <c r="G3953" s="207">
        <v>1267676</v>
      </c>
      <c r="H3953" s="203">
        <v>37029.460474537038</v>
      </c>
      <c r="I3953" t="s">
        <v>3869</v>
      </c>
      <c r="M3953" t="s">
        <v>2482</v>
      </c>
      <c r="N3953" t="s">
        <v>3951</v>
      </c>
      <c r="O3953" t="s">
        <v>3952</v>
      </c>
      <c r="Q3953" s="204">
        <v>20</v>
      </c>
      <c r="S3953" t="s">
        <v>3898</v>
      </c>
      <c r="T3953" t="s">
        <v>3899</v>
      </c>
      <c r="U3953" s="206">
        <v>1547</v>
      </c>
      <c r="V3953" t="s">
        <v>3957</v>
      </c>
      <c r="W3953" t="s">
        <v>3922</v>
      </c>
      <c r="X3953" t="s">
        <v>3902</v>
      </c>
      <c r="Y3953" t="s">
        <v>3903</v>
      </c>
      <c r="Z3953" t="s">
        <v>3904</v>
      </c>
      <c r="AA3953">
        <v>2140504</v>
      </c>
    </row>
    <row r="3954" spans="1:29" x14ac:dyDescent="0.25">
      <c r="A3954" s="44" t="str">
        <f t="shared" si="306"/>
        <v xml:space="preserve"> Metals Financial</v>
      </c>
      <c r="B3954" s="44" t="str">
        <f t="shared" si="307"/>
        <v/>
      </c>
      <c r="C3954" s="44" t="str">
        <f t="shared" si="308"/>
        <v>Metals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18">
        <f t="shared" si="310"/>
        <v>2</v>
      </c>
      <c r="G3954" s="207">
        <v>1267677</v>
      </c>
      <c r="H3954" s="203">
        <v>37029.460682870369</v>
      </c>
      <c r="I3954" t="s">
        <v>4010</v>
      </c>
      <c r="M3954" t="s">
        <v>2482</v>
      </c>
      <c r="N3954" t="s">
        <v>3896</v>
      </c>
      <c r="O3954" t="s">
        <v>3897</v>
      </c>
      <c r="P3954" s="204">
        <v>2</v>
      </c>
      <c r="S3954" t="s">
        <v>3898</v>
      </c>
      <c r="T3954" t="s">
        <v>3899</v>
      </c>
      <c r="U3954" s="206">
        <v>1712</v>
      </c>
      <c r="V3954" t="s">
        <v>4030</v>
      </c>
      <c r="W3954" t="s">
        <v>3922</v>
      </c>
      <c r="X3954" t="s">
        <v>3902</v>
      </c>
      <c r="Y3954" t="s">
        <v>3903</v>
      </c>
      <c r="Z3954" t="s">
        <v>3904</v>
      </c>
      <c r="AA3954">
        <v>2140502</v>
      </c>
    </row>
    <row r="3955" spans="1:29" x14ac:dyDescent="0.25">
      <c r="A3955" s="44" t="str">
        <f t="shared" si="306"/>
        <v xml:space="preserve"> Metals Financial</v>
      </c>
      <c r="B3955" s="44" t="str">
        <f t="shared" si="307"/>
        <v/>
      </c>
      <c r="C3955" s="44" t="str">
        <f t="shared" si="308"/>
        <v>Metals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8">
        <f t="shared" si="310"/>
        <v>20</v>
      </c>
      <c r="G3955" s="207">
        <v>1267678</v>
      </c>
      <c r="H3955" s="203">
        <v>37029.460694444446</v>
      </c>
      <c r="I3955" t="s">
        <v>1185</v>
      </c>
      <c r="M3955" t="s">
        <v>2482</v>
      </c>
      <c r="N3955" t="s">
        <v>3951</v>
      </c>
      <c r="O3955" t="s">
        <v>3952</v>
      </c>
      <c r="P3955" s="204">
        <v>20</v>
      </c>
      <c r="S3955" t="s">
        <v>3898</v>
      </c>
      <c r="T3955" t="s">
        <v>3899</v>
      </c>
      <c r="U3955" s="206">
        <v>1546</v>
      </c>
      <c r="V3955" t="s">
        <v>1186</v>
      </c>
      <c r="W3955" t="s">
        <v>3922</v>
      </c>
      <c r="X3955" t="s">
        <v>3902</v>
      </c>
      <c r="Y3955" t="s">
        <v>3903</v>
      </c>
      <c r="Z3955" t="s">
        <v>3904</v>
      </c>
      <c r="AA3955">
        <v>2140500</v>
      </c>
    </row>
    <row r="3956" spans="1:29" x14ac:dyDescent="0.25">
      <c r="A3956" s="44" t="str">
        <f t="shared" si="306"/>
        <v xml:space="preserve"> Metals Financial</v>
      </c>
      <c r="B3956" s="44" t="str">
        <f t="shared" si="307"/>
        <v/>
      </c>
      <c r="C3956" s="44" t="str">
        <f t="shared" si="308"/>
        <v>Metals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1</v>
      </c>
      <c r="F3956" s="218">
        <f t="shared" si="310"/>
        <v>18</v>
      </c>
      <c r="G3956" s="207">
        <v>1267681</v>
      </c>
      <c r="H3956" s="203">
        <v>37029.460787037038</v>
      </c>
      <c r="I3956" t="s">
        <v>4037</v>
      </c>
      <c r="M3956" t="s">
        <v>2482</v>
      </c>
      <c r="N3956" t="s">
        <v>3896</v>
      </c>
      <c r="O3956" t="s">
        <v>3897</v>
      </c>
      <c r="P3956" s="204">
        <v>18</v>
      </c>
      <c r="S3956" t="s">
        <v>3898</v>
      </c>
      <c r="T3956" t="s">
        <v>3899</v>
      </c>
      <c r="U3956" s="206">
        <v>1712</v>
      </c>
      <c r="V3956" t="s">
        <v>73</v>
      </c>
      <c r="W3956" t="s">
        <v>3922</v>
      </c>
      <c r="X3956" t="s">
        <v>3902</v>
      </c>
      <c r="Y3956" t="s">
        <v>3903</v>
      </c>
      <c r="Z3956" t="s">
        <v>3904</v>
      </c>
      <c r="AA3956">
        <v>2140496</v>
      </c>
    </row>
    <row r="3957" spans="1:29" x14ac:dyDescent="0.25">
      <c r="A3957" s="44" t="str">
        <f t="shared" si="306"/>
        <v xml:space="preserve"> Metals Financial</v>
      </c>
      <c r="B3957" s="44" t="str">
        <f t="shared" si="307"/>
        <v/>
      </c>
      <c r="C3957" s="44" t="str">
        <f t="shared" si="308"/>
        <v>Metals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1</v>
      </c>
      <c r="F3957" s="218">
        <f t="shared" si="310"/>
        <v>20</v>
      </c>
      <c r="G3957" s="207">
        <v>1267680</v>
      </c>
      <c r="H3957" s="203">
        <v>37029.460787037038</v>
      </c>
      <c r="I3957" t="s">
        <v>3869</v>
      </c>
      <c r="M3957" t="s">
        <v>2482</v>
      </c>
      <c r="N3957" t="s">
        <v>3951</v>
      </c>
      <c r="O3957" t="s">
        <v>3952</v>
      </c>
      <c r="Q3957" s="204">
        <v>20</v>
      </c>
      <c r="S3957" t="s">
        <v>3898</v>
      </c>
      <c r="T3957" t="s">
        <v>3899</v>
      </c>
      <c r="U3957" s="206">
        <v>1547</v>
      </c>
      <c r="V3957" t="s">
        <v>3957</v>
      </c>
      <c r="W3957" t="s">
        <v>3922</v>
      </c>
      <c r="X3957" t="s">
        <v>3902</v>
      </c>
      <c r="Y3957" t="s">
        <v>3903</v>
      </c>
      <c r="Z3957" t="s">
        <v>3904</v>
      </c>
      <c r="AA3957">
        <v>2140498</v>
      </c>
    </row>
    <row r="3958" spans="1:29" x14ac:dyDescent="0.25">
      <c r="A3958" s="44" t="str">
        <f t="shared" si="306"/>
        <v xml:space="preserve"> Metals Financial</v>
      </c>
      <c r="B3958" s="44" t="str">
        <f t="shared" si="307"/>
        <v/>
      </c>
      <c r="C3958" s="44" t="str">
        <f t="shared" si="308"/>
        <v>Metals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</v>
      </c>
      <c r="F3958" s="218">
        <f t="shared" si="310"/>
        <v>20</v>
      </c>
      <c r="G3958" s="207">
        <v>1267682</v>
      </c>
      <c r="H3958" s="203">
        <v>37029.4609375</v>
      </c>
      <c r="I3958" t="s">
        <v>1185</v>
      </c>
      <c r="M3958" t="s">
        <v>2482</v>
      </c>
      <c r="N3958" t="s">
        <v>3951</v>
      </c>
      <c r="O3958" t="s">
        <v>3952</v>
      </c>
      <c r="P3958" s="204">
        <v>20</v>
      </c>
      <c r="S3958" t="s">
        <v>3898</v>
      </c>
      <c r="T3958" t="s">
        <v>3899</v>
      </c>
      <c r="U3958" s="206">
        <v>1546</v>
      </c>
      <c r="V3958" t="s">
        <v>1186</v>
      </c>
      <c r="W3958" t="s">
        <v>3922</v>
      </c>
      <c r="X3958" t="s">
        <v>3902</v>
      </c>
      <c r="Y3958" t="s">
        <v>3903</v>
      </c>
      <c r="Z3958" t="s">
        <v>3904</v>
      </c>
      <c r="AA3958">
        <v>2140494</v>
      </c>
    </row>
    <row r="3959" spans="1:29" x14ac:dyDescent="0.25">
      <c r="A3959" s="44" t="str">
        <f t="shared" si="306"/>
        <v xml:space="preserve"> Metals Financial</v>
      </c>
      <c r="B3959" s="44" t="str">
        <f t="shared" si="307"/>
        <v/>
      </c>
      <c r="C3959" s="44" t="str">
        <f t="shared" si="308"/>
        <v>Metals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18">
        <f t="shared" si="310"/>
        <v>20</v>
      </c>
      <c r="G3959" s="207">
        <v>1267683</v>
      </c>
      <c r="H3959" s="203">
        <v>37029.46125</v>
      </c>
      <c r="I3959" t="s">
        <v>4037</v>
      </c>
      <c r="M3959" t="s">
        <v>2482</v>
      </c>
      <c r="N3959" t="s">
        <v>3896</v>
      </c>
      <c r="O3959" t="s">
        <v>3897</v>
      </c>
      <c r="P3959" s="204">
        <v>20</v>
      </c>
      <c r="S3959" t="s">
        <v>3898</v>
      </c>
      <c r="T3959" t="s">
        <v>3899</v>
      </c>
      <c r="U3959" s="206">
        <v>1711</v>
      </c>
      <c r="V3959" t="s">
        <v>73</v>
      </c>
      <c r="W3959" t="s">
        <v>3922</v>
      </c>
      <c r="X3959" t="s">
        <v>3902</v>
      </c>
      <c r="Y3959" t="s">
        <v>3903</v>
      </c>
      <c r="Z3959" t="s">
        <v>3904</v>
      </c>
      <c r="AA3959">
        <v>2140492</v>
      </c>
    </row>
    <row r="3960" spans="1:29" x14ac:dyDescent="0.25">
      <c r="A3960" s="44" t="str">
        <f t="shared" si="306"/>
        <v>US Crude Financial</v>
      </c>
      <c r="B3960" s="44" t="str">
        <f t="shared" si="307"/>
        <v>US</v>
      </c>
      <c r="C3960" s="44" t="str">
        <f t="shared" si="308"/>
        <v>Crude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18">
        <f t="shared" si="310"/>
        <v>50000</v>
      </c>
      <c r="G3960" s="207">
        <v>1267685</v>
      </c>
      <c r="H3960" s="203">
        <v>37029.461921296293</v>
      </c>
      <c r="I3960" t="s">
        <v>4149</v>
      </c>
      <c r="M3960" t="s">
        <v>3626</v>
      </c>
      <c r="N3960" t="s">
        <v>4150</v>
      </c>
      <c r="O3960" t="s">
        <v>4151</v>
      </c>
      <c r="P3960" s="204">
        <v>50000</v>
      </c>
      <c r="S3960" t="s">
        <v>2483</v>
      </c>
      <c r="T3960" t="s">
        <v>3899</v>
      </c>
      <c r="U3960" s="206">
        <v>29.44</v>
      </c>
      <c r="V3960" t="s">
        <v>2999</v>
      </c>
      <c r="W3960" t="s">
        <v>4153</v>
      </c>
      <c r="X3960" t="s">
        <v>4154</v>
      </c>
      <c r="Y3960" t="s">
        <v>3964</v>
      </c>
      <c r="Z3960" t="s">
        <v>3532</v>
      </c>
      <c r="AA3960" t="s">
        <v>568</v>
      </c>
      <c r="AB3960" s="203">
        <v>37043</v>
      </c>
      <c r="AC3960" s="203">
        <v>37072</v>
      </c>
    </row>
    <row r="3961" spans="1:29" x14ac:dyDescent="0.25">
      <c r="A3961" s="44" t="str">
        <f t="shared" si="306"/>
        <v xml:space="preserve"> Natural Gas Physical</v>
      </c>
      <c r="B3961" s="44" t="str">
        <f t="shared" si="307"/>
        <v/>
      </c>
      <c r="C3961" s="44" t="str">
        <f t="shared" si="308"/>
        <v>Natural Gas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4</v>
      </c>
      <c r="F3961" s="218">
        <f t="shared" si="310"/>
        <v>40000</v>
      </c>
      <c r="G3961" s="207">
        <v>1267686</v>
      </c>
      <c r="H3961" s="203">
        <v>37029.462141203701</v>
      </c>
      <c r="I3961" t="s">
        <v>3166</v>
      </c>
      <c r="M3961" t="s">
        <v>2476</v>
      </c>
      <c r="N3961" t="s">
        <v>2391</v>
      </c>
      <c r="O3961" t="s">
        <v>2080</v>
      </c>
      <c r="P3961" s="204">
        <v>10000</v>
      </c>
      <c r="S3961" t="s">
        <v>4050</v>
      </c>
      <c r="T3961" t="s">
        <v>2392</v>
      </c>
      <c r="U3961" s="206">
        <v>5.43</v>
      </c>
      <c r="V3961" t="s">
        <v>2393</v>
      </c>
      <c r="W3961" t="s">
        <v>2394</v>
      </c>
      <c r="X3961" t="s">
        <v>2395</v>
      </c>
      <c r="Y3961" t="s">
        <v>3114</v>
      </c>
      <c r="Z3961" t="s">
        <v>3533</v>
      </c>
      <c r="AA3961">
        <v>798454</v>
      </c>
      <c r="AB3961" s="203">
        <v>37029.875</v>
      </c>
      <c r="AC3961" s="203">
        <v>37032.875</v>
      </c>
    </row>
    <row r="3962" spans="1:29" x14ac:dyDescent="0.25">
      <c r="A3962" s="44" t="str">
        <f t="shared" si="306"/>
        <v>US Coal Physical</v>
      </c>
      <c r="B3962" s="44" t="str">
        <f t="shared" si="307"/>
        <v>US</v>
      </c>
      <c r="C3962" s="44" t="str">
        <f t="shared" si="308"/>
        <v>Coal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30</v>
      </c>
      <c r="F3962" s="218">
        <f t="shared" si="310"/>
        <v>150</v>
      </c>
      <c r="G3962" s="207">
        <v>1267687</v>
      </c>
      <c r="H3962" s="203">
        <v>37029.462233796294</v>
      </c>
      <c r="I3962" t="s">
        <v>2662</v>
      </c>
      <c r="M3962" t="s">
        <v>3505</v>
      </c>
      <c r="N3962" t="s">
        <v>569</v>
      </c>
      <c r="O3962" t="s">
        <v>570</v>
      </c>
      <c r="Q3962" s="204">
        <v>5</v>
      </c>
      <c r="S3962" t="s">
        <v>571</v>
      </c>
      <c r="T3962" t="s">
        <v>3899</v>
      </c>
      <c r="U3962" s="206">
        <v>46.25</v>
      </c>
      <c r="V3962" t="s">
        <v>572</v>
      </c>
      <c r="W3962" t="s">
        <v>3341</v>
      </c>
      <c r="X3962" t="s">
        <v>573</v>
      </c>
      <c r="Y3962" t="s">
        <v>3964</v>
      </c>
      <c r="Z3962" t="s">
        <v>3532</v>
      </c>
      <c r="AA3962" t="s">
        <v>574</v>
      </c>
      <c r="AB3962" s="203">
        <v>37043</v>
      </c>
      <c r="AC3962" s="203">
        <v>37072</v>
      </c>
    </row>
    <row r="3963" spans="1:29" x14ac:dyDescent="0.25">
      <c r="A3963" s="44" t="str">
        <f t="shared" si="306"/>
        <v>US Crude Financial</v>
      </c>
      <c r="B3963" s="44" t="str">
        <f t="shared" si="307"/>
        <v>US</v>
      </c>
      <c r="C3963" s="44" t="str">
        <f t="shared" si="308"/>
        <v>Crude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</v>
      </c>
      <c r="F3963" s="218">
        <f t="shared" si="310"/>
        <v>50000</v>
      </c>
      <c r="G3963" s="207">
        <v>1267692</v>
      </c>
      <c r="H3963" s="203">
        <v>37029.462581018517</v>
      </c>
      <c r="I3963" t="s">
        <v>4149</v>
      </c>
      <c r="M3963" t="s">
        <v>3626</v>
      </c>
      <c r="N3963" t="s">
        <v>4150</v>
      </c>
      <c r="O3963" t="s">
        <v>4151</v>
      </c>
      <c r="Q3963" s="204">
        <v>50000</v>
      </c>
      <c r="S3963" t="s">
        <v>2483</v>
      </c>
      <c r="T3963" t="s">
        <v>3899</v>
      </c>
      <c r="U3963" s="206">
        <v>29.42</v>
      </c>
      <c r="V3963" t="s">
        <v>2999</v>
      </c>
      <c r="W3963" t="s">
        <v>4153</v>
      </c>
      <c r="X3963" t="s">
        <v>4154</v>
      </c>
      <c r="Y3963" t="s">
        <v>3964</v>
      </c>
      <c r="Z3963" t="s">
        <v>3532</v>
      </c>
      <c r="AA3963" t="s">
        <v>575</v>
      </c>
      <c r="AB3963" s="203">
        <v>37043</v>
      </c>
      <c r="AC3963" s="203">
        <v>37072</v>
      </c>
    </row>
    <row r="3964" spans="1:29" x14ac:dyDescent="0.25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18">
        <f t="shared" si="310"/>
        <v>20</v>
      </c>
      <c r="G3964" s="207">
        <v>1267693</v>
      </c>
      <c r="H3964" s="203">
        <v>37029.463136574072</v>
      </c>
      <c r="I3964" t="s">
        <v>1197</v>
      </c>
      <c r="M3964" t="s">
        <v>2482</v>
      </c>
      <c r="N3964" t="s">
        <v>3896</v>
      </c>
      <c r="O3964" t="s">
        <v>3897</v>
      </c>
      <c r="Q3964" s="204">
        <v>20</v>
      </c>
      <c r="S3964" t="s">
        <v>3898</v>
      </c>
      <c r="T3964" t="s">
        <v>3899</v>
      </c>
      <c r="U3964" s="206">
        <v>1712</v>
      </c>
      <c r="V3964" t="s">
        <v>1198</v>
      </c>
      <c r="W3964" t="s">
        <v>3922</v>
      </c>
      <c r="X3964" t="s">
        <v>3902</v>
      </c>
      <c r="Y3964" t="s">
        <v>3903</v>
      </c>
      <c r="Z3964" t="s">
        <v>3904</v>
      </c>
      <c r="AA3964">
        <v>2140490</v>
      </c>
    </row>
    <row r="3965" spans="1:29" x14ac:dyDescent="0.25">
      <c r="A3965" s="44" t="str">
        <f t="shared" si="306"/>
        <v>US Crude Physical</v>
      </c>
      <c r="B3965" s="44" t="str">
        <f t="shared" si="307"/>
        <v>US</v>
      </c>
      <c r="C3965" s="44" t="str">
        <f t="shared" si="308"/>
        <v>Crude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30</v>
      </c>
      <c r="F3965" s="218">
        <f t="shared" si="310"/>
        <v>150000</v>
      </c>
      <c r="G3965" s="207">
        <v>1267694</v>
      </c>
      <c r="H3965" s="203">
        <v>37029.463854166665</v>
      </c>
      <c r="I3965" t="s">
        <v>576</v>
      </c>
      <c r="M3965" t="s">
        <v>3626</v>
      </c>
      <c r="N3965" t="s">
        <v>3716</v>
      </c>
      <c r="O3965" t="s">
        <v>3717</v>
      </c>
      <c r="P3965" s="204">
        <v>5000</v>
      </c>
      <c r="S3965" t="s">
        <v>3718</v>
      </c>
      <c r="T3965" t="s">
        <v>3899</v>
      </c>
      <c r="U3965" s="206">
        <v>2.7</v>
      </c>
      <c r="V3965" t="s">
        <v>577</v>
      </c>
      <c r="W3965" t="s">
        <v>3700</v>
      </c>
      <c r="X3965" t="s">
        <v>3719</v>
      </c>
      <c r="Y3965" t="s">
        <v>3964</v>
      </c>
      <c r="Z3965" t="s">
        <v>3720</v>
      </c>
      <c r="AA3965" t="s">
        <v>578</v>
      </c>
      <c r="AB3965" s="203">
        <v>37043.875</v>
      </c>
      <c r="AC3965" s="203">
        <v>37072.875</v>
      </c>
    </row>
    <row r="3966" spans="1:29" x14ac:dyDescent="0.25">
      <c r="A3966" s="44" t="str">
        <f t="shared" si="306"/>
        <v>US Natural Gas Financial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30</v>
      </c>
      <c r="F3966" s="218">
        <f t="shared" si="310"/>
        <v>600000</v>
      </c>
      <c r="G3966" s="207">
        <v>1267695</v>
      </c>
      <c r="H3966" s="203">
        <v>37029.464999999997</v>
      </c>
      <c r="I3966" t="s">
        <v>3118</v>
      </c>
      <c r="M3966" t="s">
        <v>2476</v>
      </c>
      <c r="N3966" t="s">
        <v>2711</v>
      </c>
      <c r="O3966" t="s">
        <v>2364</v>
      </c>
      <c r="Q3966" s="204">
        <v>20000</v>
      </c>
      <c r="S3966" t="s">
        <v>2477</v>
      </c>
      <c r="T3966" t="s">
        <v>3899</v>
      </c>
      <c r="U3966" s="206">
        <v>4.1950000000000003</v>
      </c>
      <c r="V3966" t="s">
        <v>3132</v>
      </c>
      <c r="W3966" t="s">
        <v>3390</v>
      </c>
      <c r="X3966" t="s">
        <v>2713</v>
      </c>
      <c r="Y3966" t="s">
        <v>3964</v>
      </c>
      <c r="Z3966" t="s">
        <v>3532</v>
      </c>
      <c r="AA3966" t="s">
        <v>579</v>
      </c>
      <c r="AB3966" s="203">
        <v>37043.915972222225</v>
      </c>
      <c r="AC3966" s="203">
        <v>37072.915972222225</v>
      </c>
    </row>
    <row r="3967" spans="1:29" x14ac:dyDescent="0.25">
      <c r="A3967" s="44" t="str">
        <f t="shared" si="306"/>
        <v xml:space="preserve"> Metals Financial</v>
      </c>
      <c r="B3967" s="44" t="str">
        <f t="shared" si="307"/>
        <v/>
      </c>
      <c r="C3967" s="44" t="str">
        <f t="shared" si="308"/>
        <v>Metals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1</v>
      </c>
      <c r="F3967" s="218">
        <f t="shared" si="310"/>
        <v>20</v>
      </c>
      <c r="G3967" s="207">
        <v>1267696</v>
      </c>
      <c r="H3967" s="203">
        <v>37029.465069444443</v>
      </c>
      <c r="I3967" t="s">
        <v>3869</v>
      </c>
      <c r="M3967" t="s">
        <v>2482</v>
      </c>
      <c r="N3967" t="s">
        <v>3951</v>
      </c>
      <c r="O3967" t="s">
        <v>3952</v>
      </c>
      <c r="Q3967" s="204">
        <v>20</v>
      </c>
      <c r="S3967" t="s">
        <v>3898</v>
      </c>
      <c r="T3967" t="s">
        <v>3899</v>
      </c>
      <c r="U3967" s="206">
        <v>1547</v>
      </c>
      <c r="V3967" t="s">
        <v>3957</v>
      </c>
      <c r="W3967" t="s">
        <v>3922</v>
      </c>
      <c r="X3967" t="s">
        <v>3902</v>
      </c>
      <c r="Y3967" t="s">
        <v>3903</v>
      </c>
      <c r="Z3967" t="s">
        <v>3904</v>
      </c>
      <c r="AA3967">
        <v>2140488</v>
      </c>
    </row>
    <row r="3968" spans="1:29" x14ac:dyDescent="0.25">
      <c r="A3968" s="44" t="str">
        <f t="shared" si="306"/>
        <v xml:space="preserve"> Metals Financial</v>
      </c>
      <c r="B3968" s="44" t="str">
        <f t="shared" si="307"/>
        <v/>
      </c>
      <c r="C3968" s="44" t="str">
        <f t="shared" si="308"/>
        <v>Metals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1</v>
      </c>
      <c r="F3968" s="218">
        <f t="shared" si="310"/>
        <v>2</v>
      </c>
      <c r="G3968" s="207">
        <v>1267697</v>
      </c>
      <c r="H3968" s="203">
        <v>37029.465162037035</v>
      </c>
      <c r="I3968" t="s">
        <v>3958</v>
      </c>
      <c r="M3968" t="s">
        <v>2482</v>
      </c>
      <c r="N3968" t="s">
        <v>3951</v>
      </c>
      <c r="O3968" t="s">
        <v>3952</v>
      </c>
      <c r="Q3968" s="204">
        <v>2</v>
      </c>
      <c r="S3968" t="s">
        <v>3898</v>
      </c>
      <c r="T3968" t="s">
        <v>3899</v>
      </c>
      <c r="U3968" s="206">
        <v>1548</v>
      </c>
      <c r="V3968" t="s">
        <v>4167</v>
      </c>
      <c r="W3968" t="s">
        <v>3922</v>
      </c>
      <c r="X3968" t="s">
        <v>3902</v>
      </c>
      <c r="Y3968" t="s">
        <v>3903</v>
      </c>
      <c r="Z3968" t="s">
        <v>3904</v>
      </c>
      <c r="AA3968">
        <v>2140486</v>
      </c>
    </row>
    <row r="3969" spans="1:29" x14ac:dyDescent="0.25">
      <c r="A3969" s="44" t="str">
        <f t="shared" si="306"/>
        <v>US LPG Financial</v>
      </c>
      <c r="B3969" s="44" t="str">
        <f t="shared" si="307"/>
        <v>US</v>
      </c>
      <c r="C3969" s="44" t="str">
        <f t="shared" si="308"/>
        <v>LPG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18">
        <f t="shared" si="310"/>
        <v>15000</v>
      </c>
      <c r="G3969" s="207">
        <v>1267698</v>
      </c>
      <c r="H3969" s="203">
        <v>37029.465601851851</v>
      </c>
      <c r="I3969" t="s">
        <v>2654</v>
      </c>
      <c r="M3969" t="s">
        <v>2481</v>
      </c>
      <c r="N3969" t="s">
        <v>580</v>
      </c>
      <c r="O3969" t="s">
        <v>581</v>
      </c>
      <c r="P3969" s="204">
        <v>15000</v>
      </c>
      <c r="S3969" t="s">
        <v>3235</v>
      </c>
      <c r="T3969" t="s">
        <v>3899</v>
      </c>
      <c r="U3969" s="206">
        <v>36.875</v>
      </c>
      <c r="V3969" t="s">
        <v>582</v>
      </c>
      <c r="W3969" t="s">
        <v>583</v>
      </c>
      <c r="X3969" t="s">
        <v>584</v>
      </c>
      <c r="Y3969" t="s">
        <v>3964</v>
      </c>
      <c r="Z3969" t="s">
        <v>3532</v>
      </c>
      <c r="AA3969" t="s">
        <v>585</v>
      </c>
      <c r="AB3969" s="203">
        <v>37043.875</v>
      </c>
      <c r="AC3969" s="203">
        <v>37072.875</v>
      </c>
    </row>
    <row r="3970" spans="1:29" x14ac:dyDescent="0.25">
      <c r="A3970" s="44" t="str">
        <f t="shared" si="306"/>
        <v>US Crude Financial</v>
      </c>
      <c r="B3970" s="44" t="str">
        <f t="shared" si="307"/>
        <v>US</v>
      </c>
      <c r="C3970" s="44" t="str">
        <f t="shared" si="308"/>
        <v>Crude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8">
        <f t="shared" si="310"/>
        <v>50000</v>
      </c>
      <c r="G3970" s="207">
        <v>1267699</v>
      </c>
      <c r="H3970" s="203">
        <v>37029.465925925928</v>
      </c>
      <c r="I3970" t="s">
        <v>2710</v>
      </c>
      <c r="M3970" t="s">
        <v>3626</v>
      </c>
      <c r="N3970" t="s">
        <v>4150</v>
      </c>
      <c r="O3970" t="s">
        <v>2550</v>
      </c>
      <c r="Q3970" s="204">
        <v>50000</v>
      </c>
      <c r="S3970" t="s">
        <v>2483</v>
      </c>
      <c r="T3970" t="s">
        <v>3899</v>
      </c>
      <c r="U3970" s="206">
        <v>29.92</v>
      </c>
      <c r="V3970" t="s">
        <v>2997</v>
      </c>
      <c r="W3970" t="s">
        <v>4153</v>
      </c>
      <c r="X3970" t="s">
        <v>4154</v>
      </c>
      <c r="Y3970" t="s">
        <v>3964</v>
      </c>
      <c r="Z3970" t="s">
        <v>3532</v>
      </c>
      <c r="AA3970" t="s">
        <v>586</v>
      </c>
      <c r="AB3970" s="203">
        <v>37073</v>
      </c>
      <c r="AC3970" s="203">
        <v>37103</v>
      </c>
    </row>
    <row r="3971" spans="1:29" x14ac:dyDescent="0.25">
      <c r="A3971" s="44" t="str">
        <f t="shared" si="306"/>
        <v>US Natural Gas Financial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153</v>
      </c>
      <c r="F3971" s="218">
        <f t="shared" si="310"/>
        <v>1530000</v>
      </c>
      <c r="G3971" s="207">
        <v>1267700</v>
      </c>
      <c r="H3971" s="203">
        <v>37029.465995370374</v>
      </c>
      <c r="I3971" t="s">
        <v>2723</v>
      </c>
      <c r="M3971" t="s">
        <v>2476</v>
      </c>
      <c r="N3971" t="s">
        <v>3125</v>
      </c>
      <c r="O3971" t="s">
        <v>1732</v>
      </c>
      <c r="P3971" s="204">
        <v>10000</v>
      </c>
      <c r="S3971" t="s">
        <v>2477</v>
      </c>
      <c r="T3971" t="s">
        <v>3899</v>
      </c>
      <c r="U3971" s="206">
        <v>0.08</v>
      </c>
      <c r="V3971" t="s">
        <v>2459</v>
      </c>
      <c r="W3971" t="s">
        <v>2384</v>
      </c>
      <c r="X3971" t="s">
        <v>2385</v>
      </c>
      <c r="Y3971" t="s">
        <v>3964</v>
      </c>
      <c r="Z3971" t="s">
        <v>3532</v>
      </c>
      <c r="AA3971" t="s">
        <v>587</v>
      </c>
      <c r="AB3971" s="203">
        <v>37043</v>
      </c>
      <c r="AC3971" s="203">
        <v>37195</v>
      </c>
    </row>
    <row r="3972" spans="1:29" x14ac:dyDescent="0.25">
      <c r="A3972" s="44" t="str">
        <f t="shared" si="306"/>
        <v>US Crude Financial</v>
      </c>
      <c r="B3972" s="44" t="str">
        <f t="shared" si="307"/>
        <v>US</v>
      </c>
      <c r="C3972" s="44" t="str">
        <f t="shared" si="308"/>
        <v>Crude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8">
        <f t="shared" si="310"/>
        <v>50000</v>
      </c>
      <c r="G3972" s="207">
        <v>1267703</v>
      </c>
      <c r="H3972" s="203">
        <v>37029.466180555559</v>
      </c>
      <c r="I3972" t="s">
        <v>4149</v>
      </c>
      <c r="M3972" t="s">
        <v>3626</v>
      </c>
      <c r="N3972" t="s">
        <v>4150</v>
      </c>
      <c r="O3972" t="s">
        <v>4151</v>
      </c>
      <c r="Q3972" s="204">
        <v>50000</v>
      </c>
      <c r="S3972" t="s">
        <v>2483</v>
      </c>
      <c r="T3972" t="s">
        <v>3899</v>
      </c>
      <c r="U3972" s="206">
        <v>29.46</v>
      </c>
      <c r="V3972" t="s">
        <v>4152</v>
      </c>
      <c r="W3972" t="s">
        <v>4153</v>
      </c>
      <c r="X3972" t="s">
        <v>4154</v>
      </c>
      <c r="Y3972" t="s">
        <v>3964</v>
      </c>
      <c r="Z3972" t="s">
        <v>3532</v>
      </c>
      <c r="AA3972" t="s">
        <v>588</v>
      </c>
      <c r="AB3972" s="203">
        <v>37043</v>
      </c>
      <c r="AC3972" s="203">
        <v>37072</v>
      </c>
    </row>
    <row r="3973" spans="1:29" x14ac:dyDescent="0.25">
      <c r="A3973" s="44" t="str">
        <f t="shared" si="306"/>
        <v>US Crude Financial</v>
      </c>
      <c r="B3973" s="44" t="str">
        <f t="shared" si="307"/>
        <v>US</v>
      </c>
      <c r="C3973" s="44" t="str">
        <f t="shared" si="308"/>
        <v>Crude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18">
        <f t="shared" si="310"/>
        <v>50000</v>
      </c>
      <c r="G3973" s="207">
        <v>1267704</v>
      </c>
      <c r="H3973" s="203">
        <v>37029.466192129628</v>
      </c>
      <c r="I3973" t="s">
        <v>4149</v>
      </c>
      <c r="M3973" t="s">
        <v>3626</v>
      </c>
      <c r="N3973" t="s">
        <v>4150</v>
      </c>
      <c r="O3973" t="s">
        <v>2550</v>
      </c>
      <c r="Q3973" s="204">
        <v>50000</v>
      </c>
      <c r="S3973" t="s">
        <v>2483</v>
      </c>
      <c r="T3973" t="s">
        <v>3899</v>
      </c>
      <c r="U3973" s="206">
        <v>29.88</v>
      </c>
      <c r="V3973" t="s">
        <v>2999</v>
      </c>
      <c r="W3973" t="s">
        <v>4153</v>
      </c>
      <c r="X3973" t="s">
        <v>4154</v>
      </c>
      <c r="Y3973" t="s">
        <v>3964</v>
      </c>
      <c r="Z3973" t="s">
        <v>3532</v>
      </c>
      <c r="AA3973" t="s">
        <v>589</v>
      </c>
      <c r="AB3973" s="203">
        <v>37073</v>
      </c>
      <c r="AC3973" s="203">
        <v>37103</v>
      </c>
    </row>
    <row r="3974" spans="1:29" x14ac:dyDescent="0.25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8">
        <f t="shared" si="310"/>
        <v>2</v>
      </c>
      <c r="G3974" s="207">
        <v>1267705</v>
      </c>
      <c r="H3974" s="203">
        <v>37029.466296296298</v>
      </c>
      <c r="I3974" t="s">
        <v>1204</v>
      </c>
      <c r="M3974" t="s">
        <v>2482</v>
      </c>
      <c r="N3974" t="s">
        <v>3896</v>
      </c>
      <c r="O3974" t="s">
        <v>3897</v>
      </c>
      <c r="Q3974" s="204">
        <v>2</v>
      </c>
      <c r="S3974" t="s">
        <v>3898</v>
      </c>
      <c r="T3974" t="s">
        <v>3899</v>
      </c>
      <c r="U3974" s="206">
        <v>1713</v>
      </c>
      <c r="V3974" t="s">
        <v>3208</v>
      </c>
      <c r="W3974" t="s">
        <v>3922</v>
      </c>
      <c r="X3974" t="s">
        <v>3902</v>
      </c>
      <c r="Y3974" t="s">
        <v>3903</v>
      </c>
      <c r="Z3974" t="s">
        <v>3904</v>
      </c>
      <c r="AA3974">
        <v>2140484</v>
      </c>
    </row>
    <row r="3975" spans="1:29" x14ac:dyDescent="0.25">
      <c r="A3975" s="44" t="str">
        <f t="shared" si="306"/>
        <v>US LPG Financial</v>
      </c>
      <c r="B3975" s="44" t="str">
        <f t="shared" si="307"/>
        <v>US</v>
      </c>
      <c r="C3975" s="44" t="str">
        <f t="shared" si="308"/>
        <v>LPG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</v>
      </c>
      <c r="F3975" s="218">
        <f t="shared" si="310"/>
        <v>5000</v>
      </c>
      <c r="G3975" s="207">
        <v>1267706</v>
      </c>
      <c r="H3975" s="203">
        <v>37029.466597222221</v>
      </c>
      <c r="I3975" t="s">
        <v>2654</v>
      </c>
      <c r="M3975" t="s">
        <v>2481</v>
      </c>
      <c r="N3975" t="s">
        <v>580</v>
      </c>
      <c r="O3975" t="s">
        <v>581</v>
      </c>
      <c r="P3975" s="204">
        <v>5000</v>
      </c>
      <c r="S3975" t="s">
        <v>3235</v>
      </c>
      <c r="T3975" t="s">
        <v>3899</v>
      </c>
      <c r="U3975" s="206">
        <v>36.875</v>
      </c>
      <c r="V3975" t="s">
        <v>582</v>
      </c>
      <c r="W3975" t="s">
        <v>583</v>
      </c>
      <c r="X3975" t="s">
        <v>584</v>
      </c>
      <c r="Y3975" t="s">
        <v>3964</v>
      </c>
      <c r="Z3975" t="s">
        <v>3532</v>
      </c>
      <c r="AA3975" t="s">
        <v>590</v>
      </c>
      <c r="AB3975" s="203">
        <v>37043.875</v>
      </c>
      <c r="AC3975" s="203">
        <v>37072.875</v>
      </c>
    </row>
    <row r="3976" spans="1:29" x14ac:dyDescent="0.25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10</v>
      </c>
      <c r="F3976" s="218">
        <f t="shared" si="310"/>
        <v>50000</v>
      </c>
      <c r="G3976" s="207">
        <v>1267707</v>
      </c>
      <c r="H3976" s="203">
        <v>37029.466643518521</v>
      </c>
      <c r="I3976" t="s">
        <v>3869</v>
      </c>
      <c r="M3976" t="s">
        <v>2476</v>
      </c>
      <c r="N3976" t="s">
        <v>2711</v>
      </c>
      <c r="O3976" t="s">
        <v>591</v>
      </c>
      <c r="Q3976" s="204">
        <v>5000</v>
      </c>
      <c r="S3976" t="s">
        <v>2477</v>
      </c>
      <c r="T3976" t="s">
        <v>3899</v>
      </c>
      <c r="U3976" s="206">
        <v>2.93</v>
      </c>
      <c r="V3976" t="s">
        <v>2880</v>
      </c>
      <c r="W3976" t="s">
        <v>2413</v>
      </c>
      <c r="X3976" t="s">
        <v>3867</v>
      </c>
      <c r="Y3976" t="s">
        <v>3964</v>
      </c>
      <c r="Z3976" t="s">
        <v>3532</v>
      </c>
      <c r="AA3976" t="s">
        <v>592</v>
      </c>
      <c r="AB3976" s="203">
        <v>37033.875</v>
      </c>
      <c r="AC3976" s="203">
        <v>37042.875</v>
      </c>
    </row>
    <row r="3977" spans="1:29" x14ac:dyDescent="0.25">
      <c r="A3977" s="44" t="str">
        <f t="shared" si="306"/>
        <v xml:space="preserve"> Crude Financial</v>
      </c>
      <c r="B3977" s="44" t="str">
        <f t="shared" si="307"/>
        <v/>
      </c>
      <c r="C3977" s="44" t="str">
        <f t="shared" si="308"/>
        <v>Crude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31</v>
      </c>
      <c r="F3977" s="218">
        <f t="shared" si="310"/>
        <v>775000</v>
      </c>
      <c r="G3977" s="207">
        <v>1267709</v>
      </c>
      <c r="H3977" s="203">
        <v>37029.466689814813</v>
      </c>
      <c r="I3977" t="s">
        <v>2710</v>
      </c>
      <c r="M3977" t="s">
        <v>3626</v>
      </c>
      <c r="N3977" t="s">
        <v>2751</v>
      </c>
      <c r="O3977" t="s">
        <v>2752</v>
      </c>
      <c r="P3977" s="204">
        <v>25000</v>
      </c>
      <c r="S3977" t="s">
        <v>2753</v>
      </c>
      <c r="T3977" t="s">
        <v>3899</v>
      </c>
      <c r="U3977" s="206">
        <v>29.01</v>
      </c>
      <c r="V3977" t="s">
        <v>2997</v>
      </c>
      <c r="W3977" t="s">
        <v>4117</v>
      </c>
      <c r="X3977" t="s">
        <v>4118</v>
      </c>
      <c r="Y3977" t="s">
        <v>3964</v>
      </c>
      <c r="Z3977" t="s">
        <v>1184</v>
      </c>
      <c r="AA3977" t="s">
        <v>593</v>
      </c>
      <c r="AB3977" s="203">
        <v>37073</v>
      </c>
      <c r="AC3977" s="203">
        <v>37103</v>
      </c>
    </row>
    <row r="3978" spans="1:29" x14ac:dyDescent="0.25">
      <c r="A3978" s="44" t="str">
        <f t="shared" si="306"/>
        <v xml:space="preserve"> Natural Gas Physical</v>
      </c>
      <c r="B3978" s="44" t="str">
        <f t="shared" si="307"/>
        <v/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4</v>
      </c>
      <c r="F3978" s="218">
        <f t="shared" si="310"/>
        <v>40000</v>
      </c>
      <c r="G3978" s="207">
        <v>1267710</v>
      </c>
      <c r="H3978" s="203">
        <v>37029.466747685183</v>
      </c>
      <c r="I3978" t="s">
        <v>2972</v>
      </c>
      <c r="M3978" t="s">
        <v>2476</v>
      </c>
      <c r="N3978" t="s">
        <v>2391</v>
      </c>
      <c r="O3978" t="s">
        <v>2080</v>
      </c>
      <c r="P3978" s="204">
        <v>10000</v>
      </c>
      <c r="S3978" t="s">
        <v>4050</v>
      </c>
      <c r="T3978" t="s">
        <v>2392</v>
      </c>
      <c r="U3978" s="206">
        <v>5.4249999999999998</v>
      </c>
      <c r="V3978" t="s">
        <v>3764</v>
      </c>
      <c r="W3978" t="s">
        <v>2394</v>
      </c>
      <c r="X3978" t="s">
        <v>2395</v>
      </c>
      <c r="Y3978" t="s">
        <v>3114</v>
      </c>
      <c r="Z3978" t="s">
        <v>3533</v>
      </c>
      <c r="AA3978">
        <v>798464</v>
      </c>
      <c r="AB3978" s="203">
        <v>37029.875</v>
      </c>
      <c r="AC3978" s="203">
        <v>37032.875</v>
      </c>
    </row>
    <row r="3979" spans="1:29" x14ac:dyDescent="0.25">
      <c r="A3979" s="44" t="str">
        <f t="shared" ref="A3979:A4042" si="311">B3979&amp;" "&amp;C3979&amp;" "&amp;D3979</f>
        <v>US Power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Power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30</v>
      </c>
      <c r="F3979" s="218">
        <f t="shared" ref="F3979:F4042" si="315">E3979*SUM(P3979:Q3979)</f>
        <v>1500</v>
      </c>
      <c r="G3979" s="207">
        <v>1267711</v>
      </c>
      <c r="H3979" s="203">
        <v>37029.466770833336</v>
      </c>
      <c r="I3979" t="s">
        <v>2721</v>
      </c>
      <c r="M3979" t="s">
        <v>3301</v>
      </c>
      <c r="N3979" t="s">
        <v>2631</v>
      </c>
      <c r="O3979" t="s">
        <v>3123</v>
      </c>
      <c r="P3979" s="204">
        <v>50</v>
      </c>
      <c r="S3979" t="s">
        <v>2475</v>
      </c>
      <c r="T3979" t="s">
        <v>3899</v>
      </c>
      <c r="U3979" s="206">
        <v>59.25</v>
      </c>
      <c r="V3979" t="s">
        <v>4129</v>
      </c>
      <c r="W3979" t="s">
        <v>2656</v>
      </c>
      <c r="X3979" t="s">
        <v>2681</v>
      </c>
      <c r="Y3979" t="s">
        <v>4166</v>
      </c>
      <c r="Z3979" t="s">
        <v>3527</v>
      </c>
      <c r="AA3979">
        <v>615490.1</v>
      </c>
      <c r="AB3979" s="203">
        <v>37043.591666666667</v>
      </c>
      <c r="AC3979" s="203">
        <v>37072.591666666667</v>
      </c>
    </row>
    <row r="3980" spans="1:29" x14ac:dyDescent="0.25">
      <c r="A3980" s="44" t="str">
        <f t="shared" si="311"/>
        <v xml:space="preserve"> Metals Financial</v>
      </c>
      <c r="B3980" s="44" t="str">
        <f t="shared" si="312"/>
        <v/>
      </c>
      <c r="C3980" s="44" t="str">
        <f t="shared" si="313"/>
        <v>Metals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</v>
      </c>
      <c r="F3980" s="218">
        <f t="shared" si="315"/>
        <v>20</v>
      </c>
      <c r="G3980" s="207">
        <v>1267712</v>
      </c>
      <c r="H3980" s="203">
        <v>37029.466886574075</v>
      </c>
      <c r="I3980" t="s">
        <v>1195</v>
      </c>
      <c r="M3980" t="s">
        <v>2482</v>
      </c>
      <c r="N3980" t="s">
        <v>3896</v>
      </c>
      <c r="O3980" t="s">
        <v>3897</v>
      </c>
      <c r="P3980" s="204">
        <v>20</v>
      </c>
      <c r="S3980" t="s">
        <v>3898</v>
      </c>
      <c r="T3980" t="s">
        <v>3899</v>
      </c>
      <c r="U3980" s="206">
        <v>1711</v>
      </c>
      <c r="V3980" t="s">
        <v>1196</v>
      </c>
      <c r="W3980" t="s">
        <v>3922</v>
      </c>
      <c r="X3980" t="s">
        <v>3902</v>
      </c>
      <c r="Y3980" t="s">
        <v>3903</v>
      </c>
      <c r="Z3980" t="s">
        <v>3904</v>
      </c>
      <c r="AA3980">
        <v>2140482</v>
      </c>
    </row>
    <row r="3981" spans="1:29" x14ac:dyDescent="0.25">
      <c r="A3981" s="44" t="str">
        <f t="shared" si="311"/>
        <v>US Natural Gas Financial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30</v>
      </c>
      <c r="F3981" s="218">
        <f t="shared" si="315"/>
        <v>150000</v>
      </c>
      <c r="G3981" s="207">
        <v>1267713</v>
      </c>
      <c r="H3981" s="203">
        <v>37029.467013888891</v>
      </c>
      <c r="I3981" t="s">
        <v>3869</v>
      </c>
      <c r="M3981" t="s">
        <v>2476</v>
      </c>
      <c r="N3981" t="s">
        <v>3125</v>
      </c>
      <c r="O3981" t="s">
        <v>2930</v>
      </c>
      <c r="P3981" s="204">
        <v>5000</v>
      </c>
      <c r="S3981" t="s">
        <v>2477</v>
      </c>
      <c r="T3981" t="s">
        <v>3899</v>
      </c>
      <c r="U3981" s="206">
        <v>-0.90500000000000003</v>
      </c>
      <c r="V3981" t="s">
        <v>2880</v>
      </c>
      <c r="W3981" t="s">
        <v>2931</v>
      </c>
      <c r="X3981" t="s">
        <v>2932</v>
      </c>
      <c r="Y3981" t="s">
        <v>3964</v>
      </c>
      <c r="Z3981" t="s">
        <v>3532</v>
      </c>
      <c r="AA3981" t="s">
        <v>594</v>
      </c>
      <c r="AB3981" s="203">
        <v>37043.875</v>
      </c>
      <c r="AC3981" s="203">
        <v>37072.875</v>
      </c>
    </row>
    <row r="3982" spans="1:29" x14ac:dyDescent="0.25">
      <c r="A3982" s="44" t="str">
        <f t="shared" si="311"/>
        <v xml:space="preserve"> Metals Financial</v>
      </c>
      <c r="B3982" s="44" t="str">
        <f t="shared" si="312"/>
        <v/>
      </c>
      <c r="C3982" s="44" t="str">
        <f t="shared" si="313"/>
        <v>Metals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18">
        <f t="shared" si="315"/>
        <v>20</v>
      </c>
      <c r="G3982" s="207">
        <v>1267714</v>
      </c>
      <c r="H3982" s="203">
        <v>37029.467152777775</v>
      </c>
      <c r="I3982" t="s">
        <v>4010</v>
      </c>
      <c r="M3982" t="s">
        <v>2482</v>
      </c>
      <c r="N3982" t="s">
        <v>3951</v>
      </c>
      <c r="O3982" t="s">
        <v>3952</v>
      </c>
      <c r="P3982" s="204">
        <v>20</v>
      </c>
      <c r="S3982" t="s">
        <v>3898</v>
      </c>
      <c r="T3982" t="s">
        <v>3899</v>
      </c>
      <c r="U3982" s="206">
        <v>1546</v>
      </c>
      <c r="V3982" t="s">
        <v>4030</v>
      </c>
      <c r="W3982" t="s">
        <v>3922</v>
      </c>
      <c r="X3982" t="s">
        <v>3902</v>
      </c>
      <c r="Y3982" t="s">
        <v>3903</v>
      </c>
      <c r="Z3982" t="s">
        <v>3904</v>
      </c>
      <c r="AA3982">
        <v>2140479</v>
      </c>
    </row>
    <row r="3983" spans="1:29" x14ac:dyDescent="0.25">
      <c r="A3983" s="44" t="str">
        <f t="shared" si="311"/>
        <v>US Crude Physical</v>
      </c>
      <c r="B3983" s="44" t="str">
        <f t="shared" si="312"/>
        <v>US</v>
      </c>
      <c r="C3983" s="44" t="str">
        <f t="shared" si="313"/>
        <v>Crude</v>
      </c>
      <c r="D3983" s="44" t="str">
        <f t="shared" si="314"/>
        <v>Physical</v>
      </c>
      <c r="E3983" s="44">
        <f>IF(VLOOKUP(S3983,'DD-Lookup'!$J$6:$L$50,3,FALSE)="Monthly",(YEAR(AC3983)-YEAR(AB3983))*12+MONTH(AC3983)-MONTH(AB3983)+1,(AC3983-AB3983+1))</f>
        <v>31</v>
      </c>
      <c r="F3983" s="218">
        <f t="shared" si="315"/>
        <v>93000</v>
      </c>
      <c r="G3983" s="207">
        <v>1267715</v>
      </c>
      <c r="H3983" s="203">
        <v>37029.467256944445</v>
      </c>
      <c r="I3983" t="s">
        <v>2346</v>
      </c>
      <c r="M3983" t="s">
        <v>3626</v>
      </c>
      <c r="N3983" t="s">
        <v>3716</v>
      </c>
      <c r="O3983" t="s">
        <v>1228</v>
      </c>
      <c r="P3983" s="204">
        <v>3000</v>
      </c>
      <c r="S3983" t="s">
        <v>3718</v>
      </c>
      <c r="T3983" t="s">
        <v>3899</v>
      </c>
      <c r="U3983" s="206">
        <v>0.13</v>
      </c>
      <c r="V3983" t="s">
        <v>2991</v>
      </c>
      <c r="W3983" t="s">
        <v>3700</v>
      </c>
      <c r="X3983" t="s">
        <v>3719</v>
      </c>
      <c r="Y3983" t="s">
        <v>3964</v>
      </c>
      <c r="Z3983" t="s">
        <v>3720</v>
      </c>
      <c r="AA3983" t="s">
        <v>595</v>
      </c>
      <c r="AB3983" s="203">
        <v>37073.875</v>
      </c>
      <c r="AC3983" s="203">
        <v>37103.875</v>
      </c>
    </row>
    <row r="3984" spans="1:29" x14ac:dyDescent="0.25">
      <c r="A3984" s="44" t="str">
        <f t="shared" si="311"/>
        <v>US Natural Gas Financial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153</v>
      </c>
      <c r="F3984" s="218">
        <f t="shared" si="315"/>
        <v>765000</v>
      </c>
      <c r="G3984" s="207">
        <v>1267716</v>
      </c>
      <c r="H3984" s="203">
        <v>37029.467303240737</v>
      </c>
      <c r="I3984" t="s">
        <v>4174</v>
      </c>
      <c r="M3984" t="s">
        <v>2476</v>
      </c>
      <c r="N3984" t="s">
        <v>2711</v>
      </c>
      <c r="O3984" t="s">
        <v>2310</v>
      </c>
      <c r="Q3984" s="204">
        <v>5000</v>
      </c>
      <c r="S3984" t="s">
        <v>2477</v>
      </c>
      <c r="T3984" t="s">
        <v>3899</v>
      </c>
      <c r="U3984" s="206">
        <v>4.33</v>
      </c>
      <c r="V3984" t="s">
        <v>2839</v>
      </c>
      <c r="W3984" t="s">
        <v>3390</v>
      </c>
      <c r="X3984" t="s">
        <v>2713</v>
      </c>
      <c r="Y3984" t="s">
        <v>3964</v>
      </c>
      <c r="Z3984" t="s">
        <v>3532</v>
      </c>
      <c r="AA3984" t="s">
        <v>596</v>
      </c>
      <c r="AB3984" s="203">
        <v>37043</v>
      </c>
      <c r="AC3984" s="203">
        <v>37195</v>
      </c>
    </row>
    <row r="3985" spans="1:29" x14ac:dyDescent="0.25">
      <c r="A3985" s="44" t="str">
        <f t="shared" si="311"/>
        <v>US Crude Financial</v>
      </c>
      <c r="B3985" s="44" t="str">
        <f t="shared" si="312"/>
        <v>US</v>
      </c>
      <c r="C3985" s="44" t="str">
        <f t="shared" si="313"/>
        <v>Crude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</v>
      </c>
      <c r="F3985" s="218">
        <f t="shared" si="315"/>
        <v>50000</v>
      </c>
      <c r="G3985" s="207">
        <v>1267717</v>
      </c>
      <c r="H3985" s="203">
        <v>37029.467442129629</v>
      </c>
      <c r="I3985" t="s">
        <v>2710</v>
      </c>
      <c r="M3985" t="s">
        <v>3626</v>
      </c>
      <c r="N3985" t="s">
        <v>4150</v>
      </c>
      <c r="O3985" t="s">
        <v>2550</v>
      </c>
      <c r="Q3985" s="204">
        <v>50000</v>
      </c>
      <c r="S3985" t="s">
        <v>2483</v>
      </c>
      <c r="T3985" t="s">
        <v>3899</v>
      </c>
      <c r="U3985" s="206">
        <v>29.92</v>
      </c>
      <c r="V3985" t="s">
        <v>2997</v>
      </c>
      <c r="W3985" t="s">
        <v>4153</v>
      </c>
      <c r="X3985" t="s">
        <v>4154</v>
      </c>
      <c r="Y3985" t="s">
        <v>3964</v>
      </c>
      <c r="Z3985" t="s">
        <v>3532</v>
      </c>
      <c r="AA3985" t="s">
        <v>597</v>
      </c>
      <c r="AB3985" s="203">
        <v>37073</v>
      </c>
      <c r="AC3985" s="203">
        <v>37103</v>
      </c>
    </row>
    <row r="3986" spans="1:29" x14ac:dyDescent="0.25">
      <c r="A3986" s="44" t="str">
        <f t="shared" si="311"/>
        <v xml:space="preserve"> Metals Financial</v>
      </c>
      <c r="B3986" s="44" t="str">
        <f t="shared" si="312"/>
        <v/>
      </c>
      <c r="C3986" s="44" t="str">
        <f t="shared" si="313"/>
        <v>Metals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1</v>
      </c>
      <c r="F3986" s="218">
        <f t="shared" si="315"/>
        <v>18</v>
      </c>
      <c r="G3986" s="207">
        <v>1267718</v>
      </c>
      <c r="H3986" s="203">
        <v>37029.467523148145</v>
      </c>
      <c r="I3986" t="s">
        <v>3967</v>
      </c>
      <c r="M3986" t="s">
        <v>2482</v>
      </c>
      <c r="N3986" t="s">
        <v>3951</v>
      </c>
      <c r="O3986" t="s">
        <v>3952</v>
      </c>
      <c r="Q3986" s="204">
        <v>18</v>
      </c>
      <c r="S3986" t="s">
        <v>3898</v>
      </c>
      <c r="T3986" t="s">
        <v>3899</v>
      </c>
      <c r="U3986" s="206">
        <v>1547</v>
      </c>
      <c r="V3986" t="s">
        <v>3986</v>
      </c>
      <c r="W3986" t="s">
        <v>3922</v>
      </c>
      <c r="X3986" t="s">
        <v>3902</v>
      </c>
      <c r="Y3986" t="s">
        <v>3903</v>
      </c>
      <c r="Z3986" t="s">
        <v>3904</v>
      </c>
      <c r="AA3986">
        <v>2140478</v>
      </c>
    </row>
    <row r="3987" spans="1:29" x14ac:dyDescent="0.25">
      <c r="A3987" s="44" t="str">
        <f t="shared" si="311"/>
        <v>US Power Financial</v>
      </c>
      <c r="B3987" s="44" t="str">
        <f t="shared" si="312"/>
        <v>US</v>
      </c>
      <c r="C3987" s="44" t="str">
        <f t="shared" si="313"/>
        <v>Power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</v>
      </c>
      <c r="F3987" s="218">
        <f t="shared" si="315"/>
        <v>50</v>
      </c>
      <c r="G3987" s="207">
        <v>1267719</v>
      </c>
      <c r="H3987" s="203">
        <v>37029.467534722222</v>
      </c>
      <c r="I3987" t="s">
        <v>4161</v>
      </c>
      <c r="M3987" t="s">
        <v>3301</v>
      </c>
      <c r="N3987" t="s">
        <v>4162</v>
      </c>
      <c r="O3987" t="s">
        <v>598</v>
      </c>
      <c r="P3987" s="204">
        <v>50</v>
      </c>
      <c r="S3987" t="s">
        <v>2475</v>
      </c>
      <c r="T3987" t="s">
        <v>3899</v>
      </c>
      <c r="U3987" s="206">
        <v>32</v>
      </c>
      <c r="V3987" t="s">
        <v>4163</v>
      </c>
      <c r="W3987" t="s">
        <v>4164</v>
      </c>
      <c r="X3987" t="s">
        <v>4165</v>
      </c>
      <c r="Y3987" t="s">
        <v>4166</v>
      </c>
      <c r="Z3987" t="s">
        <v>3532</v>
      </c>
      <c r="AA3987">
        <v>615491.1</v>
      </c>
      <c r="AB3987" s="203">
        <v>37029.875</v>
      </c>
      <c r="AC3987" s="203">
        <v>37029.875</v>
      </c>
    </row>
    <row r="3988" spans="1:29" x14ac:dyDescent="0.25">
      <c r="A3988" s="44" t="str">
        <f t="shared" si="311"/>
        <v>US Natural Gas Financial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153</v>
      </c>
      <c r="F3988" s="218">
        <f t="shared" si="315"/>
        <v>765000</v>
      </c>
      <c r="G3988" s="207">
        <v>1267720</v>
      </c>
      <c r="H3988" s="203">
        <v>37029.467627314814</v>
      </c>
      <c r="I3988" t="s">
        <v>3865</v>
      </c>
      <c r="M3988" t="s">
        <v>2476</v>
      </c>
      <c r="N3988" t="s">
        <v>2711</v>
      </c>
      <c r="O3988" t="s">
        <v>2310</v>
      </c>
      <c r="P3988" s="204">
        <v>5000</v>
      </c>
      <c r="S3988" t="s">
        <v>2477</v>
      </c>
      <c r="T3988" t="s">
        <v>3899</v>
      </c>
      <c r="U3988" s="206">
        <v>4.32</v>
      </c>
      <c r="V3988" t="s">
        <v>1764</v>
      </c>
      <c r="W3988" t="s">
        <v>3390</v>
      </c>
      <c r="X3988" t="s">
        <v>2713</v>
      </c>
      <c r="Y3988" t="s">
        <v>3964</v>
      </c>
      <c r="Z3988" t="s">
        <v>3532</v>
      </c>
      <c r="AA3988" t="s">
        <v>599</v>
      </c>
      <c r="AB3988" s="203">
        <v>37043</v>
      </c>
      <c r="AC3988" s="203">
        <v>37195</v>
      </c>
    </row>
    <row r="3989" spans="1:29" x14ac:dyDescent="0.25">
      <c r="A3989" s="44" t="str">
        <f t="shared" si="311"/>
        <v>US Natural Gas Financial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31</v>
      </c>
      <c r="F3989" s="218">
        <f t="shared" si="315"/>
        <v>620000</v>
      </c>
      <c r="G3989" s="207">
        <v>1267721</v>
      </c>
      <c r="H3989" s="203">
        <v>37029.467777777776</v>
      </c>
      <c r="I3989" t="s">
        <v>2704</v>
      </c>
      <c r="M3989" t="s">
        <v>2476</v>
      </c>
      <c r="N3989" t="s">
        <v>2711</v>
      </c>
      <c r="O3989" t="s">
        <v>3124</v>
      </c>
      <c r="Q3989" s="204">
        <v>20000</v>
      </c>
      <c r="S3989" t="s">
        <v>2477</v>
      </c>
      <c r="T3989" t="s">
        <v>3899</v>
      </c>
      <c r="U3989" s="206">
        <v>4.2725</v>
      </c>
      <c r="V3989" t="s">
        <v>600</v>
      </c>
      <c r="W3989" t="s">
        <v>3390</v>
      </c>
      <c r="X3989" t="s">
        <v>2713</v>
      </c>
      <c r="Y3989" t="s">
        <v>3964</v>
      </c>
      <c r="Z3989" t="s">
        <v>3532</v>
      </c>
      <c r="AA3989" t="s">
        <v>601</v>
      </c>
      <c r="AB3989" s="203">
        <v>37073.875</v>
      </c>
      <c r="AC3989" s="203">
        <v>37103.875</v>
      </c>
    </row>
    <row r="3990" spans="1:29" x14ac:dyDescent="0.25">
      <c r="A3990" s="44" t="str">
        <f t="shared" si="311"/>
        <v xml:space="preserve"> Metals Financial</v>
      </c>
      <c r="B3990" s="44" t="str">
        <f t="shared" si="312"/>
        <v/>
      </c>
      <c r="C3990" s="44" t="str">
        <f t="shared" si="313"/>
        <v>Metals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8">
        <f t="shared" si="315"/>
        <v>18</v>
      </c>
      <c r="G3990" s="207">
        <v>1267723</v>
      </c>
      <c r="H3990" s="203">
        <v>37029.468148148146</v>
      </c>
      <c r="I3990" t="s">
        <v>3981</v>
      </c>
      <c r="M3990" t="s">
        <v>2482</v>
      </c>
      <c r="N3990" t="s">
        <v>3896</v>
      </c>
      <c r="O3990" t="s">
        <v>3897</v>
      </c>
      <c r="Q3990" s="204">
        <v>18</v>
      </c>
      <c r="S3990" t="s">
        <v>3898</v>
      </c>
      <c r="T3990" t="s">
        <v>3899</v>
      </c>
      <c r="U3990" s="206">
        <v>1712</v>
      </c>
      <c r="V3990" t="s">
        <v>3219</v>
      </c>
      <c r="W3990" t="s">
        <v>3922</v>
      </c>
      <c r="X3990" t="s">
        <v>3902</v>
      </c>
      <c r="Y3990" t="s">
        <v>3903</v>
      </c>
      <c r="Z3990" t="s">
        <v>3904</v>
      </c>
      <c r="AA3990">
        <v>2140476</v>
      </c>
    </row>
    <row r="3991" spans="1:29" x14ac:dyDescent="0.25">
      <c r="A3991" s="44" t="str">
        <f t="shared" si="311"/>
        <v>US Natural Gas Financial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31</v>
      </c>
      <c r="F3991" s="218">
        <f t="shared" si="315"/>
        <v>1550</v>
      </c>
      <c r="G3991" s="207">
        <v>1267724</v>
      </c>
      <c r="H3991" s="203">
        <v>37029.468171296299</v>
      </c>
      <c r="I3991" t="s">
        <v>2949</v>
      </c>
      <c r="M3991" t="s">
        <v>2476</v>
      </c>
      <c r="N3991" t="s">
        <v>2985</v>
      </c>
      <c r="O3991" t="s">
        <v>602</v>
      </c>
      <c r="Q3991" s="204">
        <v>50</v>
      </c>
      <c r="S3991" t="s">
        <v>2885</v>
      </c>
      <c r="T3991" t="s">
        <v>3899</v>
      </c>
      <c r="U3991" s="206">
        <v>0.35749999999999998</v>
      </c>
      <c r="V3991" t="s">
        <v>2950</v>
      </c>
      <c r="W3991" t="s">
        <v>2886</v>
      </c>
      <c r="X3991" t="s">
        <v>2887</v>
      </c>
      <c r="Y3991" t="s">
        <v>3964</v>
      </c>
      <c r="Z3991" t="s">
        <v>3532</v>
      </c>
      <c r="AA3991" t="s">
        <v>603</v>
      </c>
      <c r="AB3991" s="203">
        <v>37104</v>
      </c>
      <c r="AC3991" s="203">
        <v>37134</v>
      </c>
    </row>
    <row r="3992" spans="1:29" x14ac:dyDescent="0.25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31</v>
      </c>
      <c r="F3992" s="218">
        <f t="shared" si="315"/>
        <v>77500</v>
      </c>
      <c r="G3992" s="207">
        <v>1267728</v>
      </c>
      <c r="H3992" s="203">
        <v>37029.468298611115</v>
      </c>
      <c r="I3992" t="s">
        <v>2717</v>
      </c>
      <c r="M3992" t="s">
        <v>2476</v>
      </c>
      <c r="N3992" t="s">
        <v>2711</v>
      </c>
      <c r="O3992" t="s">
        <v>3124</v>
      </c>
      <c r="P3992" s="204">
        <v>2500</v>
      </c>
      <c r="S3992" t="s">
        <v>2477</v>
      </c>
      <c r="T3992" t="s">
        <v>3899</v>
      </c>
      <c r="U3992" s="206">
        <v>4.2675000000000001</v>
      </c>
      <c r="V3992" t="s">
        <v>2718</v>
      </c>
      <c r="W3992" t="s">
        <v>3390</v>
      </c>
      <c r="X3992" t="s">
        <v>2713</v>
      </c>
      <c r="Y3992" t="s">
        <v>3964</v>
      </c>
      <c r="Z3992" t="s">
        <v>3532</v>
      </c>
      <c r="AA3992" t="s">
        <v>604</v>
      </c>
      <c r="AB3992" s="203">
        <v>37073.875</v>
      </c>
      <c r="AC3992" s="203">
        <v>37103.875</v>
      </c>
    </row>
    <row r="3993" spans="1:29" x14ac:dyDescent="0.25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8">
        <f t="shared" si="315"/>
        <v>50000</v>
      </c>
      <c r="G3993" s="207">
        <v>1267730</v>
      </c>
      <c r="H3993" s="203">
        <v>37029.468530092592</v>
      </c>
      <c r="I3993" t="s">
        <v>4149</v>
      </c>
      <c r="M3993" t="s">
        <v>3626</v>
      </c>
      <c r="N3993" t="s">
        <v>4150</v>
      </c>
      <c r="O3993" t="s">
        <v>4151</v>
      </c>
      <c r="Q3993" s="204">
        <v>50000</v>
      </c>
      <c r="S3993" t="s">
        <v>2483</v>
      </c>
      <c r="T3993" t="s">
        <v>3899</v>
      </c>
      <c r="U3993" s="206">
        <v>29.5</v>
      </c>
      <c r="V3993" t="s">
        <v>4152</v>
      </c>
      <c r="W3993" t="s">
        <v>4153</v>
      </c>
      <c r="X3993" t="s">
        <v>4154</v>
      </c>
      <c r="Y3993" t="s">
        <v>3964</v>
      </c>
      <c r="Z3993" t="s">
        <v>3532</v>
      </c>
      <c r="AA3993" t="s">
        <v>605</v>
      </c>
      <c r="AB3993" s="203">
        <v>37043</v>
      </c>
      <c r="AC3993" s="203">
        <v>37072</v>
      </c>
    </row>
    <row r="3994" spans="1:29" x14ac:dyDescent="0.25">
      <c r="A3994" s="44" t="str">
        <f t="shared" si="311"/>
        <v>US Natural Gas Financial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10</v>
      </c>
      <c r="F3994" s="218">
        <f t="shared" si="315"/>
        <v>50000</v>
      </c>
      <c r="G3994" s="207">
        <v>1267731</v>
      </c>
      <c r="H3994" s="203">
        <v>37029.468587962961</v>
      </c>
      <c r="I3994" t="s">
        <v>3133</v>
      </c>
      <c r="M3994" t="s">
        <v>2476</v>
      </c>
      <c r="N3994" t="s">
        <v>2711</v>
      </c>
      <c r="O3994" t="s">
        <v>606</v>
      </c>
      <c r="Q3994" s="204">
        <v>5000</v>
      </c>
      <c r="S3994" t="s">
        <v>2477</v>
      </c>
      <c r="T3994" t="s">
        <v>3899</v>
      </c>
      <c r="U3994" s="206">
        <v>5.85</v>
      </c>
      <c r="V3994" t="s">
        <v>2518</v>
      </c>
      <c r="W3994" t="s">
        <v>2374</v>
      </c>
      <c r="X3994" t="s">
        <v>3790</v>
      </c>
      <c r="Y3994" t="s">
        <v>3964</v>
      </c>
      <c r="Z3994" t="s">
        <v>3532</v>
      </c>
      <c r="AA3994" t="s">
        <v>607</v>
      </c>
      <c r="AB3994" s="203">
        <v>37033.875</v>
      </c>
      <c r="AC3994" s="203">
        <v>37042.875</v>
      </c>
    </row>
    <row r="3995" spans="1:29" x14ac:dyDescent="0.25">
      <c r="A3995" s="44" t="str">
        <f t="shared" si="311"/>
        <v>US LPG Financial</v>
      </c>
      <c r="B3995" s="44" t="str">
        <f t="shared" si="312"/>
        <v>US</v>
      </c>
      <c r="C3995" s="44" t="str">
        <f t="shared" si="313"/>
        <v>LPG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</v>
      </c>
      <c r="F3995" s="218">
        <f t="shared" si="315"/>
        <v>25000</v>
      </c>
      <c r="G3995" s="207">
        <v>1267732</v>
      </c>
      <c r="H3995" s="203">
        <v>37029.4687037037</v>
      </c>
      <c r="I3995" t="s">
        <v>2654</v>
      </c>
      <c r="M3995" t="s">
        <v>2481</v>
      </c>
      <c r="N3995" t="s">
        <v>2758</v>
      </c>
      <c r="O3995" t="s">
        <v>2759</v>
      </c>
      <c r="P3995" s="204">
        <v>25000</v>
      </c>
      <c r="S3995" t="s">
        <v>3235</v>
      </c>
      <c r="T3995" t="s">
        <v>3899</v>
      </c>
      <c r="U3995" s="206">
        <v>52.125</v>
      </c>
      <c r="V3995" t="s">
        <v>608</v>
      </c>
      <c r="W3995" t="s">
        <v>2760</v>
      </c>
      <c r="X3995" t="s">
        <v>2761</v>
      </c>
      <c r="Y3995" t="s">
        <v>3964</v>
      </c>
      <c r="Z3995" t="s">
        <v>3532</v>
      </c>
      <c r="AA3995" t="s">
        <v>609</v>
      </c>
      <c r="AB3995" s="203">
        <v>37043.875</v>
      </c>
      <c r="AC3995" s="203">
        <v>37072.875</v>
      </c>
    </row>
    <row r="3996" spans="1:29" x14ac:dyDescent="0.25">
      <c r="A3996" s="44" t="str">
        <f t="shared" si="311"/>
        <v>US Natural Gas Financial</v>
      </c>
      <c r="B3996" s="44" t="str">
        <f t="shared" si="312"/>
        <v>US</v>
      </c>
      <c r="C3996" s="44" t="str">
        <f t="shared" si="313"/>
        <v>Natural Gas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30</v>
      </c>
      <c r="F3996" s="218">
        <f t="shared" si="315"/>
        <v>150000</v>
      </c>
      <c r="G3996" s="207">
        <v>1267733</v>
      </c>
      <c r="H3996" s="203">
        <v>37029.468969907408</v>
      </c>
      <c r="I3996" t="s">
        <v>3869</v>
      </c>
      <c r="M3996" t="s">
        <v>2476</v>
      </c>
      <c r="N3996" t="s">
        <v>3125</v>
      </c>
      <c r="O3996" t="s">
        <v>2930</v>
      </c>
      <c r="P3996" s="204">
        <v>5000</v>
      </c>
      <c r="S3996" t="s">
        <v>2477</v>
      </c>
      <c r="T3996" t="s">
        <v>3899</v>
      </c>
      <c r="U3996" s="206">
        <v>-0.91</v>
      </c>
      <c r="V3996" t="s">
        <v>2880</v>
      </c>
      <c r="W3996" t="s">
        <v>2931</v>
      </c>
      <c r="X3996" t="s">
        <v>2932</v>
      </c>
      <c r="Y3996" t="s">
        <v>3964</v>
      </c>
      <c r="Z3996" t="s">
        <v>3532</v>
      </c>
      <c r="AA3996" t="s">
        <v>610</v>
      </c>
      <c r="AB3996" s="203">
        <v>37043.875</v>
      </c>
      <c r="AC3996" s="203">
        <v>37072.875</v>
      </c>
    </row>
    <row r="3997" spans="1:29" x14ac:dyDescent="0.25">
      <c r="A3997" s="44" t="str">
        <f t="shared" si="311"/>
        <v>US Crude Financial</v>
      </c>
      <c r="B3997" s="44" t="str">
        <f t="shared" si="312"/>
        <v>US</v>
      </c>
      <c r="C3997" s="44" t="str">
        <f t="shared" si="313"/>
        <v>Crude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18">
        <f t="shared" si="315"/>
        <v>50000</v>
      </c>
      <c r="G3997" s="207">
        <v>1267734</v>
      </c>
      <c r="H3997" s="203">
        <v>37029.469004629631</v>
      </c>
      <c r="I3997" t="s">
        <v>2710</v>
      </c>
      <c r="M3997" t="s">
        <v>3626</v>
      </c>
      <c r="N3997" t="s">
        <v>4150</v>
      </c>
      <c r="O3997" t="s">
        <v>2550</v>
      </c>
      <c r="Q3997" s="204">
        <v>50000</v>
      </c>
      <c r="S3997" t="s">
        <v>2483</v>
      </c>
      <c r="T3997" t="s">
        <v>3899</v>
      </c>
      <c r="U3997" s="206">
        <v>29.96</v>
      </c>
      <c r="V3997" t="s">
        <v>3743</v>
      </c>
      <c r="W3997" t="s">
        <v>4153</v>
      </c>
      <c r="X3997" t="s">
        <v>4154</v>
      </c>
      <c r="Y3997" t="s">
        <v>3964</v>
      </c>
      <c r="Z3997" t="s">
        <v>3532</v>
      </c>
      <c r="AA3997" t="s">
        <v>611</v>
      </c>
      <c r="AB3997" s="203">
        <v>37073</v>
      </c>
      <c r="AC3997" s="203">
        <v>37103</v>
      </c>
    </row>
    <row r="3998" spans="1:29" x14ac:dyDescent="0.25">
      <c r="A3998" s="44" t="str">
        <f t="shared" si="311"/>
        <v>US Crude Financial</v>
      </c>
      <c r="B3998" s="44" t="str">
        <f t="shared" si="312"/>
        <v>US</v>
      </c>
      <c r="C3998" s="44" t="str">
        <f t="shared" si="313"/>
        <v>Crude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8">
        <f t="shared" si="315"/>
        <v>50000</v>
      </c>
      <c r="G3998" s="207">
        <v>1267735</v>
      </c>
      <c r="H3998" s="203">
        <v>37029.469224537039</v>
      </c>
      <c r="I3998" t="s">
        <v>4149</v>
      </c>
      <c r="M3998" t="s">
        <v>3626</v>
      </c>
      <c r="N3998" t="s">
        <v>4150</v>
      </c>
      <c r="O3998" t="s">
        <v>4151</v>
      </c>
      <c r="Q3998" s="204">
        <v>50000</v>
      </c>
      <c r="S3998" t="s">
        <v>2483</v>
      </c>
      <c r="T3998" t="s">
        <v>3899</v>
      </c>
      <c r="U3998" s="206">
        <v>29.54</v>
      </c>
      <c r="V3998" t="s">
        <v>4152</v>
      </c>
      <c r="W3998" t="s">
        <v>4153</v>
      </c>
      <c r="X3998" t="s">
        <v>4154</v>
      </c>
      <c r="Y3998" t="s">
        <v>3964</v>
      </c>
      <c r="Z3998" t="s">
        <v>3532</v>
      </c>
      <c r="AA3998" t="s">
        <v>612</v>
      </c>
      <c r="AB3998" s="203">
        <v>37043</v>
      </c>
      <c r="AC3998" s="203">
        <v>37072</v>
      </c>
    </row>
    <row r="3999" spans="1:29" x14ac:dyDescent="0.25">
      <c r="A3999" s="44" t="str">
        <f t="shared" si="311"/>
        <v>US Power Physical</v>
      </c>
      <c r="B3999" s="44" t="str">
        <f t="shared" si="312"/>
        <v>US</v>
      </c>
      <c r="C3999" s="44" t="str">
        <f t="shared" si="313"/>
        <v>Power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4</v>
      </c>
      <c r="F3999" s="218">
        <f t="shared" si="315"/>
        <v>200</v>
      </c>
      <c r="G3999" s="207">
        <v>1267736</v>
      </c>
      <c r="H3999" s="203">
        <v>37029.46974537037</v>
      </c>
      <c r="I3999" t="s">
        <v>3177</v>
      </c>
      <c r="M3999" t="s">
        <v>3301</v>
      </c>
      <c r="N3999" t="s">
        <v>2631</v>
      </c>
      <c r="O3999" t="s">
        <v>1629</v>
      </c>
      <c r="Q3999" s="204">
        <v>50</v>
      </c>
      <c r="S3999" t="s">
        <v>2475</v>
      </c>
      <c r="T3999" t="s">
        <v>3899</v>
      </c>
      <c r="U3999" s="206">
        <v>52.5</v>
      </c>
      <c r="V3999" t="s">
        <v>484</v>
      </c>
      <c r="W3999" t="s">
        <v>2642</v>
      </c>
      <c r="X3999" t="s">
        <v>2643</v>
      </c>
      <c r="Y3999" t="s">
        <v>4166</v>
      </c>
      <c r="Z3999" t="s">
        <v>3527</v>
      </c>
      <c r="AA3999">
        <v>615492.1</v>
      </c>
      <c r="AB3999" s="203">
        <v>37033.875</v>
      </c>
      <c r="AC3999" s="203">
        <v>37036.875</v>
      </c>
    </row>
    <row r="4000" spans="1:29" x14ac:dyDescent="0.25">
      <c r="A4000" s="44" t="str">
        <f t="shared" si="311"/>
        <v>US Power Physical</v>
      </c>
      <c r="B4000" s="44" t="str">
        <f t="shared" si="312"/>
        <v>US</v>
      </c>
      <c r="C4000" s="44" t="str">
        <f t="shared" si="313"/>
        <v>Power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365</v>
      </c>
      <c r="F4000" s="218">
        <f t="shared" si="315"/>
        <v>18250</v>
      </c>
      <c r="G4000" s="207">
        <v>1267737</v>
      </c>
      <c r="H4000" s="203">
        <v>37029.470046296294</v>
      </c>
      <c r="I4000" t="s">
        <v>2669</v>
      </c>
      <c r="M4000" t="s">
        <v>3301</v>
      </c>
      <c r="N4000" t="s">
        <v>2631</v>
      </c>
      <c r="O4000" t="s">
        <v>613</v>
      </c>
      <c r="P4000" s="204">
        <v>50</v>
      </c>
      <c r="S4000" t="s">
        <v>2475</v>
      </c>
      <c r="T4000" t="s">
        <v>3899</v>
      </c>
      <c r="U4000" s="206">
        <v>24</v>
      </c>
      <c r="V4000" t="s">
        <v>1642</v>
      </c>
      <c r="W4000" t="s">
        <v>2660</v>
      </c>
      <c r="X4000" t="s">
        <v>2650</v>
      </c>
      <c r="Y4000" t="s">
        <v>4166</v>
      </c>
      <c r="Z4000" t="s">
        <v>3527</v>
      </c>
      <c r="AA4000">
        <v>615493.1</v>
      </c>
      <c r="AB4000" s="203">
        <v>37257.875</v>
      </c>
      <c r="AC4000" s="203">
        <v>37621.875</v>
      </c>
    </row>
    <row r="4001" spans="1:29" x14ac:dyDescent="0.25">
      <c r="A4001" s="44" t="str">
        <f t="shared" si="311"/>
        <v>US Crude Financial</v>
      </c>
      <c r="B4001" s="44" t="str">
        <f t="shared" si="312"/>
        <v>US</v>
      </c>
      <c r="C4001" s="44" t="str">
        <f t="shared" si="313"/>
        <v>Crude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8">
        <f t="shared" si="315"/>
        <v>50000</v>
      </c>
      <c r="G4001" s="207">
        <v>1267738</v>
      </c>
      <c r="H4001" s="203">
        <v>37029.470243055555</v>
      </c>
      <c r="I4001" t="s">
        <v>4149</v>
      </c>
      <c r="M4001" t="s">
        <v>3626</v>
      </c>
      <c r="N4001" t="s">
        <v>4150</v>
      </c>
      <c r="O4001" t="s">
        <v>4151</v>
      </c>
      <c r="Q4001" s="204">
        <v>50000</v>
      </c>
      <c r="S4001" t="s">
        <v>2483</v>
      </c>
      <c r="T4001" t="s">
        <v>3899</v>
      </c>
      <c r="U4001" s="206">
        <v>29.58</v>
      </c>
      <c r="V4001" t="s">
        <v>3693</v>
      </c>
      <c r="W4001" t="s">
        <v>4153</v>
      </c>
      <c r="X4001" t="s">
        <v>4154</v>
      </c>
      <c r="Y4001" t="s">
        <v>3964</v>
      </c>
      <c r="Z4001" t="s">
        <v>3532</v>
      </c>
      <c r="AA4001" t="s">
        <v>614</v>
      </c>
      <c r="AB4001" s="203">
        <v>37043</v>
      </c>
      <c r="AC4001" s="203">
        <v>37072</v>
      </c>
    </row>
    <row r="4002" spans="1:29" x14ac:dyDescent="0.25">
      <c r="A4002" s="44" t="str">
        <f t="shared" si="311"/>
        <v>US Crude Financial</v>
      </c>
      <c r="B4002" s="44" t="str">
        <f t="shared" si="312"/>
        <v>US</v>
      </c>
      <c r="C4002" s="44" t="str">
        <f t="shared" si="313"/>
        <v>Crude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8">
        <f t="shared" si="315"/>
        <v>50000</v>
      </c>
      <c r="G4002" s="207">
        <v>1267740</v>
      </c>
      <c r="H4002" s="203">
        <v>37029.470335648148</v>
      </c>
      <c r="I4002" t="s">
        <v>4149</v>
      </c>
      <c r="M4002" t="s">
        <v>3626</v>
      </c>
      <c r="N4002" t="s">
        <v>4150</v>
      </c>
      <c r="O4002" t="s">
        <v>4151</v>
      </c>
      <c r="P4002" s="204">
        <v>50000</v>
      </c>
      <c r="S4002" t="s">
        <v>2483</v>
      </c>
      <c r="T4002" t="s">
        <v>3899</v>
      </c>
      <c r="U4002" s="206">
        <v>29.56</v>
      </c>
      <c r="V4002" t="s">
        <v>2372</v>
      </c>
      <c r="W4002" t="s">
        <v>4153</v>
      </c>
      <c r="X4002" t="s">
        <v>4154</v>
      </c>
      <c r="Y4002" t="s">
        <v>3964</v>
      </c>
      <c r="Z4002" t="s">
        <v>3532</v>
      </c>
      <c r="AA4002" t="s">
        <v>615</v>
      </c>
      <c r="AB4002" s="203">
        <v>37043</v>
      </c>
      <c r="AC4002" s="203">
        <v>37072</v>
      </c>
    </row>
    <row r="4003" spans="1:29" x14ac:dyDescent="0.25">
      <c r="A4003" s="44" t="str">
        <f t="shared" si="311"/>
        <v>US Power Financial</v>
      </c>
      <c r="B4003" s="44" t="str">
        <f t="shared" si="312"/>
        <v>US</v>
      </c>
      <c r="C4003" s="44" t="str">
        <f t="shared" si="313"/>
        <v>Power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8">
        <f t="shared" si="315"/>
        <v>50</v>
      </c>
      <c r="G4003" s="207">
        <v>1267739</v>
      </c>
      <c r="H4003" s="203">
        <v>37029.470335648148</v>
      </c>
      <c r="I4003" t="s">
        <v>2652</v>
      </c>
      <c r="M4003" t="s">
        <v>3301</v>
      </c>
      <c r="N4003" t="s">
        <v>4162</v>
      </c>
      <c r="O4003" t="s">
        <v>598</v>
      </c>
      <c r="Q4003" s="204">
        <v>50</v>
      </c>
      <c r="S4003" t="s">
        <v>2475</v>
      </c>
      <c r="T4003" t="s">
        <v>3899</v>
      </c>
      <c r="U4003" s="206">
        <v>33</v>
      </c>
      <c r="V4003" t="s">
        <v>420</v>
      </c>
      <c r="W4003" t="s">
        <v>4164</v>
      </c>
      <c r="X4003" t="s">
        <v>4165</v>
      </c>
      <c r="Y4003" t="s">
        <v>4166</v>
      </c>
      <c r="Z4003" t="s">
        <v>3532</v>
      </c>
      <c r="AA4003">
        <v>615494.1</v>
      </c>
      <c r="AB4003" s="203">
        <v>37029.875</v>
      </c>
      <c r="AC4003" s="203">
        <v>37029.875</v>
      </c>
    </row>
    <row r="4004" spans="1:29" x14ac:dyDescent="0.25">
      <c r="A4004" s="44" t="str">
        <f t="shared" si="311"/>
        <v xml:space="preserve"> Oil Products Financial</v>
      </c>
      <c r="B4004" s="44" t="str">
        <f t="shared" si="312"/>
        <v/>
      </c>
      <c r="C4004" s="44" t="str">
        <f t="shared" si="313"/>
        <v>Oil Products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30</v>
      </c>
      <c r="F4004" s="218">
        <f t="shared" si="315"/>
        <v>150000</v>
      </c>
      <c r="G4004" s="207">
        <v>1267741</v>
      </c>
      <c r="H4004" s="203">
        <v>37029.470381944448</v>
      </c>
      <c r="I4004" t="s">
        <v>4168</v>
      </c>
      <c r="M4004" t="s">
        <v>2480</v>
      </c>
      <c r="N4004" t="s">
        <v>4169</v>
      </c>
      <c r="O4004" t="s">
        <v>4170</v>
      </c>
      <c r="Q4004" s="204">
        <v>5000</v>
      </c>
      <c r="S4004" t="s">
        <v>2484</v>
      </c>
      <c r="T4004" t="s">
        <v>3899</v>
      </c>
      <c r="U4004" s="206">
        <v>241.5</v>
      </c>
      <c r="V4004" t="s">
        <v>4171</v>
      </c>
      <c r="W4004" t="s">
        <v>4172</v>
      </c>
      <c r="X4004" t="s">
        <v>4173</v>
      </c>
      <c r="Y4004" t="s">
        <v>3964</v>
      </c>
      <c r="Z4004" t="s">
        <v>1184</v>
      </c>
      <c r="AA4004" t="s">
        <v>616</v>
      </c>
      <c r="AB4004" s="203">
        <v>37043</v>
      </c>
      <c r="AC4004" s="203">
        <v>37072</v>
      </c>
    </row>
    <row r="4005" spans="1:29" x14ac:dyDescent="0.25">
      <c r="A4005" s="44" t="str">
        <f t="shared" si="311"/>
        <v>US Crude Financial</v>
      </c>
      <c r="B4005" s="44" t="str">
        <f t="shared" si="312"/>
        <v>US</v>
      </c>
      <c r="C4005" s="44" t="str">
        <f t="shared" si="313"/>
        <v>Crude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1</v>
      </c>
      <c r="F4005" s="218">
        <f t="shared" si="315"/>
        <v>50000</v>
      </c>
      <c r="G4005" s="207">
        <v>1267743</v>
      </c>
      <c r="H4005" s="203">
        <v>37029.47047453704</v>
      </c>
      <c r="I4005" t="s">
        <v>4149</v>
      </c>
      <c r="M4005" t="s">
        <v>3626</v>
      </c>
      <c r="N4005" t="s">
        <v>4150</v>
      </c>
      <c r="O4005" t="s">
        <v>2550</v>
      </c>
      <c r="Q4005" s="204">
        <v>50000</v>
      </c>
      <c r="S4005" t="s">
        <v>2483</v>
      </c>
      <c r="T4005" t="s">
        <v>3899</v>
      </c>
      <c r="U4005" s="206">
        <v>29.96</v>
      </c>
      <c r="V4005" t="s">
        <v>2999</v>
      </c>
      <c r="W4005" t="s">
        <v>4153</v>
      </c>
      <c r="X4005" t="s">
        <v>4154</v>
      </c>
      <c r="Y4005" t="s">
        <v>3964</v>
      </c>
      <c r="Z4005" t="s">
        <v>3532</v>
      </c>
      <c r="AA4005" t="s">
        <v>617</v>
      </c>
      <c r="AB4005" s="203">
        <v>37073</v>
      </c>
      <c r="AC4005" s="203">
        <v>37103</v>
      </c>
    </row>
    <row r="4006" spans="1:29" x14ac:dyDescent="0.25">
      <c r="A4006" s="44" t="str">
        <f t="shared" si="311"/>
        <v>US Power Physical</v>
      </c>
      <c r="B4006" s="44" t="str">
        <f t="shared" si="312"/>
        <v>US</v>
      </c>
      <c r="C4006" s="44" t="str">
        <f t="shared" si="313"/>
        <v>Power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30</v>
      </c>
      <c r="F4006" s="218">
        <f t="shared" si="315"/>
        <v>750</v>
      </c>
      <c r="G4006" s="207">
        <v>1267747</v>
      </c>
      <c r="H4006" s="203">
        <v>37029.470567129632</v>
      </c>
      <c r="I4006" t="s">
        <v>2710</v>
      </c>
      <c r="M4006" t="s">
        <v>3301</v>
      </c>
      <c r="N4006" t="s">
        <v>2406</v>
      </c>
      <c r="O4006" t="s">
        <v>3792</v>
      </c>
      <c r="Q4006" s="204">
        <v>25</v>
      </c>
      <c r="S4006" t="s">
        <v>2475</v>
      </c>
      <c r="T4006" t="s">
        <v>3899</v>
      </c>
      <c r="U4006" s="206">
        <v>345</v>
      </c>
      <c r="V4006" t="s">
        <v>2907</v>
      </c>
      <c r="W4006" t="s">
        <v>2945</v>
      </c>
      <c r="X4006" t="s">
        <v>2946</v>
      </c>
      <c r="Y4006" t="s">
        <v>4166</v>
      </c>
      <c r="Z4006" t="s">
        <v>3527</v>
      </c>
      <c r="AA4006">
        <v>615496.1</v>
      </c>
      <c r="AB4006" s="203">
        <v>37043.875</v>
      </c>
      <c r="AC4006" s="203">
        <v>37072.875</v>
      </c>
    </row>
    <row r="4007" spans="1:29" x14ac:dyDescent="0.25">
      <c r="A4007" s="44" t="str">
        <f t="shared" si="311"/>
        <v>US Natural Gas Financial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30</v>
      </c>
      <c r="F4007" s="218">
        <f t="shared" si="315"/>
        <v>600000</v>
      </c>
      <c r="G4007" s="207">
        <v>1267749</v>
      </c>
      <c r="H4007" s="203">
        <v>37029.470995370371</v>
      </c>
      <c r="I4007" t="s">
        <v>2723</v>
      </c>
      <c r="M4007" t="s">
        <v>2476</v>
      </c>
      <c r="N4007" t="s">
        <v>2711</v>
      </c>
      <c r="O4007" t="s">
        <v>2712</v>
      </c>
      <c r="Q4007" s="204">
        <v>20000</v>
      </c>
      <c r="S4007" t="s">
        <v>2477</v>
      </c>
      <c r="T4007" t="s">
        <v>3899</v>
      </c>
      <c r="U4007" s="206">
        <v>4.2050000000000001</v>
      </c>
      <c r="V4007" t="s">
        <v>2459</v>
      </c>
      <c r="W4007" t="s">
        <v>3390</v>
      </c>
      <c r="X4007" t="s">
        <v>2713</v>
      </c>
      <c r="Y4007" t="s">
        <v>3964</v>
      </c>
      <c r="Z4007" t="s">
        <v>3532</v>
      </c>
      <c r="AA4007" t="s">
        <v>618</v>
      </c>
      <c r="AB4007" s="203">
        <v>37043.875</v>
      </c>
      <c r="AC4007" s="203">
        <v>37072.875</v>
      </c>
    </row>
    <row r="4008" spans="1:29" x14ac:dyDescent="0.25">
      <c r="A4008" s="44" t="str">
        <f t="shared" si="311"/>
        <v>US Crude Financial</v>
      </c>
      <c r="B4008" s="44" t="str">
        <f t="shared" si="312"/>
        <v>US</v>
      </c>
      <c r="C4008" s="44" t="str">
        <f t="shared" si="313"/>
        <v>Crude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18">
        <f t="shared" si="315"/>
        <v>50000</v>
      </c>
      <c r="G4008" s="207">
        <v>1267750</v>
      </c>
      <c r="H4008" s="203">
        <v>37029.47111111111</v>
      </c>
      <c r="I4008" t="s">
        <v>2710</v>
      </c>
      <c r="M4008" t="s">
        <v>3626</v>
      </c>
      <c r="N4008" t="s">
        <v>4150</v>
      </c>
      <c r="O4008" t="s">
        <v>2550</v>
      </c>
      <c r="Q4008" s="204">
        <v>50000</v>
      </c>
      <c r="S4008" t="s">
        <v>2483</v>
      </c>
      <c r="T4008" t="s">
        <v>3899</v>
      </c>
      <c r="U4008" s="206">
        <v>30</v>
      </c>
      <c r="V4008" t="s">
        <v>3743</v>
      </c>
      <c r="W4008" t="s">
        <v>4153</v>
      </c>
      <c r="X4008" t="s">
        <v>4154</v>
      </c>
      <c r="Y4008" t="s">
        <v>3964</v>
      </c>
      <c r="Z4008" t="s">
        <v>3532</v>
      </c>
      <c r="AA4008" t="s">
        <v>619</v>
      </c>
      <c r="AB4008" s="203">
        <v>37073</v>
      </c>
      <c r="AC4008" s="203">
        <v>37103</v>
      </c>
    </row>
    <row r="4009" spans="1:29" x14ac:dyDescent="0.25">
      <c r="A4009" s="44" t="str">
        <f t="shared" si="311"/>
        <v xml:space="preserve"> Natural Gas Physical</v>
      </c>
      <c r="B4009" s="44" t="str">
        <f t="shared" si="312"/>
        <v/>
      </c>
      <c r="C4009" s="44" t="str">
        <f t="shared" si="313"/>
        <v>Natural Gas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30</v>
      </c>
      <c r="F4009" s="218">
        <f t="shared" si="315"/>
        <v>150000</v>
      </c>
      <c r="G4009" s="207">
        <v>1267751</v>
      </c>
      <c r="H4009" s="203">
        <v>37029.471122685187</v>
      </c>
      <c r="I4009" t="s">
        <v>115</v>
      </c>
      <c r="M4009" t="s">
        <v>2476</v>
      </c>
      <c r="N4009" t="s">
        <v>2391</v>
      </c>
      <c r="O4009" t="s">
        <v>3715</v>
      </c>
      <c r="Q4009" s="204">
        <v>5000</v>
      </c>
      <c r="S4009" t="s">
        <v>4050</v>
      </c>
      <c r="T4009" t="s">
        <v>2392</v>
      </c>
      <c r="U4009" s="206">
        <v>5.59</v>
      </c>
      <c r="V4009" t="s">
        <v>116</v>
      </c>
      <c r="W4009" t="s">
        <v>2979</v>
      </c>
      <c r="X4009" t="s">
        <v>2395</v>
      </c>
      <c r="Y4009" t="s">
        <v>3114</v>
      </c>
      <c r="Z4009" t="s">
        <v>3533</v>
      </c>
      <c r="AA4009">
        <v>798468</v>
      </c>
      <c r="AB4009" s="203">
        <v>37043.875</v>
      </c>
      <c r="AC4009" s="203">
        <v>37072.875</v>
      </c>
    </row>
    <row r="4010" spans="1:29" x14ac:dyDescent="0.25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10</v>
      </c>
      <c r="F4010" s="218">
        <f t="shared" si="315"/>
        <v>250000</v>
      </c>
      <c r="G4010" s="207">
        <v>1267752</v>
      </c>
      <c r="H4010" s="203">
        <v>37029.471134259256</v>
      </c>
      <c r="I4010" t="s">
        <v>3240</v>
      </c>
      <c r="M4010" t="s">
        <v>2476</v>
      </c>
      <c r="N4010" t="s">
        <v>2711</v>
      </c>
      <c r="O4010" t="s">
        <v>558</v>
      </c>
      <c r="P4010" s="204">
        <v>25000</v>
      </c>
      <c r="S4010" t="s">
        <v>2477</v>
      </c>
      <c r="T4010" t="s">
        <v>3899</v>
      </c>
      <c r="U4010" s="206">
        <v>4.165</v>
      </c>
      <c r="V4010" t="s">
        <v>2318</v>
      </c>
      <c r="W4010" t="s">
        <v>3181</v>
      </c>
      <c r="X4010" t="s">
        <v>2306</v>
      </c>
      <c r="Y4010" t="s">
        <v>3964</v>
      </c>
      <c r="Z4010" t="s">
        <v>3532</v>
      </c>
      <c r="AA4010" t="s">
        <v>620</v>
      </c>
      <c r="AB4010" s="203">
        <v>37033.875</v>
      </c>
      <c r="AC4010" s="203">
        <v>37042.875</v>
      </c>
    </row>
    <row r="4011" spans="1:29" x14ac:dyDescent="0.25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151</v>
      </c>
      <c r="F4011" s="218">
        <f t="shared" si="315"/>
        <v>377500</v>
      </c>
      <c r="G4011" s="207">
        <v>1267753</v>
      </c>
      <c r="H4011" s="203">
        <v>37029.471192129633</v>
      </c>
      <c r="I4011" t="s">
        <v>3165</v>
      </c>
      <c r="M4011" t="s">
        <v>2476</v>
      </c>
      <c r="N4011" t="s">
        <v>2711</v>
      </c>
      <c r="O4011" t="s">
        <v>3148</v>
      </c>
      <c r="Q4011" s="204">
        <v>2500</v>
      </c>
      <c r="S4011" t="s">
        <v>2477</v>
      </c>
      <c r="T4011" t="s">
        <v>3899</v>
      </c>
      <c r="U4011" s="206">
        <v>4.7</v>
      </c>
      <c r="V4011" t="s">
        <v>2025</v>
      </c>
      <c r="W4011" t="s">
        <v>3390</v>
      </c>
      <c r="X4011" t="s">
        <v>2713</v>
      </c>
      <c r="Y4011" t="s">
        <v>3964</v>
      </c>
      <c r="Z4011" t="s">
        <v>3532</v>
      </c>
      <c r="AA4011" t="s">
        <v>621</v>
      </c>
      <c r="AB4011" s="203">
        <v>37196</v>
      </c>
      <c r="AC4011" s="203">
        <v>37346</v>
      </c>
    </row>
    <row r="4012" spans="1:29" x14ac:dyDescent="0.25">
      <c r="A4012" s="44" t="str">
        <f t="shared" si="311"/>
        <v>US Natural Gas Financial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153</v>
      </c>
      <c r="F4012" s="218">
        <f t="shared" si="315"/>
        <v>382500</v>
      </c>
      <c r="G4012" s="207">
        <v>1267754</v>
      </c>
      <c r="H4012" s="203">
        <v>37029.471203703702</v>
      </c>
      <c r="I4012" t="s">
        <v>3240</v>
      </c>
      <c r="M4012" t="s">
        <v>2476</v>
      </c>
      <c r="N4012" t="s">
        <v>2711</v>
      </c>
      <c r="O4012" t="s">
        <v>2310</v>
      </c>
      <c r="Q4012" s="204">
        <v>2500</v>
      </c>
      <c r="S4012" t="s">
        <v>2477</v>
      </c>
      <c r="T4012" t="s">
        <v>3899</v>
      </c>
      <c r="U4012" s="206">
        <v>4.33</v>
      </c>
      <c r="V4012" t="s">
        <v>3852</v>
      </c>
      <c r="W4012" t="s">
        <v>3390</v>
      </c>
      <c r="X4012" t="s">
        <v>2713</v>
      </c>
      <c r="Y4012" t="s">
        <v>3964</v>
      </c>
      <c r="Z4012" t="s">
        <v>3532</v>
      </c>
      <c r="AA4012" t="s">
        <v>622</v>
      </c>
      <c r="AB4012" s="203">
        <v>37043</v>
      </c>
      <c r="AC4012" s="203">
        <v>37195</v>
      </c>
    </row>
    <row r="4013" spans="1:29" x14ac:dyDescent="0.25">
      <c r="A4013" s="44" t="str">
        <f t="shared" si="311"/>
        <v>US Crude Financial</v>
      </c>
      <c r="B4013" s="44" t="str">
        <f t="shared" si="312"/>
        <v>US</v>
      </c>
      <c r="C4013" s="44" t="str">
        <f t="shared" si="313"/>
        <v>Crude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8">
        <f t="shared" si="315"/>
        <v>50000</v>
      </c>
      <c r="G4013" s="207">
        <v>1267756</v>
      </c>
      <c r="H4013" s="203">
        <v>37029.47146990741</v>
      </c>
      <c r="I4013" t="s">
        <v>4149</v>
      </c>
      <c r="M4013" t="s">
        <v>3626</v>
      </c>
      <c r="N4013" t="s">
        <v>4150</v>
      </c>
      <c r="O4013" t="s">
        <v>2550</v>
      </c>
      <c r="Q4013" s="204">
        <v>50000</v>
      </c>
      <c r="S4013" t="s">
        <v>2483</v>
      </c>
      <c r="T4013" t="s">
        <v>3899</v>
      </c>
      <c r="U4013" s="206">
        <v>30</v>
      </c>
      <c r="V4013" t="s">
        <v>2999</v>
      </c>
      <c r="W4013" t="s">
        <v>4153</v>
      </c>
      <c r="X4013" t="s">
        <v>4154</v>
      </c>
      <c r="Y4013" t="s">
        <v>3964</v>
      </c>
      <c r="Z4013" t="s">
        <v>3532</v>
      </c>
      <c r="AA4013" t="s">
        <v>623</v>
      </c>
      <c r="AB4013" s="203">
        <v>37073</v>
      </c>
      <c r="AC4013" s="203">
        <v>37103</v>
      </c>
    </row>
    <row r="4014" spans="1:29" x14ac:dyDescent="0.25">
      <c r="A4014" s="44" t="str">
        <f t="shared" si="311"/>
        <v xml:space="preserve"> Metals Financial</v>
      </c>
      <c r="B4014" s="44" t="str">
        <f t="shared" si="312"/>
        <v/>
      </c>
      <c r="C4014" s="44" t="str">
        <f t="shared" si="313"/>
        <v>Metals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1</v>
      </c>
      <c r="F4014" s="218">
        <f t="shared" si="315"/>
        <v>20</v>
      </c>
      <c r="G4014" s="207">
        <v>1267757</v>
      </c>
      <c r="H4014" s="203">
        <v>37029.47148148148</v>
      </c>
      <c r="I4014" t="s">
        <v>3895</v>
      </c>
      <c r="M4014" t="s">
        <v>2482</v>
      </c>
      <c r="N4014" t="s">
        <v>3951</v>
      </c>
      <c r="O4014" t="s">
        <v>3952</v>
      </c>
      <c r="P4014" s="204">
        <v>20</v>
      </c>
      <c r="S4014" t="s">
        <v>3898</v>
      </c>
      <c r="T4014" t="s">
        <v>3899</v>
      </c>
      <c r="U4014" s="206">
        <v>1546</v>
      </c>
      <c r="V4014" t="s">
        <v>2772</v>
      </c>
      <c r="W4014" t="s">
        <v>3922</v>
      </c>
      <c r="X4014" t="s">
        <v>3902</v>
      </c>
      <c r="Y4014" t="s">
        <v>3903</v>
      </c>
      <c r="Z4014" t="s">
        <v>3904</v>
      </c>
      <c r="AA4014">
        <v>2140474</v>
      </c>
    </row>
    <row r="4015" spans="1:29" x14ac:dyDescent="0.25">
      <c r="A4015" s="44" t="str">
        <f t="shared" si="311"/>
        <v>US Crude Financial</v>
      </c>
      <c r="B4015" s="44" t="str">
        <f t="shared" si="312"/>
        <v>US</v>
      </c>
      <c r="C4015" s="44" t="str">
        <f t="shared" si="313"/>
        <v>Crude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1</v>
      </c>
      <c r="F4015" s="218">
        <f t="shared" si="315"/>
        <v>50000</v>
      </c>
      <c r="G4015" s="207">
        <v>1267758</v>
      </c>
      <c r="H4015" s="203">
        <v>37029.471562500003</v>
      </c>
      <c r="I4015" t="s">
        <v>2710</v>
      </c>
      <c r="M4015" t="s">
        <v>3626</v>
      </c>
      <c r="N4015" t="s">
        <v>4150</v>
      </c>
      <c r="O4015" t="s">
        <v>2550</v>
      </c>
      <c r="Q4015" s="204">
        <v>50000</v>
      </c>
      <c r="S4015" t="s">
        <v>2483</v>
      </c>
      <c r="T4015" t="s">
        <v>3899</v>
      </c>
      <c r="U4015" s="206">
        <v>30.04</v>
      </c>
      <c r="V4015" t="s">
        <v>3776</v>
      </c>
      <c r="W4015" t="s">
        <v>4153</v>
      </c>
      <c r="X4015" t="s">
        <v>4154</v>
      </c>
      <c r="Y4015" t="s">
        <v>3964</v>
      </c>
      <c r="Z4015" t="s">
        <v>3532</v>
      </c>
      <c r="AA4015" t="s">
        <v>624</v>
      </c>
      <c r="AB4015" s="203">
        <v>37073</v>
      </c>
      <c r="AC4015" s="203">
        <v>37103</v>
      </c>
    </row>
    <row r="4016" spans="1:29" x14ac:dyDescent="0.25">
      <c r="A4016" s="44" t="str">
        <f t="shared" si="311"/>
        <v xml:space="preserve"> Metals Financial</v>
      </c>
      <c r="B4016" s="44" t="str">
        <f t="shared" si="312"/>
        <v/>
      </c>
      <c r="C4016" s="44" t="str">
        <f t="shared" si="313"/>
        <v>Metals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18">
        <f t="shared" si="315"/>
        <v>20</v>
      </c>
      <c r="G4016" s="207">
        <v>1267759</v>
      </c>
      <c r="H4016" s="203">
        <v>37029.471747685187</v>
      </c>
      <c r="I4016" t="s">
        <v>3895</v>
      </c>
      <c r="M4016" t="s">
        <v>2482</v>
      </c>
      <c r="N4016" t="s">
        <v>3951</v>
      </c>
      <c r="O4016" t="s">
        <v>3952</v>
      </c>
      <c r="P4016" s="204">
        <v>20</v>
      </c>
      <c r="S4016" t="s">
        <v>3898</v>
      </c>
      <c r="T4016" t="s">
        <v>3899</v>
      </c>
      <c r="U4016" s="206">
        <v>1545</v>
      </c>
      <c r="V4016" t="s">
        <v>2772</v>
      </c>
      <c r="W4016" t="s">
        <v>3922</v>
      </c>
      <c r="X4016" t="s">
        <v>3902</v>
      </c>
      <c r="Y4016" t="s">
        <v>3903</v>
      </c>
      <c r="Z4016" t="s">
        <v>3904</v>
      </c>
      <c r="AA4016">
        <v>2140472</v>
      </c>
    </row>
    <row r="4017" spans="1:29" x14ac:dyDescent="0.25">
      <c r="A4017" s="44" t="str">
        <f t="shared" si="311"/>
        <v xml:space="preserve"> Metals Financial</v>
      </c>
      <c r="B4017" s="44" t="str">
        <f t="shared" si="312"/>
        <v/>
      </c>
      <c r="C4017" s="44" t="str">
        <f t="shared" si="313"/>
        <v>Metals</v>
      </c>
      <c r="D4017" s="44" t="str">
        <f t="shared" si="314"/>
        <v>Financial</v>
      </c>
      <c r="E4017" s="44">
        <f>IF(VLOOKUP(S4017,'DD-Lookup'!$J$6:$L$50,3,FALSE)="Monthly",(YEAR(AC4017)-YEAR(AB4017))*12+MONTH(AC4017)-MONTH(AB4017)+1,(AC4017-AB4017+1))</f>
        <v>1</v>
      </c>
      <c r="F4017" s="218">
        <f t="shared" si="315"/>
        <v>20</v>
      </c>
      <c r="G4017" s="207">
        <v>1267760</v>
      </c>
      <c r="H4017" s="203">
        <v>37029.471863425926</v>
      </c>
      <c r="I4017" t="s">
        <v>3958</v>
      </c>
      <c r="M4017" t="s">
        <v>2482</v>
      </c>
      <c r="N4017" t="s">
        <v>3951</v>
      </c>
      <c r="O4017" t="s">
        <v>3952</v>
      </c>
      <c r="Q4017" s="204">
        <v>20</v>
      </c>
      <c r="S4017" t="s">
        <v>3898</v>
      </c>
      <c r="T4017" t="s">
        <v>3899</v>
      </c>
      <c r="U4017" s="206">
        <v>1546</v>
      </c>
      <c r="V4017" t="s">
        <v>4099</v>
      </c>
      <c r="W4017" t="s">
        <v>3922</v>
      </c>
      <c r="X4017" t="s">
        <v>3902</v>
      </c>
      <c r="Y4017" t="s">
        <v>3903</v>
      </c>
      <c r="Z4017" t="s">
        <v>3904</v>
      </c>
      <c r="AA4017">
        <v>2140468</v>
      </c>
    </row>
    <row r="4018" spans="1:29" x14ac:dyDescent="0.25">
      <c r="A4018" s="44" t="str">
        <f t="shared" si="311"/>
        <v>US Crude Financial</v>
      </c>
      <c r="B4018" s="44" t="str">
        <f t="shared" si="312"/>
        <v>US</v>
      </c>
      <c r="C4018" s="44" t="str">
        <f t="shared" si="313"/>
        <v>Crude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1</v>
      </c>
      <c r="F4018" s="218">
        <f t="shared" si="315"/>
        <v>50000</v>
      </c>
      <c r="G4018" s="207">
        <v>1267761</v>
      </c>
      <c r="H4018" s="203">
        <v>37029.471886574072</v>
      </c>
      <c r="I4018" t="s">
        <v>2710</v>
      </c>
      <c r="M4018" t="s">
        <v>3626</v>
      </c>
      <c r="N4018" t="s">
        <v>4150</v>
      </c>
      <c r="O4018" t="s">
        <v>2550</v>
      </c>
      <c r="P4018" s="204">
        <v>50000</v>
      </c>
      <c r="S4018" t="s">
        <v>2483</v>
      </c>
      <c r="T4018" t="s">
        <v>3899</v>
      </c>
      <c r="U4018" s="206">
        <v>30.02</v>
      </c>
      <c r="V4018" t="s">
        <v>3776</v>
      </c>
      <c r="W4018" t="s">
        <v>4153</v>
      </c>
      <c r="X4018" t="s">
        <v>4154</v>
      </c>
      <c r="Y4018" t="s">
        <v>3964</v>
      </c>
      <c r="Z4018" t="s">
        <v>3532</v>
      </c>
      <c r="AA4018" t="s">
        <v>625</v>
      </c>
      <c r="AB4018" s="203">
        <v>37073</v>
      </c>
      <c r="AC4018" s="203">
        <v>37103</v>
      </c>
    </row>
    <row r="4019" spans="1:29" x14ac:dyDescent="0.25">
      <c r="A4019" s="44" t="str">
        <f t="shared" si="311"/>
        <v>US Crude Financial</v>
      </c>
      <c r="B4019" s="44" t="str">
        <f t="shared" si="312"/>
        <v>US</v>
      </c>
      <c r="C4019" s="44" t="str">
        <f t="shared" si="313"/>
        <v>Crude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8">
        <f t="shared" si="315"/>
        <v>50000</v>
      </c>
      <c r="G4019" s="207">
        <v>1267762</v>
      </c>
      <c r="H4019" s="203">
        <v>37029.47216435185</v>
      </c>
      <c r="I4019" t="s">
        <v>4149</v>
      </c>
      <c r="M4019" t="s">
        <v>3626</v>
      </c>
      <c r="N4019" t="s">
        <v>4150</v>
      </c>
      <c r="O4019" t="s">
        <v>2340</v>
      </c>
      <c r="Q4019" s="204">
        <v>50000</v>
      </c>
      <c r="S4019" t="s">
        <v>2483</v>
      </c>
      <c r="T4019" t="s">
        <v>3899</v>
      </c>
      <c r="U4019" s="206">
        <v>29.62</v>
      </c>
      <c r="V4019" t="s">
        <v>3693</v>
      </c>
      <c r="W4019" t="s">
        <v>4153</v>
      </c>
      <c r="X4019" t="s">
        <v>2341</v>
      </c>
      <c r="Y4019" t="s">
        <v>3964</v>
      </c>
      <c r="Z4019" t="s">
        <v>3532</v>
      </c>
      <c r="AA4019" t="s">
        <v>626</v>
      </c>
      <c r="AB4019" s="203">
        <v>37043</v>
      </c>
      <c r="AC4019" s="203">
        <v>37072</v>
      </c>
    </row>
    <row r="4020" spans="1:29" x14ac:dyDescent="0.25">
      <c r="A4020" s="44" t="str">
        <f t="shared" si="311"/>
        <v>US Crude Financial</v>
      </c>
      <c r="B4020" s="44" t="str">
        <f t="shared" si="312"/>
        <v>US</v>
      </c>
      <c r="C4020" s="44" t="str">
        <f t="shared" si="313"/>
        <v>Crude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18">
        <f t="shared" si="315"/>
        <v>50000</v>
      </c>
      <c r="G4020" s="207">
        <v>1267763</v>
      </c>
      <c r="H4020" s="203">
        <v>37029.472754629627</v>
      </c>
      <c r="I4020" t="s">
        <v>2710</v>
      </c>
      <c r="M4020" t="s">
        <v>3626</v>
      </c>
      <c r="N4020" t="s">
        <v>4150</v>
      </c>
      <c r="O4020" t="s">
        <v>2550</v>
      </c>
      <c r="Q4020" s="204">
        <v>50000</v>
      </c>
      <c r="S4020" t="s">
        <v>2483</v>
      </c>
      <c r="T4020" t="s">
        <v>3899</v>
      </c>
      <c r="U4020" s="206">
        <v>30.04</v>
      </c>
      <c r="V4020" t="s">
        <v>3776</v>
      </c>
      <c r="W4020" t="s">
        <v>4153</v>
      </c>
      <c r="X4020" t="s">
        <v>4154</v>
      </c>
      <c r="Y4020" t="s">
        <v>3964</v>
      </c>
      <c r="Z4020" t="s">
        <v>3532</v>
      </c>
      <c r="AA4020" t="s">
        <v>627</v>
      </c>
      <c r="AB4020" s="203">
        <v>37073</v>
      </c>
      <c r="AC4020" s="203">
        <v>37103</v>
      </c>
    </row>
    <row r="4021" spans="1:29" x14ac:dyDescent="0.25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8">
        <f t="shared" si="315"/>
        <v>20</v>
      </c>
      <c r="G4021" s="207">
        <v>1267767</v>
      </c>
      <c r="H4021" s="203">
        <v>37029.47283564815</v>
      </c>
      <c r="I4021" t="s">
        <v>3869</v>
      </c>
      <c r="M4021" t="s">
        <v>2482</v>
      </c>
      <c r="N4021" t="s">
        <v>3951</v>
      </c>
      <c r="O4021" t="s">
        <v>3952</v>
      </c>
      <c r="Q4021" s="204">
        <v>20</v>
      </c>
      <c r="S4021" t="s">
        <v>3898</v>
      </c>
      <c r="T4021" t="s">
        <v>3899</v>
      </c>
      <c r="U4021" s="206">
        <v>1547</v>
      </c>
      <c r="V4021" t="s">
        <v>3957</v>
      </c>
      <c r="W4021" t="s">
        <v>3922</v>
      </c>
      <c r="X4021" t="s">
        <v>3902</v>
      </c>
      <c r="Y4021" t="s">
        <v>3903</v>
      </c>
      <c r="Z4021" t="s">
        <v>3904</v>
      </c>
      <c r="AA4021">
        <v>2140466</v>
      </c>
    </row>
    <row r="4022" spans="1:29" x14ac:dyDescent="0.25">
      <c r="A4022" s="44" t="str">
        <f t="shared" si="311"/>
        <v>US Natural Gas Financial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31</v>
      </c>
      <c r="F4022" s="218">
        <f t="shared" si="315"/>
        <v>155000</v>
      </c>
      <c r="G4022" s="207">
        <v>1267768</v>
      </c>
      <c r="H4022" s="203">
        <v>37029.472916666666</v>
      </c>
      <c r="I4022" t="s">
        <v>2672</v>
      </c>
      <c r="M4022" t="s">
        <v>2476</v>
      </c>
      <c r="N4022" t="s">
        <v>3125</v>
      </c>
      <c r="O4022" t="s">
        <v>3808</v>
      </c>
      <c r="P4022" s="204">
        <v>5000</v>
      </c>
      <c r="S4022" t="s">
        <v>2477</v>
      </c>
      <c r="T4022" t="s">
        <v>3899</v>
      </c>
      <c r="U4022" s="206">
        <v>0.46250000000000002</v>
      </c>
      <c r="V4022" t="s">
        <v>2756</v>
      </c>
      <c r="W4022" t="s">
        <v>3126</v>
      </c>
      <c r="X4022" t="s">
        <v>3127</v>
      </c>
      <c r="Y4022" t="s">
        <v>3964</v>
      </c>
      <c r="Z4022" t="s">
        <v>3532</v>
      </c>
      <c r="AA4022" t="s">
        <v>628</v>
      </c>
      <c r="AB4022" s="203">
        <v>37165</v>
      </c>
      <c r="AC4022" s="203">
        <v>37195</v>
      </c>
    </row>
    <row r="4023" spans="1:29" x14ac:dyDescent="0.25">
      <c r="A4023" s="44" t="str">
        <f t="shared" si="311"/>
        <v>US Natural Gas Financial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31</v>
      </c>
      <c r="F4023" s="218">
        <f t="shared" si="315"/>
        <v>155000</v>
      </c>
      <c r="G4023" s="207">
        <v>1267769</v>
      </c>
      <c r="H4023" s="203">
        <v>37029.472962962966</v>
      </c>
      <c r="I4023" t="s">
        <v>2672</v>
      </c>
      <c r="M4023" t="s">
        <v>2476</v>
      </c>
      <c r="N4023" t="s">
        <v>3125</v>
      </c>
      <c r="O4023" t="s">
        <v>2171</v>
      </c>
      <c r="P4023" s="204">
        <v>5000</v>
      </c>
      <c r="S4023" t="s">
        <v>2477</v>
      </c>
      <c r="T4023" t="s">
        <v>3899</v>
      </c>
      <c r="U4023" s="206">
        <v>0.38250000000000001</v>
      </c>
      <c r="V4023" t="s">
        <v>2756</v>
      </c>
      <c r="W4023" t="s">
        <v>3126</v>
      </c>
      <c r="X4023" t="s">
        <v>3127</v>
      </c>
      <c r="Y4023" t="s">
        <v>3964</v>
      </c>
      <c r="Z4023" t="s">
        <v>3532</v>
      </c>
      <c r="AA4023" t="s">
        <v>629</v>
      </c>
      <c r="AB4023" s="203">
        <v>37165</v>
      </c>
      <c r="AC4023" s="203">
        <v>37195</v>
      </c>
    </row>
    <row r="4024" spans="1:29" x14ac:dyDescent="0.25">
      <c r="A4024" s="44" t="str">
        <f t="shared" si="311"/>
        <v>US Power Financial</v>
      </c>
      <c r="B4024" s="44" t="str">
        <f t="shared" si="312"/>
        <v>US</v>
      </c>
      <c r="C4024" s="44" t="str">
        <f t="shared" si="313"/>
        <v>Power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8">
        <f t="shared" si="315"/>
        <v>50</v>
      </c>
      <c r="G4024" s="207">
        <v>1267770</v>
      </c>
      <c r="H4024" s="203">
        <v>37029.473032407404</v>
      </c>
      <c r="I4024" t="s">
        <v>2652</v>
      </c>
      <c r="M4024" t="s">
        <v>3301</v>
      </c>
      <c r="N4024" t="s">
        <v>4162</v>
      </c>
      <c r="O4024" t="s">
        <v>598</v>
      </c>
      <c r="Q4024" s="204">
        <v>50</v>
      </c>
      <c r="S4024" t="s">
        <v>2475</v>
      </c>
      <c r="T4024" t="s">
        <v>3899</v>
      </c>
      <c r="U4024" s="206">
        <v>34</v>
      </c>
      <c r="V4024" t="s">
        <v>420</v>
      </c>
      <c r="W4024" t="s">
        <v>4164</v>
      </c>
      <c r="X4024" t="s">
        <v>4165</v>
      </c>
      <c r="Y4024" t="s">
        <v>4166</v>
      </c>
      <c r="Z4024" t="s">
        <v>3532</v>
      </c>
      <c r="AA4024">
        <v>615498.1</v>
      </c>
      <c r="AB4024" s="203">
        <v>37029.875</v>
      </c>
      <c r="AC4024" s="203">
        <v>37029.875</v>
      </c>
    </row>
    <row r="4025" spans="1:29" x14ac:dyDescent="0.25">
      <c r="A4025" s="44" t="str">
        <f t="shared" si="311"/>
        <v>US Natural Gas Financial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30</v>
      </c>
      <c r="F4025" s="218">
        <f t="shared" si="315"/>
        <v>600000</v>
      </c>
      <c r="G4025" s="207">
        <v>1267773</v>
      </c>
      <c r="H4025" s="203">
        <v>37029.473356481481</v>
      </c>
      <c r="I4025" t="s">
        <v>2723</v>
      </c>
      <c r="M4025" t="s">
        <v>2476</v>
      </c>
      <c r="N4025" t="s">
        <v>2711</v>
      </c>
      <c r="O4025" t="s">
        <v>2712</v>
      </c>
      <c r="Q4025" s="204">
        <v>20000</v>
      </c>
      <c r="S4025" t="s">
        <v>2477</v>
      </c>
      <c r="T4025" t="s">
        <v>3899</v>
      </c>
      <c r="U4025" s="206">
        <v>4.2149999999999999</v>
      </c>
      <c r="V4025" t="s">
        <v>2459</v>
      </c>
      <c r="W4025" t="s">
        <v>3390</v>
      </c>
      <c r="X4025" t="s">
        <v>2713</v>
      </c>
      <c r="Y4025" t="s">
        <v>3964</v>
      </c>
      <c r="Z4025" t="s">
        <v>3532</v>
      </c>
      <c r="AA4025" t="s">
        <v>630</v>
      </c>
      <c r="AB4025" s="203">
        <v>37043.875</v>
      </c>
      <c r="AC4025" s="203">
        <v>37072.875</v>
      </c>
    </row>
    <row r="4026" spans="1:29" x14ac:dyDescent="0.25">
      <c r="A4026" s="44" t="str">
        <f t="shared" si="311"/>
        <v xml:space="preserve"> Natural Gas Physical</v>
      </c>
      <c r="B4026" s="44" t="str">
        <f t="shared" si="312"/>
        <v/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30</v>
      </c>
      <c r="F4026" s="218">
        <f t="shared" si="315"/>
        <v>150000</v>
      </c>
      <c r="G4026" s="207">
        <v>1267772</v>
      </c>
      <c r="H4026" s="203">
        <v>37029.473356481481</v>
      </c>
      <c r="I4026" t="s">
        <v>115</v>
      </c>
      <c r="M4026" t="s">
        <v>2476</v>
      </c>
      <c r="N4026" t="s">
        <v>2391</v>
      </c>
      <c r="O4026" t="s">
        <v>3715</v>
      </c>
      <c r="Q4026" s="204">
        <v>5000</v>
      </c>
      <c r="S4026" t="s">
        <v>4050</v>
      </c>
      <c r="T4026" t="s">
        <v>2392</v>
      </c>
      <c r="U4026" s="206">
        <v>5.61</v>
      </c>
      <c r="V4026" t="s">
        <v>116</v>
      </c>
      <c r="W4026" t="s">
        <v>2979</v>
      </c>
      <c r="X4026" t="s">
        <v>2395</v>
      </c>
      <c r="Y4026" t="s">
        <v>3114</v>
      </c>
      <c r="Z4026" t="s">
        <v>3533</v>
      </c>
      <c r="AA4026">
        <v>798469</v>
      </c>
      <c r="AB4026" s="203">
        <v>37043.875</v>
      </c>
      <c r="AC4026" s="203">
        <v>37072.875</v>
      </c>
    </row>
    <row r="4027" spans="1:29" x14ac:dyDescent="0.25">
      <c r="A4027" s="44" t="str">
        <f t="shared" si="311"/>
        <v>US Natural Gas Financial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153</v>
      </c>
      <c r="F4027" s="218">
        <f t="shared" si="315"/>
        <v>765000</v>
      </c>
      <c r="G4027" s="207">
        <v>1267774</v>
      </c>
      <c r="H4027" s="203">
        <v>37029.473414351851</v>
      </c>
      <c r="I4027" t="s">
        <v>2719</v>
      </c>
      <c r="M4027" t="s">
        <v>2476</v>
      </c>
      <c r="N4027" t="s">
        <v>2711</v>
      </c>
      <c r="O4027" t="s">
        <v>2310</v>
      </c>
      <c r="Q4027" s="204">
        <v>5000</v>
      </c>
      <c r="S4027" t="s">
        <v>2477</v>
      </c>
      <c r="T4027" t="s">
        <v>3899</v>
      </c>
      <c r="U4027" s="206">
        <v>4.335</v>
      </c>
      <c r="V4027" t="s">
        <v>2720</v>
      </c>
      <c r="W4027" t="s">
        <v>3390</v>
      </c>
      <c r="X4027" t="s">
        <v>2713</v>
      </c>
      <c r="Y4027" t="s">
        <v>3964</v>
      </c>
      <c r="Z4027" t="s">
        <v>3532</v>
      </c>
      <c r="AA4027" t="s">
        <v>631</v>
      </c>
      <c r="AB4027" s="203">
        <v>37043</v>
      </c>
      <c r="AC4027" s="203">
        <v>37195</v>
      </c>
    </row>
    <row r="4028" spans="1:29" x14ac:dyDescent="0.25">
      <c r="A4028" s="44" t="str">
        <f t="shared" si="311"/>
        <v xml:space="preserve"> Metals Financial</v>
      </c>
      <c r="B4028" s="44" t="str">
        <f t="shared" si="312"/>
        <v/>
      </c>
      <c r="C4028" s="44" t="str">
        <f t="shared" si="313"/>
        <v>Metals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</v>
      </c>
      <c r="F4028" s="218">
        <f t="shared" si="315"/>
        <v>1</v>
      </c>
      <c r="G4028" s="207">
        <v>1267776</v>
      </c>
      <c r="H4028" s="203">
        <v>37029.473530092589</v>
      </c>
      <c r="I4028" t="s">
        <v>1204</v>
      </c>
      <c r="M4028" t="s">
        <v>2482</v>
      </c>
      <c r="N4028" t="s">
        <v>3896</v>
      </c>
      <c r="O4028" t="s">
        <v>3897</v>
      </c>
      <c r="Q4028" s="204">
        <v>1</v>
      </c>
      <c r="S4028" t="s">
        <v>3898</v>
      </c>
      <c r="T4028" t="s">
        <v>3899</v>
      </c>
      <c r="U4028" s="206">
        <v>1713</v>
      </c>
      <c r="V4028" t="s">
        <v>1579</v>
      </c>
      <c r="W4028" t="s">
        <v>3922</v>
      </c>
      <c r="X4028" t="s">
        <v>3902</v>
      </c>
      <c r="Y4028" t="s">
        <v>3903</v>
      </c>
      <c r="Z4028" t="s">
        <v>3904</v>
      </c>
      <c r="AA4028">
        <v>2140464</v>
      </c>
    </row>
    <row r="4029" spans="1:29" x14ac:dyDescent="0.25">
      <c r="A4029" s="44" t="str">
        <f t="shared" si="311"/>
        <v>US Crude Financial</v>
      </c>
      <c r="B4029" s="44" t="str">
        <f t="shared" si="312"/>
        <v>US</v>
      </c>
      <c r="C4029" s="44" t="str">
        <f t="shared" si="313"/>
        <v>Crude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8">
        <f t="shared" si="315"/>
        <v>25000</v>
      </c>
      <c r="G4029" s="207">
        <v>1267777</v>
      </c>
      <c r="H4029" s="203">
        <v>37029.473761574074</v>
      </c>
      <c r="I4029" t="s">
        <v>2710</v>
      </c>
      <c r="M4029" t="s">
        <v>3626</v>
      </c>
      <c r="N4029" t="s">
        <v>3698</v>
      </c>
      <c r="O4029" t="s">
        <v>3829</v>
      </c>
      <c r="Q4029" s="204">
        <v>25000</v>
      </c>
      <c r="S4029" t="s">
        <v>2479</v>
      </c>
      <c r="T4029" t="s">
        <v>3899</v>
      </c>
      <c r="U4029" s="206">
        <v>-0.44</v>
      </c>
      <c r="V4029" t="s">
        <v>3776</v>
      </c>
      <c r="W4029" t="s">
        <v>3700</v>
      </c>
      <c r="X4029" t="s">
        <v>3701</v>
      </c>
      <c r="Y4029" t="s">
        <v>3964</v>
      </c>
      <c r="Z4029" t="s">
        <v>3532</v>
      </c>
      <c r="AA4029" t="s">
        <v>632</v>
      </c>
      <c r="AB4029" s="203">
        <v>37043</v>
      </c>
      <c r="AC4029" s="203">
        <v>37072</v>
      </c>
    </row>
    <row r="4030" spans="1:29" x14ac:dyDescent="0.25">
      <c r="A4030" s="44" t="str">
        <f t="shared" si="311"/>
        <v xml:space="preserve"> Natural Gas Physical</v>
      </c>
      <c r="B4030" s="44" t="str">
        <f t="shared" si="312"/>
        <v/>
      </c>
      <c r="C4030" s="44" t="str">
        <f t="shared" si="313"/>
        <v>Natural Gas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2</v>
      </c>
      <c r="F4030" s="218">
        <f t="shared" si="315"/>
        <v>100000</v>
      </c>
      <c r="G4030" s="207">
        <v>1267778</v>
      </c>
      <c r="H4030" s="203">
        <v>37029.473946759259</v>
      </c>
      <c r="I4030" t="s">
        <v>4019</v>
      </c>
      <c r="M4030" t="s">
        <v>2476</v>
      </c>
      <c r="N4030" t="s">
        <v>3987</v>
      </c>
      <c r="O4030" t="s">
        <v>1592</v>
      </c>
      <c r="P4030" s="204">
        <v>50000</v>
      </c>
      <c r="S4030" t="s">
        <v>3989</v>
      </c>
      <c r="T4030" t="s">
        <v>3990</v>
      </c>
      <c r="U4030" s="206">
        <v>20.2</v>
      </c>
      <c r="V4030" t="s">
        <v>633</v>
      </c>
      <c r="W4030" t="s">
        <v>4003</v>
      </c>
      <c r="X4030" t="s">
        <v>3992</v>
      </c>
      <c r="Y4030" t="s">
        <v>3993</v>
      </c>
      <c r="Z4030" t="s">
        <v>3910</v>
      </c>
      <c r="AA4030">
        <v>103765</v>
      </c>
      <c r="AB4030" s="203">
        <v>37030.875</v>
      </c>
      <c r="AC4030" s="203">
        <v>37031.875</v>
      </c>
    </row>
    <row r="4031" spans="1:29" x14ac:dyDescent="0.25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10</v>
      </c>
      <c r="F4031" s="218">
        <f t="shared" si="315"/>
        <v>100000</v>
      </c>
      <c r="G4031" s="207">
        <v>1267779</v>
      </c>
      <c r="H4031" s="203">
        <v>37029.474143518521</v>
      </c>
      <c r="I4031" t="s">
        <v>3165</v>
      </c>
      <c r="M4031" t="s">
        <v>2476</v>
      </c>
      <c r="N4031" t="s">
        <v>2711</v>
      </c>
      <c r="O4031" t="s">
        <v>558</v>
      </c>
      <c r="Q4031" s="204">
        <v>10000</v>
      </c>
      <c r="S4031" t="s">
        <v>2477</v>
      </c>
      <c r="T4031" t="s">
        <v>3899</v>
      </c>
      <c r="U4031" s="206">
        <v>4.17</v>
      </c>
      <c r="V4031" t="s">
        <v>3766</v>
      </c>
      <c r="W4031" t="s">
        <v>3181</v>
      </c>
      <c r="X4031" t="s">
        <v>2306</v>
      </c>
      <c r="Y4031" t="s">
        <v>3964</v>
      </c>
      <c r="Z4031" t="s">
        <v>3532</v>
      </c>
      <c r="AA4031" t="s">
        <v>634</v>
      </c>
      <c r="AB4031" s="203">
        <v>37033.875</v>
      </c>
      <c r="AC4031" s="203">
        <v>37042.875</v>
      </c>
    </row>
    <row r="4032" spans="1:29" x14ac:dyDescent="0.25">
      <c r="A4032" s="44" t="str">
        <f t="shared" si="311"/>
        <v>US Natural Gas Financial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30</v>
      </c>
      <c r="F4032" s="218">
        <f t="shared" si="315"/>
        <v>150000</v>
      </c>
      <c r="G4032" s="207">
        <v>1267780</v>
      </c>
      <c r="H4032" s="203">
        <v>37029.474594907406</v>
      </c>
      <c r="I4032" t="s">
        <v>3240</v>
      </c>
      <c r="M4032" t="s">
        <v>2476</v>
      </c>
      <c r="N4032" t="s">
        <v>2711</v>
      </c>
      <c r="O4032" t="s">
        <v>2712</v>
      </c>
      <c r="P4032" s="204">
        <v>5000</v>
      </c>
      <c r="S4032" t="s">
        <v>2477</v>
      </c>
      <c r="T4032" t="s">
        <v>3899</v>
      </c>
      <c r="U4032" s="206">
        <v>4.21</v>
      </c>
      <c r="V4032" t="s">
        <v>2773</v>
      </c>
      <c r="W4032" t="s">
        <v>3390</v>
      </c>
      <c r="X4032" t="s">
        <v>2713</v>
      </c>
      <c r="Y4032" t="s">
        <v>3964</v>
      </c>
      <c r="Z4032" t="s">
        <v>3532</v>
      </c>
      <c r="AA4032" t="s">
        <v>635</v>
      </c>
      <c r="AB4032" s="203">
        <v>37043.875</v>
      </c>
      <c r="AC4032" s="203">
        <v>37072.875</v>
      </c>
    </row>
    <row r="4033" spans="1:29" x14ac:dyDescent="0.25">
      <c r="A4033" s="44" t="str">
        <f t="shared" si="311"/>
        <v>US Natural Gas Financial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92</v>
      </c>
      <c r="F4033" s="218">
        <f t="shared" si="315"/>
        <v>460000</v>
      </c>
      <c r="G4033" s="207">
        <v>1267781</v>
      </c>
      <c r="H4033" s="203">
        <v>37029.474606481483</v>
      </c>
      <c r="I4033" t="s">
        <v>3118</v>
      </c>
      <c r="M4033" t="s">
        <v>2476</v>
      </c>
      <c r="N4033" t="s">
        <v>3125</v>
      </c>
      <c r="O4033" t="s">
        <v>3228</v>
      </c>
      <c r="P4033" s="204">
        <v>5000</v>
      </c>
      <c r="S4033" t="s">
        <v>2477</v>
      </c>
      <c r="T4033" t="s">
        <v>3899</v>
      </c>
      <c r="U4033" s="206">
        <v>0.23499999999999999</v>
      </c>
      <c r="V4033" t="s">
        <v>3789</v>
      </c>
      <c r="W4033" t="s">
        <v>3126</v>
      </c>
      <c r="X4033" t="s">
        <v>3127</v>
      </c>
      <c r="Y4033" t="s">
        <v>3964</v>
      </c>
      <c r="Z4033" t="s">
        <v>3532</v>
      </c>
      <c r="AA4033" t="s">
        <v>636</v>
      </c>
      <c r="AB4033" s="203">
        <v>37073</v>
      </c>
      <c r="AC4033" s="203">
        <v>37164</v>
      </c>
    </row>
    <row r="4034" spans="1:29" x14ac:dyDescent="0.25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10</v>
      </c>
      <c r="F4034" s="218">
        <f t="shared" si="315"/>
        <v>50000</v>
      </c>
      <c r="G4034" s="207">
        <v>1267782</v>
      </c>
      <c r="H4034" s="203">
        <v>37029.474687499998</v>
      </c>
      <c r="I4034" t="s">
        <v>2365</v>
      </c>
      <c r="M4034" t="s">
        <v>2476</v>
      </c>
      <c r="N4034" t="s">
        <v>2711</v>
      </c>
      <c r="O4034" t="s">
        <v>558</v>
      </c>
      <c r="Q4034" s="204">
        <v>5000</v>
      </c>
      <c r="S4034" t="s">
        <v>2477</v>
      </c>
      <c r="T4034" t="s">
        <v>3899</v>
      </c>
      <c r="U4034" s="206">
        <v>4.17</v>
      </c>
      <c r="V4034" t="s">
        <v>2366</v>
      </c>
      <c r="W4034" t="s">
        <v>3181</v>
      </c>
      <c r="X4034" t="s">
        <v>2306</v>
      </c>
      <c r="Y4034" t="s">
        <v>3964</v>
      </c>
      <c r="Z4034" t="s">
        <v>3532</v>
      </c>
      <c r="AA4034" t="s">
        <v>637</v>
      </c>
      <c r="AB4034" s="203">
        <v>37033.875</v>
      </c>
      <c r="AC4034" s="203">
        <v>37042.875</v>
      </c>
    </row>
    <row r="4035" spans="1:29" x14ac:dyDescent="0.25">
      <c r="A4035" s="44" t="str">
        <f t="shared" si="311"/>
        <v>US Crude Financial</v>
      </c>
      <c r="B4035" s="44" t="str">
        <f t="shared" si="312"/>
        <v>US</v>
      </c>
      <c r="C4035" s="44" t="str">
        <f t="shared" si="313"/>
        <v>Crude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8">
        <f t="shared" si="315"/>
        <v>50000</v>
      </c>
      <c r="G4035" s="207">
        <v>1267784</v>
      </c>
      <c r="H4035" s="203">
        <v>37029.474942129629</v>
      </c>
      <c r="I4035" t="s">
        <v>4149</v>
      </c>
      <c r="M4035" t="s">
        <v>3626</v>
      </c>
      <c r="N4035" t="s">
        <v>4150</v>
      </c>
      <c r="O4035" t="s">
        <v>4151</v>
      </c>
      <c r="P4035" s="204">
        <v>50000</v>
      </c>
      <c r="S4035" t="s">
        <v>2483</v>
      </c>
      <c r="T4035" t="s">
        <v>3899</v>
      </c>
      <c r="U4035" s="206">
        <v>29.56</v>
      </c>
      <c r="V4035" t="s">
        <v>2999</v>
      </c>
      <c r="W4035" t="s">
        <v>4153</v>
      </c>
      <c r="X4035" t="s">
        <v>4154</v>
      </c>
      <c r="Y4035" t="s">
        <v>3964</v>
      </c>
      <c r="Z4035" t="s">
        <v>3532</v>
      </c>
      <c r="AA4035" t="s">
        <v>638</v>
      </c>
      <c r="AB4035" s="203">
        <v>37043</v>
      </c>
      <c r="AC4035" s="203">
        <v>37072</v>
      </c>
    </row>
    <row r="4036" spans="1:29" x14ac:dyDescent="0.25">
      <c r="A4036" s="44" t="str">
        <f t="shared" si="311"/>
        <v>US Crude Financial</v>
      </c>
      <c r="B4036" s="44" t="str">
        <f t="shared" si="312"/>
        <v>US</v>
      </c>
      <c r="C4036" s="44" t="str">
        <f t="shared" si="313"/>
        <v>Crude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18">
        <f t="shared" si="315"/>
        <v>50000</v>
      </c>
      <c r="G4036" s="207">
        <v>1267785</v>
      </c>
      <c r="H4036" s="203">
        <v>37029.475127314814</v>
      </c>
      <c r="I4036" t="s">
        <v>4149</v>
      </c>
      <c r="M4036" t="s">
        <v>3626</v>
      </c>
      <c r="N4036" t="s">
        <v>4150</v>
      </c>
      <c r="O4036" t="s">
        <v>2550</v>
      </c>
      <c r="P4036" s="204">
        <v>50000</v>
      </c>
      <c r="S4036" t="s">
        <v>2483</v>
      </c>
      <c r="T4036" t="s">
        <v>3899</v>
      </c>
      <c r="U4036" s="206">
        <v>29.98</v>
      </c>
      <c r="V4036" t="s">
        <v>3218</v>
      </c>
      <c r="W4036" t="s">
        <v>4153</v>
      </c>
      <c r="X4036" t="s">
        <v>4154</v>
      </c>
      <c r="Y4036" t="s">
        <v>3964</v>
      </c>
      <c r="Z4036" t="s">
        <v>3532</v>
      </c>
      <c r="AA4036" t="s">
        <v>639</v>
      </c>
      <c r="AB4036" s="203">
        <v>37073</v>
      </c>
      <c r="AC4036" s="203">
        <v>37103</v>
      </c>
    </row>
    <row r="4037" spans="1:29" x14ac:dyDescent="0.25">
      <c r="A4037" s="44" t="str">
        <f t="shared" si="311"/>
        <v>US Natural Gas Financial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30</v>
      </c>
      <c r="F4037" s="218">
        <f t="shared" si="315"/>
        <v>150000</v>
      </c>
      <c r="G4037" s="207">
        <v>1267786</v>
      </c>
      <c r="H4037" s="203">
        <v>37029.475162037037</v>
      </c>
      <c r="I4037" t="s">
        <v>2654</v>
      </c>
      <c r="M4037" t="s">
        <v>2476</v>
      </c>
      <c r="N4037" t="s">
        <v>3125</v>
      </c>
      <c r="O4037" t="s">
        <v>2769</v>
      </c>
      <c r="Q4037" s="204">
        <v>5000</v>
      </c>
      <c r="S4037" t="s">
        <v>2477</v>
      </c>
      <c r="T4037" t="s">
        <v>3899</v>
      </c>
      <c r="U4037" s="206">
        <v>3.5</v>
      </c>
      <c r="V4037" t="s">
        <v>2870</v>
      </c>
      <c r="W4037" t="s">
        <v>2404</v>
      </c>
      <c r="X4037" t="s">
        <v>2405</v>
      </c>
      <c r="Y4037" t="s">
        <v>3964</v>
      </c>
      <c r="Z4037" t="s">
        <v>3532</v>
      </c>
      <c r="AA4037" t="s">
        <v>640</v>
      </c>
      <c r="AB4037" s="203">
        <v>37043.875</v>
      </c>
      <c r="AC4037" s="203">
        <v>37072.875</v>
      </c>
    </row>
    <row r="4038" spans="1:29" x14ac:dyDescent="0.25">
      <c r="A4038" s="44" t="str">
        <f t="shared" si="311"/>
        <v>US Power Physical</v>
      </c>
      <c r="B4038" s="44" t="str">
        <f t="shared" si="312"/>
        <v>US</v>
      </c>
      <c r="C4038" s="44" t="str">
        <f t="shared" si="313"/>
        <v>Power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30</v>
      </c>
      <c r="F4038" s="218">
        <f t="shared" si="315"/>
        <v>750</v>
      </c>
      <c r="G4038" s="207">
        <v>1267787</v>
      </c>
      <c r="H4038" s="203">
        <v>37029.475393518522</v>
      </c>
      <c r="I4038" t="s">
        <v>2710</v>
      </c>
      <c r="M4038" t="s">
        <v>3301</v>
      </c>
      <c r="N4038" t="s">
        <v>2406</v>
      </c>
      <c r="O4038" t="s">
        <v>2771</v>
      </c>
      <c r="Q4038" s="204">
        <v>25</v>
      </c>
      <c r="S4038" t="s">
        <v>2475</v>
      </c>
      <c r="T4038" t="s">
        <v>3899</v>
      </c>
      <c r="U4038" s="206">
        <v>380</v>
      </c>
      <c r="V4038" t="s">
        <v>2907</v>
      </c>
      <c r="W4038" t="s">
        <v>2407</v>
      </c>
      <c r="X4038" t="s">
        <v>2408</v>
      </c>
      <c r="Y4038" t="s">
        <v>4166</v>
      </c>
      <c r="Z4038" t="s">
        <v>3527</v>
      </c>
      <c r="AA4038">
        <v>615499.1</v>
      </c>
      <c r="AB4038" s="203">
        <v>37043.875</v>
      </c>
      <c r="AC4038" s="203">
        <v>37072.875</v>
      </c>
    </row>
    <row r="4039" spans="1:29" x14ac:dyDescent="0.25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30</v>
      </c>
      <c r="F4039" s="218">
        <f t="shared" si="315"/>
        <v>300000</v>
      </c>
      <c r="G4039" s="207">
        <v>1267789</v>
      </c>
      <c r="H4039" s="203">
        <v>37029.475937499999</v>
      </c>
      <c r="I4039" t="s">
        <v>2672</v>
      </c>
      <c r="M4039" t="s">
        <v>2476</v>
      </c>
      <c r="N4039" t="s">
        <v>2711</v>
      </c>
      <c r="O4039" t="s">
        <v>2712</v>
      </c>
      <c r="P4039" s="204">
        <v>10000</v>
      </c>
      <c r="S4039" t="s">
        <v>2477</v>
      </c>
      <c r="T4039" t="s">
        <v>3899</v>
      </c>
      <c r="U4039" s="206">
        <v>4.2050000000000001</v>
      </c>
      <c r="V4039" t="s">
        <v>2969</v>
      </c>
      <c r="W4039" t="s">
        <v>3390</v>
      </c>
      <c r="X4039" t="s">
        <v>2713</v>
      </c>
      <c r="Y4039" t="s">
        <v>3964</v>
      </c>
      <c r="Z4039" t="s">
        <v>3532</v>
      </c>
      <c r="AA4039" t="s">
        <v>641</v>
      </c>
      <c r="AB4039" s="203">
        <v>37043.875</v>
      </c>
      <c r="AC4039" s="203">
        <v>37072.875</v>
      </c>
    </row>
    <row r="4040" spans="1:29" x14ac:dyDescent="0.25">
      <c r="A4040" s="44" t="str">
        <f t="shared" si="311"/>
        <v>US Power Physical</v>
      </c>
      <c r="B4040" s="44" t="str">
        <f t="shared" si="312"/>
        <v>US</v>
      </c>
      <c r="C4040" s="44" t="str">
        <f t="shared" si="313"/>
        <v>Power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365</v>
      </c>
      <c r="F4040" s="218">
        <f t="shared" si="315"/>
        <v>18250</v>
      </c>
      <c r="G4040" s="207">
        <v>1267790</v>
      </c>
      <c r="H4040" s="203">
        <v>37029.475937499999</v>
      </c>
      <c r="I4040" t="s">
        <v>3872</v>
      </c>
      <c r="M4040" t="s">
        <v>3301</v>
      </c>
      <c r="N4040" t="s">
        <v>2631</v>
      </c>
      <c r="O4040" t="s">
        <v>642</v>
      </c>
      <c r="Q4040" s="204">
        <v>50</v>
      </c>
      <c r="S4040" t="s">
        <v>2475</v>
      </c>
      <c r="T4040" t="s">
        <v>3899</v>
      </c>
      <c r="U4040" s="206">
        <v>24.75</v>
      </c>
      <c r="V4040" t="s">
        <v>643</v>
      </c>
      <c r="W4040" t="s">
        <v>2708</v>
      </c>
      <c r="X4040" t="s">
        <v>3149</v>
      </c>
      <c r="Y4040" t="s">
        <v>4166</v>
      </c>
      <c r="Z4040" t="s">
        <v>3527</v>
      </c>
      <c r="AA4040">
        <v>615500.1</v>
      </c>
      <c r="AB4040" s="203">
        <v>37257.875</v>
      </c>
      <c r="AC4040" s="203">
        <v>37621.875</v>
      </c>
    </row>
    <row r="4041" spans="1:29" x14ac:dyDescent="0.25">
      <c r="A4041" s="44" t="str">
        <f t="shared" si="311"/>
        <v>US Crude Financial</v>
      </c>
      <c r="B4041" s="44" t="str">
        <f t="shared" si="312"/>
        <v>US</v>
      </c>
      <c r="C4041" s="44" t="str">
        <f t="shared" si="313"/>
        <v>Crude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1</v>
      </c>
      <c r="F4041" s="218">
        <f t="shared" si="315"/>
        <v>50000</v>
      </c>
      <c r="G4041" s="207">
        <v>1267791</v>
      </c>
      <c r="H4041" s="203">
        <v>37029.476261574076</v>
      </c>
      <c r="I4041" t="s">
        <v>4149</v>
      </c>
      <c r="M4041" t="s">
        <v>3626</v>
      </c>
      <c r="N4041" t="s">
        <v>4150</v>
      </c>
      <c r="O4041" t="s">
        <v>2550</v>
      </c>
      <c r="Q4041" s="204">
        <v>50000</v>
      </c>
      <c r="S4041" t="s">
        <v>2483</v>
      </c>
      <c r="T4041" t="s">
        <v>3899</v>
      </c>
      <c r="U4041" s="206">
        <v>30</v>
      </c>
      <c r="V4041" t="s">
        <v>3218</v>
      </c>
      <c r="W4041" t="s">
        <v>4153</v>
      </c>
      <c r="X4041" t="s">
        <v>4154</v>
      </c>
      <c r="Y4041" t="s">
        <v>3964</v>
      </c>
      <c r="Z4041" t="s">
        <v>3532</v>
      </c>
      <c r="AA4041" t="s">
        <v>644</v>
      </c>
      <c r="AB4041" s="203">
        <v>37073</v>
      </c>
      <c r="AC4041" s="203">
        <v>37103</v>
      </c>
    </row>
    <row r="4042" spans="1:29" x14ac:dyDescent="0.25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365</v>
      </c>
      <c r="F4042" s="218">
        <f t="shared" si="315"/>
        <v>1095000</v>
      </c>
      <c r="G4042" s="207">
        <v>1267792</v>
      </c>
      <c r="H4042" s="203">
        <v>37029.476481481484</v>
      </c>
      <c r="I4042" t="s">
        <v>3865</v>
      </c>
      <c r="M4042" t="s">
        <v>2476</v>
      </c>
      <c r="N4042" t="s">
        <v>2711</v>
      </c>
      <c r="O4042" t="s">
        <v>3178</v>
      </c>
      <c r="P4042" s="204">
        <v>3000</v>
      </c>
      <c r="S4042" t="s">
        <v>2477</v>
      </c>
      <c r="T4042" t="s">
        <v>3899</v>
      </c>
      <c r="U4042" s="206">
        <v>4.3949999999999996</v>
      </c>
      <c r="V4042" t="s">
        <v>1764</v>
      </c>
      <c r="W4042" t="s">
        <v>3390</v>
      </c>
      <c r="X4042" t="s">
        <v>2713</v>
      </c>
      <c r="Y4042" t="s">
        <v>3964</v>
      </c>
      <c r="Z4042" t="s">
        <v>3532</v>
      </c>
      <c r="AA4042" t="s">
        <v>645</v>
      </c>
      <c r="AB4042" s="203">
        <v>37257.875</v>
      </c>
      <c r="AC4042" s="203">
        <v>37621.875</v>
      </c>
    </row>
    <row r="4043" spans="1:29" x14ac:dyDescent="0.25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365</v>
      </c>
      <c r="F4043" s="218">
        <f t="shared" ref="F4043:F4106" si="320">E4043*SUM(P4043:Q4043)</f>
        <v>182500</v>
      </c>
      <c r="G4043" s="207">
        <v>1267793</v>
      </c>
      <c r="H4043" s="203">
        <v>37029.476712962962</v>
      </c>
      <c r="I4043" t="s">
        <v>2717</v>
      </c>
      <c r="M4043" t="s">
        <v>2476</v>
      </c>
      <c r="N4043" t="s">
        <v>2711</v>
      </c>
      <c r="O4043" t="s">
        <v>3178</v>
      </c>
      <c r="Q4043" s="204">
        <v>500</v>
      </c>
      <c r="S4043" t="s">
        <v>2477</v>
      </c>
      <c r="T4043" t="s">
        <v>3899</v>
      </c>
      <c r="U4043" s="206">
        <v>4.4000000000000004</v>
      </c>
      <c r="V4043" t="s">
        <v>2718</v>
      </c>
      <c r="W4043" t="s">
        <v>3390</v>
      </c>
      <c r="X4043" t="s">
        <v>2713</v>
      </c>
      <c r="Y4043" t="s">
        <v>3964</v>
      </c>
      <c r="Z4043" t="s">
        <v>3532</v>
      </c>
      <c r="AA4043" t="s">
        <v>646</v>
      </c>
      <c r="AB4043" s="203">
        <v>37257.875</v>
      </c>
      <c r="AC4043" s="203">
        <v>37621.875</v>
      </c>
    </row>
    <row r="4044" spans="1:29" x14ac:dyDescent="0.25">
      <c r="A4044" s="44" t="str">
        <f t="shared" si="316"/>
        <v>US Crude Financial</v>
      </c>
      <c r="B4044" s="44" t="str">
        <f t="shared" si="317"/>
        <v>US</v>
      </c>
      <c r="C4044" s="44" t="str">
        <f t="shared" si="318"/>
        <v>Crude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18">
        <f t="shared" si="320"/>
        <v>25000</v>
      </c>
      <c r="G4044" s="207">
        <v>1267794</v>
      </c>
      <c r="H4044" s="203">
        <v>37029.477187500001</v>
      </c>
      <c r="I4044" t="s">
        <v>2710</v>
      </c>
      <c r="M4044" t="s">
        <v>3626</v>
      </c>
      <c r="N4044" t="s">
        <v>3698</v>
      </c>
      <c r="O4044" t="s">
        <v>3829</v>
      </c>
      <c r="Q4044" s="204">
        <v>25000</v>
      </c>
      <c r="S4044" t="s">
        <v>2479</v>
      </c>
      <c r="T4044" t="s">
        <v>3899</v>
      </c>
      <c r="U4044" s="206">
        <v>-0.43</v>
      </c>
      <c r="V4044" t="s">
        <v>3776</v>
      </c>
      <c r="W4044" t="s">
        <v>3700</v>
      </c>
      <c r="X4044" t="s">
        <v>3701</v>
      </c>
      <c r="Y4044" t="s">
        <v>3964</v>
      </c>
      <c r="Z4044" t="s">
        <v>3532</v>
      </c>
      <c r="AA4044" t="s">
        <v>647</v>
      </c>
      <c r="AB4044" s="203">
        <v>37043</v>
      </c>
      <c r="AC4044" s="203">
        <v>37072</v>
      </c>
    </row>
    <row r="4045" spans="1:29" x14ac:dyDescent="0.25">
      <c r="A4045" s="44" t="str">
        <f t="shared" si="316"/>
        <v>US Natural Gas Financial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8">
        <f t="shared" si="320"/>
        <v>150000</v>
      </c>
      <c r="G4045" s="207">
        <v>1267795</v>
      </c>
      <c r="H4045" s="203">
        <v>37029.477337962962</v>
      </c>
      <c r="I4045" t="s">
        <v>3869</v>
      </c>
      <c r="M4045" t="s">
        <v>2476</v>
      </c>
      <c r="N4045" t="s">
        <v>3125</v>
      </c>
      <c r="O4045" t="s">
        <v>2403</v>
      </c>
      <c r="P4045" s="204">
        <v>5000</v>
      </c>
      <c r="S4045" t="s">
        <v>2477</v>
      </c>
      <c r="T4045" t="s">
        <v>3899</v>
      </c>
      <c r="U4045" s="206">
        <v>-1.365</v>
      </c>
      <c r="V4045" t="s">
        <v>2880</v>
      </c>
      <c r="W4045" t="s">
        <v>2404</v>
      </c>
      <c r="X4045" t="s">
        <v>2405</v>
      </c>
      <c r="Y4045" t="s">
        <v>3964</v>
      </c>
      <c r="Z4045" t="s">
        <v>3532</v>
      </c>
      <c r="AA4045" t="s">
        <v>648</v>
      </c>
      <c r="AB4045" s="203">
        <v>37043.875</v>
      </c>
      <c r="AC4045" s="203">
        <v>37072.875</v>
      </c>
    </row>
    <row r="4046" spans="1:29" x14ac:dyDescent="0.25">
      <c r="A4046" s="44" t="str">
        <f t="shared" si="316"/>
        <v>US Natural Gas Physical</v>
      </c>
      <c r="B4046" s="44" t="str">
        <f t="shared" si="317"/>
        <v>US</v>
      </c>
      <c r="C4046" s="44" t="str">
        <f t="shared" si="318"/>
        <v>Natural Gas</v>
      </c>
      <c r="D4046" s="44" t="str">
        <f t="shared" si="319"/>
        <v>Physical</v>
      </c>
      <c r="E4046" s="44">
        <f>IF(VLOOKUP(S4046,'DD-Lookup'!$J$6:$L$50,3,FALSE)="Monthly",(YEAR(AC4046)-YEAR(AB4046))*12+MONTH(AC4046)-MONTH(AB4046)+1,(AC4046-AB4046+1))</f>
        <v>30</v>
      </c>
      <c r="F4046" s="218">
        <f t="shared" si="320"/>
        <v>75000</v>
      </c>
      <c r="G4046" s="207">
        <v>1267796</v>
      </c>
      <c r="H4046" s="203">
        <v>37029.477349537039</v>
      </c>
      <c r="I4046" t="s">
        <v>649</v>
      </c>
      <c r="M4046" t="s">
        <v>2476</v>
      </c>
      <c r="N4046" t="s">
        <v>3110</v>
      </c>
      <c r="O4046" t="s">
        <v>3192</v>
      </c>
      <c r="P4046" s="204">
        <v>2500</v>
      </c>
      <c r="S4046" t="s">
        <v>2477</v>
      </c>
      <c r="T4046" t="s">
        <v>3899</v>
      </c>
      <c r="U4046" s="206">
        <v>4.5350000000000001</v>
      </c>
      <c r="V4046" t="s">
        <v>650</v>
      </c>
      <c r="W4046" t="s">
        <v>2351</v>
      </c>
      <c r="X4046" t="s">
        <v>2743</v>
      </c>
      <c r="Y4046" t="s">
        <v>3114</v>
      </c>
      <c r="Z4046" t="s">
        <v>3532</v>
      </c>
      <c r="AA4046" t="s">
        <v>651</v>
      </c>
      <c r="AB4046" s="203">
        <v>37043.875</v>
      </c>
      <c r="AC4046" s="203">
        <v>37072.875</v>
      </c>
    </row>
    <row r="4047" spans="1:29" x14ac:dyDescent="0.25">
      <c r="A4047" s="44" t="str">
        <f t="shared" si="316"/>
        <v>US Natural Gas Physical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30</v>
      </c>
      <c r="F4047" s="218">
        <f t="shared" si="320"/>
        <v>75000</v>
      </c>
      <c r="G4047" s="207">
        <v>1267798</v>
      </c>
      <c r="H4047" s="203">
        <v>37029.477407407408</v>
      </c>
      <c r="I4047" t="s">
        <v>2721</v>
      </c>
      <c r="M4047" t="s">
        <v>2476</v>
      </c>
      <c r="N4047" t="s">
        <v>2909</v>
      </c>
      <c r="O4047" t="s">
        <v>291</v>
      </c>
      <c r="P4047" s="204">
        <v>2500</v>
      </c>
      <c r="S4047" t="s">
        <v>2477</v>
      </c>
      <c r="T4047" t="s">
        <v>3899</v>
      </c>
      <c r="U4047" s="206">
        <v>0.33</v>
      </c>
      <c r="V4047" t="s">
        <v>3683</v>
      </c>
      <c r="W4047" t="s">
        <v>2351</v>
      </c>
      <c r="X4047" t="s">
        <v>2743</v>
      </c>
      <c r="Y4047" t="s">
        <v>3114</v>
      </c>
      <c r="Z4047" t="s">
        <v>3532</v>
      </c>
      <c r="AA4047" t="s">
        <v>652</v>
      </c>
      <c r="AB4047" s="203">
        <v>37043.875</v>
      </c>
      <c r="AC4047" s="203">
        <v>37072.875</v>
      </c>
    </row>
    <row r="4048" spans="1:29" x14ac:dyDescent="0.25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30</v>
      </c>
      <c r="F4048" s="218">
        <f t="shared" si="320"/>
        <v>225000</v>
      </c>
      <c r="G4048" s="207">
        <v>1267800</v>
      </c>
      <c r="H4048" s="203">
        <v>37029.477731481478</v>
      </c>
      <c r="I4048" t="s">
        <v>2672</v>
      </c>
      <c r="M4048" t="s">
        <v>2476</v>
      </c>
      <c r="N4048" t="s">
        <v>2711</v>
      </c>
      <c r="O4048" t="s">
        <v>2712</v>
      </c>
      <c r="P4048" s="204">
        <v>7500</v>
      </c>
      <c r="S4048" t="s">
        <v>2477</v>
      </c>
      <c r="T4048" t="s">
        <v>3899</v>
      </c>
      <c r="U4048" s="206">
        <v>4.2050000000000001</v>
      </c>
      <c r="V4048" t="s">
        <v>3230</v>
      </c>
      <c r="W4048" t="s">
        <v>3390</v>
      </c>
      <c r="X4048" t="s">
        <v>2713</v>
      </c>
      <c r="Y4048" t="s">
        <v>3964</v>
      </c>
      <c r="Z4048" t="s">
        <v>3532</v>
      </c>
      <c r="AA4048" t="s">
        <v>653</v>
      </c>
      <c r="AB4048" s="203">
        <v>37043.875</v>
      </c>
      <c r="AC4048" s="203">
        <v>37072.875</v>
      </c>
    </row>
    <row r="4049" spans="1:29" x14ac:dyDescent="0.25">
      <c r="A4049" s="44" t="str">
        <f t="shared" si="316"/>
        <v>US Crude Financial</v>
      </c>
      <c r="B4049" s="44" t="str">
        <f t="shared" si="317"/>
        <v>US</v>
      </c>
      <c r="C4049" s="44" t="str">
        <f t="shared" si="318"/>
        <v>Crude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8">
        <f t="shared" si="320"/>
        <v>50000</v>
      </c>
      <c r="G4049" s="207">
        <v>1267802</v>
      </c>
      <c r="H4049" s="203">
        <v>37029.478182870371</v>
      </c>
      <c r="I4049" t="s">
        <v>4149</v>
      </c>
      <c r="M4049" t="s">
        <v>3626</v>
      </c>
      <c r="N4049" t="s">
        <v>4150</v>
      </c>
      <c r="O4049" t="s">
        <v>4151</v>
      </c>
      <c r="Q4049" s="204">
        <v>50000</v>
      </c>
      <c r="S4049" t="s">
        <v>2483</v>
      </c>
      <c r="T4049" t="s">
        <v>3899</v>
      </c>
      <c r="U4049" s="206">
        <v>29.58</v>
      </c>
      <c r="V4049" t="s">
        <v>4152</v>
      </c>
      <c r="W4049" t="s">
        <v>4153</v>
      </c>
      <c r="X4049" t="s">
        <v>4154</v>
      </c>
      <c r="Y4049" t="s">
        <v>3964</v>
      </c>
      <c r="Z4049" t="s">
        <v>3532</v>
      </c>
      <c r="AA4049" t="s">
        <v>654</v>
      </c>
      <c r="AB4049" s="203">
        <v>37043</v>
      </c>
      <c r="AC4049" s="203">
        <v>37072</v>
      </c>
    </row>
    <row r="4050" spans="1:29" x14ac:dyDescent="0.25">
      <c r="A4050" s="44" t="str">
        <f t="shared" si="316"/>
        <v xml:space="preserve"> Natural Gas Physical</v>
      </c>
      <c r="B4050" s="44" t="str">
        <f t="shared" si="317"/>
        <v/>
      </c>
      <c r="C4050" s="44" t="str">
        <f t="shared" si="318"/>
        <v>Natural Gas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13</v>
      </c>
      <c r="F4050" s="218">
        <f t="shared" si="320"/>
        <v>32500</v>
      </c>
      <c r="G4050" s="207">
        <v>1267803</v>
      </c>
      <c r="H4050" s="203">
        <v>37029.478356481479</v>
      </c>
      <c r="I4050" t="s">
        <v>3835</v>
      </c>
      <c r="M4050" t="s">
        <v>2476</v>
      </c>
      <c r="N4050" t="s">
        <v>2391</v>
      </c>
      <c r="O4050" t="s">
        <v>564</v>
      </c>
      <c r="P4050" s="204">
        <v>2500</v>
      </c>
      <c r="S4050" t="s">
        <v>4050</v>
      </c>
      <c r="T4050" t="s">
        <v>2392</v>
      </c>
      <c r="U4050" s="206">
        <v>5.5250000000000004</v>
      </c>
      <c r="V4050" t="s">
        <v>3836</v>
      </c>
      <c r="W4050" t="s">
        <v>2979</v>
      </c>
      <c r="X4050" t="s">
        <v>2395</v>
      </c>
      <c r="Y4050" t="s">
        <v>3114</v>
      </c>
      <c r="Z4050" t="s">
        <v>3533</v>
      </c>
      <c r="AA4050">
        <v>798479</v>
      </c>
      <c r="AB4050" s="203">
        <v>37030.875</v>
      </c>
      <c r="AC4050" s="203">
        <v>37042.875</v>
      </c>
    </row>
    <row r="4051" spans="1:29" x14ac:dyDescent="0.25">
      <c r="A4051" s="44" t="str">
        <f t="shared" si="316"/>
        <v xml:space="preserve"> Metals Financial</v>
      </c>
      <c r="B4051" s="44" t="str">
        <f t="shared" si="317"/>
        <v/>
      </c>
      <c r="C4051" s="44" t="str">
        <f t="shared" si="318"/>
        <v>Metals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</v>
      </c>
      <c r="F4051" s="218">
        <f t="shared" si="320"/>
        <v>10</v>
      </c>
      <c r="G4051" s="207">
        <v>1267804</v>
      </c>
      <c r="H4051" s="203">
        <v>37029.478437500002</v>
      </c>
      <c r="I4051" t="s">
        <v>2714</v>
      </c>
      <c r="M4051" t="s">
        <v>2482</v>
      </c>
      <c r="N4051" t="s">
        <v>3951</v>
      </c>
      <c r="O4051" t="s">
        <v>3952</v>
      </c>
      <c r="P4051" s="204">
        <v>10</v>
      </c>
      <c r="S4051" t="s">
        <v>3898</v>
      </c>
      <c r="T4051" t="s">
        <v>3899</v>
      </c>
      <c r="U4051" s="206">
        <v>1546</v>
      </c>
      <c r="V4051" t="s">
        <v>2715</v>
      </c>
      <c r="W4051" t="s">
        <v>3922</v>
      </c>
      <c r="X4051" t="s">
        <v>3902</v>
      </c>
      <c r="Y4051" t="s">
        <v>3903</v>
      </c>
      <c r="Z4051" t="s">
        <v>3904</v>
      </c>
      <c r="AA4051">
        <v>2140462</v>
      </c>
    </row>
    <row r="4052" spans="1:29" x14ac:dyDescent="0.25">
      <c r="A4052" s="44" t="str">
        <f t="shared" si="316"/>
        <v>US Crude Financial</v>
      </c>
      <c r="B4052" s="44" t="str">
        <f t="shared" si="317"/>
        <v>US</v>
      </c>
      <c r="C4052" s="44" t="str">
        <f t="shared" si="318"/>
        <v>Crude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18">
        <f t="shared" si="320"/>
        <v>50000</v>
      </c>
      <c r="G4052" s="207">
        <v>1267805</v>
      </c>
      <c r="H4052" s="203">
        <v>37029.478576388887</v>
      </c>
      <c r="I4052" t="s">
        <v>4149</v>
      </c>
      <c r="M4052" t="s">
        <v>3626</v>
      </c>
      <c r="N4052" t="s">
        <v>4150</v>
      </c>
      <c r="O4052" t="s">
        <v>4151</v>
      </c>
      <c r="P4052" s="204">
        <v>50000</v>
      </c>
      <c r="S4052" t="s">
        <v>2483</v>
      </c>
      <c r="T4052" t="s">
        <v>3899</v>
      </c>
      <c r="U4052" s="206">
        <v>29.56</v>
      </c>
      <c r="V4052" t="s">
        <v>4152</v>
      </c>
      <c r="W4052" t="s">
        <v>4153</v>
      </c>
      <c r="X4052" t="s">
        <v>4154</v>
      </c>
      <c r="Y4052" t="s">
        <v>3964</v>
      </c>
      <c r="Z4052" t="s">
        <v>3532</v>
      </c>
      <c r="AA4052" t="s">
        <v>655</v>
      </c>
      <c r="AB4052" s="203">
        <v>37043</v>
      </c>
      <c r="AC4052" s="203">
        <v>37072</v>
      </c>
    </row>
    <row r="4053" spans="1:29" x14ac:dyDescent="0.25">
      <c r="A4053" s="44" t="str">
        <f t="shared" si="316"/>
        <v>US Natural Gas Financial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153</v>
      </c>
      <c r="F4053" s="218">
        <f t="shared" si="320"/>
        <v>765000</v>
      </c>
      <c r="G4053" s="207">
        <v>1267806</v>
      </c>
      <c r="H4053" s="203">
        <v>37029.479155092595</v>
      </c>
      <c r="I4053" t="s">
        <v>3118</v>
      </c>
      <c r="M4053" t="s">
        <v>2476</v>
      </c>
      <c r="N4053" t="s">
        <v>2711</v>
      </c>
      <c r="O4053" t="s">
        <v>2310</v>
      </c>
      <c r="Q4053" s="204">
        <v>5000</v>
      </c>
      <c r="S4053" t="s">
        <v>2477</v>
      </c>
      <c r="T4053" t="s">
        <v>3899</v>
      </c>
      <c r="U4053" s="206">
        <v>4.335</v>
      </c>
      <c r="V4053" t="s">
        <v>2861</v>
      </c>
      <c r="W4053" t="s">
        <v>3390</v>
      </c>
      <c r="X4053" t="s">
        <v>2713</v>
      </c>
      <c r="Y4053" t="s">
        <v>3964</v>
      </c>
      <c r="Z4053" t="s">
        <v>3532</v>
      </c>
      <c r="AA4053" t="s">
        <v>656</v>
      </c>
      <c r="AB4053" s="203">
        <v>37043</v>
      </c>
      <c r="AC4053" s="203">
        <v>37195</v>
      </c>
    </row>
    <row r="4054" spans="1:29" x14ac:dyDescent="0.25">
      <c r="A4054" s="44" t="str">
        <f t="shared" si="316"/>
        <v>US Natural Gas Financial</v>
      </c>
      <c r="B4054" s="44" t="str">
        <f t="shared" si="317"/>
        <v>US</v>
      </c>
      <c r="C4054" s="44" t="str">
        <f t="shared" si="318"/>
        <v>Natural Gas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30</v>
      </c>
      <c r="F4054" s="218">
        <f t="shared" si="320"/>
        <v>300000</v>
      </c>
      <c r="G4054" s="207">
        <v>1267807</v>
      </c>
      <c r="H4054" s="203">
        <v>37029.479212962964</v>
      </c>
      <c r="I4054" t="s">
        <v>3871</v>
      </c>
      <c r="M4054" t="s">
        <v>2476</v>
      </c>
      <c r="N4054" t="s">
        <v>2711</v>
      </c>
      <c r="O4054" t="s">
        <v>2712</v>
      </c>
      <c r="P4054" s="204">
        <v>10000</v>
      </c>
      <c r="S4054" t="s">
        <v>2477</v>
      </c>
      <c r="T4054" t="s">
        <v>3899</v>
      </c>
      <c r="U4054" s="206">
        <v>4.2</v>
      </c>
      <c r="V4054" t="s">
        <v>3004</v>
      </c>
      <c r="W4054" t="s">
        <v>3390</v>
      </c>
      <c r="X4054" t="s">
        <v>2713</v>
      </c>
      <c r="Y4054" t="s">
        <v>3964</v>
      </c>
      <c r="Z4054" t="s">
        <v>3532</v>
      </c>
      <c r="AA4054" t="s">
        <v>657</v>
      </c>
      <c r="AB4054" s="203">
        <v>37043.875</v>
      </c>
      <c r="AC4054" s="203">
        <v>37072.875</v>
      </c>
    </row>
    <row r="4055" spans="1:29" x14ac:dyDescent="0.25">
      <c r="A4055" s="44" t="str">
        <f t="shared" si="316"/>
        <v xml:space="preserve"> Natural Gas Physical</v>
      </c>
      <c r="B4055" s="44" t="str">
        <f t="shared" si="317"/>
        <v/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4</v>
      </c>
      <c r="F4055" s="218">
        <f t="shared" si="320"/>
        <v>40000</v>
      </c>
      <c r="G4055" s="207">
        <v>1267809</v>
      </c>
      <c r="H4055" s="203">
        <v>37029.479583333334</v>
      </c>
      <c r="I4055" t="s">
        <v>2783</v>
      </c>
      <c r="M4055" t="s">
        <v>2476</v>
      </c>
      <c r="N4055" t="s">
        <v>2391</v>
      </c>
      <c r="O4055" t="s">
        <v>2080</v>
      </c>
      <c r="P4055" s="204">
        <v>10000</v>
      </c>
      <c r="S4055" t="s">
        <v>4050</v>
      </c>
      <c r="T4055" t="s">
        <v>2392</v>
      </c>
      <c r="U4055" s="206">
        <v>5.4249999999999998</v>
      </c>
      <c r="V4055" t="s">
        <v>3195</v>
      </c>
      <c r="W4055" t="s">
        <v>2394</v>
      </c>
      <c r="X4055" t="s">
        <v>2395</v>
      </c>
      <c r="Y4055" t="s">
        <v>3114</v>
      </c>
      <c r="Z4055" t="s">
        <v>3533</v>
      </c>
      <c r="AA4055">
        <v>798481</v>
      </c>
      <c r="AB4055" s="203">
        <v>37029.875</v>
      </c>
      <c r="AC4055" s="203">
        <v>37032.875</v>
      </c>
    </row>
    <row r="4056" spans="1:29" x14ac:dyDescent="0.25">
      <c r="A4056" s="44" t="str">
        <f t="shared" si="316"/>
        <v>US Power Physical</v>
      </c>
      <c r="B4056" s="44" t="str">
        <f t="shared" si="317"/>
        <v>US</v>
      </c>
      <c r="C4056" s="44" t="str">
        <f t="shared" si="318"/>
        <v>Power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30</v>
      </c>
      <c r="F4056" s="218">
        <f t="shared" si="320"/>
        <v>750</v>
      </c>
      <c r="G4056" s="207">
        <v>1267810</v>
      </c>
      <c r="H4056" s="203">
        <v>37029.480208333334</v>
      </c>
      <c r="I4056" t="s">
        <v>2474</v>
      </c>
      <c r="M4056" t="s">
        <v>3301</v>
      </c>
      <c r="N4056" t="s">
        <v>2406</v>
      </c>
      <c r="O4056" t="s">
        <v>658</v>
      </c>
      <c r="Q4056" s="204">
        <v>25</v>
      </c>
      <c r="S4056" t="s">
        <v>2475</v>
      </c>
      <c r="T4056" t="s">
        <v>3899</v>
      </c>
      <c r="U4056" s="206">
        <v>280</v>
      </c>
      <c r="V4056" t="s">
        <v>1829</v>
      </c>
      <c r="W4056" t="s">
        <v>2945</v>
      </c>
      <c r="X4056" t="s">
        <v>2946</v>
      </c>
      <c r="Y4056" t="s">
        <v>4166</v>
      </c>
      <c r="Z4056" t="s">
        <v>3527</v>
      </c>
      <c r="AA4056">
        <v>615504.1</v>
      </c>
      <c r="AB4056" s="203">
        <v>37135.875</v>
      </c>
      <c r="AC4056" s="203">
        <v>37164.875</v>
      </c>
    </row>
    <row r="4057" spans="1:29" x14ac:dyDescent="0.25">
      <c r="A4057" s="44" t="str">
        <f t="shared" si="316"/>
        <v>US Natural Gas Financial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151</v>
      </c>
      <c r="F4057" s="218">
        <f t="shared" si="320"/>
        <v>3020000</v>
      </c>
      <c r="G4057" s="207">
        <v>1267811</v>
      </c>
      <c r="H4057" s="203">
        <v>37029.480231481481</v>
      </c>
      <c r="I4057" t="s">
        <v>3240</v>
      </c>
      <c r="M4057" t="s">
        <v>2476</v>
      </c>
      <c r="N4057" t="s">
        <v>3125</v>
      </c>
      <c r="O4057" t="s">
        <v>1976</v>
      </c>
      <c r="P4057" s="204">
        <v>20000</v>
      </c>
      <c r="S4057" t="s">
        <v>2477</v>
      </c>
      <c r="T4057" t="s">
        <v>3899</v>
      </c>
      <c r="U4057" s="206">
        <v>-8.2500000000000004E-2</v>
      </c>
      <c r="V4057" t="s">
        <v>3679</v>
      </c>
      <c r="W4057" t="s">
        <v>2426</v>
      </c>
      <c r="X4057" t="s">
        <v>2427</v>
      </c>
      <c r="Y4057" t="s">
        <v>3964</v>
      </c>
      <c r="Z4057" t="s">
        <v>3532</v>
      </c>
      <c r="AA4057" t="s">
        <v>659</v>
      </c>
      <c r="AB4057" s="203">
        <v>37196</v>
      </c>
      <c r="AC4057" s="203">
        <v>37346</v>
      </c>
    </row>
    <row r="4058" spans="1:29" x14ac:dyDescent="0.25">
      <c r="A4058" s="44" t="str">
        <f t="shared" si="316"/>
        <v xml:space="preserve"> Natural Gas Physical</v>
      </c>
      <c r="B4058" s="44" t="str">
        <f t="shared" si="317"/>
        <v/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4</v>
      </c>
      <c r="F4058" s="218">
        <f t="shared" si="320"/>
        <v>40000</v>
      </c>
      <c r="G4058" s="207">
        <v>1267813</v>
      </c>
      <c r="H4058" s="203">
        <v>37029.480775462966</v>
      </c>
      <c r="I4058" t="s">
        <v>2949</v>
      </c>
      <c r="M4058" t="s">
        <v>2476</v>
      </c>
      <c r="N4058" t="s">
        <v>2391</v>
      </c>
      <c r="O4058" t="s">
        <v>2080</v>
      </c>
      <c r="P4058" s="204">
        <v>10000</v>
      </c>
      <c r="S4058" t="s">
        <v>4050</v>
      </c>
      <c r="T4058" t="s">
        <v>2392</v>
      </c>
      <c r="U4058" s="206">
        <v>5.42</v>
      </c>
      <c r="V4058" t="s">
        <v>1230</v>
      </c>
      <c r="W4058" t="s">
        <v>2394</v>
      </c>
      <c r="X4058" t="s">
        <v>2395</v>
      </c>
      <c r="Y4058" t="s">
        <v>3114</v>
      </c>
      <c r="Z4058" t="s">
        <v>3533</v>
      </c>
      <c r="AA4058">
        <v>798482</v>
      </c>
      <c r="AB4058" s="203">
        <v>37029.875</v>
      </c>
      <c r="AC4058" s="203">
        <v>37032.875</v>
      </c>
    </row>
    <row r="4059" spans="1:29" x14ac:dyDescent="0.25">
      <c r="A4059" s="44" t="str">
        <f t="shared" si="316"/>
        <v xml:space="preserve"> Metals Financial</v>
      </c>
      <c r="B4059" s="44" t="str">
        <f t="shared" si="317"/>
        <v/>
      </c>
      <c r="C4059" s="44" t="str">
        <f t="shared" si="318"/>
        <v>Metals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</v>
      </c>
      <c r="F4059" s="218">
        <f t="shared" si="320"/>
        <v>10</v>
      </c>
      <c r="G4059" s="207">
        <v>1267814</v>
      </c>
      <c r="H4059" s="203">
        <v>37029.481006944443</v>
      </c>
      <c r="I4059" t="s">
        <v>3895</v>
      </c>
      <c r="M4059" t="s">
        <v>2482</v>
      </c>
      <c r="N4059" t="s">
        <v>3951</v>
      </c>
      <c r="O4059" t="s">
        <v>3952</v>
      </c>
      <c r="P4059" s="204">
        <v>10</v>
      </c>
      <c r="S4059" t="s">
        <v>3898</v>
      </c>
      <c r="T4059" t="s">
        <v>3899</v>
      </c>
      <c r="U4059" s="206">
        <v>1546</v>
      </c>
      <c r="V4059" t="s">
        <v>2772</v>
      </c>
      <c r="W4059" t="s">
        <v>3922</v>
      </c>
      <c r="X4059" t="s">
        <v>3902</v>
      </c>
      <c r="Y4059" t="s">
        <v>3903</v>
      </c>
      <c r="Z4059" t="s">
        <v>3904</v>
      </c>
      <c r="AA4059">
        <v>2140458</v>
      </c>
    </row>
    <row r="4060" spans="1:29" x14ac:dyDescent="0.25">
      <c r="A4060" s="44" t="str">
        <f t="shared" si="316"/>
        <v xml:space="preserve"> Metals Financial</v>
      </c>
      <c r="B4060" s="44" t="str">
        <f t="shared" si="317"/>
        <v/>
      </c>
      <c r="C4060" s="44" t="str">
        <f t="shared" si="318"/>
        <v>Metals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18">
        <f t="shared" si="320"/>
        <v>20</v>
      </c>
      <c r="G4060" s="207">
        <v>1267815</v>
      </c>
      <c r="H4060" s="203">
        <v>37029.481678240743</v>
      </c>
      <c r="I4060" t="s">
        <v>3869</v>
      </c>
      <c r="M4060" t="s">
        <v>2482</v>
      </c>
      <c r="N4060" t="s">
        <v>3951</v>
      </c>
      <c r="O4060" t="s">
        <v>3952</v>
      </c>
      <c r="Q4060" s="204">
        <v>20</v>
      </c>
      <c r="S4060" t="s">
        <v>3898</v>
      </c>
      <c r="T4060" t="s">
        <v>3899</v>
      </c>
      <c r="U4060" s="206">
        <v>1547</v>
      </c>
      <c r="V4060" t="s">
        <v>3957</v>
      </c>
      <c r="W4060" t="s">
        <v>3922</v>
      </c>
      <c r="X4060" t="s">
        <v>3902</v>
      </c>
      <c r="Y4060" t="s">
        <v>3903</v>
      </c>
      <c r="Z4060" t="s">
        <v>3904</v>
      </c>
      <c r="AA4060">
        <v>2140456</v>
      </c>
    </row>
    <row r="4061" spans="1:29" x14ac:dyDescent="0.25">
      <c r="A4061" s="44" t="str">
        <f t="shared" si="316"/>
        <v>US Power Physical</v>
      </c>
      <c r="B4061" s="44" t="str">
        <f t="shared" si="317"/>
        <v>US</v>
      </c>
      <c r="C4061" s="44" t="str">
        <f t="shared" si="318"/>
        <v>Power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62</v>
      </c>
      <c r="F4061" s="218">
        <f t="shared" si="320"/>
        <v>3100</v>
      </c>
      <c r="G4061" s="207">
        <v>1267817</v>
      </c>
      <c r="H4061" s="203">
        <v>37029.481932870367</v>
      </c>
      <c r="I4061" t="s">
        <v>2669</v>
      </c>
      <c r="M4061" t="s">
        <v>3301</v>
      </c>
      <c r="N4061" t="s">
        <v>2631</v>
      </c>
      <c r="O4061" t="s">
        <v>2770</v>
      </c>
      <c r="Q4061" s="204">
        <v>50</v>
      </c>
      <c r="S4061" t="s">
        <v>2475</v>
      </c>
      <c r="T4061" t="s">
        <v>3899</v>
      </c>
      <c r="U4061" s="206">
        <v>90</v>
      </c>
      <c r="V4061" t="s">
        <v>1642</v>
      </c>
      <c r="W4061" t="s">
        <v>2660</v>
      </c>
      <c r="X4061" t="s">
        <v>2661</v>
      </c>
      <c r="Y4061" t="s">
        <v>4166</v>
      </c>
      <c r="Z4061" t="s">
        <v>3527</v>
      </c>
      <c r="AA4061">
        <v>615506.1</v>
      </c>
      <c r="AB4061" s="203">
        <v>37073.71597222222</v>
      </c>
      <c r="AC4061" s="203">
        <v>37134.71597222222</v>
      </c>
    </row>
    <row r="4062" spans="1:29" x14ac:dyDescent="0.25">
      <c r="A4062" s="44" t="str">
        <f t="shared" si="316"/>
        <v>US Power Physical</v>
      </c>
      <c r="B4062" s="44" t="str">
        <f t="shared" si="317"/>
        <v>US</v>
      </c>
      <c r="C4062" s="44" t="str">
        <f t="shared" si="318"/>
        <v>Power</v>
      </c>
      <c r="D4062" s="44" t="str">
        <f t="shared" si="319"/>
        <v>Physical</v>
      </c>
      <c r="E4062" s="44">
        <f>IF(VLOOKUP(S4062,'DD-Lookup'!$J$6:$L$50,3,FALSE)="Monthly",(YEAR(AC4062)-YEAR(AB4062))*12+MONTH(AC4062)-MONTH(AB4062)+1,(AC4062-AB4062+1))</f>
        <v>30</v>
      </c>
      <c r="F4062" s="218">
        <f t="shared" si="320"/>
        <v>1500</v>
      </c>
      <c r="G4062" s="207">
        <v>1267818</v>
      </c>
      <c r="H4062" s="203">
        <v>37029.482175925928</v>
      </c>
      <c r="I4062" t="s">
        <v>3240</v>
      </c>
      <c r="M4062" t="s">
        <v>3301</v>
      </c>
      <c r="N4062" t="s">
        <v>2631</v>
      </c>
      <c r="O4062" t="s">
        <v>2705</v>
      </c>
      <c r="P4062" s="204">
        <v>50</v>
      </c>
      <c r="S4062" t="s">
        <v>2475</v>
      </c>
      <c r="T4062" t="s">
        <v>3899</v>
      </c>
      <c r="U4062" s="206">
        <v>59.75</v>
      </c>
      <c r="V4062" t="s">
        <v>3217</v>
      </c>
      <c r="W4062" t="s">
        <v>2638</v>
      </c>
      <c r="X4062" t="s">
        <v>2639</v>
      </c>
      <c r="Y4062" t="s">
        <v>4166</v>
      </c>
      <c r="Z4062" t="s">
        <v>3527</v>
      </c>
      <c r="AA4062">
        <v>615507.1</v>
      </c>
      <c r="AB4062" s="203">
        <v>37043.71597222222</v>
      </c>
      <c r="AC4062" s="203">
        <v>37072.71597222222</v>
      </c>
    </row>
    <row r="4063" spans="1:29" x14ac:dyDescent="0.25">
      <c r="A4063" s="44" t="str">
        <f t="shared" si="316"/>
        <v>US Crude Financial</v>
      </c>
      <c r="B4063" s="44" t="str">
        <f t="shared" si="317"/>
        <v>US</v>
      </c>
      <c r="C4063" s="44" t="str">
        <f t="shared" si="318"/>
        <v>Crude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1</v>
      </c>
      <c r="F4063" s="218">
        <f t="shared" si="320"/>
        <v>50000</v>
      </c>
      <c r="G4063" s="207">
        <v>1267819</v>
      </c>
      <c r="H4063" s="203">
        <v>37029.482511574075</v>
      </c>
      <c r="I4063" t="s">
        <v>2710</v>
      </c>
      <c r="M4063" t="s">
        <v>3626</v>
      </c>
      <c r="N4063" t="s">
        <v>4150</v>
      </c>
      <c r="O4063" t="s">
        <v>2550</v>
      </c>
      <c r="P4063" s="204">
        <v>50000</v>
      </c>
      <c r="S4063" t="s">
        <v>2483</v>
      </c>
      <c r="T4063" t="s">
        <v>3899</v>
      </c>
      <c r="U4063" s="206">
        <v>29.98</v>
      </c>
      <c r="V4063" t="s">
        <v>2997</v>
      </c>
      <c r="W4063" t="s">
        <v>4153</v>
      </c>
      <c r="X4063" t="s">
        <v>4154</v>
      </c>
      <c r="Y4063" t="s">
        <v>3964</v>
      </c>
      <c r="Z4063" t="s">
        <v>3532</v>
      </c>
      <c r="AA4063" t="s">
        <v>660</v>
      </c>
      <c r="AB4063" s="203">
        <v>37073</v>
      </c>
      <c r="AC4063" s="203">
        <v>37103</v>
      </c>
    </row>
    <row r="4064" spans="1:29" x14ac:dyDescent="0.25">
      <c r="A4064" s="44" t="str">
        <f t="shared" si="316"/>
        <v>US Power Physical</v>
      </c>
      <c r="B4064" s="44" t="str">
        <f t="shared" si="317"/>
        <v>US</v>
      </c>
      <c r="C4064" s="44" t="str">
        <f t="shared" si="318"/>
        <v>Power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4</v>
      </c>
      <c r="F4064" s="218">
        <f t="shared" si="320"/>
        <v>200</v>
      </c>
      <c r="G4064" s="207">
        <v>1267820</v>
      </c>
      <c r="H4064" s="203">
        <v>37029.482824074075</v>
      </c>
      <c r="I4064" t="s">
        <v>3240</v>
      </c>
      <c r="M4064" t="s">
        <v>3301</v>
      </c>
      <c r="N4064" t="s">
        <v>2631</v>
      </c>
      <c r="O4064" t="s">
        <v>67</v>
      </c>
      <c r="P4064" s="204">
        <v>50</v>
      </c>
      <c r="S4064" t="s">
        <v>2475</v>
      </c>
      <c r="T4064" t="s">
        <v>3899</v>
      </c>
      <c r="U4064" s="206">
        <v>29.5</v>
      </c>
      <c r="V4064" t="s">
        <v>1639</v>
      </c>
      <c r="W4064" t="s">
        <v>2638</v>
      </c>
      <c r="X4064" t="s">
        <v>2639</v>
      </c>
      <c r="Y4064" t="s">
        <v>4166</v>
      </c>
      <c r="Z4064" t="s">
        <v>3527</v>
      </c>
      <c r="AA4064">
        <v>615508.1</v>
      </c>
      <c r="AB4064" s="203">
        <v>37033.875</v>
      </c>
      <c r="AC4064" s="203">
        <v>37036.875</v>
      </c>
    </row>
    <row r="4065" spans="1:29" x14ac:dyDescent="0.25">
      <c r="A4065" s="44" t="str">
        <f t="shared" si="316"/>
        <v xml:space="preserve"> Metals Financial</v>
      </c>
      <c r="B4065" s="44" t="str">
        <f t="shared" si="317"/>
        <v/>
      </c>
      <c r="C4065" s="44" t="str">
        <f t="shared" si="318"/>
        <v>Metals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</v>
      </c>
      <c r="F4065" s="218">
        <f t="shared" si="320"/>
        <v>19</v>
      </c>
      <c r="G4065" s="207">
        <v>1267822</v>
      </c>
      <c r="H4065" s="203">
        <v>37029.482881944445</v>
      </c>
      <c r="I4065" t="s">
        <v>4018</v>
      </c>
      <c r="M4065" t="s">
        <v>2482</v>
      </c>
      <c r="N4065" t="s">
        <v>3896</v>
      </c>
      <c r="O4065" t="s">
        <v>3897</v>
      </c>
      <c r="Q4065" s="204">
        <v>19</v>
      </c>
      <c r="S4065" t="s">
        <v>3898</v>
      </c>
      <c r="T4065" t="s">
        <v>3899</v>
      </c>
      <c r="U4065" s="206">
        <v>1713</v>
      </c>
      <c r="V4065" t="s">
        <v>4021</v>
      </c>
      <c r="W4065" t="s">
        <v>3922</v>
      </c>
      <c r="X4065" t="s">
        <v>3902</v>
      </c>
      <c r="Y4065" t="s">
        <v>3903</v>
      </c>
      <c r="Z4065" t="s">
        <v>3904</v>
      </c>
      <c r="AA4065">
        <v>2140454</v>
      </c>
    </row>
    <row r="4066" spans="1:29" x14ac:dyDescent="0.25">
      <c r="A4066" s="44" t="str">
        <f t="shared" si="316"/>
        <v xml:space="preserve"> Natural Gas Physical</v>
      </c>
      <c r="B4066" s="44" t="str">
        <f t="shared" si="317"/>
        <v/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4</v>
      </c>
      <c r="F4066" s="218">
        <f t="shared" si="320"/>
        <v>40000</v>
      </c>
      <c r="G4066" s="207">
        <v>1267824</v>
      </c>
      <c r="H4066" s="203">
        <v>37029.483217592591</v>
      </c>
      <c r="I4066" t="s">
        <v>2710</v>
      </c>
      <c r="M4066" t="s">
        <v>2476</v>
      </c>
      <c r="N4066" t="s">
        <v>2391</v>
      </c>
      <c r="O4066" t="s">
        <v>2080</v>
      </c>
      <c r="Q4066" s="204">
        <v>10000</v>
      </c>
      <c r="S4066" t="s">
        <v>4050</v>
      </c>
      <c r="T4066" t="s">
        <v>2392</v>
      </c>
      <c r="U4066" s="206">
        <v>5.4249999999999998</v>
      </c>
      <c r="V4066" t="s">
        <v>3793</v>
      </c>
      <c r="W4066" t="s">
        <v>2394</v>
      </c>
      <c r="X4066" t="s">
        <v>2395</v>
      </c>
      <c r="Y4066" t="s">
        <v>3114</v>
      </c>
      <c r="Z4066" t="s">
        <v>3533</v>
      </c>
      <c r="AA4066">
        <v>798485</v>
      </c>
      <c r="AB4066" s="203">
        <v>37029.875</v>
      </c>
      <c r="AC4066" s="203">
        <v>37032.875</v>
      </c>
    </row>
    <row r="4067" spans="1:29" x14ac:dyDescent="0.25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31</v>
      </c>
      <c r="F4067" s="218">
        <f t="shared" si="320"/>
        <v>465000</v>
      </c>
      <c r="G4067" s="207">
        <v>1267825</v>
      </c>
      <c r="H4067" s="203">
        <v>37029.483425925922</v>
      </c>
      <c r="I4067" t="s">
        <v>3118</v>
      </c>
      <c r="M4067" t="s">
        <v>2476</v>
      </c>
      <c r="N4067" t="s">
        <v>2711</v>
      </c>
      <c r="O4067" t="s">
        <v>3124</v>
      </c>
      <c r="Q4067" s="204">
        <v>15000</v>
      </c>
      <c r="S4067" t="s">
        <v>2477</v>
      </c>
      <c r="T4067" t="s">
        <v>3899</v>
      </c>
      <c r="U4067" s="206">
        <v>4.2774999999999999</v>
      </c>
      <c r="V4067" t="s">
        <v>2583</v>
      </c>
      <c r="W4067" t="s">
        <v>3390</v>
      </c>
      <c r="X4067" t="s">
        <v>2713</v>
      </c>
      <c r="Y4067" t="s">
        <v>3964</v>
      </c>
      <c r="Z4067" t="s">
        <v>3532</v>
      </c>
      <c r="AA4067" t="s">
        <v>661</v>
      </c>
      <c r="AB4067" s="203">
        <v>37073.875</v>
      </c>
      <c r="AC4067" s="203">
        <v>37103.875</v>
      </c>
    </row>
    <row r="4068" spans="1:29" x14ac:dyDescent="0.25">
      <c r="A4068" s="44" t="str">
        <f t="shared" si="316"/>
        <v>US Natural Gas Financial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30</v>
      </c>
      <c r="F4068" s="218">
        <f t="shared" si="320"/>
        <v>300000</v>
      </c>
      <c r="G4068" s="207">
        <v>1267827</v>
      </c>
      <c r="H4068" s="203">
        <v>37029.483611111114</v>
      </c>
      <c r="I4068" t="s">
        <v>2630</v>
      </c>
      <c r="M4068" t="s">
        <v>2476</v>
      </c>
      <c r="N4068" t="s">
        <v>2711</v>
      </c>
      <c r="O4068" t="s">
        <v>2712</v>
      </c>
      <c r="P4068" s="204">
        <v>10000</v>
      </c>
      <c r="S4068" t="s">
        <v>2477</v>
      </c>
      <c r="T4068" t="s">
        <v>3899</v>
      </c>
      <c r="U4068" s="206">
        <v>4.1950000000000003</v>
      </c>
      <c r="V4068" t="s">
        <v>662</v>
      </c>
      <c r="W4068" t="s">
        <v>3390</v>
      </c>
      <c r="X4068" t="s">
        <v>2713</v>
      </c>
      <c r="Y4068" t="s">
        <v>3964</v>
      </c>
      <c r="Z4068" t="s">
        <v>3532</v>
      </c>
      <c r="AA4068" t="s">
        <v>663</v>
      </c>
      <c r="AB4068" s="203">
        <v>37043.875</v>
      </c>
      <c r="AC4068" s="203">
        <v>37072.875</v>
      </c>
    </row>
    <row r="4069" spans="1:29" x14ac:dyDescent="0.25">
      <c r="A4069" s="44" t="str">
        <f t="shared" si="316"/>
        <v xml:space="preserve"> Metals Financial</v>
      </c>
      <c r="B4069" s="44" t="str">
        <f t="shared" si="317"/>
        <v/>
      </c>
      <c r="C4069" s="44" t="str">
        <f t="shared" si="318"/>
        <v>Metals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8">
        <f t="shared" si="320"/>
        <v>20</v>
      </c>
      <c r="G4069" s="207">
        <v>1267828</v>
      </c>
      <c r="H4069" s="203">
        <v>37029.483854166669</v>
      </c>
      <c r="I4069" t="s">
        <v>4110</v>
      </c>
      <c r="M4069" t="s">
        <v>2482</v>
      </c>
      <c r="N4069" t="s">
        <v>3896</v>
      </c>
      <c r="O4069" t="s">
        <v>3897</v>
      </c>
      <c r="Q4069" s="204">
        <v>20</v>
      </c>
      <c r="S4069" t="s">
        <v>3898</v>
      </c>
      <c r="T4069" t="s">
        <v>3899</v>
      </c>
      <c r="U4069" s="206">
        <v>1714</v>
      </c>
      <c r="V4069" t="s">
        <v>4119</v>
      </c>
      <c r="W4069" t="s">
        <v>3922</v>
      </c>
      <c r="X4069" t="s">
        <v>3902</v>
      </c>
      <c r="Y4069" t="s">
        <v>3903</v>
      </c>
      <c r="Z4069" t="s">
        <v>3904</v>
      </c>
      <c r="AA4069">
        <v>2140452</v>
      </c>
    </row>
    <row r="4070" spans="1:29" x14ac:dyDescent="0.25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30</v>
      </c>
      <c r="F4070" s="218">
        <f t="shared" si="320"/>
        <v>150000</v>
      </c>
      <c r="G4070" s="207">
        <v>1267829</v>
      </c>
      <c r="H4070" s="203">
        <v>37029.484189814815</v>
      </c>
      <c r="I4070" t="s">
        <v>4174</v>
      </c>
      <c r="M4070" t="s">
        <v>2476</v>
      </c>
      <c r="N4070" t="s">
        <v>3125</v>
      </c>
      <c r="O4070" t="s">
        <v>2112</v>
      </c>
      <c r="P4070" s="204">
        <v>5000</v>
      </c>
      <c r="S4070" t="s">
        <v>2477</v>
      </c>
      <c r="T4070" t="s">
        <v>3899</v>
      </c>
      <c r="U4070" s="206">
        <v>2.8</v>
      </c>
      <c r="V4070" t="s">
        <v>664</v>
      </c>
      <c r="W4070" t="s">
        <v>2374</v>
      </c>
      <c r="X4070" t="s">
        <v>3790</v>
      </c>
      <c r="Y4070" t="s">
        <v>3964</v>
      </c>
      <c r="Z4070" t="s">
        <v>3532</v>
      </c>
      <c r="AA4070" t="s">
        <v>665</v>
      </c>
      <c r="AB4070" s="203">
        <v>37043.875</v>
      </c>
      <c r="AC4070" s="203">
        <v>37072.875</v>
      </c>
    </row>
    <row r="4071" spans="1:29" x14ac:dyDescent="0.25">
      <c r="A4071" s="44" t="str">
        <f t="shared" si="316"/>
        <v xml:space="preserve"> Metals Financial</v>
      </c>
      <c r="B4071" s="44" t="str">
        <f t="shared" si="317"/>
        <v/>
      </c>
      <c r="C4071" s="44" t="str">
        <f t="shared" si="318"/>
        <v>Metals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8">
        <f t="shared" si="320"/>
        <v>20</v>
      </c>
      <c r="G4071" s="207">
        <v>1267831</v>
      </c>
      <c r="H4071" s="203">
        <v>37029.484236111108</v>
      </c>
      <c r="I4071" t="s">
        <v>1195</v>
      </c>
      <c r="M4071" t="s">
        <v>2482</v>
      </c>
      <c r="N4071" t="s">
        <v>3896</v>
      </c>
      <c r="O4071" t="s">
        <v>3897</v>
      </c>
      <c r="Q4071" s="204">
        <v>20</v>
      </c>
      <c r="S4071" t="s">
        <v>3898</v>
      </c>
      <c r="T4071" t="s">
        <v>3899</v>
      </c>
      <c r="U4071" s="206">
        <v>1715</v>
      </c>
      <c r="V4071" t="s">
        <v>1196</v>
      </c>
      <c r="W4071" t="s">
        <v>3922</v>
      </c>
      <c r="X4071" t="s">
        <v>3902</v>
      </c>
      <c r="Y4071" t="s">
        <v>3903</v>
      </c>
      <c r="Z4071" t="s">
        <v>3904</v>
      </c>
      <c r="AA4071">
        <v>2140446</v>
      </c>
    </row>
    <row r="4072" spans="1:29" x14ac:dyDescent="0.25">
      <c r="A4072" s="44" t="str">
        <f t="shared" si="316"/>
        <v xml:space="preserve"> Metals Financial</v>
      </c>
      <c r="B4072" s="44" t="str">
        <f t="shared" si="317"/>
        <v/>
      </c>
      <c r="C4072" s="44" t="str">
        <f t="shared" si="318"/>
        <v>Metals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</v>
      </c>
      <c r="F4072" s="218">
        <f t="shared" si="320"/>
        <v>20</v>
      </c>
      <c r="G4072" s="207">
        <v>1267830</v>
      </c>
      <c r="H4072" s="203">
        <v>37029.484236111108</v>
      </c>
      <c r="I4072" t="s">
        <v>4010</v>
      </c>
      <c r="M4072" t="s">
        <v>2482</v>
      </c>
      <c r="N4072" t="s">
        <v>3951</v>
      </c>
      <c r="O4072" t="s">
        <v>3952</v>
      </c>
      <c r="Q4072" s="204">
        <v>20</v>
      </c>
      <c r="S4072" t="s">
        <v>3898</v>
      </c>
      <c r="T4072" t="s">
        <v>3899</v>
      </c>
      <c r="U4072" s="206">
        <v>1548</v>
      </c>
      <c r="V4072" t="s">
        <v>4030</v>
      </c>
      <c r="W4072" t="s">
        <v>3922</v>
      </c>
      <c r="X4072" t="s">
        <v>3902</v>
      </c>
      <c r="Y4072" t="s">
        <v>3903</v>
      </c>
      <c r="Z4072" t="s">
        <v>3904</v>
      </c>
      <c r="AA4072">
        <v>2140448</v>
      </c>
    </row>
    <row r="4073" spans="1:29" x14ac:dyDescent="0.25">
      <c r="A4073" s="44" t="str">
        <f t="shared" si="316"/>
        <v xml:space="preserve"> Metals Financial</v>
      </c>
      <c r="B4073" s="44" t="str">
        <f t="shared" si="317"/>
        <v/>
      </c>
      <c r="C4073" s="44" t="str">
        <f t="shared" si="318"/>
        <v>Metals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18">
        <f t="shared" si="320"/>
        <v>20</v>
      </c>
      <c r="G4073" s="207">
        <v>1267832</v>
      </c>
      <c r="H4073" s="203">
        <v>37029.4843287037</v>
      </c>
      <c r="I4073" t="s">
        <v>4110</v>
      </c>
      <c r="M4073" t="s">
        <v>2482</v>
      </c>
      <c r="N4073" t="s">
        <v>3896</v>
      </c>
      <c r="O4073" t="s">
        <v>3897</v>
      </c>
      <c r="Q4073" s="204">
        <v>20</v>
      </c>
      <c r="S4073" t="s">
        <v>3898</v>
      </c>
      <c r="T4073" t="s">
        <v>3899</v>
      </c>
      <c r="U4073" s="206">
        <v>1716</v>
      </c>
      <c r="V4073" t="s">
        <v>4119</v>
      </c>
      <c r="W4073" t="s">
        <v>3922</v>
      </c>
      <c r="X4073" t="s">
        <v>3902</v>
      </c>
      <c r="Y4073" t="s">
        <v>3903</v>
      </c>
      <c r="Z4073" t="s">
        <v>3904</v>
      </c>
      <c r="AA4073">
        <v>2140444</v>
      </c>
    </row>
    <row r="4074" spans="1:29" x14ac:dyDescent="0.25">
      <c r="A4074" s="44" t="str">
        <f t="shared" si="316"/>
        <v xml:space="preserve"> Metals Financial</v>
      </c>
      <c r="B4074" s="44" t="str">
        <f t="shared" si="317"/>
        <v/>
      </c>
      <c r="C4074" s="44" t="str">
        <f t="shared" si="318"/>
        <v>Metals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18">
        <f t="shared" si="320"/>
        <v>20</v>
      </c>
      <c r="G4074" s="207">
        <v>1267833</v>
      </c>
      <c r="H4074" s="203">
        <v>37029.484479166669</v>
      </c>
      <c r="I4074" t="s">
        <v>336</v>
      </c>
      <c r="M4074" t="s">
        <v>2482</v>
      </c>
      <c r="N4074" t="s">
        <v>3896</v>
      </c>
      <c r="O4074" t="s">
        <v>3897</v>
      </c>
      <c r="P4074" s="204">
        <v>20</v>
      </c>
      <c r="S4074" t="s">
        <v>3898</v>
      </c>
      <c r="T4074" t="s">
        <v>3899</v>
      </c>
      <c r="U4074" s="206">
        <v>1715</v>
      </c>
      <c r="V4074" t="s">
        <v>666</v>
      </c>
      <c r="W4074" t="s">
        <v>3922</v>
      </c>
      <c r="X4074" t="s">
        <v>3902</v>
      </c>
      <c r="Y4074" t="s">
        <v>3903</v>
      </c>
      <c r="Z4074" t="s">
        <v>3904</v>
      </c>
      <c r="AA4074">
        <v>2140442</v>
      </c>
    </row>
    <row r="4075" spans="1:29" x14ac:dyDescent="0.25">
      <c r="A4075" s="44" t="str">
        <f t="shared" si="316"/>
        <v xml:space="preserve"> Metals Financial</v>
      </c>
      <c r="B4075" s="44" t="str">
        <f t="shared" si="317"/>
        <v/>
      </c>
      <c r="C4075" s="44" t="str">
        <f t="shared" si="318"/>
        <v>Metals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</v>
      </c>
      <c r="F4075" s="218">
        <f t="shared" si="320"/>
        <v>20</v>
      </c>
      <c r="G4075" s="207">
        <v>1267834</v>
      </c>
      <c r="H4075" s="203">
        <v>37029.484513888892</v>
      </c>
      <c r="I4075" t="s">
        <v>3967</v>
      </c>
      <c r="M4075" t="s">
        <v>2482</v>
      </c>
      <c r="N4075" t="s">
        <v>3896</v>
      </c>
      <c r="O4075" t="s">
        <v>3897</v>
      </c>
      <c r="Q4075" s="204">
        <v>20</v>
      </c>
      <c r="S4075" t="s">
        <v>3898</v>
      </c>
      <c r="T4075" t="s">
        <v>3899</v>
      </c>
      <c r="U4075" s="206">
        <v>1716</v>
      </c>
      <c r="V4075" t="s">
        <v>1202</v>
      </c>
      <c r="W4075" t="s">
        <v>3922</v>
      </c>
      <c r="X4075" t="s">
        <v>3902</v>
      </c>
      <c r="Y4075" t="s">
        <v>3903</v>
      </c>
      <c r="Z4075" t="s">
        <v>3904</v>
      </c>
      <c r="AA4075">
        <v>2140440</v>
      </c>
    </row>
    <row r="4076" spans="1:29" x14ac:dyDescent="0.25">
      <c r="A4076" s="44" t="str">
        <f t="shared" si="316"/>
        <v xml:space="preserve"> Metals Financial</v>
      </c>
      <c r="B4076" s="44" t="str">
        <f t="shared" si="317"/>
        <v/>
      </c>
      <c r="C4076" s="44" t="str">
        <f t="shared" si="318"/>
        <v>Metals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1</v>
      </c>
      <c r="F4076" s="218">
        <f t="shared" si="320"/>
        <v>20</v>
      </c>
      <c r="G4076" s="207">
        <v>1267835</v>
      </c>
      <c r="H4076" s="203">
        <v>37029.484606481485</v>
      </c>
      <c r="I4076" t="s">
        <v>336</v>
      </c>
      <c r="M4076" t="s">
        <v>2482</v>
      </c>
      <c r="N4076" t="s">
        <v>3896</v>
      </c>
      <c r="O4076" t="s">
        <v>3897</v>
      </c>
      <c r="P4076" s="204">
        <v>20</v>
      </c>
      <c r="S4076" t="s">
        <v>3898</v>
      </c>
      <c r="T4076" t="s">
        <v>3899</v>
      </c>
      <c r="U4076" s="206">
        <v>1715</v>
      </c>
      <c r="V4076" t="s">
        <v>666</v>
      </c>
      <c r="W4076" t="s">
        <v>3922</v>
      </c>
      <c r="X4076" t="s">
        <v>3902</v>
      </c>
      <c r="Y4076" t="s">
        <v>3903</v>
      </c>
      <c r="Z4076" t="s">
        <v>3904</v>
      </c>
      <c r="AA4076">
        <v>2140438</v>
      </c>
    </row>
    <row r="4077" spans="1:29" x14ac:dyDescent="0.25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8">
        <f t="shared" si="320"/>
        <v>4</v>
      </c>
      <c r="G4077" s="207">
        <v>1267836</v>
      </c>
      <c r="H4077" s="203">
        <v>37029.484814814816</v>
      </c>
      <c r="I4077" t="s">
        <v>3967</v>
      </c>
      <c r="M4077" t="s">
        <v>2482</v>
      </c>
      <c r="N4077" t="s">
        <v>3896</v>
      </c>
      <c r="O4077" t="s">
        <v>3897</v>
      </c>
      <c r="Q4077" s="204">
        <v>4</v>
      </c>
      <c r="S4077" t="s">
        <v>3898</v>
      </c>
      <c r="T4077" t="s">
        <v>3899</v>
      </c>
      <c r="U4077" s="206">
        <v>1716</v>
      </c>
      <c r="V4077" t="s">
        <v>1202</v>
      </c>
      <c r="W4077" t="s">
        <v>3922</v>
      </c>
      <c r="X4077" t="s">
        <v>3902</v>
      </c>
      <c r="Y4077" t="s">
        <v>3903</v>
      </c>
      <c r="Z4077" t="s">
        <v>3904</v>
      </c>
      <c r="AA4077">
        <v>2140436</v>
      </c>
    </row>
    <row r="4078" spans="1:29" x14ac:dyDescent="0.25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31</v>
      </c>
      <c r="F4078" s="218">
        <f t="shared" si="320"/>
        <v>155000</v>
      </c>
      <c r="G4078" s="207">
        <v>1267837</v>
      </c>
      <c r="H4078" s="203">
        <v>37029.485300925924</v>
      </c>
      <c r="I4078" t="s">
        <v>2332</v>
      </c>
      <c r="M4078" t="s">
        <v>2476</v>
      </c>
      <c r="N4078" t="s">
        <v>3125</v>
      </c>
      <c r="O4078" t="s">
        <v>2855</v>
      </c>
      <c r="Q4078" s="204">
        <v>5000</v>
      </c>
      <c r="S4078" t="s">
        <v>2477</v>
      </c>
      <c r="T4078" t="s">
        <v>3899</v>
      </c>
      <c r="U4078" s="206">
        <v>5.35</v>
      </c>
      <c r="V4078" t="s">
        <v>301</v>
      </c>
      <c r="W4078" t="s">
        <v>2843</v>
      </c>
      <c r="X4078" t="s">
        <v>2844</v>
      </c>
      <c r="Y4078" t="s">
        <v>3964</v>
      </c>
      <c r="Z4078" t="s">
        <v>3532</v>
      </c>
      <c r="AA4078" t="s">
        <v>667</v>
      </c>
      <c r="AB4078" s="203">
        <v>37165</v>
      </c>
      <c r="AC4078" s="203">
        <v>37195</v>
      </c>
    </row>
    <row r="4079" spans="1:29" x14ac:dyDescent="0.25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8">
        <f t="shared" si="320"/>
        <v>4</v>
      </c>
      <c r="G4079" s="207">
        <v>1267838</v>
      </c>
      <c r="H4079" s="203">
        <v>37029.485381944447</v>
      </c>
      <c r="I4079" t="s">
        <v>3966</v>
      </c>
      <c r="M4079" t="s">
        <v>2482</v>
      </c>
      <c r="N4079" t="s">
        <v>3951</v>
      </c>
      <c r="O4079" t="s">
        <v>3952</v>
      </c>
      <c r="P4079" s="204">
        <v>4</v>
      </c>
      <c r="S4079" t="s">
        <v>3898</v>
      </c>
      <c r="T4079" t="s">
        <v>3899</v>
      </c>
      <c r="U4079" s="206">
        <v>1547</v>
      </c>
      <c r="V4079" t="s">
        <v>3066</v>
      </c>
      <c r="W4079" t="s">
        <v>3922</v>
      </c>
      <c r="X4079" t="s">
        <v>3902</v>
      </c>
      <c r="Y4079" t="s">
        <v>3903</v>
      </c>
      <c r="Z4079" t="s">
        <v>3904</v>
      </c>
      <c r="AA4079">
        <v>2140434</v>
      </c>
    </row>
    <row r="4080" spans="1:29" x14ac:dyDescent="0.25">
      <c r="A4080" s="44" t="str">
        <f t="shared" si="316"/>
        <v xml:space="preserve"> Metals Financial</v>
      </c>
      <c r="B4080" s="44" t="str">
        <f t="shared" si="317"/>
        <v/>
      </c>
      <c r="C4080" s="44" t="str">
        <f t="shared" si="318"/>
        <v>Metals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18">
        <f t="shared" si="320"/>
        <v>5</v>
      </c>
      <c r="G4080" s="207">
        <v>1267839</v>
      </c>
      <c r="H4080" s="203">
        <v>37029.485578703701</v>
      </c>
      <c r="I4080" t="s">
        <v>3796</v>
      </c>
      <c r="M4080" t="s">
        <v>2482</v>
      </c>
      <c r="N4080" t="s">
        <v>3896</v>
      </c>
      <c r="O4080" t="s">
        <v>3897</v>
      </c>
      <c r="P4080" s="204">
        <v>5</v>
      </c>
      <c r="S4080" t="s">
        <v>3898</v>
      </c>
      <c r="T4080" t="s">
        <v>3899</v>
      </c>
      <c r="U4080" s="206">
        <v>1714</v>
      </c>
      <c r="V4080" t="s">
        <v>3797</v>
      </c>
      <c r="W4080" t="s">
        <v>3922</v>
      </c>
      <c r="X4080" t="s">
        <v>3902</v>
      </c>
      <c r="Y4080" t="s">
        <v>3903</v>
      </c>
      <c r="Z4080" t="s">
        <v>3904</v>
      </c>
      <c r="AA4080">
        <v>2140432</v>
      </c>
    </row>
    <row r="4081" spans="1:29" x14ac:dyDescent="0.25">
      <c r="A4081" s="44" t="str">
        <f t="shared" si="316"/>
        <v xml:space="preserve"> Metals Financial</v>
      </c>
      <c r="B4081" s="44" t="str">
        <f t="shared" si="317"/>
        <v/>
      </c>
      <c r="C4081" s="44" t="str">
        <f t="shared" si="318"/>
        <v>Metals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8">
        <f t="shared" si="320"/>
        <v>10</v>
      </c>
      <c r="G4081" s="207">
        <v>1267840</v>
      </c>
      <c r="H4081" s="203">
        <v>37029.485937500001</v>
      </c>
      <c r="I4081" t="s">
        <v>3796</v>
      </c>
      <c r="M4081" t="s">
        <v>2482</v>
      </c>
      <c r="N4081" t="s">
        <v>3896</v>
      </c>
      <c r="O4081" t="s">
        <v>3897</v>
      </c>
      <c r="P4081" s="204">
        <v>10</v>
      </c>
      <c r="S4081" t="s">
        <v>3898</v>
      </c>
      <c r="T4081" t="s">
        <v>3899</v>
      </c>
      <c r="U4081" s="206">
        <v>1714</v>
      </c>
      <c r="V4081" t="s">
        <v>3797</v>
      </c>
      <c r="W4081" t="s">
        <v>3922</v>
      </c>
      <c r="X4081" t="s">
        <v>3902</v>
      </c>
      <c r="Y4081" t="s">
        <v>3903</v>
      </c>
      <c r="Z4081" t="s">
        <v>3904</v>
      </c>
      <c r="AA4081">
        <v>2140430</v>
      </c>
    </row>
    <row r="4082" spans="1:29" x14ac:dyDescent="0.25">
      <c r="A4082" s="44" t="str">
        <f t="shared" si="316"/>
        <v>US Natural Gas Financial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30</v>
      </c>
      <c r="F4082" s="218">
        <f t="shared" si="320"/>
        <v>75000</v>
      </c>
      <c r="G4082" s="207">
        <v>1267841</v>
      </c>
      <c r="H4082" s="203">
        <v>37029.486493055556</v>
      </c>
      <c r="I4082" t="s">
        <v>2690</v>
      </c>
      <c r="M4082" t="s">
        <v>2476</v>
      </c>
      <c r="N4082" t="s">
        <v>2711</v>
      </c>
      <c r="O4082" t="s">
        <v>2712</v>
      </c>
      <c r="Q4082" s="204">
        <v>2500</v>
      </c>
      <c r="S4082" t="s">
        <v>2477</v>
      </c>
      <c r="T4082" t="s">
        <v>3899</v>
      </c>
      <c r="U4082" s="206">
        <v>4.2050000000000001</v>
      </c>
      <c r="V4082" t="s">
        <v>3855</v>
      </c>
      <c r="W4082" t="s">
        <v>3390</v>
      </c>
      <c r="X4082" t="s">
        <v>2713</v>
      </c>
      <c r="Y4082" t="s">
        <v>3964</v>
      </c>
      <c r="Z4082" t="s">
        <v>3532</v>
      </c>
      <c r="AA4082" t="s">
        <v>668</v>
      </c>
      <c r="AB4082" s="203">
        <v>37043.875</v>
      </c>
      <c r="AC4082" s="203">
        <v>37072.875</v>
      </c>
    </row>
    <row r="4083" spans="1:29" x14ac:dyDescent="0.25">
      <c r="A4083" s="44" t="str">
        <f t="shared" si="316"/>
        <v xml:space="preserve"> Metals Financial</v>
      </c>
      <c r="B4083" s="44" t="str">
        <f t="shared" si="317"/>
        <v/>
      </c>
      <c r="C4083" s="44" t="str">
        <f t="shared" si="318"/>
        <v>Metals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18">
        <f t="shared" si="320"/>
        <v>10</v>
      </c>
      <c r="G4083" s="207">
        <v>1267843</v>
      </c>
      <c r="H4083" s="203">
        <v>37029.486840277779</v>
      </c>
      <c r="I4083" t="s">
        <v>4156</v>
      </c>
      <c r="M4083" t="s">
        <v>2482</v>
      </c>
      <c r="N4083" t="s">
        <v>3951</v>
      </c>
      <c r="O4083" t="s">
        <v>3952</v>
      </c>
      <c r="P4083" s="204">
        <v>10</v>
      </c>
      <c r="S4083" t="s">
        <v>3898</v>
      </c>
      <c r="T4083" t="s">
        <v>3899</v>
      </c>
      <c r="U4083" s="206">
        <v>1547</v>
      </c>
      <c r="V4083" t="s">
        <v>3086</v>
      </c>
      <c r="W4083" t="s">
        <v>3922</v>
      </c>
      <c r="X4083" t="s">
        <v>3902</v>
      </c>
      <c r="Y4083" t="s">
        <v>3903</v>
      </c>
      <c r="Z4083" t="s">
        <v>3904</v>
      </c>
      <c r="AA4083">
        <v>2140428</v>
      </c>
    </row>
    <row r="4084" spans="1:29" x14ac:dyDescent="0.25">
      <c r="A4084" s="44" t="str">
        <f t="shared" si="316"/>
        <v>US Crude Financial</v>
      </c>
      <c r="B4084" s="44" t="str">
        <f t="shared" si="317"/>
        <v>US</v>
      </c>
      <c r="C4084" s="44" t="str">
        <f t="shared" si="318"/>
        <v>Crude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1</v>
      </c>
      <c r="F4084" s="218">
        <f t="shared" si="320"/>
        <v>50000</v>
      </c>
      <c r="G4084" s="207">
        <v>1267844</v>
      </c>
      <c r="H4084" s="203">
        <v>37029.487164351849</v>
      </c>
      <c r="I4084" t="s">
        <v>4149</v>
      </c>
      <c r="M4084" t="s">
        <v>3626</v>
      </c>
      <c r="N4084" t="s">
        <v>4150</v>
      </c>
      <c r="O4084" t="s">
        <v>4151</v>
      </c>
      <c r="P4084" s="204">
        <v>50000</v>
      </c>
      <c r="S4084" t="s">
        <v>2483</v>
      </c>
      <c r="T4084" t="s">
        <v>3899</v>
      </c>
      <c r="U4084" s="206">
        <v>29.52</v>
      </c>
      <c r="V4084" t="s">
        <v>4152</v>
      </c>
      <c r="W4084" t="s">
        <v>4153</v>
      </c>
      <c r="X4084" t="s">
        <v>4154</v>
      </c>
      <c r="Y4084" t="s">
        <v>3964</v>
      </c>
      <c r="Z4084" t="s">
        <v>3532</v>
      </c>
      <c r="AA4084" t="s">
        <v>669</v>
      </c>
      <c r="AB4084" s="203">
        <v>37043</v>
      </c>
      <c r="AC4084" s="203">
        <v>37072</v>
      </c>
    </row>
    <row r="4085" spans="1:29" x14ac:dyDescent="0.25">
      <c r="A4085" s="44" t="str">
        <f t="shared" si="316"/>
        <v xml:space="preserve"> Metals Financial</v>
      </c>
      <c r="B4085" s="44" t="str">
        <f t="shared" si="317"/>
        <v/>
      </c>
      <c r="C4085" s="44" t="str">
        <f t="shared" si="318"/>
        <v>Metals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18">
        <f t="shared" si="320"/>
        <v>5</v>
      </c>
      <c r="G4085" s="207">
        <v>1267846</v>
      </c>
      <c r="H4085" s="203">
        <v>37029.487858796296</v>
      </c>
      <c r="I4085" t="s">
        <v>4010</v>
      </c>
      <c r="M4085" t="s">
        <v>2482</v>
      </c>
      <c r="N4085" t="s">
        <v>3896</v>
      </c>
      <c r="O4085" t="s">
        <v>3897</v>
      </c>
      <c r="P4085" s="204">
        <v>5</v>
      </c>
      <c r="S4085" t="s">
        <v>3898</v>
      </c>
      <c r="T4085" t="s">
        <v>3899</v>
      </c>
      <c r="U4085" s="206">
        <v>1714</v>
      </c>
      <c r="V4085" t="s">
        <v>4030</v>
      </c>
      <c r="W4085" t="s">
        <v>3922</v>
      </c>
      <c r="X4085" t="s">
        <v>3902</v>
      </c>
      <c r="Y4085" t="s">
        <v>3903</v>
      </c>
      <c r="Z4085" t="s">
        <v>3904</v>
      </c>
      <c r="AA4085">
        <v>2140426</v>
      </c>
    </row>
    <row r="4086" spans="1:29" x14ac:dyDescent="0.25">
      <c r="A4086" s="44" t="str">
        <f t="shared" si="316"/>
        <v>US Crude Financial</v>
      </c>
      <c r="B4086" s="44" t="str">
        <f t="shared" si="317"/>
        <v>US</v>
      </c>
      <c r="C4086" s="44" t="str">
        <f t="shared" si="318"/>
        <v>Crude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1</v>
      </c>
      <c r="F4086" s="218">
        <f t="shared" si="320"/>
        <v>20000</v>
      </c>
      <c r="G4086" s="207">
        <v>1267848</v>
      </c>
      <c r="H4086" s="203">
        <v>37029.488078703704</v>
      </c>
      <c r="I4086" t="s">
        <v>2346</v>
      </c>
      <c r="M4086" t="s">
        <v>3626</v>
      </c>
      <c r="N4086" t="s">
        <v>4150</v>
      </c>
      <c r="O4086" t="s">
        <v>2550</v>
      </c>
      <c r="P4086" s="204">
        <v>20000</v>
      </c>
      <c r="S4086" t="s">
        <v>2483</v>
      </c>
      <c r="T4086" t="s">
        <v>3899</v>
      </c>
      <c r="U4086" s="206">
        <v>29.94</v>
      </c>
      <c r="V4086" t="s">
        <v>2991</v>
      </c>
      <c r="W4086" t="s">
        <v>4153</v>
      </c>
      <c r="X4086" t="s">
        <v>4154</v>
      </c>
      <c r="Y4086" t="s">
        <v>3964</v>
      </c>
      <c r="Z4086" t="s">
        <v>3532</v>
      </c>
      <c r="AA4086" t="s">
        <v>670</v>
      </c>
      <c r="AB4086" s="203">
        <v>37073</v>
      </c>
      <c r="AC4086" s="203">
        <v>37103</v>
      </c>
    </row>
    <row r="4087" spans="1:29" x14ac:dyDescent="0.25">
      <c r="A4087" s="44" t="str">
        <f t="shared" si="316"/>
        <v xml:space="preserve"> Metals Financial</v>
      </c>
      <c r="B4087" s="44" t="str">
        <f t="shared" si="317"/>
        <v/>
      </c>
      <c r="C4087" s="44" t="str">
        <f t="shared" si="318"/>
        <v>Metals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18">
        <f t="shared" si="320"/>
        <v>16</v>
      </c>
      <c r="G4087" s="207">
        <v>1267849</v>
      </c>
      <c r="H4087" s="203">
        <v>37029.488229166665</v>
      </c>
      <c r="I4087" t="s">
        <v>4110</v>
      </c>
      <c r="M4087" t="s">
        <v>2482</v>
      </c>
      <c r="N4087" t="s">
        <v>3896</v>
      </c>
      <c r="O4087" t="s">
        <v>3897</v>
      </c>
      <c r="Q4087" s="204">
        <v>16</v>
      </c>
      <c r="S4087" t="s">
        <v>3898</v>
      </c>
      <c r="T4087" t="s">
        <v>3899</v>
      </c>
      <c r="U4087" s="206">
        <v>1715</v>
      </c>
      <c r="V4087" t="s">
        <v>4119</v>
      </c>
      <c r="W4087" t="s">
        <v>3922</v>
      </c>
      <c r="X4087" t="s">
        <v>3902</v>
      </c>
      <c r="Y4087" t="s">
        <v>3903</v>
      </c>
      <c r="Z4087" t="s">
        <v>3904</v>
      </c>
      <c r="AA4087">
        <v>2140424</v>
      </c>
    </row>
    <row r="4088" spans="1:29" x14ac:dyDescent="0.25">
      <c r="A4088" s="44" t="str">
        <f t="shared" si="316"/>
        <v xml:space="preserve"> Metals Financial</v>
      </c>
      <c r="B4088" s="44" t="str">
        <f t="shared" si="317"/>
        <v/>
      </c>
      <c r="C4088" s="44" t="str">
        <f t="shared" si="318"/>
        <v>Metals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18">
        <f t="shared" si="320"/>
        <v>3</v>
      </c>
      <c r="G4088" s="207">
        <v>1267850</v>
      </c>
      <c r="H4088" s="203">
        <v>37029.488402777781</v>
      </c>
      <c r="I4088" t="s">
        <v>3838</v>
      </c>
      <c r="M4088" t="s">
        <v>2482</v>
      </c>
      <c r="N4088" t="s">
        <v>3896</v>
      </c>
      <c r="O4088" t="s">
        <v>3897</v>
      </c>
      <c r="Q4088" s="204">
        <v>3</v>
      </c>
      <c r="S4088" t="s">
        <v>3898</v>
      </c>
      <c r="T4088" t="s">
        <v>3899</v>
      </c>
      <c r="U4088" s="206">
        <v>1716</v>
      </c>
      <c r="V4088" t="s">
        <v>3840</v>
      </c>
      <c r="W4088" t="s">
        <v>3922</v>
      </c>
      <c r="X4088" t="s">
        <v>3902</v>
      </c>
      <c r="Y4088" t="s">
        <v>3903</v>
      </c>
      <c r="Z4088" t="s">
        <v>3904</v>
      </c>
      <c r="AA4088">
        <v>2140422</v>
      </c>
    </row>
    <row r="4089" spans="1:29" x14ac:dyDescent="0.25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30</v>
      </c>
      <c r="F4089" s="218">
        <f t="shared" si="320"/>
        <v>375000</v>
      </c>
      <c r="G4089" s="207">
        <v>1267851</v>
      </c>
      <c r="H4089" s="203">
        <v>37029.488703703704</v>
      </c>
      <c r="I4089" t="s">
        <v>3118</v>
      </c>
      <c r="M4089" t="s">
        <v>2476</v>
      </c>
      <c r="N4089" t="s">
        <v>2711</v>
      </c>
      <c r="O4089" t="s">
        <v>2712</v>
      </c>
      <c r="Q4089" s="204">
        <v>12500</v>
      </c>
      <c r="S4089" t="s">
        <v>2477</v>
      </c>
      <c r="T4089" t="s">
        <v>3899</v>
      </c>
      <c r="U4089" s="206">
        <v>4.2050000000000001</v>
      </c>
      <c r="V4089" t="s">
        <v>2425</v>
      </c>
      <c r="W4089" t="s">
        <v>3390</v>
      </c>
      <c r="X4089" t="s">
        <v>2713</v>
      </c>
      <c r="Y4089" t="s">
        <v>3964</v>
      </c>
      <c r="Z4089" t="s">
        <v>3532</v>
      </c>
      <c r="AA4089" t="s">
        <v>671</v>
      </c>
      <c r="AB4089" s="203">
        <v>37043.875</v>
      </c>
      <c r="AC4089" s="203">
        <v>37072.875</v>
      </c>
    </row>
    <row r="4090" spans="1:29" x14ac:dyDescent="0.25">
      <c r="A4090" s="44" t="str">
        <f t="shared" si="316"/>
        <v>US Crude Financial</v>
      </c>
      <c r="B4090" s="44" t="str">
        <f t="shared" si="317"/>
        <v>US</v>
      </c>
      <c r="C4090" s="44" t="str">
        <f t="shared" si="318"/>
        <v>Crude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18">
        <f t="shared" si="320"/>
        <v>30000</v>
      </c>
      <c r="G4090" s="207">
        <v>1267852</v>
      </c>
      <c r="H4090" s="203">
        <v>37029.488715277781</v>
      </c>
      <c r="I4090" t="s">
        <v>2710</v>
      </c>
      <c r="M4090" t="s">
        <v>3626</v>
      </c>
      <c r="N4090" t="s">
        <v>4150</v>
      </c>
      <c r="O4090" t="s">
        <v>2550</v>
      </c>
      <c r="P4090" s="204">
        <v>30000</v>
      </c>
      <c r="S4090" t="s">
        <v>2483</v>
      </c>
      <c r="T4090" t="s">
        <v>3899</v>
      </c>
      <c r="U4090" s="206">
        <v>29.94</v>
      </c>
      <c r="V4090" t="s">
        <v>3743</v>
      </c>
      <c r="W4090" t="s">
        <v>4153</v>
      </c>
      <c r="X4090" t="s">
        <v>4154</v>
      </c>
      <c r="Y4090" t="s">
        <v>3964</v>
      </c>
      <c r="Z4090" t="s">
        <v>3532</v>
      </c>
      <c r="AA4090" t="s">
        <v>672</v>
      </c>
      <c r="AB4090" s="203">
        <v>37073</v>
      </c>
      <c r="AC4090" s="203">
        <v>37103</v>
      </c>
    </row>
    <row r="4091" spans="1:29" x14ac:dyDescent="0.25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8">
        <f t="shared" si="320"/>
        <v>20</v>
      </c>
      <c r="G4091" s="207">
        <v>1267853</v>
      </c>
      <c r="H4091" s="203">
        <v>37029.48878472222</v>
      </c>
      <c r="I4091" t="s">
        <v>3983</v>
      </c>
      <c r="M4091" t="s">
        <v>2482</v>
      </c>
      <c r="N4091" t="s">
        <v>3896</v>
      </c>
      <c r="O4091" t="s">
        <v>3897</v>
      </c>
      <c r="P4091" s="204">
        <v>20</v>
      </c>
      <c r="S4091" t="s">
        <v>3898</v>
      </c>
      <c r="T4091" t="s">
        <v>3899</v>
      </c>
      <c r="U4091" s="206">
        <v>1714</v>
      </c>
      <c r="V4091" t="s">
        <v>673</v>
      </c>
      <c r="W4091" t="s">
        <v>3922</v>
      </c>
      <c r="X4091" t="s">
        <v>3902</v>
      </c>
      <c r="Y4091" t="s">
        <v>3903</v>
      </c>
      <c r="Z4091" t="s">
        <v>3904</v>
      </c>
      <c r="AA4091">
        <v>2140420</v>
      </c>
    </row>
    <row r="4092" spans="1:29" x14ac:dyDescent="0.25">
      <c r="A4092" s="44" t="str">
        <f t="shared" si="316"/>
        <v xml:space="preserve"> Metals Financial</v>
      </c>
      <c r="B4092" s="44" t="str">
        <f t="shared" si="317"/>
        <v/>
      </c>
      <c r="C4092" s="44" t="str">
        <f t="shared" si="318"/>
        <v>Metals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18">
        <f t="shared" si="320"/>
        <v>17</v>
      </c>
      <c r="G4092" s="207">
        <v>1267854</v>
      </c>
      <c r="H4092" s="203">
        <v>37029.488807870373</v>
      </c>
      <c r="I4092" t="s">
        <v>3822</v>
      </c>
      <c r="M4092" t="s">
        <v>2482</v>
      </c>
      <c r="N4092" t="s">
        <v>3896</v>
      </c>
      <c r="O4092" t="s">
        <v>3897</v>
      </c>
      <c r="Q4092" s="204">
        <v>17</v>
      </c>
      <c r="S4092" t="s">
        <v>3898</v>
      </c>
      <c r="T4092" t="s">
        <v>3899</v>
      </c>
      <c r="U4092" s="206">
        <v>1715</v>
      </c>
      <c r="V4092" t="s">
        <v>3823</v>
      </c>
      <c r="W4092" t="s">
        <v>3922</v>
      </c>
      <c r="X4092" t="s">
        <v>3902</v>
      </c>
      <c r="Y4092" t="s">
        <v>3903</v>
      </c>
      <c r="Z4092" t="s">
        <v>3904</v>
      </c>
      <c r="AA4092">
        <v>2140418</v>
      </c>
    </row>
    <row r="4093" spans="1:29" x14ac:dyDescent="0.25">
      <c r="A4093" s="44" t="str">
        <f t="shared" si="316"/>
        <v xml:space="preserve"> Metals Financial</v>
      </c>
      <c r="B4093" s="44" t="str">
        <f t="shared" si="317"/>
        <v/>
      </c>
      <c r="C4093" s="44" t="str">
        <f t="shared" si="318"/>
        <v>Metals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18">
        <f t="shared" si="320"/>
        <v>7</v>
      </c>
      <c r="G4093" s="207">
        <v>1267855</v>
      </c>
      <c r="H4093" s="203">
        <v>37029.488842592589</v>
      </c>
      <c r="I4093" t="s">
        <v>3838</v>
      </c>
      <c r="M4093" t="s">
        <v>2482</v>
      </c>
      <c r="N4093" t="s">
        <v>3896</v>
      </c>
      <c r="O4093" t="s">
        <v>3897</v>
      </c>
      <c r="Q4093" s="204">
        <v>7</v>
      </c>
      <c r="S4093" t="s">
        <v>3898</v>
      </c>
      <c r="T4093" t="s">
        <v>3899</v>
      </c>
      <c r="U4093" s="206">
        <v>1716</v>
      </c>
      <c r="V4093" t="s">
        <v>3840</v>
      </c>
      <c r="W4093" t="s">
        <v>3922</v>
      </c>
      <c r="X4093" t="s">
        <v>3902</v>
      </c>
      <c r="Y4093" t="s">
        <v>3903</v>
      </c>
      <c r="Z4093" t="s">
        <v>3904</v>
      </c>
      <c r="AA4093">
        <v>2140416</v>
      </c>
    </row>
    <row r="4094" spans="1:29" x14ac:dyDescent="0.25">
      <c r="A4094" s="44" t="str">
        <f t="shared" si="316"/>
        <v xml:space="preserve"> Metals Financial</v>
      </c>
      <c r="B4094" s="44" t="str">
        <f t="shared" si="317"/>
        <v/>
      </c>
      <c r="C4094" s="44" t="str">
        <f t="shared" si="318"/>
        <v>Metals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8">
        <f t="shared" si="320"/>
        <v>10</v>
      </c>
      <c r="G4094" s="207">
        <v>1267856</v>
      </c>
      <c r="H4094" s="203">
        <v>37029.488900462966</v>
      </c>
      <c r="I4094" t="s">
        <v>1191</v>
      </c>
      <c r="M4094" t="s">
        <v>2482</v>
      </c>
      <c r="N4094" t="s">
        <v>3896</v>
      </c>
      <c r="O4094" t="s">
        <v>3897</v>
      </c>
      <c r="Q4094" s="204">
        <v>10</v>
      </c>
      <c r="S4094" t="s">
        <v>3898</v>
      </c>
      <c r="T4094" t="s">
        <v>3899</v>
      </c>
      <c r="U4094" s="206">
        <v>1716</v>
      </c>
      <c r="V4094" t="s">
        <v>3103</v>
      </c>
      <c r="W4094" t="s">
        <v>3922</v>
      </c>
      <c r="X4094" t="s">
        <v>3902</v>
      </c>
      <c r="Y4094" t="s">
        <v>3903</v>
      </c>
      <c r="Z4094" t="s">
        <v>3904</v>
      </c>
      <c r="AA4094">
        <v>2140414</v>
      </c>
    </row>
    <row r="4095" spans="1:29" x14ac:dyDescent="0.25">
      <c r="A4095" s="44" t="str">
        <f t="shared" si="316"/>
        <v xml:space="preserve"> Metals Financial</v>
      </c>
      <c r="B4095" s="44" t="str">
        <f t="shared" si="317"/>
        <v/>
      </c>
      <c r="C4095" s="44" t="str">
        <f t="shared" si="318"/>
        <v>Metals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18">
        <f t="shared" si="320"/>
        <v>20</v>
      </c>
      <c r="G4095" s="207">
        <v>1267857</v>
      </c>
      <c r="H4095" s="203">
        <v>37029.489039351851</v>
      </c>
      <c r="I4095" t="s">
        <v>3983</v>
      </c>
      <c r="M4095" t="s">
        <v>2482</v>
      </c>
      <c r="N4095" t="s">
        <v>3896</v>
      </c>
      <c r="O4095" t="s">
        <v>3897</v>
      </c>
      <c r="P4095" s="204">
        <v>20</v>
      </c>
      <c r="S4095" t="s">
        <v>3898</v>
      </c>
      <c r="T4095" t="s">
        <v>3899</v>
      </c>
      <c r="U4095" s="206">
        <v>1714</v>
      </c>
      <c r="V4095" t="s">
        <v>673</v>
      </c>
      <c r="W4095" t="s">
        <v>3922</v>
      </c>
      <c r="X4095" t="s">
        <v>3902</v>
      </c>
      <c r="Y4095" t="s">
        <v>3903</v>
      </c>
      <c r="Z4095" t="s">
        <v>3904</v>
      </c>
      <c r="AA4095">
        <v>2140412</v>
      </c>
    </row>
    <row r="4096" spans="1:29" x14ac:dyDescent="0.25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18">
        <f t="shared" si="320"/>
        <v>3</v>
      </c>
      <c r="G4096" s="207">
        <v>1267858</v>
      </c>
      <c r="H4096" s="203">
        <v>37029.489108796297</v>
      </c>
      <c r="I4096" t="s">
        <v>4018</v>
      </c>
      <c r="M4096" t="s">
        <v>2482</v>
      </c>
      <c r="N4096" t="s">
        <v>3896</v>
      </c>
      <c r="O4096" t="s">
        <v>3897</v>
      </c>
      <c r="Q4096" s="204">
        <v>3</v>
      </c>
      <c r="S4096" t="s">
        <v>3898</v>
      </c>
      <c r="T4096" t="s">
        <v>3899</v>
      </c>
      <c r="U4096" s="206">
        <v>1715</v>
      </c>
      <c r="V4096" t="s">
        <v>4021</v>
      </c>
      <c r="W4096" t="s">
        <v>3922</v>
      </c>
      <c r="X4096" t="s">
        <v>3902</v>
      </c>
      <c r="Y4096" t="s">
        <v>3903</v>
      </c>
      <c r="Z4096" t="s">
        <v>3904</v>
      </c>
      <c r="AA4096">
        <v>2140410</v>
      </c>
    </row>
    <row r="4097" spans="1:29" x14ac:dyDescent="0.25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8">
        <f t="shared" si="320"/>
        <v>10</v>
      </c>
      <c r="G4097" s="207">
        <v>1267859</v>
      </c>
      <c r="H4097" s="203">
        <v>37029.489374999997</v>
      </c>
      <c r="I4097" t="s">
        <v>3838</v>
      </c>
      <c r="M4097" t="s">
        <v>2482</v>
      </c>
      <c r="N4097" t="s">
        <v>3896</v>
      </c>
      <c r="O4097" t="s">
        <v>3897</v>
      </c>
      <c r="Q4097" s="204">
        <v>10</v>
      </c>
      <c r="S4097" t="s">
        <v>3898</v>
      </c>
      <c r="T4097" t="s">
        <v>3899</v>
      </c>
      <c r="U4097" s="206">
        <v>1716</v>
      </c>
      <c r="V4097" t="s">
        <v>3840</v>
      </c>
      <c r="W4097" t="s">
        <v>3922</v>
      </c>
      <c r="X4097" t="s">
        <v>3902</v>
      </c>
      <c r="Y4097" t="s">
        <v>3903</v>
      </c>
      <c r="Z4097" t="s">
        <v>3904</v>
      </c>
      <c r="AA4097">
        <v>2140408</v>
      </c>
    </row>
    <row r="4098" spans="1:29" x14ac:dyDescent="0.25">
      <c r="A4098" s="44" t="str">
        <f t="shared" si="316"/>
        <v>US Crude Financial</v>
      </c>
      <c r="B4098" s="44" t="str">
        <f t="shared" si="317"/>
        <v>US</v>
      </c>
      <c r="C4098" s="44" t="str">
        <f t="shared" si="318"/>
        <v>Crude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</v>
      </c>
      <c r="F4098" s="218">
        <f t="shared" si="320"/>
        <v>50000</v>
      </c>
      <c r="G4098" s="207">
        <v>1267860</v>
      </c>
      <c r="H4098" s="203">
        <v>37029.489444444444</v>
      </c>
      <c r="I4098" t="s">
        <v>2710</v>
      </c>
      <c r="M4098" t="s">
        <v>3626</v>
      </c>
      <c r="N4098" t="s">
        <v>4150</v>
      </c>
      <c r="O4098" t="s">
        <v>4151</v>
      </c>
      <c r="P4098" s="204">
        <v>50000</v>
      </c>
      <c r="S4098" t="s">
        <v>2483</v>
      </c>
      <c r="T4098" t="s">
        <v>3899</v>
      </c>
      <c r="U4098" s="206">
        <v>29.48</v>
      </c>
      <c r="V4098" t="s">
        <v>2997</v>
      </c>
      <c r="W4098" t="s">
        <v>4153</v>
      </c>
      <c r="X4098" t="s">
        <v>4154</v>
      </c>
      <c r="Y4098" t="s">
        <v>3964</v>
      </c>
      <c r="Z4098" t="s">
        <v>3532</v>
      </c>
      <c r="AA4098" t="s">
        <v>674</v>
      </c>
      <c r="AB4098" s="203">
        <v>37043</v>
      </c>
      <c r="AC4098" s="203">
        <v>37072</v>
      </c>
    </row>
    <row r="4099" spans="1:29" x14ac:dyDescent="0.25">
      <c r="A4099" s="44" t="str">
        <f t="shared" si="316"/>
        <v xml:space="preserve"> Natural Gas Physical</v>
      </c>
      <c r="B4099" s="44" t="str">
        <f t="shared" si="317"/>
        <v/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10</v>
      </c>
      <c r="F4099" s="218">
        <f t="shared" si="320"/>
        <v>50000</v>
      </c>
      <c r="G4099" s="207">
        <v>1267861</v>
      </c>
      <c r="H4099" s="203">
        <v>37029.489710648151</v>
      </c>
      <c r="I4099" t="s">
        <v>3128</v>
      </c>
      <c r="M4099" t="s">
        <v>2476</v>
      </c>
      <c r="N4099" t="s">
        <v>3150</v>
      </c>
      <c r="O4099" t="s">
        <v>675</v>
      </c>
      <c r="P4099" s="204">
        <v>5000</v>
      </c>
      <c r="S4099" t="s">
        <v>2477</v>
      </c>
      <c r="T4099" t="s">
        <v>3899</v>
      </c>
      <c r="U4099" s="206">
        <v>4.38</v>
      </c>
      <c r="V4099" t="s">
        <v>3151</v>
      </c>
      <c r="W4099" t="s">
        <v>3152</v>
      </c>
      <c r="X4099" t="s">
        <v>3153</v>
      </c>
      <c r="Y4099" t="s">
        <v>3114</v>
      </c>
      <c r="Z4099" t="s">
        <v>3532</v>
      </c>
      <c r="AA4099">
        <v>798495</v>
      </c>
      <c r="AB4099" s="203">
        <v>37033.875</v>
      </c>
      <c r="AC4099" s="203">
        <v>37042.875</v>
      </c>
    </row>
    <row r="4100" spans="1:29" x14ac:dyDescent="0.25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30</v>
      </c>
      <c r="F4100" s="218">
        <f t="shared" si="320"/>
        <v>300000</v>
      </c>
      <c r="G4100" s="207">
        <v>1267862</v>
      </c>
      <c r="H4100" s="203">
        <v>37029.489745370367</v>
      </c>
      <c r="I4100" t="s">
        <v>3136</v>
      </c>
      <c r="M4100" t="s">
        <v>2476</v>
      </c>
      <c r="N4100" t="s">
        <v>2711</v>
      </c>
      <c r="O4100" t="s">
        <v>2712</v>
      </c>
      <c r="P4100" s="204">
        <v>10000</v>
      </c>
      <c r="S4100" t="s">
        <v>2477</v>
      </c>
      <c r="T4100" t="s">
        <v>3899</v>
      </c>
      <c r="U4100" s="206">
        <v>4.2</v>
      </c>
      <c r="V4100" t="s">
        <v>3139</v>
      </c>
      <c r="W4100" t="s">
        <v>3390</v>
      </c>
      <c r="X4100" t="s">
        <v>2713</v>
      </c>
      <c r="Y4100" t="s">
        <v>3964</v>
      </c>
      <c r="Z4100" t="s">
        <v>3532</v>
      </c>
      <c r="AA4100" t="s">
        <v>676</v>
      </c>
      <c r="AB4100" s="203">
        <v>37043.875</v>
      </c>
      <c r="AC4100" s="203">
        <v>37072.875</v>
      </c>
    </row>
    <row r="4101" spans="1:29" x14ac:dyDescent="0.25">
      <c r="A4101" s="44" t="str">
        <f t="shared" si="316"/>
        <v>US Power Physical</v>
      </c>
      <c r="B4101" s="44" t="str">
        <f t="shared" si="317"/>
        <v>US</v>
      </c>
      <c r="C4101" s="44" t="str">
        <f t="shared" si="318"/>
        <v>Power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30</v>
      </c>
      <c r="F4101" s="218">
        <f t="shared" si="320"/>
        <v>1500</v>
      </c>
      <c r="G4101" s="207">
        <v>1267863</v>
      </c>
      <c r="H4101" s="203">
        <v>37029.489814814813</v>
      </c>
      <c r="I4101" t="s">
        <v>2636</v>
      </c>
      <c r="M4101" t="s">
        <v>3301</v>
      </c>
      <c r="N4101" t="s">
        <v>2631</v>
      </c>
      <c r="O4101" t="s">
        <v>3123</v>
      </c>
      <c r="P4101" s="204">
        <v>50</v>
      </c>
      <c r="S4101" t="s">
        <v>2475</v>
      </c>
      <c r="T4101" t="s">
        <v>3899</v>
      </c>
      <c r="U4101" s="206">
        <v>59</v>
      </c>
      <c r="V4101" t="s">
        <v>1679</v>
      </c>
      <c r="W4101" t="s">
        <v>2656</v>
      </c>
      <c r="X4101" t="s">
        <v>2681</v>
      </c>
      <c r="Y4101" t="s">
        <v>4166</v>
      </c>
      <c r="Z4101" t="s">
        <v>3527</v>
      </c>
      <c r="AA4101">
        <v>615520.1</v>
      </c>
      <c r="AB4101" s="203">
        <v>37043.591666666667</v>
      </c>
      <c r="AC4101" s="203">
        <v>37072.591666666667</v>
      </c>
    </row>
    <row r="4102" spans="1:29" x14ac:dyDescent="0.25">
      <c r="A4102" s="44" t="str">
        <f t="shared" si="316"/>
        <v xml:space="preserve"> Metals Financial</v>
      </c>
      <c r="B4102" s="44" t="str">
        <f t="shared" si="317"/>
        <v/>
      </c>
      <c r="C4102" s="44" t="str">
        <f t="shared" si="318"/>
        <v>Metals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1</v>
      </c>
      <c r="F4102" s="218">
        <f t="shared" si="320"/>
        <v>10</v>
      </c>
      <c r="G4102" s="207">
        <v>1267864</v>
      </c>
      <c r="H4102" s="203">
        <v>37029.489849537036</v>
      </c>
      <c r="I4102" t="s">
        <v>3869</v>
      </c>
      <c r="M4102" t="s">
        <v>2482</v>
      </c>
      <c r="N4102" t="s">
        <v>3896</v>
      </c>
      <c r="O4102" t="s">
        <v>3897</v>
      </c>
      <c r="Q4102" s="204">
        <v>10</v>
      </c>
      <c r="S4102" t="s">
        <v>3898</v>
      </c>
      <c r="T4102" t="s">
        <v>3899</v>
      </c>
      <c r="U4102" s="206">
        <v>1716</v>
      </c>
      <c r="V4102" t="s">
        <v>3957</v>
      </c>
      <c r="W4102" t="s">
        <v>3922</v>
      </c>
      <c r="X4102" t="s">
        <v>3902</v>
      </c>
      <c r="Y4102" t="s">
        <v>3903</v>
      </c>
      <c r="Z4102" t="s">
        <v>3904</v>
      </c>
      <c r="AA4102">
        <v>2140404</v>
      </c>
    </row>
    <row r="4103" spans="1:29" x14ac:dyDescent="0.25">
      <c r="A4103" s="44" t="str">
        <f t="shared" si="316"/>
        <v>US Natural Gas Financial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30</v>
      </c>
      <c r="F4103" s="218">
        <f t="shared" si="320"/>
        <v>300000</v>
      </c>
      <c r="G4103" s="207">
        <v>1267865</v>
      </c>
      <c r="H4103" s="203">
        <v>37029.489895833336</v>
      </c>
      <c r="I4103" t="s">
        <v>3639</v>
      </c>
      <c r="M4103" t="s">
        <v>2476</v>
      </c>
      <c r="N4103" t="s">
        <v>2711</v>
      </c>
      <c r="O4103" t="s">
        <v>2712</v>
      </c>
      <c r="P4103" s="204">
        <v>10000</v>
      </c>
      <c r="S4103" t="s">
        <v>2477</v>
      </c>
      <c r="T4103" t="s">
        <v>3899</v>
      </c>
      <c r="U4103" s="206">
        <v>4.2</v>
      </c>
      <c r="V4103" t="s">
        <v>2361</v>
      </c>
      <c r="W4103" t="s">
        <v>3390</v>
      </c>
      <c r="X4103" t="s">
        <v>2713</v>
      </c>
      <c r="Y4103" t="s">
        <v>3964</v>
      </c>
      <c r="Z4103" t="s">
        <v>3532</v>
      </c>
      <c r="AA4103" t="s">
        <v>677</v>
      </c>
      <c r="AB4103" s="203">
        <v>37043.875</v>
      </c>
      <c r="AC4103" s="203">
        <v>37072.875</v>
      </c>
    </row>
    <row r="4104" spans="1:29" x14ac:dyDescent="0.25">
      <c r="A4104" s="44" t="str">
        <f t="shared" si="316"/>
        <v xml:space="preserve"> Metals Financial</v>
      </c>
      <c r="B4104" s="44" t="str">
        <f t="shared" si="317"/>
        <v/>
      </c>
      <c r="C4104" s="44" t="str">
        <f t="shared" si="318"/>
        <v>Metals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18">
        <f t="shared" si="320"/>
        <v>20</v>
      </c>
      <c r="G4104" s="207">
        <v>1267866</v>
      </c>
      <c r="H4104" s="203">
        <v>37029.489930555559</v>
      </c>
      <c r="I4104" t="s">
        <v>3869</v>
      </c>
      <c r="M4104" t="s">
        <v>2482</v>
      </c>
      <c r="N4104" t="s">
        <v>3896</v>
      </c>
      <c r="O4104" t="s">
        <v>3897</v>
      </c>
      <c r="Q4104" s="204">
        <v>20</v>
      </c>
      <c r="S4104" t="s">
        <v>3898</v>
      </c>
      <c r="T4104" t="s">
        <v>3899</v>
      </c>
      <c r="U4104" s="206">
        <v>1717</v>
      </c>
      <c r="V4104" t="s">
        <v>3957</v>
      </c>
      <c r="W4104" t="s">
        <v>3922</v>
      </c>
      <c r="X4104" t="s">
        <v>3902</v>
      </c>
      <c r="Y4104" t="s">
        <v>3903</v>
      </c>
      <c r="Z4104" t="s">
        <v>3904</v>
      </c>
      <c r="AA4104">
        <v>2140402</v>
      </c>
    </row>
    <row r="4105" spans="1:29" x14ac:dyDescent="0.25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8">
        <f t="shared" si="320"/>
        <v>10</v>
      </c>
      <c r="G4105" s="207">
        <v>1267868</v>
      </c>
      <c r="H4105" s="203">
        <v>37029.490011574075</v>
      </c>
      <c r="I4105" t="s">
        <v>336</v>
      </c>
      <c r="M4105" t="s">
        <v>2482</v>
      </c>
      <c r="N4105" t="s">
        <v>3896</v>
      </c>
      <c r="O4105" t="s">
        <v>3897</v>
      </c>
      <c r="P4105" s="204">
        <v>10</v>
      </c>
      <c r="S4105" t="s">
        <v>3898</v>
      </c>
      <c r="T4105" t="s">
        <v>3899</v>
      </c>
      <c r="U4105" s="206">
        <v>1716</v>
      </c>
      <c r="V4105" t="s">
        <v>666</v>
      </c>
      <c r="W4105" t="s">
        <v>3922</v>
      </c>
      <c r="X4105" t="s">
        <v>3902</v>
      </c>
      <c r="Y4105" t="s">
        <v>3903</v>
      </c>
      <c r="Z4105" t="s">
        <v>3904</v>
      </c>
      <c r="AA4105">
        <v>2140400</v>
      </c>
    </row>
    <row r="4106" spans="1:29" x14ac:dyDescent="0.25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8">
        <f t="shared" si="320"/>
        <v>4</v>
      </c>
      <c r="G4106" s="207">
        <v>1267870</v>
      </c>
      <c r="H4106" s="203">
        <v>37029.490254629629</v>
      </c>
      <c r="I4106" t="s">
        <v>3838</v>
      </c>
      <c r="M4106" t="s">
        <v>2482</v>
      </c>
      <c r="N4106" t="s">
        <v>3896</v>
      </c>
      <c r="O4106" t="s">
        <v>3897</v>
      </c>
      <c r="Q4106" s="204">
        <v>4</v>
      </c>
      <c r="S4106" t="s">
        <v>3898</v>
      </c>
      <c r="T4106" t="s">
        <v>3899</v>
      </c>
      <c r="U4106" s="206">
        <v>1718</v>
      </c>
      <c r="V4106" t="s">
        <v>3840</v>
      </c>
      <c r="W4106" t="s">
        <v>3922</v>
      </c>
      <c r="X4106" t="s">
        <v>3902</v>
      </c>
      <c r="Y4106" t="s">
        <v>3903</v>
      </c>
      <c r="Z4106" t="s">
        <v>3904</v>
      </c>
      <c r="AA4106">
        <v>2140398</v>
      </c>
    </row>
    <row r="4107" spans="1:29" x14ac:dyDescent="0.25">
      <c r="A4107" s="44" t="str">
        <f t="shared" ref="A4107:A4170" si="321">B4107&amp;" "&amp;C4107&amp;" "&amp;D4107</f>
        <v xml:space="preserve"> Metals Financial</v>
      </c>
      <c r="B4107" s="44" t="str">
        <f t="shared" ref="B4107:B4170" si="322">IF((LEFT(N4107,2)="US"),"US","")</f>
        <v/>
      </c>
      <c r="C4107" s="44" t="str">
        <f t="shared" ref="C4107:C4170" si="323">M4107</f>
        <v>Metals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</v>
      </c>
      <c r="F4107" s="218">
        <f t="shared" ref="F4107:F4170" si="325">E4107*SUM(P4107:Q4107)</f>
        <v>8</v>
      </c>
      <c r="G4107" s="207">
        <v>1267871</v>
      </c>
      <c r="H4107" s="203">
        <v>37029.490405092591</v>
      </c>
      <c r="I4107" t="s">
        <v>3983</v>
      </c>
      <c r="M4107" t="s">
        <v>2482</v>
      </c>
      <c r="N4107" t="s">
        <v>3896</v>
      </c>
      <c r="O4107" t="s">
        <v>3897</v>
      </c>
      <c r="P4107" s="204">
        <v>8</v>
      </c>
      <c r="S4107" t="s">
        <v>3898</v>
      </c>
      <c r="T4107" t="s">
        <v>3899</v>
      </c>
      <c r="U4107" s="206">
        <v>1716</v>
      </c>
      <c r="V4107" t="s">
        <v>673</v>
      </c>
      <c r="W4107" t="s">
        <v>3922</v>
      </c>
      <c r="X4107" t="s">
        <v>3902</v>
      </c>
      <c r="Y4107" t="s">
        <v>3903</v>
      </c>
      <c r="Z4107" t="s">
        <v>3904</v>
      </c>
      <c r="AA4107">
        <v>2140396</v>
      </c>
    </row>
    <row r="4108" spans="1:29" x14ac:dyDescent="0.25">
      <c r="A4108" s="44" t="str">
        <f t="shared" si="321"/>
        <v xml:space="preserve"> Metals Financial</v>
      </c>
      <c r="B4108" s="44" t="str">
        <f t="shared" si="322"/>
        <v/>
      </c>
      <c r="C4108" s="44" t="str">
        <f t="shared" si="323"/>
        <v>Metals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1</v>
      </c>
      <c r="F4108" s="218">
        <f t="shared" si="325"/>
        <v>16</v>
      </c>
      <c r="G4108" s="207">
        <v>1267872</v>
      </c>
      <c r="H4108" s="203">
        <v>37029.49046296296</v>
      </c>
      <c r="I4108" t="s">
        <v>3869</v>
      </c>
      <c r="M4108" t="s">
        <v>2482</v>
      </c>
      <c r="N4108" t="s">
        <v>3896</v>
      </c>
      <c r="O4108" t="s">
        <v>3897</v>
      </c>
      <c r="Q4108" s="204">
        <v>16</v>
      </c>
      <c r="S4108" t="s">
        <v>3898</v>
      </c>
      <c r="T4108" t="s">
        <v>3899</v>
      </c>
      <c r="U4108" s="206">
        <v>1718</v>
      </c>
      <c r="V4108" t="s">
        <v>3957</v>
      </c>
      <c r="W4108" t="s">
        <v>3922</v>
      </c>
      <c r="X4108" t="s">
        <v>3902</v>
      </c>
      <c r="Y4108" t="s">
        <v>3903</v>
      </c>
      <c r="Z4108" t="s">
        <v>3904</v>
      </c>
      <c r="AA4108">
        <v>2140394</v>
      </c>
    </row>
    <row r="4109" spans="1:29" x14ac:dyDescent="0.25">
      <c r="A4109" s="44" t="str">
        <f t="shared" si="321"/>
        <v xml:space="preserve"> Metals Financial</v>
      </c>
      <c r="B4109" s="44" t="str">
        <f t="shared" si="322"/>
        <v/>
      </c>
      <c r="C4109" s="44" t="str">
        <f t="shared" si="323"/>
        <v>Metals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18">
        <f t="shared" si="325"/>
        <v>20</v>
      </c>
      <c r="G4109" s="207">
        <v>1267873</v>
      </c>
      <c r="H4109" s="203">
        <v>37029.490578703706</v>
      </c>
      <c r="I4109" t="s">
        <v>3869</v>
      </c>
      <c r="M4109" t="s">
        <v>2482</v>
      </c>
      <c r="N4109" t="s">
        <v>3951</v>
      </c>
      <c r="O4109" t="s">
        <v>3952</v>
      </c>
      <c r="Q4109" s="204">
        <v>20</v>
      </c>
      <c r="S4109" t="s">
        <v>3898</v>
      </c>
      <c r="T4109" t="s">
        <v>3899</v>
      </c>
      <c r="U4109" s="206">
        <v>1549</v>
      </c>
      <c r="V4109" t="s">
        <v>3957</v>
      </c>
      <c r="W4109" t="s">
        <v>3922</v>
      </c>
      <c r="X4109" t="s">
        <v>3902</v>
      </c>
      <c r="Y4109" t="s">
        <v>3903</v>
      </c>
      <c r="Z4109" t="s">
        <v>3904</v>
      </c>
      <c r="AA4109">
        <v>2140392</v>
      </c>
    </row>
    <row r="4110" spans="1:29" x14ac:dyDescent="0.25">
      <c r="A4110" s="44" t="str">
        <f t="shared" si="321"/>
        <v xml:space="preserve"> Metals Financial</v>
      </c>
      <c r="B4110" s="44" t="str">
        <f t="shared" si="322"/>
        <v/>
      </c>
      <c r="C4110" s="44" t="str">
        <f t="shared" si="323"/>
        <v>Metals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18">
        <f t="shared" si="325"/>
        <v>2</v>
      </c>
      <c r="G4110" s="207">
        <v>1267874</v>
      </c>
      <c r="H4110" s="203">
        <v>37029.490636574075</v>
      </c>
      <c r="I4110" t="s">
        <v>3958</v>
      </c>
      <c r="M4110" t="s">
        <v>2482</v>
      </c>
      <c r="N4110" t="s">
        <v>3896</v>
      </c>
      <c r="O4110" t="s">
        <v>3897</v>
      </c>
      <c r="P4110" s="204">
        <v>2</v>
      </c>
      <c r="S4110" t="s">
        <v>3898</v>
      </c>
      <c r="T4110" t="s">
        <v>3899</v>
      </c>
      <c r="U4110" s="206">
        <v>1717</v>
      </c>
      <c r="V4110" t="s">
        <v>4167</v>
      </c>
      <c r="W4110" t="s">
        <v>3922</v>
      </c>
      <c r="X4110" t="s">
        <v>3902</v>
      </c>
      <c r="Y4110" t="s">
        <v>3903</v>
      </c>
      <c r="Z4110" t="s">
        <v>3904</v>
      </c>
      <c r="AA4110">
        <v>2140390</v>
      </c>
    </row>
    <row r="4111" spans="1:29" x14ac:dyDescent="0.25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8">
        <f t="shared" si="325"/>
        <v>20</v>
      </c>
      <c r="G4111" s="207">
        <v>1267875</v>
      </c>
      <c r="H4111" s="203">
        <v>37029.490671296298</v>
      </c>
      <c r="I4111" t="s">
        <v>3869</v>
      </c>
      <c r="M4111" t="s">
        <v>2482</v>
      </c>
      <c r="N4111" t="s">
        <v>3951</v>
      </c>
      <c r="O4111" t="s">
        <v>3952</v>
      </c>
      <c r="Q4111" s="204">
        <v>20</v>
      </c>
      <c r="S4111" t="s">
        <v>3898</v>
      </c>
      <c r="T4111" t="s">
        <v>3899</v>
      </c>
      <c r="U4111" s="206">
        <v>1550</v>
      </c>
      <c r="V4111" t="s">
        <v>3957</v>
      </c>
      <c r="W4111" t="s">
        <v>3922</v>
      </c>
      <c r="X4111" t="s">
        <v>3902</v>
      </c>
      <c r="Y4111" t="s">
        <v>3903</v>
      </c>
      <c r="Z4111" t="s">
        <v>3904</v>
      </c>
      <c r="AA4111">
        <v>2140388</v>
      </c>
    </row>
    <row r="4112" spans="1:29" x14ac:dyDescent="0.25">
      <c r="A4112" s="44" t="str">
        <f t="shared" si="321"/>
        <v xml:space="preserve"> Metals Financial</v>
      </c>
      <c r="B4112" s="44" t="str">
        <f t="shared" si="322"/>
        <v/>
      </c>
      <c r="C4112" s="44" t="str">
        <f t="shared" si="323"/>
        <v>Metals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1</v>
      </c>
      <c r="F4112" s="218">
        <f t="shared" si="325"/>
        <v>20</v>
      </c>
      <c r="G4112" s="207">
        <v>1267876</v>
      </c>
      <c r="H4112" s="203">
        <v>37029.490706018521</v>
      </c>
      <c r="I4112" t="s">
        <v>4010</v>
      </c>
      <c r="M4112" t="s">
        <v>2482</v>
      </c>
      <c r="N4112" t="s">
        <v>3896</v>
      </c>
      <c r="O4112" t="s">
        <v>3897</v>
      </c>
      <c r="Q4112" s="204">
        <v>20</v>
      </c>
      <c r="S4112" t="s">
        <v>3898</v>
      </c>
      <c r="T4112" t="s">
        <v>3899</v>
      </c>
      <c r="U4112" s="206">
        <v>1718</v>
      </c>
      <c r="V4112" t="s">
        <v>4030</v>
      </c>
      <c r="W4112" t="s">
        <v>3922</v>
      </c>
      <c r="X4112" t="s">
        <v>3902</v>
      </c>
      <c r="Y4112" t="s">
        <v>3903</v>
      </c>
      <c r="Z4112" t="s">
        <v>3904</v>
      </c>
      <c r="AA4112">
        <v>2140386</v>
      </c>
    </row>
    <row r="4113" spans="1:29" x14ac:dyDescent="0.25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8">
        <f t="shared" si="325"/>
        <v>20</v>
      </c>
      <c r="G4113" s="207">
        <v>1267877</v>
      </c>
      <c r="H4113" s="203">
        <v>37029.490833333337</v>
      </c>
      <c r="I4113" t="s">
        <v>3869</v>
      </c>
      <c r="M4113" t="s">
        <v>2482</v>
      </c>
      <c r="N4113" t="s">
        <v>3896</v>
      </c>
      <c r="O4113" t="s">
        <v>3897</v>
      </c>
      <c r="Q4113" s="204">
        <v>20</v>
      </c>
      <c r="S4113" t="s">
        <v>3898</v>
      </c>
      <c r="T4113" t="s">
        <v>3899</v>
      </c>
      <c r="U4113" s="206">
        <v>1719</v>
      </c>
      <c r="V4113" t="s">
        <v>3957</v>
      </c>
      <c r="W4113" t="s">
        <v>3922</v>
      </c>
      <c r="X4113" t="s">
        <v>3902</v>
      </c>
      <c r="Y4113" t="s">
        <v>3903</v>
      </c>
      <c r="Z4113" t="s">
        <v>3904</v>
      </c>
      <c r="AA4113">
        <v>2140384</v>
      </c>
    </row>
    <row r="4114" spans="1:29" x14ac:dyDescent="0.25">
      <c r="A4114" s="44" t="str">
        <f t="shared" si="321"/>
        <v xml:space="preserve"> Metals Financial</v>
      </c>
      <c r="B4114" s="44" t="str">
        <f t="shared" si="322"/>
        <v/>
      </c>
      <c r="C4114" s="44" t="str">
        <f t="shared" si="323"/>
        <v>Metals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1</v>
      </c>
      <c r="F4114" s="218">
        <f t="shared" si="325"/>
        <v>2</v>
      </c>
      <c r="G4114" s="207">
        <v>1267878</v>
      </c>
      <c r="H4114" s="203">
        <v>37029.490856481483</v>
      </c>
      <c r="I4114" t="s">
        <v>1185</v>
      </c>
      <c r="M4114" t="s">
        <v>2482</v>
      </c>
      <c r="N4114" t="s">
        <v>3896</v>
      </c>
      <c r="O4114" t="s">
        <v>3897</v>
      </c>
      <c r="P4114" s="204">
        <v>2</v>
      </c>
      <c r="S4114" t="s">
        <v>3898</v>
      </c>
      <c r="T4114" t="s">
        <v>3899</v>
      </c>
      <c r="U4114" s="206">
        <v>1718</v>
      </c>
      <c r="V4114" t="s">
        <v>1186</v>
      </c>
      <c r="W4114" t="s">
        <v>3922</v>
      </c>
      <c r="X4114" t="s">
        <v>3902</v>
      </c>
      <c r="Y4114" t="s">
        <v>3903</v>
      </c>
      <c r="Z4114" t="s">
        <v>3904</v>
      </c>
      <c r="AA4114">
        <v>2140382</v>
      </c>
    </row>
    <row r="4115" spans="1:29" x14ac:dyDescent="0.25">
      <c r="A4115" s="44" t="str">
        <f t="shared" si="321"/>
        <v xml:space="preserve"> Metals Financial</v>
      </c>
      <c r="B4115" s="44" t="str">
        <f t="shared" si="322"/>
        <v/>
      </c>
      <c r="C4115" s="44" t="str">
        <f t="shared" si="323"/>
        <v>Metals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1</v>
      </c>
      <c r="F4115" s="218">
        <f t="shared" si="325"/>
        <v>5</v>
      </c>
      <c r="G4115" s="207">
        <v>1267879</v>
      </c>
      <c r="H4115" s="203">
        <v>37029.490891203706</v>
      </c>
      <c r="I4115" t="s">
        <v>1197</v>
      </c>
      <c r="M4115" t="s">
        <v>2482</v>
      </c>
      <c r="N4115" t="s">
        <v>3896</v>
      </c>
      <c r="O4115" t="s">
        <v>3897</v>
      </c>
      <c r="P4115" s="204">
        <v>5</v>
      </c>
      <c r="S4115" t="s">
        <v>3898</v>
      </c>
      <c r="T4115" t="s">
        <v>3899</v>
      </c>
      <c r="U4115" s="206">
        <v>1718</v>
      </c>
      <c r="V4115" t="s">
        <v>1198</v>
      </c>
      <c r="W4115" t="s">
        <v>3922</v>
      </c>
      <c r="X4115" t="s">
        <v>3902</v>
      </c>
      <c r="Y4115" t="s">
        <v>3903</v>
      </c>
      <c r="Z4115" t="s">
        <v>3904</v>
      </c>
      <c r="AA4115">
        <v>2140380</v>
      </c>
    </row>
    <row r="4116" spans="1:29" x14ac:dyDescent="0.25">
      <c r="A4116" s="44" t="str">
        <f t="shared" si="321"/>
        <v xml:space="preserve"> Metals Financial</v>
      </c>
      <c r="B4116" s="44" t="str">
        <f t="shared" si="322"/>
        <v/>
      </c>
      <c r="C4116" s="44" t="str">
        <f t="shared" si="323"/>
        <v>Metals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18">
        <f t="shared" si="325"/>
        <v>6</v>
      </c>
      <c r="G4116" s="207">
        <v>1267880</v>
      </c>
      <c r="H4116" s="203">
        <v>37029.490914351853</v>
      </c>
      <c r="I4116" t="s">
        <v>4036</v>
      </c>
      <c r="M4116" t="s">
        <v>2482</v>
      </c>
      <c r="N4116" t="s">
        <v>3951</v>
      </c>
      <c r="O4116" t="s">
        <v>3952</v>
      </c>
      <c r="P4116" s="204">
        <v>6</v>
      </c>
      <c r="S4116" t="s">
        <v>3898</v>
      </c>
      <c r="T4116" t="s">
        <v>3899</v>
      </c>
      <c r="U4116" s="206">
        <v>1550</v>
      </c>
      <c r="V4116" t="s">
        <v>3071</v>
      </c>
      <c r="W4116" t="s">
        <v>3922</v>
      </c>
      <c r="X4116" t="s">
        <v>3902</v>
      </c>
      <c r="Y4116" t="s">
        <v>3903</v>
      </c>
      <c r="Z4116" t="s">
        <v>3904</v>
      </c>
      <c r="AA4116">
        <v>2140378</v>
      </c>
    </row>
    <row r="4117" spans="1:29" x14ac:dyDescent="0.25">
      <c r="A4117" s="44" t="str">
        <f t="shared" si="321"/>
        <v xml:space="preserve"> Metals Financial</v>
      </c>
      <c r="B4117" s="44" t="str">
        <f t="shared" si="322"/>
        <v/>
      </c>
      <c r="C4117" s="44" t="str">
        <f t="shared" si="323"/>
        <v>Metals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1</v>
      </c>
      <c r="F4117" s="218">
        <f t="shared" si="325"/>
        <v>20</v>
      </c>
      <c r="G4117" s="207">
        <v>1267881</v>
      </c>
      <c r="H4117" s="203">
        <v>37029.490937499999</v>
      </c>
      <c r="I4117" t="s">
        <v>3869</v>
      </c>
      <c r="M4117" t="s">
        <v>2482</v>
      </c>
      <c r="N4117" t="s">
        <v>3896</v>
      </c>
      <c r="O4117" t="s">
        <v>3897</v>
      </c>
      <c r="Q4117" s="204">
        <v>20</v>
      </c>
      <c r="S4117" t="s">
        <v>3898</v>
      </c>
      <c r="T4117" t="s">
        <v>3899</v>
      </c>
      <c r="U4117" s="206">
        <v>1720</v>
      </c>
      <c r="V4117" t="s">
        <v>3957</v>
      </c>
      <c r="W4117" t="s">
        <v>3922</v>
      </c>
      <c r="X4117" t="s">
        <v>3902</v>
      </c>
      <c r="Y4117" t="s">
        <v>3903</v>
      </c>
      <c r="Z4117" t="s">
        <v>3904</v>
      </c>
      <c r="AA4117">
        <v>2140376</v>
      </c>
    </row>
    <row r="4118" spans="1:29" x14ac:dyDescent="0.25">
      <c r="A4118" s="44" t="str">
        <f t="shared" si="321"/>
        <v xml:space="preserve"> Metals Financial</v>
      </c>
      <c r="B4118" s="44" t="str">
        <f t="shared" si="322"/>
        <v/>
      </c>
      <c r="C4118" s="44" t="str">
        <f t="shared" si="323"/>
        <v>Metals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18">
        <f t="shared" si="325"/>
        <v>20</v>
      </c>
      <c r="G4118" s="207">
        <v>1267882</v>
      </c>
      <c r="H4118" s="203">
        <v>37029.491018518522</v>
      </c>
      <c r="I4118" t="s">
        <v>3869</v>
      </c>
      <c r="M4118" t="s">
        <v>2482</v>
      </c>
      <c r="N4118" t="s">
        <v>3951</v>
      </c>
      <c r="O4118" t="s">
        <v>3952</v>
      </c>
      <c r="Q4118" s="204">
        <v>20</v>
      </c>
      <c r="S4118" t="s">
        <v>3898</v>
      </c>
      <c r="T4118" t="s">
        <v>3899</v>
      </c>
      <c r="U4118" s="206">
        <v>1551</v>
      </c>
      <c r="V4118" t="s">
        <v>3957</v>
      </c>
      <c r="W4118" t="s">
        <v>3922</v>
      </c>
      <c r="X4118" t="s">
        <v>3902</v>
      </c>
      <c r="Y4118" t="s">
        <v>3903</v>
      </c>
      <c r="Z4118" t="s">
        <v>3904</v>
      </c>
      <c r="AA4118">
        <v>2140374</v>
      </c>
    </row>
    <row r="4119" spans="1:29" x14ac:dyDescent="0.25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8">
        <f t="shared" si="325"/>
        <v>20</v>
      </c>
      <c r="G4119" s="207">
        <v>1267883</v>
      </c>
      <c r="H4119" s="203">
        <v>37029.491122685184</v>
      </c>
      <c r="I4119" t="s">
        <v>3869</v>
      </c>
      <c r="M4119" t="s">
        <v>2482</v>
      </c>
      <c r="N4119" t="s">
        <v>3896</v>
      </c>
      <c r="O4119" t="s">
        <v>3897</v>
      </c>
      <c r="Q4119" s="204">
        <v>20</v>
      </c>
      <c r="S4119" t="s">
        <v>3898</v>
      </c>
      <c r="T4119" t="s">
        <v>3899</v>
      </c>
      <c r="U4119" s="206">
        <v>1721</v>
      </c>
      <c r="V4119" t="s">
        <v>3957</v>
      </c>
      <c r="W4119" t="s">
        <v>3922</v>
      </c>
      <c r="X4119" t="s">
        <v>3902</v>
      </c>
      <c r="Y4119" t="s">
        <v>3903</v>
      </c>
      <c r="Z4119" t="s">
        <v>3904</v>
      </c>
      <c r="AA4119">
        <v>2140372</v>
      </c>
    </row>
    <row r="4120" spans="1:29" x14ac:dyDescent="0.25">
      <c r="A4120" s="44" t="str">
        <f t="shared" si="321"/>
        <v xml:space="preserve"> Natural Gas Physical</v>
      </c>
      <c r="B4120" s="44" t="str">
        <f t="shared" si="322"/>
        <v/>
      </c>
      <c r="C4120" s="44" t="str">
        <f t="shared" si="323"/>
        <v>Natural Gas</v>
      </c>
      <c r="D4120" s="44" t="str">
        <f t="shared" si="324"/>
        <v>Physical</v>
      </c>
      <c r="E4120" s="44">
        <f>IF(VLOOKUP(S4120,'DD-Lookup'!$J$6:$L$50,3,FALSE)="Monthly",(YEAR(AC4120)-YEAR(AB4120))*12+MONTH(AC4120)-MONTH(AB4120)+1,(AC4120-AB4120+1))</f>
        <v>4</v>
      </c>
      <c r="F4120" s="218">
        <f t="shared" si="325"/>
        <v>12000</v>
      </c>
      <c r="G4120" s="207">
        <v>1267884</v>
      </c>
      <c r="H4120" s="203">
        <v>37029.49113425926</v>
      </c>
      <c r="I4120" t="s">
        <v>3816</v>
      </c>
      <c r="M4120" t="s">
        <v>2476</v>
      </c>
      <c r="N4120" t="s">
        <v>2391</v>
      </c>
      <c r="O4120" t="s">
        <v>2080</v>
      </c>
      <c r="P4120" s="204">
        <v>3000</v>
      </c>
      <c r="S4120" t="s">
        <v>4050</v>
      </c>
      <c r="T4120" t="s">
        <v>2392</v>
      </c>
      <c r="U4120" s="206">
        <v>5.42</v>
      </c>
      <c r="V4120" t="s">
        <v>3817</v>
      </c>
      <c r="W4120" t="s">
        <v>2394</v>
      </c>
      <c r="X4120" t="s">
        <v>2395</v>
      </c>
      <c r="Y4120" t="s">
        <v>3114</v>
      </c>
      <c r="Z4120" t="s">
        <v>3533</v>
      </c>
      <c r="AA4120">
        <v>798497</v>
      </c>
      <c r="AB4120" s="203">
        <v>37029.875</v>
      </c>
      <c r="AC4120" s="203">
        <v>37032.875</v>
      </c>
    </row>
    <row r="4121" spans="1:29" x14ac:dyDescent="0.25">
      <c r="A4121" s="44" t="str">
        <f t="shared" si="321"/>
        <v xml:space="preserve"> Metals Financial</v>
      </c>
      <c r="B4121" s="44" t="str">
        <f t="shared" si="322"/>
        <v/>
      </c>
      <c r="C4121" s="44" t="str">
        <f t="shared" si="323"/>
        <v>Metals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18">
        <f t="shared" si="325"/>
        <v>13</v>
      </c>
      <c r="G4121" s="207">
        <v>1267885</v>
      </c>
      <c r="H4121" s="203">
        <v>37029.491238425922</v>
      </c>
      <c r="I4121" t="s">
        <v>1195</v>
      </c>
      <c r="M4121" t="s">
        <v>2482</v>
      </c>
      <c r="N4121" t="s">
        <v>3896</v>
      </c>
      <c r="O4121" t="s">
        <v>3897</v>
      </c>
      <c r="P4121" s="204">
        <v>13</v>
      </c>
      <c r="S4121" t="s">
        <v>3898</v>
      </c>
      <c r="T4121" t="s">
        <v>3899</v>
      </c>
      <c r="U4121" s="206">
        <v>1721</v>
      </c>
      <c r="V4121" t="s">
        <v>1196</v>
      </c>
      <c r="W4121" t="s">
        <v>3922</v>
      </c>
      <c r="X4121" t="s">
        <v>3902</v>
      </c>
      <c r="Y4121" t="s">
        <v>3903</v>
      </c>
      <c r="Z4121" t="s">
        <v>3904</v>
      </c>
      <c r="AA4121">
        <v>2140370</v>
      </c>
    </row>
    <row r="4122" spans="1:29" x14ac:dyDescent="0.25">
      <c r="A4122" s="44" t="str">
        <f t="shared" si="321"/>
        <v xml:space="preserve"> Metals Financial</v>
      </c>
      <c r="B4122" s="44" t="str">
        <f t="shared" si="322"/>
        <v/>
      </c>
      <c r="C4122" s="44" t="str">
        <f t="shared" si="323"/>
        <v>Metals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1</v>
      </c>
      <c r="F4122" s="218">
        <f t="shared" si="325"/>
        <v>13</v>
      </c>
      <c r="G4122" s="207">
        <v>1267886</v>
      </c>
      <c r="H4122" s="203">
        <v>37029.491249999999</v>
      </c>
      <c r="I4122" t="s">
        <v>4028</v>
      </c>
      <c r="M4122" t="s">
        <v>2482</v>
      </c>
      <c r="N4122" t="s">
        <v>3896</v>
      </c>
      <c r="O4122" t="s">
        <v>3897</v>
      </c>
      <c r="P4122" s="204">
        <v>13</v>
      </c>
      <c r="S4122" t="s">
        <v>3898</v>
      </c>
      <c r="T4122" t="s">
        <v>3899</v>
      </c>
      <c r="U4122" s="206">
        <v>1720</v>
      </c>
      <c r="V4122" t="s">
        <v>3849</v>
      </c>
      <c r="W4122" t="s">
        <v>3922</v>
      </c>
      <c r="X4122" t="s">
        <v>3902</v>
      </c>
      <c r="Y4122" t="s">
        <v>3903</v>
      </c>
      <c r="Z4122" t="s">
        <v>3904</v>
      </c>
      <c r="AA4122">
        <v>2140368</v>
      </c>
    </row>
    <row r="4123" spans="1:29" x14ac:dyDescent="0.25">
      <c r="A4123" s="44" t="str">
        <f t="shared" si="321"/>
        <v xml:space="preserve"> Natural Gas Physical</v>
      </c>
      <c r="B4123" s="44" t="str">
        <f t="shared" si="322"/>
        <v/>
      </c>
      <c r="C4123" s="44" t="str">
        <f t="shared" si="323"/>
        <v>Natural Gas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4</v>
      </c>
      <c r="F4123" s="218">
        <f t="shared" si="325"/>
        <v>20000</v>
      </c>
      <c r="G4123" s="207">
        <v>1267887</v>
      </c>
      <c r="H4123" s="203">
        <v>37029.491319444445</v>
      </c>
      <c r="I4123" t="s">
        <v>2307</v>
      </c>
      <c r="M4123" t="s">
        <v>2476</v>
      </c>
      <c r="N4123" t="s">
        <v>2391</v>
      </c>
      <c r="O4123" t="s">
        <v>2080</v>
      </c>
      <c r="P4123" s="204">
        <v>5000</v>
      </c>
      <c r="S4123" t="s">
        <v>4050</v>
      </c>
      <c r="T4123" t="s">
        <v>2392</v>
      </c>
      <c r="U4123" s="206">
        <v>5.42</v>
      </c>
      <c r="V4123" t="s">
        <v>3848</v>
      </c>
      <c r="W4123" t="s">
        <v>2394</v>
      </c>
      <c r="X4123" t="s">
        <v>2395</v>
      </c>
      <c r="Y4123" t="s">
        <v>3114</v>
      </c>
      <c r="Z4123" t="s">
        <v>3533</v>
      </c>
      <c r="AA4123">
        <v>798498</v>
      </c>
      <c r="AB4123" s="203">
        <v>37029.875</v>
      </c>
      <c r="AC4123" s="203">
        <v>37032.875</v>
      </c>
    </row>
    <row r="4124" spans="1:29" x14ac:dyDescent="0.25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8">
        <f t="shared" si="325"/>
        <v>7</v>
      </c>
      <c r="G4124" s="207">
        <v>1267888</v>
      </c>
      <c r="H4124" s="203">
        <v>37029.491469907407</v>
      </c>
      <c r="I4124" t="s">
        <v>1197</v>
      </c>
      <c r="M4124" t="s">
        <v>2482</v>
      </c>
      <c r="N4124" t="s">
        <v>3896</v>
      </c>
      <c r="O4124" t="s">
        <v>3897</v>
      </c>
      <c r="P4124" s="204">
        <v>7</v>
      </c>
      <c r="S4124" t="s">
        <v>3898</v>
      </c>
      <c r="T4124" t="s">
        <v>3899</v>
      </c>
      <c r="U4124" s="206">
        <v>1720</v>
      </c>
      <c r="V4124" t="s">
        <v>1198</v>
      </c>
      <c r="W4124" t="s">
        <v>3922</v>
      </c>
      <c r="X4124" t="s">
        <v>3902</v>
      </c>
      <c r="Y4124" t="s">
        <v>3903</v>
      </c>
      <c r="Z4124" t="s">
        <v>3904</v>
      </c>
      <c r="AA4124">
        <v>2140366</v>
      </c>
    </row>
    <row r="4125" spans="1:29" x14ac:dyDescent="0.25">
      <c r="A4125" s="44" t="str">
        <f t="shared" si="321"/>
        <v xml:space="preserve"> Metals Financial</v>
      </c>
      <c r="B4125" s="44" t="str">
        <f t="shared" si="322"/>
        <v/>
      </c>
      <c r="C4125" s="44" t="str">
        <f t="shared" si="323"/>
        <v>Metals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1</v>
      </c>
      <c r="F4125" s="218">
        <f t="shared" si="325"/>
        <v>4</v>
      </c>
      <c r="G4125" s="207">
        <v>1267889</v>
      </c>
      <c r="H4125" s="203">
        <v>37029.491481481484</v>
      </c>
      <c r="I4125" t="s">
        <v>4126</v>
      </c>
      <c r="M4125" t="s">
        <v>2482</v>
      </c>
      <c r="N4125" t="s">
        <v>3951</v>
      </c>
      <c r="O4125" t="s">
        <v>3952</v>
      </c>
      <c r="Q4125" s="204">
        <v>4</v>
      </c>
      <c r="S4125" t="s">
        <v>3898</v>
      </c>
      <c r="T4125" t="s">
        <v>3899</v>
      </c>
      <c r="U4125" s="206">
        <v>1552</v>
      </c>
      <c r="V4125" t="s">
        <v>4127</v>
      </c>
      <c r="W4125" t="s">
        <v>3922</v>
      </c>
      <c r="X4125" t="s">
        <v>3902</v>
      </c>
      <c r="Y4125" t="s">
        <v>3903</v>
      </c>
      <c r="Z4125" t="s">
        <v>3904</v>
      </c>
      <c r="AA4125">
        <v>2140364</v>
      </c>
    </row>
    <row r="4126" spans="1:29" x14ac:dyDescent="0.25">
      <c r="A4126" s="44" t="str">
        <f t="shared" si="321"/>
        <v xml:space="preserve"> Metals Financial</v>
      </c>
      <c r="B4126" s="44" t="str">
        <f t="shared" si="322"/>
        <v/>
      </c>
      <c r="C4126" s="44" t="str">
        <f t="shared" si="323"/>
        <v>Metals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18">
        <f t="shared" si="325"/>
        <v>20</v>
      </c>
      <c r="G4126" s="207">
        <v>1267890</v>
      </c>
      <c r="H4126" s="203">
        <v>37029.491574074076</v>
      </c>
      <c r="I4126" t="s">
        <v>4110</v>
      </c>
      <c r="M4126" t="s">
        <v>2482</v>
      </c>
      <c r="N4126" t="s">
        <v>3896</v>
      </c>
      <c r="O4126" t="s">
        <v>3897</v>
      </c>
      <c r="Q4126" s="204">
        <v>20</v>
      </c>
      <c r="S4126" t="s">
        <v>3898</v>
      </c>
      <c r="T4126" t="s">
        <v>3899</v>
      </c>
      <c r="U4126" s="206">
        <v>1721</v>
      </c>
      <c r="V4126" t="s">
        <v>4132</v>
      </c>
      <c r="W4126" t="s">
        <v>3922</v>
      </c>
      <c r="X4126" t="s">
        <v>3902</v>
      </c>
      <c r="Y4126" t="s">
        <v>3903</v>
      </c>
      <c r="Z4126" t="s">
        <v>3904</v>
      </c>
      <c r="AA4126">
        <v>2140362</v>
      </c>
    </row>
    <row r="4127" spans="1:29" x14ac:dyDescent="0.25">
      <c r="A4127" s="44" t="str">
        <f t="shared" si="321"/>
        <v xml:space="preserve"> Metals Financial</v>
      </c>
      <c r="B4127" s="44" t="str">
        <f t="shared" si="322"/>
        <v/>
      </c>
      <c r="C4127" s="44" t="str">
        <f t="shared" si="323"/>
        <v>Metals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18">
        <f t="shared" si="325"/>
        <v>20</v>
      </c>
      <c r="G4127" s="207">
        <v>1267891</v>
      </c>
      <c r="H4127" s="203">
        <v>37029.491678240738</v>
      </c>
      <c r="I4127" t="s">
        <v>3958</v>
      </c>
      <c r="M4127" t="s">
        <v>2482</v>
      </c>
      <c r="N4127" t="s">
        <v>3896</v>
      </c>
      <c r="O4127" t="s">
        <v>3897</v>
      </c>
      <c r="Q4127" s="204">
        <v>20</v>
      </c>
      <c r="S4127" t="s">
        <v>3898</v>
      </c>
      <c r="T4127" t="s">
        <v>3899</v>
      </c>
      <c r="U4127" s="206">
        <v>1722</v>
      </c>
      <c r="V4127" t="s">
        <v>2767</v>
      </c>
      <c r="W4127" t="s">
        <v>3922</v>
      </c>
      <c r="X4127" t="s">
        <v>3902</v>
      </c>
      <c r="Y4127" t="s">
        <v>3903</v>
      </c>
      <c r="Z4127" t="s">
        <v>3904</v>
      </c>
      <c r="AA4127">
        <v>2140360</v>
      </c>
    </row>
    <row r="4128" spans="1:29" x14ac:dyDescent="0.25">
      <c r="A4128" s="44" t="str">
        <f t="shared" si="321"/>
        <v xml:space="preserve"> Metals Financial</v>
      </c>
      <c r="B4128" s="44" t="str">
        <f t="shared" si="322"/>
        <v/>
      </c>
      <c r="C4128" s="44" t="str">
        <f t="shared" si="323"/>
        <v>Metals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1</v>
      </c>
      <c r="F4128" s="218">
        <f t="shared" si="325"/>
        <v>20</v>
      </c>
      <c r="G4128" s="207">
        <v>1267892</v>
      </c>
      <c r="H4128" s="203">
        <v>37029.491828703707</v>
      </c>
      <c r="I4128" t="s">
        <v>2694</v>
      </c>
      <c r="M4128" t="s">
        <v>2482</v>
      </c>
      <c r="N4128" t="s">
        <v>3896</v>
      </c>
      <c r="O4128" t="s">
        <v>3897</v>
      </c>
      <c r="P4128" s="204">
        <v>20</v>
      </c>
      <c r="S4128" t="s">
        <v>3898</v>
      </c>
      <c r="T4128" t="s">
        <v>3899</v>
      </c>
      <c r="U4128" s="206">
        <v>1722</v>
      </c>
      <c r="V4128" t="s">
        <v>2695</v>
      </c>
      <c r="W4128" t="s">
        <v>3922</v>
      </c>
      <c r="X4128" t="s">
        <v>3902</v>
      </c>
      <c r="Y4128" t="s">
        <v>3903</v>
      </c>
      <c r="Z4128" t="s">
        <v>3904</v>
      </c>
      <c r="AA4128">
        <v>2140358</v>
      </c>
    </row>
    <row r="4129" spans="1:29" x14ac:dyDescent="0.25">
      <c r="A4129" s="44" t="str">
        <f t="shared" si="321"/>
        <v xml:space="preserve"> Metals Financial</v>
      </c>
      <c r="B4129" s="44" t="str">
        <f t="shared" si="322"/>
        <v/>
      </c>
      <c r="C4129" s="44" t="str">
        <f t="shared" si="323"/>
        <v>Metals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</v>
      </c>
      <c r="F4129" s="218">
        <f t="shared" si="325"/>
        <v>13</v>
      </c>
      <c r="G4129" s="207">
        <v>1267893</v>
      </c>
      <c r="H4129" s="203">
        <v>37029.491851851853</v>
      </c>
      <c r="I4129" t="s">
        <v>4156</v>
      </c>
      <c r="M4129" t="s">
        <v>2482</v>
      </c>
      <c r="N4129" t="s">
        <v>3896</v>
      </c>
      <c r="O4129" t="s">
        <v>3897</v>
      </c>
      <c r="P4129" s="204">
        <v>13</v>
      </c>
      <c r="S4129" t="s">
        <v>3898</v>
      </c>
      <c r="T4129" t="s">
        <v>3899</v>
      </c>
      <c r="U4129" s="206">
        <v>1721</v>
      </c>
      <c r="V4129" t="s">
        <v>4098</v>
      </c>
      <c r="W4129" t="s">
        <v>3922</v>
      </c>
      <c r="X4129" t="s">
        <v>3902</v>
      </c>
      <c r="Y4129" t="s">
        <v>3903</v>
      </c>
      <c r="Z4129" t="s">
        <v>3904</v>
      </c>
      <c r="AA4129">
        <v>2140356</v>
      </c>
    </row>
    <row r="4130" spans="1:29" x14ac:dyDescent="0.25">
      <c r="A4130" s="44" t="str">
        <f t="shared" si="321"/>
        <v xml:space="preserve"> Metals Financial</v>
      </c>
      <c r="B4130" s="44" t="str">
        <f t="shared" si="322"/>
        <v/>
      </c>
      <c r="C4130" s="44" t="str">
        <f t="shared" si="323"/>
        <v>Metals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</v>
      </c>
      <c r="F4130" s="218">
        <f t="shared" si="325"/>
        <v>5</v>
      </c>
      <c r="G4130" s="207">
        <v>1267894</v>
      </c>
      <c r="H4130" s="203">
        <v>37029.491967592592</v>
      </c>
      <c r="I4130" t="s">
        <v>3796</v>
      </c>
      <c r="M4130" t="s">
        <v>2482</v>
      </c>
      <c r="N4130" t="s">
        <v>3896</v>
      </c>
      <c r="O4130" t="s">
        <v>3897</v>
      </c>
      <c r="P4130" s="204">
        <v>5</v>
      </c>
      <c r="S4130" t="s">
        <v>3898</v>
      </c>
      <c r="T4130" t="s">
        <v>3899</v>
      </c>
      <c r="U4130" s="206">
        <v>1721</v>
      </c>
      <c r="V4130" t="s">
        <v>3797</v>
      </c>
      <c r="W4130" t="s">
        <v>3922</v>
      </c>
      <c r="X4130" t="s">
        <v>3902</v>
      </c>
      <c r="Y4130" t="s">
        <v>3903</v>
      </c>
      <c r="Z4130" t="s">
        <v>3904</v>
      </c>
      <c r="AA4130">
        <v>2140354</v>
      </c>
    </row>
    <row r="4131" spans="1:29" x14ac:dyDescent="0.25">
      <c r="A4131" s="44" t="str">
        <f t="shared" si="321"/>
        <v xml:space="preserve"> Metals Financial</v>
      </c>
      <c r="B4131" s="44" t="str">
        <f t="shared" si="322"/>
        <v/>
      </c>
      <c r="C4131" s="44" t="str">
        <f t="shared" si="323"/>
        <v>Metals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1</v>
      </c>
      <c r="F4131" s="218">
        <f t="shared" si="325"/>
        <v>4</v>
      </c>
      <c r="G4131" s="207">
        <v>1267895</v>
      </c>
      <c r="H4131" s="203">
        <v>37029.492013888892</v>
      </c>
      <c r="I4131" t="s">
        <v>4126</v>
      </c>
      <c r="M4131" t="s">
        <v>2482</v>
      </c>
      <c r="N4131" t="s">
        <v>3896</v>
      </c>
      <c r="O4131" t="s">
        <v>3897</v>
      </c>
      <c r="Q4131" s="204">
        <v>4</v>
      </c>
      <c r="S4131" t="s">
        <v>3898</v>
      </c>
      <c r="T4131" t="s">
        <v>3899</v>
      </c>
      <c r="U4131" s="206">
        <v>1722</v>
      </c>
      <c r="V4131" t="s">
        <v>4127</v>
      </c>
      <c r="W4131" t="s">
        <v>3922</v>
      </c>
      <c r="X4131" t="s">
        <v>3902</v>
      </c>
      <c r="Y4131" t="s">
        <v>3903</v>
      </c>
      <c r="Z4131" t="s">
        <v>3904</v>
      </c>
      <c r="AA4131">
        <v>2140352</v>
      </c>
    </row>
    <row r="4132" spans="1:29" x14ac:dyDescent="0.25">
      <c r="A4132" s="44" t="str">
        <f t="shared" si="321"/>
        <v>US Crude Financial</v>
      </c>
      <c r="B4132" s="44" t="str">
        <f t="shared" si="322"/>
        <v>US</v>
      </c>
      <c r="C4132" s="44" t="str">
        <f t="shared" si="323"/>
        <v>Crude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18">
        <f t="shared" si="325"/>
        <v>50000</v>
      </c>
      <c r="G4132" s="207">
        <v>1267896</v>
      </c>
      <c r="H4132" s="203">
        <v>37029.492268518516</v>
      </c>
      <c r="I4132" t="s">
        <v>4149</v>
      </c>
      <c r="M4132" t="s">
        <v>3626</v>
      </c>
      <c r="N4132" t="s">
        <v>4150</v>
      </c>
      <c r="O4132" t="s">
        <v>4151</v>
      </c>
      <c r="Q4132" s="204">
        <v>50000</v>
      </c>
      <c r="S4132" t="s">
        <v>2483</v>
      </c>
      <c r="T4132" t="s">
        <v>3899</v>
      </c>
      <c r="U4132" s="206">
        <v>29.5</v>
      </c>
      <c r="V4132" t="s">
        <v>2999</v>
      </c>
      <c r="W4132" t="s">
        <v>4153</v>
      </c>
      <c r="X4132" t="s">
        <v>4154</v>
      </c>
      <c r="Y4132" t="s">
        <v>3964</v>
      </c>
      <c r="Z4132" t="s">
        <v>3532</v>
      </c>
      <c r="AA4132" t="s">
        <v>678</v>
      </c>
      <c r="AB4132" s="203">
        <v>37043</v>
      </c>
      <c r="AC4132" s="203">
        <v>37072</v>
      </c>
    </row>
    <row r="4133" spans="1:29" x14ac:dyDescent="0.25">
      <c r="A4133" s="44" t="str">
        <f t="shared" si="321"/>
        <v xml:space="preserve"> Metals Financial</v>
      </c>
      <c r="B4133" s="44" t="str">
        <f t="shared" si="322"/>
        <v/>
      </c>
      <c r="C4133" s="44" t="str">
        <f t="shared" si="323"/>
        <v>Metals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</v>
      </c>
      <c r="F4133" s="218">
        <f t="shared" si="325"/>
        <v>2</v>
      </c>
      <c r="G4133" s="207">
        <v>1267898</v>
      </c>
      <c r="H4133" s="203">
        <v>37029.4925</v>
      </c>
      <c r="I4133" t="s">
        <v>1195</v>
      </c>
      <c r="M4133" t="s">
        <v>2482</v>
      </c>
      <c r="N4133" t="s">
        <v>3896</v>
      </c>
      <c r="O4133" t="s">
        <v>3897</v>
      </c>
      <c r="P4133" s="204">
        <v>2</v>
      </c>
      <c r="S4133" t="s">
        <v>3898</v>
      </c>
      <c r="T4133" t="s">
        <v>3899</v>
      </c>
      <c r="U4133" s="206">
        <v>1720</v>
      </c>
      <c r="V4133" t="s">
        <v>1196</v>
      </c>
      <c r="W4133" t="s">
        <v>3922</v>
      </c>
      <c r="X4133" t="s">
        <v>3902</v>
      </c>
      <c r="Y4133" t="s">
        <v>3903</v>
      </c>
      <c r="Z4133" t="s">
        <v>3904</v>
      </c>
      <c r="AA4133">
        <v>2140350</v>
      </c>
    </row>
    <row r="4134" spans="1:29" x14ac:dyDescent="0.25">
      <c r="A4134" s="44" t="str">
        <f t="shared" si="321"/>
        <v xml:space="preserve"> Metals Financial</v>
      </c>
      <c r="B4134" s="44" t="str">
        <f t="shared" si="322"/>
        <v/>
      </c>
      <c r="C4134" s="44" t="str">
        <f t="shared" si="323"/>
        <v>Metals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18">
        <f t="shared" si="325"/>
        <v>20</v>
      </c>
      <c r="G4134" s="207">
        <v>1267899</v>
      </c>
      <c r="H4134" s="203">
        <v>37029.492650462962</v>
      </c>
      <c r="I4134" t="s">
        <v>4010</v>
      </c>
      <c r="M4134" t="s">
        <v>2482</v>
      </c>
      <c r="N4134" t="s">
        <v>3951</v>
      </c>
      <c r="O4134" t="s">
        <v>3952</v>
      </c>
      <c r="P4134" s="204">
        <v>20</v>
      </c>
      <c r="S4134" t="s">
        <v>3898</v>
      </c>
      <c r="T4134" t="s">
        <v>3899</v>
      </c>
      <c r="U4134" s="206">
        <v>1550</v>
      </c>
      <c r="V4134" t="s">
        <v>4030</v>
      </c>
      <c r="W4134" t="s">
        <v>3922</v>
      </c>
      <c r="X4134" t="s">
        <v>3902</v>
      </c>
      <c r="Y4134" t="s">
        <v>3903</v>
      </c>
      <c r="Z4134" t="s">
        <v>3904</v>
      </c>
      <c r="AA4134">
        <v>2140348</v>
      </c>
    </row>
    <row r="4135" spans="1:29" x14ac:dyDescent="0.25">
      <c r="A4135" s="44" t="str">
        <f t="shared" si="321"/>
        <v xml:space="preserve"> Metals Financial</v>
      </c>
      <c r="B4135" s="44" t="str">
        <f t="shared" si="322"/>
        <v/>
      </c>
      <c r="C4135" s="44" t="str">
        <f t="shared" si="323"/>
        <v>Metals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1</v>
      </c>
      <c r="F4135" s="218">
        <f t="shared" si="325"/>
        <v>10</v>
      </c>
      <c r="G4135" s="207">
        <v>1267901</v>
      </c>
      <c r="H4135" s="203">
        <v>37029.493032407408</v>
      </c>
      <c r="I4135" t="s">
        <v>4037</v>
      </c>
      <c r="M4135" t="s">
        <v>2482</v>
      </c>
      <c r="N4135" t="s">
        <v>4026</v>
      </c>
      <c r="O4135" t="s">
        <v>4027</v>
      </c>
      <c r="Q4135" s="204">
        <v>10</v>
      </c>
      <c r="S4135" t="s">
        <v>3898</v>
      </c>
      <c r="T4135" t="s">
        <v>3899</v>
      </c>
      <c r="U4135" s="206">
        <v>967</v>
      </c>
      <c r="V4135" t="s">
        <v>4038</v>
      </c>
      <c r="W4135" t="s">
        <v>2774</v>
      </c>
      <c r="X4135" t="s">
        <v>3902</v>
      </c>
      <c r="Y4135" t="s">
        <v>3903</v>
      </c>
      <c r="Z4135" t="s">
        <v>3904</v>
      </c>
      <c r="AA4135">
        <v>2140344</v>
      </c>
    </row>
    <row r="4136" spans="1:29" x14ac:dyDescent="0.25">
      <c r="A4136" s="44" t="str">
        <f t="shared" si="321"/>
        <v>US Crude Financial</v>
      </c>
      <c r="B4136" s="44" t="str">
        <f t="shared" si="322"/>
        <v>US</v>
      </c>
      <c r="C4136" s="44" t="str">
        <f t="shared" si="323"/>
        <v>Crude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</v>
      </c>
      <c r="F4136" s="218">
        <f t="shared" si="325"/>
        <v>50000</v>
      </c>
      <c r="G4136" s="207">
        <v>1267902</v>
      </c>
      <c r="H4136" s="203">
        <v>37029.493425925924</v>
      </c>
      <c r="I4136" t="s">
        <v>4149</v>
      </c>
      <c r="M4136" t="s">
        <v>3626</v>
      </c>
      <c r="N4136" t="s">
        <v>4150</v>
      </c>
      <c r="O4136" t="s">
        <v>4151</v>
      </c>
      <c r="Q4136" s="204">
        <v>50000</v>
      </c>
      <c r="S4136" t="s">
        <v>2483</v>
      </c>
      <c r="T4136" t="s">
        <v>3899</v>
      </c>
      <c r="U4136" s="206">
        <v>29.5</v>
      </c>
      <c r="V4136" t="s">
        <v>2372</v>
      </c>
      <c r="W4136" t="s">
        <v>4153</v>
      </c>
      <c r="X4136" t="s">
        <v>4154</v>
      </c>
      <c r="Y4136" t="s">
        <v>3964</v>
      </c>
      <c r="Z4136" t="s">
        <v>3532</v>
      </c>
      <c r="AA4136" t="s">
        <v>679</v>
      </c>
      <c r="AB4136" s="203">
        <v>37043</v>
      </c>
      <c r="AC4136" s="203">
        <v>37072</v>
      </c>
    </row>
    <row r="4137" spans="1:29" x14ac:dyDescent="0.25">
      <c r="A4137" s="44" t="str">
        <f t="shared" si="321"/>
        <v>US Power Physical</v>
      </c>
      <c r="B4137" s="44" t="str">
        <f t="shared" si="322"/>
        <v>US</v>
      </c>
      <c r="C4137" s="44" t="str">
        <f t="shared" si="323"/>
        <v>Power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30</v>
      </c>
      <c r="F4137" s="218">
        <f t="shared" si="325"/>
        <v>750</v>
      </c>
      <c r="G4137" s="207">
        <v>1267905</v>
      </c>
      <c r="H4137" s="203">
        <v>37029.493877314817</v>
      </c>
      <c r="I4137" t="s">
        <v>3109</v>
      </c>
      <c r="M4137" t="s">
        <v>3301</v>
      </c>
      <c r="N4137" t="s">
        <v>2406</v>
      </c>
      <c r="O4137" t="s">
        <v>2771</v>
      </c>
      <c r="P4137" s="204">
        <v>25</v>
      </c>
      <c r="S4137" t="s">
        <v>2475</v>
      </c>
      <c r="T4137" t="s">
        <v>3899</v>
      </c>
      <c r="U4137" s="206">
        <v>370</v>
      </c>
      <c r="V4137" t="s">
        <v>2442</v>
      </c>
      <c r="W4137" t="s">
        <v>2407</v>
      </c>
      <c r="X4137" t="s">
        <v>2408</v>
      </c>
      <c r="Y4137" t="s">
        <v>4166</v>
      </c>
      <c r="Z4137" t="s">
        <v>3527</v>
      </c>
      <c r="AA4137">
        <v>615550.1</v>
      </c>
      <c r="AB4137" s="203">
        <v>37043.875</v>
      </c>
      <c r="AC4137" s="203">
        <v>37072.875</v>
      </c>
    </row>
    <row r="4138" spans="1:29" x14ac:dyDescent="0.25">
      <c r="A4138" s="44" t="str">
        <f t="shared" si="321"/>
        <v xml:space="preserve"> Metals Financial</v>
      </c>
      <c r="B4138" s="44" t="str">
        <f t="shared" si="322"/>
        <v/>
      </c>
      <c r="C4138" s="44" t="str">
        <f t="shared" si="323"/>
        <v>Metals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1</v>
      </c>
      <c r="F4138" s="218">
        <f t="shared" si="325"/>
        <v>20</v>
      </c>
      <c r="G4138" s="207">
        <v>1267906</v>
      </c>
      <c r="H4138" s="203">
        <v>37029.493969907409</v>
      </c>
      <c r="I4138" t="s">
        <v>1195</v>
      </c>
      <c r="M4138" t="s">
        <v>2482</v>
      </c>
      <c r="N4138" t="s">
        <v>3896</v>
      </c>
      <c r="O4138" t="s">
        <v>3897</v>
      </c>
      <c r="P4138" s="204">
        <v>20</v>
      </c>
      <c r="S4138" t="s">
        <v>3898</v>
      </c>
      <c r="T4138" t="s">
        <v>3899</v>
      </c>
      <c r="U4138" s="206">
        <v>1718</v>
      </c>
      <c r="V4138" t="s">
        <v>1196</v>
      </c>
      <c r="W4138" t="s">
        <v>3922</v>
      </c>
      <c r="X4138" t="s">
        <v>3902</v>
      </c>
      <c r="Y4138" t="s">
        <v>3903</v>
      </c>
      <c r="Z4138" t="s">
        <v>3904</v>
      </c>
      <c r="AA4138">
        <v>2140338</v>
      </c>
    </row>
    <row r="4139" spans="1:29" x14ac:dyDescent="0.25">
      <c r="A4139" s="44" t="str">
        <f t="shared" si="321"/>
        <v xml:space="preserve"> Metals Financial</v>
      </c>
      <c r="B4139" s="44" t="str">
        <f t="shared" si="322"/>
        <v/>
      </c>
      <c r="C4139" s="44" t="str">
        <f t="shared" si="323"/>
        <v>Metals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</v>
      </c>
      <c r="F4139" s="218">
        <f t="shared" si="325"/>
        <v>16</v>
      </c>
      <c r="G4139" s="207">
        <v>1267907</v>
      </c>
      <c r="H4139" s="203">
        <v>37029.493993055556</v>
      </c>
      <c r="I4139" t="s">
        <v>4037</v>
      </c>
      <c r="M4139" t="s">
        <v>2482</v>
      </c>
      <c r="N4139" t="s">
        <v>3951</v>
      </c>
      <c r="O4139" t="s">
        <v>3952</v>
      </c>
      <c r="Q4139" s="204">
        <v>16</v>
      </c>
      <c r="S4139" t="s">
        <v>3898</v>
      </c>
      <c r="T4139" t="s">
        <v>3899</v>
      </c>
      <c r="U4139" s="206">
        <v>1549</v>
      </c>
      <c r="V4139" t="s">
        <v>3207</v>
      </c>
      <c r="W4139" t="s">
        <v>3922</v>
      </c>
      <c r="X4139" t="s">
        <v>3902</v>
      </c>
      <c r="Y4139" t="s">
        <v>3903</v>
      </c>
      <c r="Z4139" t="s">
        <v>3904</v>
      </c>
      <c r="AA4139">
        <v>2140336</v>
      </c>
    </row>
    <row r="4140" spans="1:29" x14ac:dyDescent="0.25">
      <c r="A4140" s="44" t="str">
        <f t="shared" si="321"/>
        <v>US Power Physical</v>
      </c>
      <c r="B4140" s="44" t="str">
        <f t="shared" si="322"/>
        <v>US</v>
      </c>
      <c r="C4140" s="44" t="str">
        <f t="shared" si="323"/>
        <v>Power</v>
      </c>
      <c r="D4140" s="44" t="str">
        <f t="shared" si="324"/>
        <v>Physical</v>
      </c>
      <c r="E4140" s="44">
        <f>IF(VLOOKUP(S4140,'DD-Lookup'!$J$6:$L$50,3,FALSE)="Monthly",(YEAR(AC4140)-YEAR(AB4140))*12+MONTH(AC4140)-MONTH(AB4140)+1,(AC4140-AB4140+1))</f>
        <v>30</v>
      </c>
      <c r="F4140" s="218">
        <f t="shared" si="325"/>
        <v>750</v>
      </c>
      <c r="G4140" s="207">
        <v>1267908</v>
      </c>
      <c r="H4140" s="203">
        <v>37029.494155092594</v>
      </c>
      <c r="I4140" t="s">
        <v>2710</v>
      </c>
      <c r="M4140" t="s">
        <v>3301</v>
      </c>
      <c r="N4140" t="s">
        <v>2406</v>
      </c>
      <c r="O4140" t="s">
        <v>3792</v>
      </c>
      <c r="P4140" s="204">
        <v>25</v>
      </c>
      <c r="S4140" t="s">
        <v>2475</v>
      </c>
      <c r="T4140" t="s">
        <v>3899</v>
      </c>
      <c r="U4140" s="206">
        <v>340</v>
      </c>
      <c r="V4140" t="s">
        <v>2907</v>
      </c>
      <c r="W4140" t="s">
        <v>2945</v>
      </c>
      <c r="X4140" t="s">
        <v>2946</v>
      </c>
      <c r="Y4140" t="s">
        <v>4166</v>
      </c>
      <c r="Z4140" t="s">
        <v>3527</v>
      </c>
      <c r="AA4140">
        <v>615551.1</v>
      </c>
      <c r="AB4140" s="203">
        <v>37043.875</v>
      </c>
      <c r="AC4140" s="203">
        <v>37072.875</v>
      </c>
    </row>
    <row r="4141" spans="1:29" x14ac:dyDescent="0.25">
      <c r="A4141" s="44" t="str">
        <f t="shared" si="321"/>
        <v xml:space="preserve"> Metals Financial</v>
      </c>
      <c r="B4141" s="44" t="str">
        <f t="shared" si="322"/>
        <v/>
      </c>
      <c r="C4141" s="44" t="str">
        <f t="shared" si="323"/>
        <v>Metals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1</v>
      </c>
      <c r="F4141" s="218">
        <f t="shared" si="325"/>
        <v>6</v>
      </c>
      <c r="G4141" s="207">
        <v>1267909</v>
      </c>
      <c r="H4141" s="203">
        <v>37029.494189814817</v>
      </c>
      <c r="I4141" t="s">
        <v>2694</v>
      </c>
      <c r="M4141" t="s">
        <v>2482</v>
      </c>
      <c r="N4141" t="s">
        <v>3896</v>
      </c>
      <c r="O4141" t="s">
        <v>3897</v>
      </c>
      <c r="Q4141" s="204">
        <v>6</v>
      </c>
      <c r="S4141" t="s">
        <v>3898</v>
      </c>
      <c r="T4141" t="s">
        <v>3899</v>
      </c>
      <c r="U4141" s="206">
        <v>1719</v>
      </c>
      <c r="V4141" t="s">
        <v>2695</v>
      </c>
      <c r="W4141" t="s">
        <v>3922</v>
      </c>
      <c r="X4141" t="s">
        <v>3902</v>
      </c>
      <c r="Y4141" t="s">
        <v>3903</v>
      </c>
      <c r="Z4141" t="s">
        <v>3904</v>
      </c>
      <c r="AA4141">
        <v>2140334</v>
      </c>
    </row>
    <row r="4142" spans="1:29" x14ac:dyDescent="0.25">
      <c r="A4142" s="44" t="str">
        <f t="shared" si="321"/>
        <v xml:space="preserve"> Metals Financial</v>
      </c>
      <c r="B4142" s="44" t="str">
        <f t="shared" si="322"/>
        <v/>
      </c>
      <c r="C4142" s="44" t="str">
        <f t="shared" si="323"/>
        <v>Metals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8">
        <f t="shared" si="325"/>
        <v>20</v>
      </c>
      <c r="G4142" s="207">
        <v>1267910</v>
      </c>
      <c r="H4142" s="203">
        <v>37029.494247685187</v>
      </c>
      <c r="I4142" t="s">
        <v>3825</v>
      </c>
      <c r="M4142" t="s">
        <v>2482</v>
      </c>
      <c r="N4142" t="s">
        <v>3951</v>
      </c>
      <c r="O4142" t="s">
        <v>3952</v>
      </c>
      <c r="P4142" s="204">
        <v>20</v>
      </c>
      <c r="S4142" t="s">
        <v>3898</v>
      </c>
      <c r="T4142" t="s">
        <v>3899</v>
      </c>
      <c r="U4142" s="206">
        <v>1548</v>
      </c>
      <c r="V4142" t="s">
        <v>3826</v>
      </c>
      <c r="W4142" t="s">
        <v>3922</v>
      </c>
      <c r="X4142" t="s">
        <v>3902</v>
      </c>
      <c r="Y4142" t="s">
        <v>3903</v>
      </c>
      <c r="Z4142" t="s">
        <v>3904</v>
      </c>
      <c r="AA4142">
        <v>2140332</v>
      </c>
    </row>
    <row r="4143" spans="1:29" x14ac:dyDescent="0.25">
      <c r="A4143" s="44" t="str">
        <f t="shared" si="321"/>
        <v xml:space="preserve"> Metals Financial</v>
      </c>
      <c r="B4143" s="44" t="str">
        <f t="shared" si="322"/>
        <v/>
      </c>
      <c r="C4143" s="44" t="str">
        <f t="shared" si="323"/>
        <v>Metals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</v>
      </c>
      <c r="F4143" s="218">
        <f t="shared" si="325"/>
        <v>20</v>
      </c>
      <c r="G4143" s="207">
        <v>1267911</v>
      </c>
      <c r="H4143" s="203">
        <v>37029.494363425925</v>
      </c>
      <c r="I4143" t="s">
        <v>4037</v>
      </c>
      <c r="M4143" t="s">
        <v>2482</v>
      </c>
      <c r="N4143" t="s">
        <v>3951</v>
      </c>
      <c r="O4143" t="s">
        <v>3952</v>
      </c>
      <c r="Q4143" s="204">
        <v>20</v>
      </c>
      <c r="S4143" t="s">
        <v>3898</v>
      </c>
      <c r="T4143" t="s">
        <v>3899</v>
      </c>
      <c r="U4143" s="206">
        <v>1549</v>
      </c>
      <c r="V4143" t="s">
        <v>3207</v>
      </c>
      <c r="W4143" t="s">
        <v>3922</v>
      </c>
      <c r="X4143" t="s">
        <v>3902</v>
      </c>
      <c r="Y4143" t="s">
        <v>3903</v>
      </c>
      <c r="Z4143" t="s">
        <v>3904</v>
      </c>
      <c r="AA4143">
        <v>2140328</v>
      </c>
    </row>
    <row r="4144" spans="1:29" x14ac:dyDescent="0.25">
      <c r="A4144" s="44" t="str">
        <f t="shared" si="321"/>
        <v xml:space="preserve"> Metals Financial</v>
      </c>
      <c r="B4144" s="44" t="str">
        <f t="shared" si="322"/>
        <v/>
      </c>
      <c r="C4144" s="44" t="str">
        <f t="shared" si="323"/>
        <v>Metals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1</v>
      </c>
      <c r="F4144" s="218">
        <f t="shared" si="325"/>
        <v>10</v>
      </c>
      <c r="G4144" s="207">
        <v>1267913</v>
      </c>
      <c r="H4144" s="203">
        <v>37029.494525462964</v>
      </c>
      <c r="I4144" t="s">
        <v>3796</v>
      </c>
      <c r="M4144" t="s">
        <v>2482</v>
      </c>
      <c r="N4144" t="s">
        <v>3896</v>
      </c>
      <c r="O4144" t="s">
        <v>3897</v>
      </c>
      <c r="P4144" s="204">
        <v>10</v>
      </c>
      <c r="S4144" t="s">
        <v>3898</v>
      </c>
      <c r="T4144" t="s">
        <v>3899</v>
      </c>
      <c r="U4144" s="206">
        <v>1718</v>
      </c>
      <c r="V4144" t="s">
        <v>3797</v>
      </c>
      <c r="W4144" t="s">
        <v>3922</v>
      </c>
      <c r="X4144" t="s">
        <v>3902</v>
      </c>
      <c r="Y4144" t="s">
        <v>3903</v>
      </c>
      <c r="Z4144" t="s">
        <v>3904</v>
      </c>
      <c r="AA4144">
        <v>2140324</v>
      </c>
    </row>
    <row r="4145" spans="1:29" x14ac:dyDescent="0.25">
      <c r="A4145" s="44" t="str">
        <f t="shared" si="321"/>
        <v xml:space="preserve"> Metals Financial</v>
      </c>
      <c r="B4145" s="44" t="str">
        <f t="shared" si="322"/>
        <v/>
      </c>
      <c r="C4145" s="44" t="str">
        <f t="shared" si="323"/>
        <v>Metals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1</v>
      </c>
      <c r="F4145" s="218">
        <f t="shared" si="325"/>
        <v>20</v>
      </c>
      <c r="G4145" s="207">
        <v>1267914</v>
      </c>
      <c r="H4145" s="203">
        <v>37029.494560185187</v>
      </c>
      <c r="I4145" t="s">
        <v>3966</v>
      </c>
      <c r="M4145" t="s">
        <v>2482</v>
      </c>
      <c r="N4145" t="s">
        <v>3896</v>
      </c>
      <c r="O4145" t="s">
        <v>3897</v>
      </c>
      <c r="Q4145" s="204">
        <v>20</v>
      </c>
      <c r="S4145" t="s">
        <v>3898</v>
      </c>
      <c r="T4145" t="s">
        <v>3899</v>
      </c>
      <c r="U4145" s="206">
        <v>1720</v>
      </c>
      <c r="V4145" t="s">
        <v>3051</v>
      </c>
      <c r="W4145" t="s">
        <v>3922</v>
      </c>
      <c r="X4145" t="s">
        <v>3902</v>
      </c>
      <c r="Y4145" t="s">
        <v>3903</v>
      </c>
      <c r="Z4145" t="s">
        <v>3904</v>
      </c>
      <c r="AA4145">
        <v>2140322</v>
      </c>
    </row>
    <row r="4146" spans="1:29" x14ac:dyDescent="0.25">
      <c r="A4146" s="44" t="str">
        <f t="shared" si="321"/>
        <v xml:space="preserve"> Metals Financial</v>
      </c>
      <c r="B4146" s="44" t="str">
        <f t="shared" si="322"/>
        <v/>
      </c>
      <c r="C4146" s="44" t="str">
        <f t="shared" si="323"/>
        <v>Metals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1</v>
      </c>
      <c r="F4146" s="218">
        <f t="shared" si="325"/>
        <v>10</v>
      </c>
      <c r="G4146" s="207">
        <v>1267915</v>
      </c>
      <c r="H4146" s="203">
        <v>37029.494629629633</v>
      </c>
      <c r="I4146" t="s">
        <v>4018</v>
      </c>
      <c r="M4146" t="s">
        <v>2482</v>
      </c>
      <c r="N4146" t="s">
        <v>3896</v>
      </c>
      <c r="O4146" t="s">
        <v>3897</v>
      </c>
      <c r="P4146" s="204">
        <v>10</v>
      </c>
      <c r="S4146" t="s">
        <v>3898</v>
      </c>
      <c r="T4146" t="s">
        <v>3899</v>
      </c>
      <c r="U4146" s="206">
        <v>1719</v>
      </c>
      <c r="V4146" t="s">
        <v>4021</v>
      </c>
      <c r="W4146" t="s">
        <v>3922</v>
      </c>
      <c r="X4146" t="s">
        <v>3902</v>
      </c>
      <c r="Y4146" t="s">
        <v>3903</v>
      </c>
      <c r="Z4146" t="s">
        <v>3904</v>
      </c>
      <c r="AA4146">
        <v>2140320</v>
      </c>
    </row>
    <row r="4147" spans="1:29" x14ac:dyDescent="0.25">
      <c r="A4147" s="44" t="str">
        <f t="shared" si="321"/>
        <v xml:space="preserve"> Metals Financial</v>
      </c>
      <c r="B4147" s="44" t="str">
        <f t="shared" si="322"/>
        <v/>
      </c>
      <c r="C4147" s="44" t="str">
        <f t="shared" si="323"/>
        <v>Metals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</v>
      </c>
      <c r="F4147" s="218">
        <f t="shared" si="325"/>
        <v>10</v>
      </c>
      <c r="G4147" s="207">
        <v>1267916</v>
      </c>
      <c r="H4147" s="203">
        <v>37029.494780092595</v>
      </c>
      <c r="I4147" t="s">
        <v>3971</v>
      </c>
      <c r="M4147" t="s">
        <v>2482</v>
      </c>
      <c r="N4147" t="s">
        <v>3951</v>
      </c>
      <c r="O4147" t="s">
        <v>3952</v>
      </c>
      <c r="Q4147" s="204">
        <v>10</v>
      </c>
      <c r="S4147" t="s">
        <v>3898</v>
      </c>
      <c r="T4147" t="s">
        <v>3899</v>
      </c>
      <c r="U4147" s="206">
        <v>1549</v>
      </c>
      <c r="V4147" t="s">
        <v>4015</v>
      </c>
      <c r="W4147" t="s">
        <v>3922</v>
      </c>
      <c r="X4147" t="s">
        <v>3902</v>
      </c>
      <c r="Y4147" t="s">
        <v>3903</v>
      </c>
      <c r="Z4147" t="s">
        <v>3904</v>
      </c>
      <c r="AA4147">
        <v>2140318</v>
      </c>
    </row>
    <row r="4148" spans="1:29" x14ac:dyDescent="0.25">
      <c r="A4148" s="44" t="str">
        <f t="shared" si="321"/>
        <v>US Power Physical</v>
      </c>
      <c r="B4148" s="44" t="str">
        <f t="shared" si="322"/>
        <v>US</v>
      </c>
      <c r="C4148" s="44" t="str">
        <f t="shared" si="323"/>
        <v>Power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30</v>
      </c>
      <c r="F4148" s="218">
        <f t="shared" si="325"/>
        <v>750</v>
      </c>
      <c r="G4148" s="207">
        <v>1267919</v>
      </c>
      <c r="H4148" s="203">
        <v>37029.495324074072</v>
      </c>
      <c r="I4148" t="s">
        <v>2704</v>
      </c>
      <c r="M4148" t="s">
        <v>3301</v>
      </c>
      <c r="N4148" t="s">
        <v>2406</v>
      </c>
      <c r="O4148" t="s">
        <v>680</v>
      </c>
      <c r="P4148" s="204">
        <v>25</v>
      </c>
      <c r="S4148" t="s">
        <v>2475</v>
      </c>
      <c r="T4148" t="s">
        <v>3899</v>
      </c>
      <c r="U4148" s="206">
        <v>195</v>
      </c>
      <c r="V4148" t="s">
        <v>2485</v>
      </c>
      <c r="W4148" t="s">
        <v>2945</v>
      </c>
      <c r="X4148" t="s">
        <v>2946</v>
      </c>
      <c r="Y4148" t="s">
        <v>4166</v>
      </c>
      <c r="Z4148" t="s">
        <v>3527</v>
      </c>
      <c r="AA4148">
        <v>615554.1</v>
      </c>
      <c r="AB4148" s="203">
        <v>37043.875</v>
      </c>
      <c r="AC4148" s="203">
        <v>37072.875</v>
      </c>
    </row>
    <row r="4149" spans="1:29" x14ac:dyDescent="0.25">
      <c r="A4149" s="44" t="str">
        <f t="shared" si="321"/>
        <v xml:space="preserve"> Metals Financial</v>
      </c>
      <c r="B4149" s="44" t="str">
        <f t="shared" si="322"/>
        <v/>
      </c>
      <c r="C4149" s="44" t="str">
        <f t="shared" si="323"/>
        <v>Metals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1</v>
      </c>
      <c r="F4149" s="218">
        <f t="shared" si="325"/>
        <v>20</v>
      </c>
      <c r="G4149" s="207">
        <v>1267920</v>
      </c>
      <c r="H4149" s="203">
        <v>37029.495381944442</v>
      </c>
      <c r="I4149" t="s">
        <v>4018</v>
      </c>
      <c r="M4149" t="s">
        <v>2482</v>
      </c>
      <c r="N4149" t="s">
        <v>3896</v>
      </c>
      <c r="O4149" t="s">
        <v>3897</v>
      </c>
      <c r="Q4149" s="204">
        <v>20</v>
      </c>
      <c r="S4149" t="s">
        <v>3898</v>
      </c>
      <c r="T4149" t="s">
        <v>3899</v>
      </c>
      <c r="U4149" s="206">
        <v>1720</v>
      </c>
      <c r="V4149" t="s">
        <v>4021</v>
      </c>
      <c r="W4149" t="s">
        <v>3922</v>
      </c>
      <c r="X4149" t="s">
        <v>3902</v>
      </c>
      <c r="Y4149" t="s">
        <v>3903</v>
      </c>
      <c r="Z4149" t="s">
        <v>3904</v>
      </c>
      <c r="AA4149">
        <v>2140316</v>
      </c>
    </row>
    <row r="4150" spans="1:29" x14ac:dyDescent="0.25">
      <c r="A4150" s="44" t="str">
        <f t="shared" si="321"/>
        <v xml:space="preserve"> Metals Financial</v>
      </c>
      <c r="B4150" s="44" t="str">
        <f t="shared" si="322"/>
        <v/>
      </c>
      <c r="C4150" s="44" t="str">
        <f t="shared" si="323"/>
        <v>Metals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1</v>
      </c>
      <c r="F4150" s="218">
        <f t="shared" si="325"/>
        <v>2</v>
      </c>
      <c r="G4150" s="207">
        <v>1267921</v>
      </c>
      <c r="H4150" s="203">
        <v>37029.49554398148</v>
      </c>
      <c r="I4150" t="s">
        <v>1185</v>
      </c>
      <c r="M4150" t="s">
        <v>2482</v>
      </c>
      <c r="N4150" t="s">
        <v>3896</v>
      </c>
      <c r="O4150" t="s">
        <v>3897</v>
      </c>
      <c r="P4150" s="204">
        <v>2</v>
      </c>
      <c r="S4150" t="s">
        <v>3898</v>
      </c>
      <c r="T4150" t="s">
        <v>3899</v>
      </c>
      <c r="U4150" s="206">
        <v>1719</v>
      </c>
      <c r="V4150" t="s">
        <v>1186</v>
      </c>
      <c r="W4150" t="s">
        <v>3922</v>
      </c>
      <c r="X4150" t="s">
        <v>3902</v>
      </c>
      <c r="Y4150" t="s">
        <v>3903</v>
      </c>
      <c r="Z4150" t="s">
        <v>3904</v>
      </c>
      <c r="AA4150">
        <v>2140314</v>
      </c>
    </row>
    <row r="4151" spans="1:29" x14ac:dyDescent="0.25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153</v>
      </c>
      <c r="F4151" s="218">
        <f t="shared" si="325"/>
        <v>765000</v>
      </c>
      <c r="G4151" s="207">
        <v>1267922</v>
      </c>
      <c r="H4151" s="203">
        <v>37029.495891203704</v>
      </c>
      <c r="I4151" t="s">
        <v>3639</v>
      </c>
      <c r="M4151" t="s">
        <v>2476</v>
      </c>
      <c r="N4151" t="s">
        <v>2711</v>
      </c>
      <c r="O4151" t="s">
        <v>2310</v>
      </c>
      <c r="Q4151" s="204">
        <v>5000</v>
      </c>
      <c r="S4151" t="s">
        <v>2477</v>
      </c>
      <c r="T4151" t="s">
        <v>3899</v>
      </c>
      <c r="U4151" s="206">
        <v>4.3250000000000002</v>
      </c>
      <c r="V4151" t="s">
        <v>2361</v>
      </c>
      <c r="W4151" t="s">
        <v>3390</v>
      </c>
      <c r="X4151" t="s">
        <v>2713</v>
      </c>
      <c r="Y4151" t="s">
        <v>3964</v>
      </c>
      <c r="Z4151" t="s">
        <v>3532</v>
      </c>
      <c r="AA4151" t="s">
        <v>681</v>
      </c>
      <c r="AB4151" s="203">
        <v>37043</v>
      </c>
      <c r="AC4151" s="203">
        <v>37195</v>
      </c>
    </row>
    <row r="4152" spans="1:29" x14ac:dyDescent="0.25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18">
        <f t="shared" si="325"/>
        <v>3000</v>
      </c>
      <c r="G4152" s="207">
        <v>1267923</v>
      </c>
      <c r="H4152" s="203">
        <v>37029.496157407404</v>
      </c>
      <c r="I4152" t="s">
        <v>2949</v>
      </c>
      <c r="M4152" t="s">
        <v>2476</v>
      </c>
      <c r="N4152" t="s">
        <v>2985</v>
      </c>
      <c r="O4152" t="s">
        <v>2254</v>
      </c>
      <c r="Q4152" s="204">
        <v>100</v>
      </c>
      <c r="S4152" t="s">
        <v>2885</v>
      </c>
      <c r="T4152" t="s">
        <v>3899</v>
      </c>
      <c r="U4152" s="206">
        <v>1.4999999999999999E-2</v>
      </c>
      <c r="V4152" t="s">
        <v>2950</v>
      </c>
      <c r="W4152" t="s">
        <v>2886</v>
      </c>
      <c r="X4152" t="s">
        <v>2887</v>
      </c>
      <c r="Y4152" t="s">
        <v>3964</v>
      </c>
      <c r="Z4152" t="s">
        <v>3532</v>
      </c>
      <c r="AA4152" t="s">
        <v>682</v>
      </c>
      <c r="AB4152" s="203">
        <v>37043</v>
      </c>
      <c r="AC4152" s="203">
        <v>37072</v>
      </c>
    </row>
    <row r="4153" spans="1:29" x14ac:dyDescent="0.25">
      <c r="A4153" s="44" t="str">
        <f t="shared" si="321"/>
        <v xml:space="preserve"> Metals Financial</v>
      </c>
      <c r="B4153" s="44" t="str">
        <f t="shared" si="322"/>
        <v/>
      </c>
      <c r="C4153" s="44" t="str">
        <f t="shared" si="323"/>
        <v>Metals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1</v>
      </c>
      <c r="F4153" s="218">
        <f t="shared" si="325"/>
        <v>5</v>
      </c>
      <c r="G4153" s="207">
        <v>1267925</v>
      </c>
      <c r="H4153" s="203">
        <v>37029.496365740742</v>
      </c>
      <c r="I4153" t="s">
        <v>4156</v>
      </c>
      <c r="M4153" t="s">
        <v>2482</v>
      </c>
      <c r="N4153" t="s">
        <v>3896</v>
      </c>
      <c r="O4153" t="s">
        <v>3897</v>
      </c>
      <c r="P4153" s="204">
        <v>5</v>
      </c>
      <c r="S4153" t="s">
        <v>3898</v>
      </c>
      <c r="T4153" t="s">
        <v>3899</v>
      </c>
      <c r="U4153" s="206">
        <v>1719</v>
      </c>
      <c r="V4153" t="s">
        <v>4098</v>
      </c>
      <c r="W4153" t="s">
        <v>3922</v>
      </c>
      <c r="X4153" t="s">
        <v>3902</v>
      </c>
      <c r="Y4153" t="s">
        <v>3903</v>
      </c>
      <c r="Z4153" t="s">
        <v>3904</v>
      </c>
      <c r="AA4153">
        <v>2140312</v>
      </c>
    </row>
    <row r="4154" spans="1:29" x14ac:dyDescent="0.25">
      <c r="A4154" s="44" t="str">
        <f t="shared" si="321"/>
        <v>US Crude Financial</v>
      </c>
      <c r="B4154" s="44" t="str">
        <f t="shared" si="322"/>
        <v>US</v>
      </c>
      <c r="C4154" s="44" t="str">
        <f t="shared" si="323"/>
        <v>Crude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18">
        <f t="shared" si="325"/>
        <v>25000</v>
      </c>
      <c r="G4154" s="207">
        <v>1267926</v>
      </c>
      <c r="H4154" s="203">
        <v>37029.497499999998</v>
      </c>
      <c r="I4154" t="s">
        <v>2710</v>
      </c>
      <c r="M4154" t="s">
        <v>3626</v>
      </c>
      <c r="N4154" t="s">
        <v>3698</v>
      </c>
      <c r="O4154" t="s">
        <v>3829</v>
      </c>
      <c r="Q4154" s="204">
        <v>25000</v>
      </c>
      <c r="S4154" t="s">
        <v>2479</v>
      </c>
      <c r="T4154" t="s">
        <v>3899</v>
      </c>
      <c r="U4154" s="206">
        <v>-0.43</v>
      </c>
      <c r="V4154" t="s">
        <v>3776</v>
      </c>
      <c r="W4154" t="s">
        <v>3700</v>
      </c>
      <c r="X4154" t="s">
        <v>3701</v>
      </c>
      <c r="Y4154" t="s">
        <v>3964</v>
      </c>
      <c r="Z4154" t="s">
        <v>3532</v>
      </c>
      <c r="AA4154" t="s">
        <v>683</v>
      </c>
      <c r="AB4154" s="203">
        <v>37043</v>
      </c>
      <c r="AC4154" s="203">
        <v>37072</v>
      </c>
    </row>
    <row r="4155" spans="1:29" x14ac:dyDescent="0.25">
      <c r="A4155" s="44" t="str">
        <f t="shared" si="321"/>
        <v xml:space="preserve"> Metals Financial</v>
      </c>
      <c r="B4155" s="44" t="str">
        <f t="shared" si="322"/>
        <v/>
      </c>
      <c r="C4155" s="44" t="str">
        <f t="shared" si="323"/>
        <v>Metals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1</v>
      </c>
      <c r="F4155" s="218">
        <f t="shared" si="325"/>
        <v>13</v>
      </c>
      <c r="G4155" s="207">
        <v>1267927</v>
      </c>
      <c r="H4155" s="203">
        <v>37029.497557870367</v>
      </c>
      <c r="I4155" t="s">
        <v>1195</v>
      </c>
      <c r="M4155" t="s">
        <v>2482</v>
      </c>
      <c r="N4155" t="s">
        <v>3896</v>
      </c>
      <c r="O4155" t="s">
        <v>3897</v>
      </c>
      <c r="P4155" s="204">
        <v>13</v>
      </c>
      <c r="S4155" t="s">
        <v>3898</v>
      </c>
      <c r="T4155" t="s">
        <v>3899</v>
      </c>
      <c r="U4155" s="206">
        <v>1719</v>
      </c>
      <c r="V4155" t="s">
        <v>1196</v>
      </c>
      <c r="W4155" t="s">
        <v>3922</v>
      </c>
      <c r="X4155" t="s">
        <v>3902</v>
      </c>
      <c r="Y4155" t="s">
        <v>3903</v>
      </c>
      <c r="Z4155" t="s">
        <v>3904</v>
      </c>
      <c r="AA4155">
        <v>2140310</v>
      </c>
    </row>
    <row r="4156" spans="1:29" x14ac:dyDescent="0.25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365</v>
      </c>
      <c r="F4156" s="218">
        <f t="shared" si="325"/>
        <v>1825000</v>
      </c>
      <c r="G4156" s="207">
        <v>1267928</v>
      </c>
      <c r="H4156" s="203">
        <v>37029.497893518521</v>
      </c>
      <c r="I4156" t="s">
        <v>2474</v>
      </c>
      <c r="M4156" t="s">
        <v>2476</v>
      </c>
      <c r="N4156" t="s">
        <v>2711</v>
      </c>
      <c r="O4156" t="s">
        <v>3178</v>
      </c>
      <c r="Q4156" s="204">
        <v>5000</v>
      </c>
      <c r="S4156" t="s">
        <v>2477</v>
      </c>
      <c r="T4156" t="s">
        <v>3899</v>
      </c>
      <c r="U4156" s="206">
        <v>4.4000000000000004</v>
      </c>
      <c r="V4156" t="s">
        <v>2780</v>
      </c>
      <c r="W4156" t="s">
        <v>3390</v>
      </c>
      <c r="X4156" t="s">
        <v>2713</v>
      </c>
      <c r="Y4156" t="s">
        <v>3964</v>
      </c>
      <c r="Z4156" t="s">
        <v>3532</v>
      </c>
      <c r="AA4156" t="s">
        <v>684</v>
      </c>
      <c r="AB4156" s="203">
        <v>37257.875</v>
      </c>
      <c r="AC4156" s="203">
        <v>37621.875</v>
      </c>
    </row>
    <row r="4157" spans="1:29" x14ac:dyDescent="0.25">
      <c r="A4157" s="44" t="str">
        <f t="shared" si="321"/>
        <v>US Crude Financial</v>
      </c>
      <c r="B4157" s="44" t="str">
        <f t="shared" si="322"/>
        <v>US</v>
      </c>
      <c r="C4157" s="44" t="str">
        <f t="shared" si="323"/>
        <v>Crude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</v>
      </c>
      <c r="F4157" s="218">
        <f t="shared" si="325"/>
        <v>50000</v>
      </c>
      <c r="G4157" s="207">
        <v>1267930</v>
      </c>
      <c r="H4157" s="203">
        <v>37029.498611111114</v>
      </c>
      <c r="I4157" t="s">
        <v>4149</v>
      </c>
      <c r="M4157" t="s">
        <v>3626</v>
      </c>
      <c r="N4157" t="s">
        <v>4150</v>
      </c>
      <c r="O4157" t="s">
        <v>2550</v>
      </c>
      <c r="P4157" s="204">
        <v>50000</v>
      </c>
      <c r="S4157" t="s">
        <v>2483</v>
      </c>
      <c r="T4157" t="s">
        <v>3899</v>
      </c>
      <c r="U4157" s="206">
        <v>29.9</v>
      </c>
      <c r="V4157" t="s">
        <v>2999</v>
      </c>
      <c r="W4157" t="s">
        <v>4153</v>
      </c>
      <c r="X4157" t="s">
        <v>4154</v>
      </c>
      <c r="Y4157" t="s">
        <v>3964</v>
      </c>
      <c r="Z4157" t="s">
        <v>3532</v>
      </c>
      <c r="AA4157" t="s">
        <v>685</v>
      </c>
      <c r="AB4157" s="203">
        <v>37073</v>
      </c>
      <c r="AC4157" s="203">
        <v>37103</v>
      </c>
    </row>
    <row r="4158" spans="1:29" x14ac:dyDescent="0.25">
      <c r="A4158" s="44" t="str">
        <f t="shared" si="321"/>
        <v>US Power Physical</v>
      </c>
      <c r="B4158" s="44" t="str">
        <f t="shared" si="322"/>
        <v>US</v>
      </c>
      <c r="C4158" s="44" t="str">
        <f t="shared" si="323"/>
        <v>Power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10</v>
      </c>
      <c r="F4158" s="218">
        <f t="shared" si="325"/>
        <v>250</v>
      </c>
      <c r="G4158" s="207">
        <v>1267931</v>
      </c>
      <c r="H4158" s="203">
        <v>37029.499016203707</v>
      </c>
      <c r="I4158" t="s">
        <v>2704</v>
      </c>
      <c r="M4158" t="s">
        <v>3301</v>
      </c>
      <c r="N4158" t="s">
        <v>2406</v>
      </c>
      <c r="O4158" t="s">
        <v>686</v>
      </c>
      <c r="P4158" s="204">
        <v>25</v>
      </c>
      <c r="S4158" t="s">
        <v>2475</v>
      </c>
      <c r="T4158" t="s">
        <v>3899</v>
      </c>
      <c r="U4158" s="206">
        <v>325</v>
      </c>
      <c r="V4158" t="s">
        <v>2485</v>
      </c>
      <c r="W4158" t="s">
        <v>2417</v>
      </c>
      <c r="X4158" t="s">
        <v>2451</v>
      </c>
      <c r="Y4158" t="s">
        <v>4166</v>
      </c>
      <c r="Z4158" t="s">
        <v>3527</v>
      </c>
      <c r="AA4158">
        <v>615556.1</v>
      </c>
      <c r="AB4158" s="203">
        <v>37033.875</v>
      </c>
      <c r="AC4158" s="203">
        <v>37042.875</v>
      </c>
    </row>
    <row r="4159" spans="1:29" x14ac:dyDescent="0.25">
      <c r="A4159" s="44" t="str">
        <f t="shared" si="321"/>
        <v>US Crude Financial</v>
      </c>
      <c r="B4159" s="44" t="str">
        <f t="shared" si="322"/>
        <v>US</v>
      </c>
      <c r="C4159" s="44" t="str">
        <f t="shared" si="323"/>
        <v>Crude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1</v>
      </c>
      <c r="F4159" s="218">
        <f t="shared" si="325"/>
        <v>25000</v>
      </c>
      <c r="G4159" s="207">
        <v>1267932</v>
      </c>
      <c r="H4159" s="203">
        <v>37029.499236111114</v>
      </c>
      <c r="I4159" t="s">
        <v>2710</v>
      </c>
      <c r="M4159" t="s">
        <v>3626</v>
      </c>
      <c r="N4159" t="s">
        <v>3698</v>
      </c>
      <c r="O4159" t="s">
        <v>3829</v>
      </c>
      <c r="P4159" s="204">
        <v>25000</v>
      </c>
      <c r="S4159" t="s">
        <v>2479</v>
      </c>
      <c r="T4159" t="s">
        <v>3899</v>
      </c>
      <c r="U4159" s="206">
        <v>-0.44</v>
      </c>
      <c r="V4159" t="s">
        <v>3743</v>
      </c>
      <c r="W4159" t="s">
        <v>3700</v>
      </c>
      <c r="X4159" t="s">
        <v>3701</v>
      </c>
      <c r="Y4159" t="s">
        <v>3964</v>
      </c>
      <c r="Z4159" t="s">
        <v>3532</v>
      </c>
      <c r="AA4159" t="s">
        <v>687</v>
      </c>
      <c r="AB4159" s="203">
        <v>37043</v>
      </c>
      <c r="AC4159" s="203">
        <v>37072</v>
      </c>
    </row>
    <row r="4160" spans="1:29" x14ac:dyDescent="0.25">
      <c r="A4160" s="44" t="str">
        <f t="shared" si="321"/>
        <v xml:space="preserve"> Metals Financial</v>
      </c>
      <c r="B4160" s="44" t="str">
        <f t="shared" si="322"/>
        <v/>
      </c>
      <c r="C4160" s="44" t="str">
        <f t="shared" si="323"/>
        <v>Metals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8">
        <f t="shared" si="325"/>
        <v>10</v>
      </c>
      <c r="G4160" s="207">
        <v>1267934</v>
      </c>
      <c r="H4160" s="203">
        <v>37029.500011574077</v>
      </c>
      <c r="I4160" t="s">
        <v>1191</v>
      </c>
      <c r="M4160" t="s">
        <v>2482</v>
      </c>
      <c r="N4160" t="s">
        <v>3896</v>
      </c>
      <c r="O4160" t="s">
        <v>3897</v>
      </c>
      <c r="Q4160" s="204">
        <v>10</v>
      </c>
      <c r="S4160" t="s">
        <v>3898</v>
      </c>
      <c r="T4160" t="s">
        <v>3899</v>
      </c>
      <c r="U4160" s="206">
        <v>1720</v>
      </c>
      <c r="V4160" t="s">
        <v>3103</v>
      </c>
      <c r="W4160" t="s">
        <v>3922</v>
      </c>
      <c r="X4160" t="s">
        <v>3902</v>
      </c>
      <c r="Y4160" t="s">
        <v>3903</v>
      </c>
      <c r="Z4160" t="s">
        <v>3904</v>
      </c>
      <c r="AA4160">
        <v>2140304</v>
      </c>
    </row>
    <row r="4161" spans="1:29" x14ac:dyDescent="0.25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10</v>
      </c>
      <c r="F4161" s="218">
        <f t="shared" si="325"/>
        <v>250000</v>
      </c>
      <c r="G4161" s="207">
        <v>1267935</v>
      </c>
      <c r="H4161" s="203">
        <v>37029.5000462963</v>
      </c>
      <c r="I4161" t="s">
        <v>3118</v>
      </c>
      <c r="M4161" t="s">
        <v>2476</v>
      </c>
      <c r="N4161" t="s">
        <v>2711</v>
      </c>
      <c r="O4161" t="s">
        <v>558</v>
      </c>
      <c r="P4161" s="204">
        <v>25000</v>
      </c>
      <c r="S4161" t="s">
        <v>2477</v>
      </c>
      <c r="T4161" t="s">
        <v>3899</v>
      </c>
      <c r="U4161" s="206">
        <v>4.16</v>
      </c>
      <c r="V4161" t="s">
        <v>3132</v>
      </c>
      <c r="W4161" t="s">
        <v>3181</v>
      </c>
      <c r="X4161" t="s">
        <v>2306</v>
      </c>
      <c r="Y4161" t="s">
        <v>3964</v>
      </c>
      <c r="Z4161" t="s">
        <v>3532</v>
      </c>
      <c r="AA4161" t="s">
        <v>688</v>
      </c>
      <c r="AB4161" s="203">
        <v>37033.875</v>
      </c>
      <c r="AC4161" s="203">
        <v>37042.875</v>
      </c>
    </row>
    <row r="4162" spans="1:29" x14ac:dyDescent="0.25">
      <c r="A4162" s="44" t="str">
        <f t="shared" si="321"/>
        <v xml:space="preserve"> Metals Financial</v>
      </c>
      <c r="B4162" s="44" t="str">
        <f t="shared" si="322"/>
        <v/>
      </c>
      <c r="C4162" s="44" t="str">
        <f t="shared" si="323"/>
        <v>Metals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8">
        <f t="shared" si="325"/>
        <v>10</v>
      </c>
      <c r="G4162" s="207">
        <v>1267937</v>
      </c>
      <c r="H4162" s="203">
        <v>37029.500092592592</v>
      </c>
      <c r="I4162" t="s">
        <v>3822</v>
      </c>
      <c r="M4162" t="s">
        <v>2482</v>
      </c>
      <c r="N4162" t="s">
        <v>3896</v>
      </c>
      <c r="O4162" t="s">
        <v>3897</v>
      </c>
      <c r="Q4162" s="204">
        <v>10</v>
      </c>
      <c r="S4162" t="s">
        <v>3898</v>
      </c>
      <c r="T4162" t="s">
        <v>3899</v>
      </c>
      <c r="U4162" s="206">
        <v>1720</v>
      </c>
      <c r="V4162" t="s">
        <v>3823</v>
      </c>
      <c r="W4162" t="s">
        <v>3922</v>
      </c>
      <c r="X4162" t="s">
        <v>3902</v>
      </c>
      <c r="Y4162" t="s">
        <v>3903</v>
      </c>
      <c r="Z4162" t="s">
        <v>3904</v>
      </c>
      <c r="AA4162">
        <v>2140302</v>
      </c>
    </row>
    <row r="4163" spans="1:29" x14ac:dyDescent="0.25">
      <c r="A4163" s="44" t="str">
        <f t="shared" si="321"/>
        <v xml:space="preserve"> Natural Gas Physical</v>
      </c>
      <c r="B4163" s="44" t="str">
        <f t="shared" si="322"/>
        <v/>
      </c>
      <c r="C4163" s="44" t="str">
        <f t="shared" si="323"/>
        <v>Natural Gas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1</v>
      </c>
      <c r="F4163" s="218">
        <f t="shared" si="325"/>
        <v>5000</v>
      </c>
      <c r="G4163" s="207">
        <v>1267938</v>
      </c>
      <c r="H4163" s="203">
        <v>37029.500185185185</v>
      </c>
      <c r="I4163" t="s">
        <v>2917</v>
      </c>
      <c r="M4163" t="s">
        <v>2476</v>
      </c>
      <c r="N4163" t="s">
        <v>2391</v>
      </c>
      <c r="O4163" t="s">
        <v>2538</v>
      </c>
      <c r="P4163" s="204">
        <v>5000</v>
      </c>
      <c r="S4163" t="s">
        <v>4050</v>
      </c>
      <c r="T4163" t="s">
        <v>2392</v>
      </c>
      <c r="U4163" s="206">
        <v>5.42</v>
      </c>
      <c r="V4163" t="s">
        <v>2971</v>
      </c>
      <c r="W4163" t="s">
        <v>2394</v>
      </c>
      <c r="X4163" t="s">
        <v>2395</v>
      </c>
      <c r="Y4163" t="s">
        <v>3114</v>
      </c>
      <c r="Z4163" t="s">
        <v>3533</v>
      </c>
      <c r="AA4163">
        <v>798501</v>
      </c>
      <c r="AB4163" s="203">
        <v>37029.875</v>
      </c>
      <c r="AC4163" s="203">
        <v>37029.875</v>
      </c>
    </row>
    <row r="4164" spans="1:29" x14ac:dyDescent="0.25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10</v>
      </c>
      <c r="F4164" s="218">
        <f t="shared" si="325"/>
        <v>50000</v>
      </c>
      <c r="G4164" s="207">
        <v>1267939</v>
      </c>
      <c r="H4164" s="203">
        <v>37029.501018518517</v>
      </c>
      <c r="I4164" t="s">
        <v>3133</v>
      </c>
      <c r="M4164" t="s">
        <v>2476</v>
      </c>
      <c r="N4164" t="s">
        <v>2711</v>
      </c>
      <c r="O4164" t="s">
        <v>689</v>
      </c>
      <c r="Q4164" s="204">
        <v>5000</v>
      </c>
      <c r="S4164" t="s">
        <v>2477</v>
      </c>
      <c r="T4164" t="s">
        <v>3899</v>
      </c>
      <c r="U4164" s="206">
        <v>2.6850000000000001</v>
      </c>
      <c r="V4164" t="s">
        <v>2518</v>
      </c>
      <c r="W4164" t="s">
        <v>2400</v>
      </c>
      <c r="X4164" t="s">
        <v>3216</v>
      </c>
      <c r="Y4164" t="s">
        <v>3964</v>
      </c>
      <c r="Z4164" t="s">
        <v>3532</v>
      </c>
      <c r="AA4164" t="s">
        <v>690</v>
      </c>
      <c r="AB4164" s="203">
        <v>37033.875</v>
      </c>
      <c r="AC4164" s="203">
        <v>37042.875</v>
      </c>
    </row>
    <row r="4165" spans="1:29" x14ac:dyDescent="0.25">
      <c r="A4165" s="44" t="str">
        <f t="shared" si="321"/>
        <v xml:space="preserve"> Metals Financial</v>
      </c>
      <c r="B4165" s="44" t="str">
        <f t="shared" si="322"/>
        <v/>
      </c>
      <c r="C4165" s="44" t="str">
        <f t="shared" si="323"/>
        <v>Metals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18">
        <f t="shared" si="325"/>
        <v>20</v>
      </c>
      <c r="G4165" s="207">
        <v>1267940</v>
      </c>
      <c r="H4165" s="203">
        <v>37029.50104166667</v>
      </c>
      <c r="I4165" t="s">
        <v>3966</v>
      </c>
      <c r="M4165" t="s">
        <v>2482</v>
      </c>
      <c r="N4165" t="s">
        <v>3896</v>
      </c>
      <c r="O4165" t="s">
        <v>3897</v>
      </c>
      <c r="Q4165" s="204">
        <v>20</v>
      </c>
      <c r="S4165" t="s">
        <v>3898</v>
      </c>
      <c r="T4165" t="s">
        <v>3899</v>
      </c>
      <c r="U4165" s="206">
        <v>1721</v>
      </c>
      <c r="V4165" t="s">
        <v>3051</v>
      </c>
      <c r="W4165" t="s">
        <v>3922</v>
      </c>
      <c r="X4165" t="s">
        <v>3902</v>
      </c>
      <c r="Y4165" t="s">
        <v>3903</v>
      </c>
      <c r="Z4165" t="s">
        <v>3904</v>
      </c>
      <c r="AA4165">
        <v>2140300</v>
      </c>
    </row>
    <row r="4166" spans="1:29" x14ac:dyDescent="0.25">
      <c r="A4166" s="44" t="str">
        <f t="shared" si="321"/>
        <v xml:space="preserve"> Natural Gas Physical</v>
      </c>
      <c r="B4166" s="44" t="str">
        <f t="shared" si="322"/>
        <v/>
      </c>
      <c r="C4166" s="44" t="str">
        <f t="shared" si="323"/>
        <v>Natural Gas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4</v>
      </c>
      <c r="F4166" s="218">
        <f t="shared" si="325"/>
        <v>20000</v>
      </c>
      <c r="G4166" s="207">
        <v>1267941</v>
      </c>
      <c r="H4166" s="203">
        <v>37029.501134259262</v>
      </c>
      <c r="I4166" t="s">
        <v>115</v>
      </c>
      <c r="M4166" t="s">
        <v>2476</v>
      </c>
      <c r="N4166" t="s">
        <v>2391</v>
      </c>
      <c r="O4166" t="s">
        <v>2080</v>
      </c>
      <c r="P4166" s="204">
        <v>5000</v>
      </c>
      <c r="S4166" t="s">
        <v>4050</v>
      </c>
      <c r="T4166" t="s">
        <v>2392</v>
      </c>
      <c r="U4166" s="206">
        <v>5.41</v>
      </c>
      <c r="V4166" t="s">
        <v>453</v>
      </c>
      <c r="W4166" t="s">
        <v>2394</v>
      </c>
      <c r="X4166" t="s">
        <v>2395</v>
      </c>
      <c r="Y4166" t="s">
        <v>3114</v>
      </c>
      <c r="Z4166" t="s">
        <v>3533</v>
      </c>
      <c r="AA4166">
        <v>798503</v>
      </c>
      <c r="AB4166" s="203">
        <v>37029.875</v>
      </c>
      <c r="AC4166" s="203">
        <v>37032.875</v>
      </c>
    </row>
    <row r="4167" spans="1:29" x14ac:dyDescent="0.25">
      <c r="A4167" s="44" t="str">
        <f t="shared" si="321"/>
        <v xml:space="preserve"> Metals Financial</v>
      </c>
      <c r="B4167" s="44" t="str">
        <f t="shared" si="322"/>
        <v/>
      </c>
      <c r="C4167" s="44" t="str">
        <f t="shared" si="323"/>
        <v>Metals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</v>
      </c>
      <c r="F4167" s="218">
        <f t="shared" si="325"/>
        <v>4</v>
      </c>
      <c r="G4167" s="207">
        <v>1267942</v>
      </c>
      <c r="H4167" s="203">
        <v>37029.501261574071</v>
      </c>
      <c r="I4167" t="s">
        <v>1197</v>
      </c>
      <c r="M4167" t="s">
        <v>2482</v>
      </c>
      <c r="N4167" t="s">
        <v>3896</v>
      </c>
      <c r="O4167" t="s">
        <v>3897</v>
      </c>
      <c r="P4167" s="204">
        <v>4</v>
      </c>
      <c r="S4167" t="s">
        <v>3898</v>
      </c>
      <c r="T4167" t="s">
        <v>3899</v>
      </c>
      <c r="U4167" s="206">
        <v>1720</v>
      </c>
      <c r="V4167" t="s">
        <v>1198</v>
      </c>
      <c r="W4167" t="s">
        <v>3922</v>
      </c>
      <c r="X4167" t="s">
        <v>3902</v>
      </c>
      <c r="Y4167" t="s">
        <v>3903</v>
      </c>
      <c r="Z4167" t="s">
        <v>3904</v>
      </c>
      <c r="AA4167">
        <v>2140298</v>
      </c>
    </row>
    <row r="4168" spans="1:29" x14ac:dyDescent="0.25">
      <c r="A4168" s="44" t="str">
        <f t="shared" si="321"/>
        <v xml:space="preserve"> Metals Financial</v>
      </c>
      <c r="B4168" s="44" t="str">
        <f t="shared" si="322"/>
        <v/>
      </c>
      <c r="C4168" s="44" t="str">
        <f t="shared" si="323"/>
        <v>Metals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1</v>
      </c>
      <c r="F4168" s="218">
        <f t="shared" si="325"/>
        <v>4</v>
      </c>
      <c r="G4168" s="207">
        <v>1267943</v>
      </c>
      <c r="H4168" s="203">
        <v>37029.501458333332</v>
      </c>
      <c r="I4168" t="s">
        <v>3958</v>
      </c>
      <c r="M4168" t="s">
        <v>2482</v>
      </c>
      <c r="N4168" t="s">
        <v>3896</v>
      </c>
      <c r="O4168" t="s">
        <v>3897</v>
      </c>
      <c r="P4168" s="204">
        <v>4</v>
      </c>
      <c r="S4168" t="s">
        <v>3898</v>
      </c>
      <c r="T4168" t="s">
        <v>3899</v>
      </c>
      <c r="U4168" s="206">
        <v>1720</v>
      </c>
      <c r="V4168" t="s">
        <v>4039</v>
      </c>
      <c r="W4168" t="s">
        <v>3922</v>
      </c>
      <c r="X4168" t="s">
        <v>3902</v>
      </c>
      <c r="Y4168" t="s">
        <v>3903</v>
      </c>
      <c r="Z4168" t="s">
        <v>3904</v>
      </c>
      <c r="AA4168">
        <v>2140296</v>
      </c>
    </row>
    <row r="4169" spans="1:29" x14ac:dyDescent="0.25">
      <c r="A4169" s="44" t="str">
        <f t="shared" si="321"/>
        <v xml:space="preserve"> Natural Gas Physical</v>
      </c>
      <c r="B4169" s="44" t="str">
        <f t="shared" si="322"/>
        <v/>
      </c>
      <c r="C4169" s="44" t="str">
        <f t="shared" si="323"/>
        <v>Natural Gas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4</v>
      </c>
      <c r="F4169" s="218">
        <f t="shared" si="325"/>
        <v>10000</v>
      </c>
      <c r="G4169" s="207">
        <v>1267944</v>
      </c>
      <c r="H4169" s="203">
        <v>37029.501493055555</v>
      </c>
      <c r="I4169" t="s">
        <v>3816</v>
      </c>
      <c r="M4169" t="s">
        <v>2476</v>
      </c>
      <c r="N4169" t="s">
        <v>2391</v>
      </c>
      <c r="O4169" t="s">
        <v>2080</v>
      </c>
      <c r="P4169" s="204">
        <v>2500</v>
      </c>
      <c r="S4169" t="s">
        <v>4050</v>
      </c>
      <c r="T4169" t="s">
        <v>2392</v>
      </c>
      <c r="U4169" s="206">
        <v>5.4050000000000002</v>
      </c>
      <c r="V4169" t="s">
        <v>3817</v>
      </c>
      <c r="W4169" t="s">
        <v>2394</v>
      </c>
      <c r="X4169" t="s">
        <v>2395</v>
      </c>
      <c r="Y4169" t="s">
        <v>3114</v>
      </c>
      <c r="Z4169" t="s">
        <v>3533</v>
      </c>
      <c r="AA4169">
        <v>798504</v>
      </c>
      <c r="AB4169" s="203">
        <v>37029.875</v>
      </c>
      <c r="AC4169" s="203">
        <v>37032.875</v>
      </c>
    </row>
    <row r="4170" spans="1:29" x14ac:dyDescent="0.25">
      <c r="A4170" s="44" t="str">
        <f t="shared" si="321"/>
        <v xml:space="preserve"> Metals Financial</v>
      </c>
      <c r="B4170" s="44" t="str">
        <f t="shared" si="322"/>
        <v/>
      </c>
      <c r="C4170" s="44" t="str">
        <f t="shared" si="323"/>
        <v>Metals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8">
        <f t="shared" si="325"/>
        <v>20</v>
      </c>
      <c r="G4170" s="207">
        <v>1267945</v>
      </c>
      <c r="H4170" s="203">
        <v>37029.501574074071</v>
      </c>
      <c r="I4170" t="s">
        <v>3966</v>
      </c>
      <c r="M4170" t="s">
        <v>2482</v>
      </c>
      <c r="N4170" t="s">
        <v>3896</v>
      </c>
      <c r="O4170" t="s">
        <v>3897</v>
      </c>
      <c r="Q4170" s="204">
        <v>20</v>
      </c>
      <c r="S4170" t="s">
        <v>3898</v>
      </c>
      <c r="T4170" t="s">
        <v>3899</v>
      </c>
      <c r="U4170" s="206">
        <v>1722</v>
      </c>
      <c r="V4170" t="s">
        <v>3051</v>
      </c>
      <c r="W4170" t="s">
        <v>3922</v>
      </c>
      <c r="X4170" t="s">
        <v>3902</v>
      </c>
      <c r="Y4170" t="s">
        <v>3903</v>
      </c>
      <c r="Z4170" t="s">
        <v>3904</v>
      </c>
      <c r="AA4170">
        <v>2140294</v>
      </c>
    </row>
    <row r="4171" spans="1:29" x14ac:dyDescent="0.25">
      <c r="A4171" s="44" t="str">
        <f t="shared" ref="A4171:A4234" si="326">B4171&amp;" "&amp;C4171&amp;" "&amp;D4171</f>
        <v>US Weather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Weather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31</v>
      </c>
      <c r="F4171" s="218">
        <f t="shared" ref="F4171:F4234" si="330">E4171*SUM(P4171:Q4171)</f>
        <v>93</v>
      </c>
      <c r="G4171" s="207">
        <v>1267947</v>
      </c>
      <c r="H4171" s="203">
        <v>37029.502118055556</v>
      </c>
      <c r="I4171" t="s">
        <v>3871</v>
      </c>
      <c r="M4171" t="s">
        <v>3236</v>
      </c>
      <c r="N4171" t="s">
        <v>3856</v>
      </c>
      <c r="O4171" t="s">
        <v>2604</v>
      </c>
      <c r="P4171" s="204">
        <v>3</v>
      </c>
      <c r="S4171" t="s">
        <v>3237</v>
      </c>
      <c r="T4171" t="s">
        <v>3899</v>
      </c>
      <c r="U4171" s="206">
        <v>199</v>
      </c>
      <c r="V4171" t="s">
        <v>2573</v>
      </c>
      <c r="W4171" t="s">
        <v>2605</v>
      </c>
      <c r="X4171" t="s">
        <v>3858</v>
      </c>
      <c r="Y4171" t="s">
        <v>3236</v>
      </c>
      <c r="Z4171" t="s">
        <v>3532</v>
      </c>
      <c r="AA4171">
        <v>1267947</v>
      </c>
      <c r="AB4171" s="203">
        <v>37012.875</v>
      </c>
      <c r="AC4171" s="203">
        <v>37042.875</v>
      </c>
    </row>
    <row r="4172" spans="1:29" x14ac:dyDescent="0.25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153</v>
      </c>
      <c r="F4172" s="218">
        <f t="shared" si="330"/>
        <v>382500</v>
      </c>
      <c r="G4172" s="207">
        <v>1267948</v>
      </c>
      <c r="H4172" s="203">
        <v>37029.502349537041</v>
      </c>
      <c r="I4172" t="s">
        <v>3136</v>
      </c>
      <c r="M4172" t="s">
        <v>2476</v>
      </c>
      <c r="N4172" t="s">
        <v>2711</v>
      </c>
      <c r="O4172" t="s">
        <v>2310</v>
      </c>
      <c r="Q4172" s="204">
        <v>2500</v>
      </c>
      <c r="S4172" t="s">
        <v>2477</v>
      </c>
      <c r="T4172" t="s">
        <v>3899</v>
      </c>
      <c r="U4172" s="206">
        <v>4.33</v>
      </c>
      <c r="V4172" t="s">
        <v>2981</v>
      </c>
      <c r="W4172" t="s">
        <v>3390</v>
      </c>
      <c r="X4172" t="s">
        <v>2713</v>
      </c>
      <c r="Y4172" t="s">
        <v>3964</v>
      </c>
      <c r="Z4172" t="s">
        <v>3532</v>
      </c>
      <c r="AA4172" t="s">
        <v>691</v>
      </c>
      <c r="AB4172" s="203">
        <v>37043</v>
      </c>
      <c r="AC4172" s="203">
        <v>37195</v>
      </c>
    </row>
    <row r="4173" spans="1:29" x14ac:dyDescent="0.25">
      <c r="A4173" s="44" t="str">
        <f t="shared" si="326"/>
        <v xml:space="preserve"> Metals Financial</v>
      </c>
      <c r="B4173" s="44" t="str">
        <f t="shared" si="327"/>
        <v/>
      </c>
      <c r="C4173" s="44" t="str">
        <f t="shared" si="328"/>
        <v>Metals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1</v>
      </c>
      <c r="F4173" s="218">
        <f t="shared" si="330"/>
        <v>5</v>
      </c>
      <c r="G4173" s="207">
        <v>1267949</v>
      </c>
      <c r="H4173" s="203">
        <v>37029.502500000002</v>
      </c>
      <c r="I4173" t="s">
        <v>1197</v>
      </c>
      <c r="M4173" t="s">
        <v>2482</v>
      </c>
      <c r="N4173" t="s">
        <v>3896</v>
      </c>
      <c r="O4173" t="s">
        <v>3897</v>
      </c>
      <c r="P4173" s="204">
        <v>5</v>
      </c>
      <c r="S4173" t="s">
        <v>3898</v>
      </c>
      <c r="T4173" t="s">
        <v>3899</v>
      </c>
      <c r="U4173" s="206">
        <v>1720</v>
      </c>
      <c r="V4173" t="s">
        <v>1198</v>
      </c>
      <c r="W4173" t="s">
        <v>3922</v>
      </c>
      <c r="X4173" t="s">
        <v>3902</v>
      </c>
      <c r="Y4173" t="s">
        <v>3903</v>
      </c>
      <c r="Z4173" t="s">
        <v>3904</v>
      </c>
      <c r="AA4173">
        <v>2140290</v>
      </c>
    </row>
    <row r="4174" spans="1:29" x14ac:dyDescent="0.25">
      <c r="A4174" s="44" t="str">
        <f t="shared" si="326"/>
        <v xml:space="preserve"> Metals Financial</v>
      </c>
      <c r="B4174" s="44" t="str">
        <f t="shared" si="327"/>
        <v/>
      </c>
      <c r="C4174" s="44" t="str">
        <f t="shared" si="328"/>
        <v>Metals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</v>
      </c>
      <c r="F4174" s="218">
        <f t="shared" si="330"/>
        <v>5</v>
      </c>
      <c r="G4174" s="207">
        <v>1267950</v>
      </c>
      <c r="H4174" s="203">
        <v>37029.50267361111</v>
      </c>
      <c r="I4174" t="s">
        <v>1204</v>
      </c>
      <c r="M4174" t="s">
        <v>2482</v>
      </c>
      <c r="N4174" t="s">
        <v>3896</v>
      </c>
      <c r="O4174" t="s">
        <v>3897</v>
      </c>
      <c r="Q4174" s="204">
        <v>5</v>
      </c>
      <c r="S4174" t="s">
        <v>3898</v>
      </c>
      <c r="T4174" t="s">
        <v>3899</v>
      </c>
      <c r="U4174" s="206">
        <v>1722</v>
      </c>
      <c r="V4174" t="s">
        <v>1580</v>
      </c>
      <c r="W4174" t="s">
        <v>3922</v>
      </c>
      <c r="X4174" t="s">
        <v>3902</v>
      </c>
      <c r="Y4174" t="s">
        <v>3903</v>
      </c>
      <c r="Z4174" t="s">
        <v>3904</v>
      </c>
      <c r="AA4174">
        <v>2140288</v>
      </c>
    </row>
    <row r="4175" spans="1:29" x14ac:dyDescent="0.25">
      <c r="A4175" s="44" t="str">
        <f t="shared" si="326"/>
        <v xml:space="preserve"> Metals Financial</v>
      </c>
      <c r="B4175" s="44" t="str">
        <f t="shared" si="327"/>
        <v/>
      </c>
      <c r="C4175" s="44" t="str">
        <f t="shared" si="328"/>
        <v>Metals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18">
        <f t="shared" si="330"/>
        <v>10</v>
      </c>
      <c r="G4175" s="207">
        <v>1267951</v>
      </c>
      <c r="H4175" s="203">
        <v>37029.502789351849</v>
      </c>
      <c r="I4175" t="s">
        <v>4010</v>
      </c>
      <c r="M4175" t="s">
        <v>2482</v>
      </c>
      <c r="N4175" t="s">
        <v>3951</v>
      </c>
      <c r="O4175" t="s">
        <v>3952</v>
      </c>
      <c r="Q4175" s="204">
        <v>10</v>
      </c>
      <c r="S4175" t="s">
        <v>3898</v>
      </c>
      <c r="T4175" t="s">
        <v>3899</v>
      </c>
      <c r="U4175" s="206">
        <v>1549</v>
      </c>
      <c r="V4175" t="s">
        <v>4030</v>
      </c>
      <c r="W4175" t="s">
        <v>3922</v>
      </c>
      <c r="X4175" t="s">
        <v>3902</v>
      </c>
      <c r="Y4175" t="s">
        <v>3903</v>
      </c>
      <c r="Z4175" t="s">
        <v>3904</v>
      </c>
      <c r="AA4175">
        <v>2140284</v>
      </c>
    </row>
    <row r="4176" spans="1:29" x14ac:dyDescent="0.25">
      <c r="A4176" s="44" t="str">
        <f t="shared" si="326"/>
        <v xml:space="preserve"> Metals Financial</v>
      </c>
      <c r="B4176" s="44" t="str">
        <f t="shared" si="327"/>
        <v/>
      </c>
      <c r="C4176" s="44" t="str">
        <f t="shared" si="328"/>
        <v>Metals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1</v>
      </c>
      <c r="F4176" s="218">
        <f t="shared" si="330"/>
        <v>15</v>
      </c>
      <c r="G4176" s="207">
        <v>1267952</v>
      </c>
      <c r="H4176" s="203">
        <v>37029.502870370372</v>
      </c>
      <c r="I4176" t="s">
        <v>3966</v>
      </c>
      <c r="M4176" t="s">
        <v>2482</v>
      </c>
      <c r="N4176" t="s">
        <v>3896</v>
      </c>
      <c r="O4176" t="s">
        <v>3897</v>
      </c>
      <c r="Q4176" s="204">
        <v>15</v>
      </c>
      <c r="S4176" t="s">
        <v>3898</v>
      </c>
      <c r="T4176" t="s">
        <v>3899</v>
      </c>
      <c r="U4176" s="206">
        <v>1722</v>
      </c>
      <c r="V4176" t="s">
        <v>3051</v>
      </c>
      <c r="W4176" t="s">
        <v>3922</v>
      </c>
      <c r="X4176" t="s">
        <v>3902</v>
      </c>
      <c r="Y4176" t="s">
        <v>3903</v>
      </c>
      <c r="Z4176" t="s">
        <v>3904</v>
      </c>
      <c r="AA4176">
        <v>2140282</v>
      </c>
    </row>
    <row r="4177" spans="1:29" x14ac:dyDescent="0.25">
      <c r="A4177" s="44" t="str">
        <f t="shared" si="326"/>
        <v xml:space="preserve"> Metals Financial</v>
      </c>
      <c r="B4177" s="44" t="str">
        <f t="shared" si="327"/>
        <v/>
      </c>
      <c r="C4177" s="44" t="str">
        <f t="shared" si="328"/>
        <v>Metals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18">
        <f t="shared" si="330"/>
        <v>5</v>
      </c>
      <c r="G4177" s="207">
        <v>1267954</v>
      </c>
      <c r="H4177" s="203">
        <v>37029.503229166665</v>
      </c>
      <c r="I4177" t="s">
        <v>4156</v>
      </c>
      <c r="M4177" t="s">
        <v>2482</v>
      </c>
      <c r="N4177" t="s">
        <v>3896</v>
      </c>
      <c r="O4177" t="s">
        <v>3897</v>
      </c>
      <c r="P4177" s="204">
        <v>5</v>
      </c>
      <c r="S4177" t="s">
        <v>3898</v>
      </c>
      <c r="T4177" t="s">
        <v>3899</v>
      </c>
      <c r="U4177" s="206">
        <v>1721</v>
      </c>
      <c r="V4177" t="s">
        <v>4098</v>
      </c>
      <c r="W4177" t="s">
        <v>3922</v>
      </c>
      <c r="X4177" t="s">
        <v>3902</v>
      </c>
      <c r="Y4177" t="s">
        <v>3903</v>
      </c>
      <c r="Z4177" t="s">
        <v>3904</v>
      </c>
      <c r="AA4177">
        <v>2140276</v>
      </c>
    </row>
    <row r="4178" spans="1:29" x14ac:dyDescent="0.25">
      <c r="A4178" s="44" t="str">
        <f t="shared" si="326"/>
        <v>US Lumber Physical</v>
      </c>
      <c r="B4178" s="44" t="str">
        <f t="shared" si="327"/>
        <v>US</v>
      </c>
      <c r="C4178" s="44" t="str">
        <f t="shared" si="328"/>
        <v>Lumber</v>
      </c>
      <c r="D4178" s="44" t="str">
        <f t="shared" si="329"/>
        <v>Physical</v>
      </c>
      <c r="E4178" s="44">
        <f>IF(VLOOKUP(S4178,'DD-Lookup'!$J$6:$L$50,3,FALSE)="Monthly",(YEAR(AC4178)-YEAR(AB4178))*12+MONTH(AC4178)-MONTH(AB4178)+1,(AC4178-AB4178+1))</f>
        <v>1</v>
      </c>
      <c r="F4178" s="218">
        <f t="shared" si="330"/>
        <v>88</v>
      </c>
      <c r="G4178" s="207">
        <v>1267955</v>
      </c>
      <c r="H4178" s="203">
        <v>37029.503287037034</v>
      </c>
      <c r="I4178" t="s">
        <v>434</v>
      </c>
      <c r="J4178" t="s">
        <v>435</v>
      </c>
      <c r="K4178" t="s">
        <v>2765</v>
      </c>
      <c r="L4178">
        <v>177</v>
      </c>
      <c r="M4178" t="s">
        <v>425</v>
      </c>
      <c r="N4178" t="s">
        <v>426</v>
      </c>
      <c r="O4178" t="s">
        <v>436</v>
      </c>
      <c r="P4178" s="204">
        <v>88</v>
      </c>
      <c r="S4178" t="s">
        <v>428</v>
      </c>
      <c r="T4178" t="s">
        <v>3899</v>
      </c>
      <c r="U4178" s="206">
        <v>398</v>
      </c>
      <c r="V4178" t="s">
        <v>2766</v>
      </c>
      <c r="W4178" t="s">
        <v>429</v>
      </c>
      <c r="X4178" t="s">
        <v>430</v>
      </c>
      <c r="Y4178" t="s">
        <v>3964</v>
      </c>
      <c r="Z4178" t="s">
        <v>3532</v>
      </c>
      <c r="AA4178" t="s">
        <v>692</v>
      </c>
      <c r="AB4178" s="203">
        <v>37029.875</v>
      </c>
      <c r="AC4178" s="203">
        <v>37029.875</v>
      </c>
    </row>
    <row r="4179" spans="1:29" x14ac:dyDescent="0.25">
      <c r="A4179" s="44" t="str">
        <f t="shared" si="326"/>
        <v>US Crude Financial</v>
      </c>
      <c r="B4179" s="44" t="str">
        <f t="shared" si="327"/>
        <v>US</v>
      </c>
      <c r="C4179" s="44" t="str">
        <f t="shared" si="328"/>
        <v>Crude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1</v>
      </c>
      <c r="F4179" s="218">
        <f t="shared" si="330"/>
        <v>50000</v>
      </c>
      <c r="G4179" s="207">
        <v>1267956</v>
      </c>
      <c r="H4179" s="203">
        <v>37029.503495370373</v>
      </c>
      <c r="I4179" t="s">
        <v>4149</v>
      </c>
      <c r="M4179" t="s">
        <v>3626</v>
      </c>
      <c r="N4179" t="s">
        <v>4150</v>
      </c>
      <c r="O4179" t="s">
        <v>4151</v>
      </c>
      <c r="P4179" s="204">
        <v>50000</v>
      </c>
      <c r="S4179" t="s">
        <v>2483</v>
      </c>
      <c r="T4179" t="s">
        <v>3899</v>
      </c>
      <c r="U4179" s="206">
        <v>29.44</v>
      </c>
      <c r="V4179" t="s">
        <v>2999</v>
      </c>
      <c r="W4179" t="s">
        <v>4153</v>
      </c>
      <c r="X4179" t="s">
        <v>4154</v>
      </c>
      <c r="Y4179" t="s">
        <v>3964</v>
      </c>
      <c r="Z4179" t="s">
        <v>3532</v>
      </c>
      <c r="AA4179" t="s">
        <v>693</v>
      </c>
      <c r="AB4179" s="203">
        <v>37043</v>
      </c>
      <c r="AC4179" s="203">
        <v>37072</v>
      </c>
    </row>
    <row r="4180" spans="1:29" x14ac:dyDescent="0.25">
      <c r="A4180" s="44" t="str">
        <f t="shared" si="326"/>
        <v xml:space="preserve"> Metals Financial</v>
      </c>
      <c r="B4180" s="44" t="str">
        <f t="shared" si="327"/>
        <v/>
      </c>
      <c r="C4180" s="44" t="str">
        <f t="shared" si="328"/>
        <v>Metals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1</v>
      </c>
      <c r="F4180" s="218">
        <f t="shared" si="330"/>
        <v>20</v>
      </c>
      <c r="G4180" s="207">
        <v>1267957</v>
      </c>
      <c r="H4180" s="203">
        <v>37029.50377314815</v>
      </c>
      <c r="I4180" t="s">
        <v>4018</v>
      </c>
      <c r="M4180" t="s">
        <v>2482</v>
      </c>
      <c r="N4180" t="s">
        <v>3896</v>
      </c>
      <c r="O4180" t="s">
        <v>3897</v>
      </c>
      <c r="Q4180" s="204">
        <v>20</v>
      </c>
      <c r="S4180" t="s">
        <v>3898</v>
      </c>
      <c r="T4180" t="s">
        <v>3899</v>
      </c>
      <c r="U4180" s="206">
        <v>1723</v>
      </c>
      <c r="V4180" t="s">
        <v>4021</v>
      </c>
      <c r="W4180" t="s">
        <v>3922</v>
      </c>
      <c r="X4180" t="s">
        <v>3902</v>
      </c>
      <c r="Y4180" t="s">
        <v>3903</v>
      </c>
      <c r="Z4180" t="s">
        <v>3904</v>
      </c>
      <c r="AA4180">
        <v>2140272</v>
      </c>
    </row>
    <row r="4181" spans="1:29" x14ac:dyDescent="0.25">
      <c r="A4181" s="44" t="str">
        <f t="shared" si="326"/>
        <v xml:space="preserve"> Metals Financial</v>
      </c>
      <c r="B4181" s="44" t="str">
        <f t="shared" si="327"/>
        <v/>
      </c>
      <c r="C4181" s="44" t="str">
        <f t="shared" si="328"/>
        <v>Metals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1</v>
      </c>
      <c r="F4181" s="218">
        <f t="shared" si="330"/>
        <v>20</v>
      </c>
      <c r="G4181" s="207">
        <v>1267959</v>
      </c>
      <c r="H4181" s="203">
        <v>37029.503865740742</v>
      </c>
      <c r="I4181" t="s">
        <v>4110</v>
      </c>
      <c r="M4181" t="s">
        <v>2482</v>
      </c>
      <c r="N4181" t="s">
        <v>3896</v>
      </c>
      <c r="O4181" t="s">
        <v>3897</v>
      </c>
      <c r="Q4181" s="204">
        <v>20</v>
      </c>
      <c r="S4181" t="s">
        <v>3898</v>
      </c>
      <c r="T4181" t="s">
        <v>3899</v>
      </c>
      <c r="U4181" s="206">
        <v>1723</v>
      </c>
      <c r="V4181" t="s">
        <v>4119</v>
      </c>
      <c r="W4181" t="s">
        <v>3922</v>
      </c>
      <c r="X4181" t="s">
        <v>3902</v>
      </c>
      <c r="Y4181" t="s">
        <v>3903</v>
      </c>
      <c r="Z4181" t="s">
        <v>3904</v>
      </c>
      <c r="AA4181">
        <v>2140266</v>
      </c>
    </row>
    <row r="4182" spans="1:29" x14ac:dyDescent="0.25">
      <c r="A4182" s="44" t="str">
        <f t="shared" si="326"/>
        <v xml:space="preserve"> Metals Financial</v>
      </c>
      <c r="B4182" s="44" t="str">
        <f t="shared" si="327"/>
        <v/>
      </c>
      <c r="C4182" s="44" t="str">
        <f t="shared" si="328"/>
        <v>Metals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</v>
      </c>
      <c r="F4182" s="218">
        <f t="shared" si="330"/>
        <v>20</v>
      </c>
      <c r="G4182" s="207">
        <v>1267961</v>
      </c>
      <c r="H4182" s="203">
        <v>37029.503981481481</v>
      </c>
      <c r="I4182" t="s">
        <v>4010</v>
      </c>
      <c r="M4182" t="s">
        <v>2482</v>
      </c>
      <c r="N4182" t="s">
        <v>3951</v>
      </c>
      <c r="O4182" t="s">
        <v>3952</v>
      </c>
      <c r="Q4182" s="204">
        <v>20</v>
      </c>
      <c r="S4182" t="s">
        <v>3898</v>
      </c>
      <c r="T4182" t="s">
        <v>3899</v>
      </c>
      <c r="U4182" s="206">
        <v>1550</v>
      </c>
      <c r="V4182" t="s">
        <v>4030</v>
      </c>
      <c r="W4182" t="s">
        <v>3922</v>
      </c>
      <c r="X4182" t="s">
        <v>3902</v>
      </c>
      <c r="Y4182" t="s">
        <v>3903</v>
      </c>
      <c r="Z4182" t="s">
        <v>3904</v>
      </c>
      <c r="AA4182">
        <v>2140262</v>
      </c>
    </row>
    <row r="4183" spans="1:29" x14ac:dyDescent="0.25">
      <c r="A4183" s="44" t="str">
        <f t="shared" si="326"/>
        <v xml:space="preserve"> Metals Financial</v>
      </c>
      <c r="B4183" s="44" t="str">
        <f t="shared" si="327"/>
        <v/>
      </c>
      <c r="C4183" s="44" t="str">
        <f t="shared" si="328"/>
        <v>Metals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18">
        <f t="shared" si="330"/>
        <v>2</v>
      </c>
      <c r="G4183" s="207">
        <v>1267962</v>
      </c>
      <c r="H4183" s="203">
        <v>37029.504259259258</v>
      </c>
      <c r="I4183" t="s">
        <v>4028</v>
      </c>
      <c r="M4183" t="s">
        <v>2482</v>
      </c>
      <c r="N4183" t="s">
        <v>3896</v>
      </c>
      <c r="O4183" t="s">
        <v>3897</v>
      </c>
      <c r="P4183" s="204">
        <v>2</v>
      </c>
      <c r="S4183" t="s">
        <v>3898</v>
      </c>
      <c r="T4183" t="s">
        <v>3899</v>
      </c>
      <c r="U4183" s="206">
        <v>1722</v>
      </c>
      <c r="V4183" t="s">
        <v>3849</v>
      </c>
      <c r="W4183" t="s">
        <v>3922</v>
      </c>
      <c r="X4183" t="s">
        <v>3902</v>
      </c>
      <c r="Y4183" t="s">
        <v>3903</v>
      </c>
      <c r="Z4183" t="s">
        <v>3904</v>
      </c>
      <c r="AA4183">
        <v>2140260</v>
      </c>
    </row>
    <row r="4184" spans="1:29" x14ac:dyDescent="0.25">
      <c r="A4184" s="44" t="str">
        <f t="shared" si="326"/>
        <v xml:space="preserve"> Metals Financial</v>
      </c>
      <c r="B4184" s="44" t="str">
        <f t="shared" si="327"/>
        <v/>
      </c>
      <c r="C4184" s="44" t="str">
        <f t="shared" si="328"/>
        <v>Metals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1</v>
      </c>
      <c r="F4184" s="218">
        <f t="shared" si="330"/>
        <v>20</v>
      </c>
      <c r="G4184" s="207">
        <v>1267963</v>
      </c>
      <c r="H4184" s="203">
        <v>37029.504444444443</v>
      </c>
      <c r="I4184" t="s">
        <v>4110</v>
      </c>
      <c r="M4184" t="s">
        <v>2482</v>
      </c>
      <c r="N4184" t="s">
        <v>3896</v>
      </c>
      <c r="O4184" t="s">
        <v>3897</v>
      </c>
      <c r="Q4184" s="204">
        <v>20</v>
      </c>
      <c r="S4184" t="s">
        <v>3898</v>
      </c>
      <c r="T4184" t="s">
        <v>3899</v>
      </c>
      <c r="U4184" s="206">
        <v>1723</v>
      </c>
      <c r="V4184" t="s">
        <v>4111</v>
      </c>
      <c r="W4184" t="s">
        <v>3922</v>
      </c>
      <c r="X4184" t="s">
        <v>3902</v>
      </c>
      <c r="Y4184" t="s">
        <v>3903</v>
      </c>
      <c r="Z4184" t="s">
        <v>3904</v>
      </c>
      <c r="AA4184">
        <v>2140258</v>
      </c>
    </row>
    <row r="4185" spans="1:29" x14ac:dyDescent="0.25">
      <c r="A4185" s="44" t="str">
        <f t="shared" si="326"/>
        <v xml:space="preserve"> Metals Financial</v>
      </c>
      <c r="B4185" s="44" t="str">
        <f t="shared" si="327"/>
        <v/>
      </c>
      <c r="C4185" s="44" t="str">
        <f t="shared" si="328"/>
        <v>Metals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1</v>
      </c>
      <c r="F4185" s="218">
        <f t="shared" si="330"/>
        <v>20</v>
      </c>
      <c r="G4185" s="207">
        <v>1267964</v>
      </c>
      <c r="H4185" s="203">
        <v>37029.504560185182</v>
      </c>
      <c r="I4185" t="s">
        <v>1220</v>
      </c>
      <c r="M4185" t="s">
        <v>2482</v>
      </c>
      <c r="N4185" t="s">
        <v>3896</v>
      </c>
      <c r="O4185" t="s">
        <v>3897</v>
      </c>
      <c r="Q4185" s="204">
        <v>20</v>
      </c>
      <c r="S4185" t="s">
        <v>3898</v>
      </c>
      <c r="T4185" t="s">
        <v>3899</v>
      </c>
      <c r="U4185" s="206">
        <v>1724</v>
      </c>
      <c r="V4185" t="s">
        <v>1221</v>
      </c>
      <c r="W4185" t="s">
        <v>3922</v>
      </c>
      <c r="X4185" t="s">
        <v>3902</v>
      </c>
      <c r="Y4185" t="s">
        <v>3903</v>
      </c>
      <c r="Z4185" t="s">
        <v>3904</v>
      </c>
      <c r="AA4185">
        <v>2140256</v>
      </c>
    </row>
    <row r="4186" spans="1:29" x14ac:dyDescent="0.25">
      <c r="A4186" s="44" t="str">
        <f t="shared" si="326"/>
        <v>US Natural Gas Financial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31</v>
      </c>
      <c r="F4186" s="218">
        <f t="shared" si="330"/>
        <v>4650</v>
      </c>
      <c r="G4186" s="207">
        <v>1267965</v>
      </c>
      <c r="H4186" s="203">
        <v>37029.505150462966</v>
      </c>
      <c r="I4186" t="s">
        <v>2332</v>
      </c>
      <c r="M4186" t="s">
        <v>2476</v>
      </c>
      <c r="N4186" t="s">
        <v>3125</v>
      </c>
      <c r="O4186" t="s">
        <v>2846</v>
      </c>
      <c r="P4186" s="204">
        <v>150</v>
      </c>
      <c r="S4186" t="s">
        <v>2477</v>
      </c>
      <c r="T4186" t="s">
        <v>3899</v>
      </c>
      <c r="U4186" s="206">
        <v>7.45</v>
      </c>
      <c r="V4186" t="s">
        <v>301</v>
      </c>
      <c r="W4186" t="s">
        <v>2843</v>
      </c>
      <c r="X4186" t="s">
        <v>2844</v>
      </c>
      <c r="Y4186" t="s">
        <v>3964</v>
      </c>
      <c r="Z4186" t="s">
        <v>3532</v>
      </c>
      <c r="AA4186" t="s">
        <v>694</v>
      </c>
      <c r="AB4186" s="203">
        <v>37104.875</v>
      </c>
      <c r="AC4186" s="203">
        <v>37134.875</v>
      </c>
    </row>
    <row r="4187" spans="1:29" x14ac:dyDescent="0.25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30</v>
      </c>
      <c r="F4187" s="218">
        <f t="shared" si="330"/>
        <v>150000</v>
      </c>
      <c r="G4187" s="207">
        <v>1267967</v>
      </c>
      <c r="H4187" s="203">
        <v>37029.505243055559</v>
      </c>
      <c r="I4187" t="s">
        <v>3161</v>
      </c>
      <c r="M4187" t="s">
        <v>2476</v>
      </c>
      <c r="N4187" t="s">
        <v>2711</v>
      </c>
      <c r="O4187" t="s">
        <v>2712</v>
      </c>
      <c r="P4187" s="204">
        <v>5000</v>
      </c>
      <c r="S4187" t="s">
        <v>2477</v>
      </c>
      <c r="T4187" t="s">
        <v>3899</v>
      </c>
      <c r="U4187" s="206">
        <v>4.1950000000000003</v>
      </c>
      <c r="V4187" t="s">
        <v>3805</v>
      </c>
      <c r="W4187" t="s">
        <v>3390</v>
      </c>
      <c r="X4187" t="s">
        <v>2713</v>
      </c>
      <c r="Y4187" t="s">
        <v>3964</v>
      </c>
      <c r="Z4187" t="s">
        <v>3532</v>
      </c>
      <c r="AA4187" t="s">
        <v>695</v>
      </c>
      <c r="AB4187" s="203">
        <v>37043.875</v>
      </c>
      <c r="AC4187" s="203">
        <v>37072.875</v>
      </c>
    </row>
    <row r="4188" spans="1:29" x14ac:dyDescent="0.25">
      <c r="A4188" s="44" t="str">
        <f t="shared" si="326"/>
        <v xml:space="preserve"> Natural Gas Physical</v>
      </c>
      <c r="B4188" s="44" t="str">
        <f t="shared" si="327"/>
        <v/>
      </c>
      <c r="C4188" s="44" t="str">
        <f t="shared" si="328"/>
        <v>Natural Gas</v>
      </c>
      <c r="D4188" s="44" t="str">
        <f t="shared" si="329"/>
        <v>Physical</v>
      </c>
      <c r="E4188" s="44">
        <f>IF(VLOOKUP(S4188,'DD-Lookup'!$J$6:$L$50,3,FALSE)="Monthly",(YEAR(AC4188)-YEAR(AB4188))*12+MONTH(AC4188)-MONTH(AB4188)+1,(AC4188-AB4188+1))</f>
        <v>1</v>
      </c>
      <c r="F4188" s="218">
        <f t="shared" si="330"/>
        <v>5000</v>
      </c>
      <c r="G4188" s="207">
        <v>1267968</v>
      </c>
      <c r="H4188" s="203">
        <v>37029.505335648151</v>
      </c>
      <c r="I4188" t="s">
        <v>2917</v>
      </c>
      <c r="M4188" t="s">
        <v>2476</v>
      </c>
      <c r="N4188" t="s">
        <v>2391</v>
      </c>
      <c r="O4188" t="s">
        <v>2538</v>
      </c>
      <c r="P4188" s="204">
        <v>5000</v>
      </c>
      <c r="S4188" t="s">
        <v>4050</v>
      </c>
      <c r="T4188" t="s">
        <v>2392</v>
      </c>
      <c r="U4188" s="206">
        <v>5.4050000000000002</v>
      </c>
      <c r="V4188" t="s">
        <v>2971</v>
      </c>
      <c r="W4188" t="s">
        <v>2394</v>
      </c>
      <c r="X4188" t="s">
        <v>2395</v>
      </c>
      <c r="Y4188" t="s">
        <v>3114</v>
      </c>
      <c r="Z4188" t="s">
        <v>3533</v>
      </c>
      <c r="AA4188">
        <v>798505</v>
      </c>
      <c r="AB4188" s="203">
        <v>37029.875</v>
      </c>
      <c r="AC4188" s="203">
        <v>37029.875</v>
      </c>
    </row>
    <row r="4189" spans="1:29" x14ac:dyDescent="0.25">
      <c r="A4189" s="44" t="str">
        <f t="shared" si="326"/>
        <v>US Power Physical</v>
      </c>
      <c r="B4189" s="44" t="str">
        <f t="shared" si="327"/>
        <v>US</v>
      </c>
      <c r="C4189" s="44" t="str">
        <f t="shared" si="328"/>
        <v>Power</v>
      </c>
      <c r="D4189" s="44" t="str">
        <f t="shared" si="329"/>
        <v>Physical</v>
      </c>
      <c r="E4189" s="44">
        <f>IF(VLOOKUP(S4189,'DD-Lookup'!$J$6:$L$50,3,FALSE)="Monthly",(YEAR(AC4189)-YEAR(AB4189))*12+MONTH(AC4189)-MONTH(AB4189)+1,(AC4189-AB4189+1))</f>
        <v>62</v>
      </c>
      <c r="F4189" s="218">
        <f t="shared" si="330"/>
        <v>3100</v>
      </c>
      <c r="G4189" s="207">
        <v>1267971</v>
      </c>
      <c r="H4189" s="203">
        <v>37029.505798611113</v>
      </c>
      <c r="I4189" t="s">
        <v>2710</v>
      </c>
      <c r="M4189" t="s">
        <v>3301</v>
      </c>
      <c r="N4189" t="s">
        <v>2631</v>
      </c>
      <c r="O4189" t="s">
        <v>696</v>
      </c>
      <c r="P4189" s="204">
        <v>50</v>
      </c>
      <c r="S4189" t="s">
        <v>2475</v>
      </c>
      <c r="T4189" t="s">
        <v>3899</v>
      </c>
      <c r="U4189" s="206">
        <v>100</v>
      </c>
      <c r="V4189" t="s">
        <v>2312</v>
      </c>
      <c r="W4189" t="s">
        <v>2708</v>
      </c>
      <c r="X4189" t="s">
        <v>2709</v>
      </c>
      <c r="Y4189" t="s">
        <v>4166</v>
      </c>
      <c r="Z4189" t="s">
        <v>3527</v>
      </c>
      <c r="AA4189">
        <v>615571.1</v>
      </c>
      <c r="AB4189" s="203">
        <v>37073.594444444447</v>
      </c>
      <c r="AC4189" s="203">
        <v>37134.594444444447</v>
      </c>
    </row>
    <row r="4190" spans="1:29" x14ac:dyDescent="0.25">
      <c r="A4190" s="44" t="str">
        <f t="shared" si="326"/>
        <v xml:space="preserve"> Metals Financial</v>
      </c>
      <c r="B4190" s="44" t="str">
        <f t="shared" si="327"/>
        <v/>
      </c>
      <c r="C4190" s="44" t="str">
        <f t="shared" si="328"/>
        <v>Metals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8">
        <f t="shared" si="330"/>
        <v>20</v>
      </c>
      <c r="G4190" s="207">
        <v>1267972</v>
      </c>
      <c r="H4190" s="203">
        <v>37029.505902777775</v>
      </c>
      <c r="I4190" t="s">
        <v>4018</v>
      </c>
      <c r="M4190" t="s">
        <v>2482</v>
      </c>
      <c r="N4190" t="s">
        <v>3896</v>
      </c>
      <c r="O4190" t="s">
        <v>3897</v>
      </c>
      <c r="Q4190" s="204">
        <v>20</v>
      </c>
      <c r="S4190" t="s">
        <v>3898</v>
      </c>
      <c r="T4190" t="s">
        <v>3899</v>
      </c>
      <c r="U4190" s="206">
        <v>1724</v>
      </c>
      <c r="V4190" t="s">
        <v>4021</v>
      </c>
      <c r="W4190" t="s">
        <v>3922</v>
      </c>
      <c r="X4190" t="s">
        <v>3902</v>
      </c>
      <c r="Y4190" t="s">
        <v>3903</v>
      </c>
      <c r="Z4190" t="s">
        <v>3904</v>
      </c>
      <c r="AA4190">
        <v>2140252</v>
      </c>
    </row>
    <row r="4191" spans="1:29" x14ac:dyDescent="0.25">
      <c r="A4191" s="44" t="str">
        <f t="shared" si="326"/>
        <v>US Crude Physical</v>
      </c>
      <c r="B4191" s="44" t="str">
        <f t="shared" si="327"/>
        <v>US</v>
      </c>
      <c r="C4191" s="44" t="str">
        <f t="shared" si="328"/>
        <v>Crude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30</v>
      </c>
      <c r="F4191" s="218">
        <f t="shared" si="330"/>
        <v>30000</v>
      </c>
      <c r="G4191" s="207">
        <v>1267975</v>
      </c>
      <c r="H4191" s="203">
        <v>37029.505995370368</v>
      </c>
      <c r="I4191" t="s">
        <v>2710</v>
      </c>
      <c r="M4191" t="s">
        <v>3626</v>
      </c>
      <c r="N4191" t="s">
        <v>3716</v>
      </c>
      <c r="O4191" t="s">
        <v>3717</v>
      </c>
      <c r="P4191" s="204">
        <v>1000</v>
      </c>
      <c r="S4191" t="s">
        <v>3718</v>
      </c>
      <c r="T4191" t="s">
        <v>3899</v>
      </c>
      <c r="U4191" s="206">
        <v>2.71</v>
      </c>
      <c r="V4191" t="s">
        <v>3743</v>
      </c>
      <c r="W4191" t="s">
        <v>3700</v>
      </c>
      <c r="X4191" t="s">
        <v>3719</v>
      </c>
      <c r="Y4191" t="s">
        <v>3964</v>
      </c>
      <c r="Z4191" t="s">
        <v>3720</v>
      </c>
      <c r="AA4191" t="s">
        <v>697</v>
      </c>
      <c r="AB4191" s="203">
        <v>37043.875</v>
      </c>
      <c r="AC4191" s="203">
        <v>37072.875</v>
      </c>
    </row>
    <row r="4192" spans="1:29" x14ac:dyDescent="0.25">
      <c r="A4192" s="44" t="str">
        <f t="shared" si="326"/>
        <v xml:space="preserve"> Metals Financial</v>
      </c>
      <c r="B4192" s="44" t="str">
        <f t="shared" si="327"/>
        <v/>
      </c>
      <c r="C4192" s="44" t="str">
        <f t="shared" si="328"/>
        <v>Metals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</v>
      </c>
      <c r="F4192" s="218">
        <f t="shared" si="330"/>
        <v>20</v>
      </c>
      <c r="G4192" s="207">
        <v>1267976</v>
      </c>
      <c r="H4192" s="203">
        <v>37029.506192129629</v>
      </c>
      <c r="I4192" t="s">
        <v>4018</v>
      </c>
      <c r="M4192" t="s">
        <v>2482</v>
      </c>
      <c r="N4192" t="s">
        <v>3896</v>
      </c>
      <c r="O4192" t="s">
        <v>3897</v>
      </c>
      <c r="Q4192" s="204">
        <v>20</v>
      </c>
      <c r="S4192" t="s">
        <v>3898</v>
      </c>
      <c r="T4192" t="s">
        <v>3899</v>
      </c>
      <c r="U4192" s="206">
        <v>1725</v>
      </c>
      <c r="V4192" t="s">
        <v>4021</v>
      </c>
      <c r="W4192" t="s">
        <v>3922</v>
      </c>
      <c r="X4192" t="s">
        <v>3902</v>
      </c>
      <c r="Y4192" t="s">
        <v>3903</v>
      </c>
      <c r="Z4192" t="s">
        <v>3904</v>
      </c>
      <c r="AA4192">
        <v>2140250</v>
      </c>
    </row>
    <row r="4193" spans="1:31" x14ac:dyDescent="0.25">
      <c r="A4193" s="44" t="str">
        <f t="shared" si="326"/>
        <v xml:space="preserve"> Metals Financial</v>
      </c>
      <c r="B4193" s="44" t="str">
        <f t="shared" si="327"/>
        <v/>
      </c>
      <c r="C4193" s="44" t="str">
        <f t="shared" si="328"/>
        <v>Metals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1</v>
      </c>
      <c r="F4193" s="218">
        <f t="shared" si="330"/>
        <v>20</v>
      </c>
      <c r="G4193" s="207">
        <v>1267977</v>
      </c>
      <c r="H4193" s="203">
        <v>37029.506261574075</v>
      </c>
      <c r="I4193" t="s">
        <v>3971</v>
      </c>
      <c r="M4193" t="s">
        <v>2482</v>
      </c>
      <c r="N4193" t="s">
        <v>3896</v>
      </c>
      <c r="O4193" t="s">
        <v>3897</v>
      </c>
      <c r="P4193" s="204">
        <v>20</v>
      </c>
      <c r="S4193" t="s">
        <v>3898</v>
      </c>
      <c r="T4193" t="s">
        <v>3899</v>
      </c>
      <c r="U4193" s="206">
        <v>1724</v>
      </c>
      <c r="V4193" t="s">
        <v>4015</v>
      </c>
      <c r="W4193" t="s">
        <v>3922</v>
      </c>
      <c r="X4193" t="s">
        <v>3902</v>
      </c>
      <c r="Y4193" t="s">
        <v>3903</v>
      </c>
      <c r="Z4193" t="s">
        <v>3904</v>
      </c>
      <c r="AA4193">
        <v>2140248</v>
      </c>
    </row>
    <row r="4194" spans="1:31" x14ac:dyDescent="0.25">
      <c r="A4194" s="44" t="str">
        <f t="shared" si="326"/>
        <v xml:space="preserve"> Metals Financial</v>
      </c>
      <c r="B4194" s="44" t="str">
        <f t="shared" si="327"/>
        <v/>
      </c>
      <c r="C4194" s="44" t="str">
        <f t="shared" si="328"/>
        <v>Metals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18">
        <f t="shared" si="330"/>
        <v>6</v>
      </c>
      <c r="G4194" s="207">
        <v>1267978</v>
      </c>
      <c r="H4194" s="203">
        <v>37029.506377314814</v>
      </c>
      <c r="I4194" t="s">
        <v>1204</v>
      </c>
      <c r="M4194" t="s">
        <v>2482</v>
      </c>
      <c r="N4194" t="s">
        <v>3896</v>
      </c>
      <c r="O4194" t="s">
        <v>3897</v>
      </c>
      <c r="Q4194" s="204">
        <v>6</v>
      </c>
      <c r="S4194" t="s">
        <v>3898</v>
      </c>
      <c r="T4194" t="s">
        <v>3899</v>
      </c>
      <c r="U4194" s="206">
        <v>1725</v>
      </c>
      <c r="V4194" t="s">
        <v>1580</v>
      </c>
      <c r="W4194" t="s">
        <v>3922</v>
      </c>
      <c r="X4194" t="s">
        <v>3902</v>
      </c>
      <c r="Y4194" t="s">
        <v>3903</v>
      </c>
      <c r="Z4194" t="s">
        <v>3904</v>
      </c>
      <c r="AA4194">
        <v>2140246</v>
      </c>
    </row>
    <row r="4195" spans="1:31" x14ac:dyDescent="0.25">
      <c r="A4195" s="44" t="str">
        <f t="shared" si="326"/>
        <v xml:space="preserve"> Metals Financial</v>
      </c>
      <c r="B4195" s="44" t="str">
        <f t="shared" si="327"/>
        <v/>
      </c>
      <c r="C4195" s="44" t="str">
        <f t="shared" si="328"/>
        <v>Metals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8">
        <f t="shared" si="330"/>
        <v>20</v>
      </c>
      <c r="G4195" s="207">
        <v>1267979</v>
      </c>
      <c r="H4195" s="203">
        <v>37029.50640046296</v>
      </c>
      <c r="I4195" t="s">
        <v>3971</v>
      </c>
      <c r="M4195" t="s">
        <v>2482</v>
      </c>
      <c r="N4195" t="s">
        <v>3896</v>
      </c>
      <c r="O4195" t="s">
        <v>3897</v>
      </c>
      <c r="P4195" s="204">
        <v>20</v>
      </c>
      <c r="S4195" t="s">
        <v>3898</v>
      </c>
      <c r="T4195" t="s">
        <v>3899</v>
      </c>
      <c r="U4195" s="206">
        <v>1723</v>
      </c>
      <c r="V4195" t="s">
        <v>4015</v>
      </c>
      <c r="W4195" t="s">
        <v>3922</v>
      </c>
      <c r="X4195" t="s">
        <v>3902</v>
      </c>
      <c r="Y4195" t="s">
        <v>3903</v>
      </c>
      <c r="Z4195" t="s">
        <v>3904</v>
      </c>
      <c r="AA4195">
        <v>2140244</v>
      </c>
    </row>
    <row r="4196" spans="1:31" x14ac:dyDescent="0.25">
      <c r="A4196" s="44" t="str">
        <f t="shared" si="326"/>
        <v xml:space="preserve"> Metals Financial</v>
      </c>
      <c r="B4196" s="44" t="str">
        <f t="shared" si="327"/>
        <v/>
      </c>
      <c r="C4196" s="44" t="str">
        <f t="shared" si="328"/>
        <v>Metals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18">
        <f t="shared" si="330"/>
        <v>14</v>
      </c>
      <c r="G4196" s="207">
        <v>1267980</v>
      </c>
      <c r="H4196" s="203">
        <v>37029.506481481483</v>
      </c>
      <c r="I4196" t="s">
        <v>3966</v>
      </c>
      <c r="M4196" t="s">
        <v>2482</v>
      </c>
      <c r="N4196" t="s">
        <v>3896</v>
      </c>
      <c r="O4196" t="s">
        <v>3897</v>
      </c>
      <c r="Q4196" s="204">
        <v>14</v>
      </c>
      <c r="S4196" t="s">
        <v>3898</v>
      </c>
      <c r="T4196" t="s">
        <v>3899</v>
      </c>
      <c r="U4196" s="206">
        <v>1724</v>
      </c>
      <c r="V4196" t="s">
        <v>3051</v>
      </c>
      <c r="W4196" t="s">
        <v>3922</v>
      </c>
      <c r="X4196" t="s">
        <v>3902</v>
      </c>
      <c r="Y4196" t="s">
        <v>3903</v>
      </c>
      <c r="Z4196" t="s">
        <v>3904</v>
      </c>
      <c r="AA4196">
        <v>2140242</v>
      </c>
    </row>
    <row r="4197" spans="1:31" x14ac:dyDescent="0.25">
      <c r="A4197" s="44" t="str">
        <f t="shared" si="326"/>
        <v>US Crude Financial</v>
      </c>
      <c r="B4197" s="44" t="str">
        <f t="shared" si="327"/>
        <v>US</v>
      </c>
      <c r="C4197" s="44" t="str">
        <f t="shared" si="328"/>
        <v>Crude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8">
        <f t="shared" si="330"/>
        <v>50000</v>
      </c>
      <c r="G4197" s="207">
        <v>1267981</v>
      </c>
      <c r="H4197" s="203">
        <v>37029.506504629629</v>
      </c>
      <c r="I4197" t="s">
        <v>4149</v>
      </c>
      <c r="M4197" t="s">
        <v>3626</v>
      </c>
      <c r="N4197" t="s">
        <v>4150</v>
      </c>
      <c r="O4197" t="s">
        <v>4151</v>
      </c>
      <c r="Q4197" s="204">
        <v>50000</v>
      </c>
      <c r="S4197" t="s">
        <v>2483</v>
      </c>
      <c r="T4197" t="s">
        <v>3899</v>
      </c>
      <c r="U4197" s="206">
        <v>29.46</v>
      </c>
      <c r="V4197" t="s">
        <v>4152</v>
      </c>
      <c r="W4197" t="s">
        <v>4153</v>
      </c>
      <c r="X4197" t="s">
        <v>4154</v>
      </c>
      <c r="Y4197" t="s">
        <v>3964</v>
      </c>
      <c r="Z4197" t="s">
        <v>3532</v>
      </c>
      <c r="AA4197" t="s">
        <v>698</v>
      </c>
      <c r="AB4197" s="203">
        <v>37043</v>
      </c>
      <c r="AC4197" s="203">
        <v>37072</v>
      </c>
    </row>
    <row r="4198" spans="1:31" x14ac:dyDescent="0.25">
      <c r="A4198" s="44" t="str">
        <f t="shared" si="326"/>
        <v xml:space="preserve"> Metals Financial</v>
      </c>
      <c r="B4198" s="44" t="str">
        <f t="shared" si="327"/>
        <v/>
      </c>
      <c r="C4198" s="44" t="str">
        <f t="shared" si="328"/>
        <v>Metals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8">
        <f t="shared" si="330"/>
        <v>20</v>
      </c>
      <c r="G4198" s="207">
        <v>1267983</v>
      </c>
      <c r="H4198" s="203">
        <v>37029.506666666668</v>
      </c>
      <c r="I4198" t="s">
        <v>4022</v>
      </c>
      <c r="M4198" t="s">
        <v>2482</v>
      </c>
      <c r="N4198" t="s">
        <v>3896</v>
      </c>
      <c r="O4198" t="s">
        <v>3897</v>
      </c>
      <c r="P4198" s="204">
        <v>20</v>
      </c>
      <c r="S4198" t="s">
        <v>3898</v>
      </c>
      <c r="T4198" t="s">
        <v>3899</v>
      </c>
      <c r="U4198" s="206">
        <v>1723</v>
      </c>
      <c r="V4198" t="s">
        <v>699</v>
      </c>
      <c r="W4198" t="s">
        <v>3922</v>
      </c>
      <c r="X4198" t="s">
        <v>3902</v>
      </c>
      <c r="Y4198" t="s">
        <v>3903</v>
      </c>
      <c r="Z4198" t="s">
        <v>3904</v>
      </c>
      <c r="AA4198">
        <v>2140240</v>
      </c>
    </row>
    <row r="4199" spans="1:31" x14ac:dyDescent="0.25">
      <c r="A4199" s="44" t="str">
        <f t="shared" si="326"/>
        <v xml:space="preserve"> Metals Financial</v>
      </c>
      <c r="B4199" s="44" t="str">
        <f t="shared" si="327"/>
        <v/>
      </c>
      <c r="C4199" s="44" t="str">
        <f t="shared" si="328"/>
        <v>Metals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8">
        <f t="shared" si="330"/>
        <v>20</v>
      </c>
      <c r="G4199" s="207">
        <v>1267987</v>
      </c>
      <c r="H4199" s="203">
        <v>37029.506828703707</v>
      </c>
      <c r="I4199" t="s">
        <v>4110</v>
      </c>
      <c r="M4199" t="s">
        <v>2482</v>
      </c>
      <c r="N4199" t="s">
        <v>3896</v>
      </c>
      <c r="O4199" t="s">
        <v>3897</v>
      </c>
      <c r="Q4199" s="204">
        <v>20</v>
      </c>
      <c r="S4199" t="s">
        <v>3898</v>
      </c>
      <c r="T4199" t="s">
        <v>3899</v>
      </c>
      <c r="U4199" s="206">
        <v>1724</v>
      </c>
      <c r="V4199" t="s">
        <v>4119</v>
      </c>
      <c r="W4199" t="s">
        <v>3922</v>
      </c>
      <c r="X4199" t="s">
        <v>3902</v>
      </c>
      <c r="Y4199" t="s">
        <v>3903</v>
      </c>
      <c r="Z4199" t="s">
        <v>3904</v>
      </c>
      <c r="AA4199">
        <v>2140238</v>
      </c>
    </row>
    <row r="4200" spans="1:31" x14ac:dyDescent="0.25">
      <c r="A4200" s="44" t="str">
        <f t="shared" si="326"/>
        <v>US Crude Financial</v>
      </c>
      <c r="B4200" s="44" t="str">
        <f t="shared" si="327"/>
        <v>US</v>
      </c>
      <c r="C4200" s="44" t="str">
        <f t="shared" si="328"/>
        <v>Crude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1</v>
      </c>
      <c r="F4200" s="218">
        <f t="shared" si="330"/>
        <v>50000</v>
      </c>
      <c r="G4200" s="207">
        <v>1267990</v>
      </c>
      <c r="H4200" s="203">
        <v>37029.506944444445</v>
      </c>
      <c r="I4200" t="s">
        <v>4149</v>
      </c>
      <c r="M4200" t="s">
        <v>3626</v>
      </c>
      <c r="N4200" t="s">
        <v>4150</v>
      </c>
      <c r="O4200" t="s">
        <v>4151</v>
      </c>
      <c r="P4200" s="204">
        <v>50000</v>
      </c>
      <c r="S4200" t="s">
        <v>2483</v>
      </c>
      <c r="T4200" t="s">
        <v>3899</v>
      </c>
      <c r="U4200" s="206">
        <v>29.48</v>
      </c>
      <c r="V4200" t="s">
        <v>2999</v>
      </c>
      <c r="W4200" t="s">
        <v>4153</v>
      </c>
      <c r="X4200" t="s">
        <v>4154</v>
      </c>
      <c r="Y4200" t="s">
        <v>3964</v>
      </c>
      <c r="Z4200" t="s">
        <v>3532</v>
      </c>
      <c r="AA4200" t="s">
        <v>700</v>
      </c>
      <c r="AB4200" s="203">
        <v>37043</v>
      </c>
      <c r="AC4200" s="203">
        <v>37072</v>
      </c>
    </row>
    <row r="4201" spans="1:31" x14ac:dyDescent="0.25">
      <c r="A4201" s="44" t="str">
        <f t="shared" si="326"/>
        <v xml:space="preserve"> Metals Financial</v>
      </c>
      <c r="B4201" s="44" t="str">
        <f t="shared" si="327"/>
        <v/>
      </c>
      <c r="C4201" s="44" t="str">
        <f t="shared" si="328"/>
        <v>Metals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8">
        <f t="shared" si="330"/>
        <v>5</v>
      </c>
      <c r="G4201" s="207">
        <v>1267991</v>
      </c>
      <c r="H4201" s="203">
        <v>37029.506967592592</v>
      </c>
      <c r="I4201" t="s">
        <v>1204</v>
      </c>
      <c r="M4201" t="s">
        <v>2482</v>
      </c>
      <c r="N4201" t="s">
        <v>3896</v>
      </c>
      <c r="O4201" t="s">
        <v>3897</v>
      </c>
      <c r="Q4201" s="204">
        <v>5</v>
      </c>
      <c r="S4201" t="s">
        <v>3898</v>
      </c>
      <c r="T4201" t="s">
        <v>3899</v>
      </c>
      <c r="U4201" s="206">
        <v>1725</v>
      </c>
      <c r="V4201" t="s">
        <v>1580</v>
      </c>
      <c r="W4201" t="s">
        <v>3922</v>
      </c>
      <c r="X4201" t="s">
        <v>3902</v>
      </c>
      <c r="Y4201" t="s">
        <v>3903</v>
      </c>
      <c r="Z4201" t="s">
        <v>3904</v>
      </c>
      <c r="AA4201">
        <v>2140236</v>
      </c>
    </row>
    <row r="4202" spans="1:31" x14ac:dyDescent="0.25">
      <c r="A4202" s="44" t="str">
        <f t="shared" si="326"/>
        <v xml:space="preserve"> Metals Financial</v>
      </c>
      <c r="B4202" s="44" t="str">
        <f t="shared" si="327"/>
        <v/>
      </c>
      <c r="C4202" s="44" t="str">
        <f t="shared" si="328"/>
        <v>Metals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1</v>
      </c>
      <c r="F4202" s="218">
        <f t="shared" si="330"/>
        <v>20</v>
      </c>
      <c r="G4202" s="207">
        <v>1267992</v>
      </c>
      <c r="H4202" s="203">
        <v>37029.507013888891</v>
      </c>
      <c r="I4202" t="s">
        <v>3971</v>
      </c>
      <c r="M4202" t="s">
        <v>2482</v>
      </c>
      <c r="N4202" t="s">
        <v>3896</v>
      </c>
      <c r="O4202" t="s">
        <v>3897</v>
      </c>
      <c r="P4202" s="204">
        <v>20</v>
      </c>
      <c r="S4202" t="s">
        <v>3898</v>
      </c>
      <c r="T4202" t="s">
        <v>3899</v>
      </c>
      <c r="U4202" s="206">
        <v>1723</v>
      </c>
      <c r="V4202" t="s">
        <v>4015</v>
      </c>
      <c r="W4202" t="s">
        <v>3922</v>
      </c>
      <c r="X4202" t="s">
        <v>3902</v>
      </c>
      <c r="Y4202" t="s">
        <v>3903</v>
      </c>
      <c r="Z4202" t="s">
        <v>3904</v>
      </c>
      <c r="AA4202">
        <v>2140234</v>
      </c>
    </row>
    <row r="4203" spans="1:31" x14ac:dyDescent="0.25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151</v>
      </c>
      <c r="F4203" s="218">
        <f t="shared" si="330"/>
        <v>3020000</v>
      </c>
      <c r="G4203" s="207">
        <v>1267993</v>
      </c>
      <c r="H4203" s="203">
        <v>37029.507361111115</v>
      </c>
      <c r="I4203" t="s">
        <v>2328</v>
      </c>
      <c r="M4203" t="s">
        <v>2476</v>
      </c>
      <c r="N4203" t="s">
        <v>3125</v>
      </c>
      <c r="O4203" t="s">
        <v>1976</v>
      </c>
      <c r="P4203" s="204">
        <v>20000</v>
      </c>
      <c r="S4203" t="s">
        <v>2477</v>
      </c>
      <c r="T4203" t="s">
        <v>3899</v>
      </c>
      <c r="U4203" s="206">
        <v>-8.5000000000000006E-2</v>
      </c>
      <c r="V4203" t="s">
        <v>1998</v>
      </c>
      <c r="W4203" t="s">
        <v>2426</v>
      </c>
      <c r="X4203" t="s">
        <v>2427</v>
      </c>
      <c r="Y4203" t="s">
        <v>3964</v>
      </c>
      <c r="Z4203" t="s">
        <v>3532</v>
      </c>
      <c r="AA4203" t="s">
        <v>701</v>
      </c>
      <c r="AB4203" s="203">
        <v>37196</v>
      </c>
      <c r="AC4203" s="203">
        <v>37346</v>
      </c>
    </row>
    <row r="4204" spans="1:31" x14ac:dyDescent="0.25">
      <c r="A4204" s="44" t="str">
        <f t="shared" si="326"/>
        <v>US Crude Financial</v>
      </c>
      <c r="B4204" s="44" t="str">
        <f t="shared" si="327"/>
        <v>US</v>
      </c>
      <c r="C4204" s="44" t="str">
        <f t="shared" si="328"/>
        <v>Crude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1</v>
      </c>
      <c r="F4204" s="218">
        <f t="shared" si="330"/>
        <v>50000</v>
      </c>
      <c r="G4204" s="207">
        <v>1267994</v>
      </c>
      <c r="H4204" s="203">
        <v>37029.5075</v>
      </c>
      <c r="I4204" t="s">
        <v>2346</v>
      </c>
      <c r="M4204" t="s">
        <v>3626</v>
      </c>
      <c r="N4204" t="s">
        <v>4150</v>
      </c>
      <c r="O4204" t="s">
        <v>2550</v>
      </c>
      <c r="Q4204" s="204">
        <v>50000</v>
      </c>
      <c r="S4204" t="s">
        <v>2483</v>
      </c>
      <c r="T4204" t="s">
        <v>3899</v>
      </c>
      <c r="U4204" s="206">
        <v>29.92</v>
      </c>
      <c r="V4204" t="s">
        <v>2991</v>
      </c>
      <c r="W4204" t="s">
        <v>4153</v>
      </c>
      <c r="X4204" t="s">
        <v>4154</v>
      </c>
      <c r="Y4204" t="s">
        <v>3964</v>
      </c>
      <c r="Z4204" t="s">
        <v>3532</v>
      </c>
      <c r="AA4204" t="s">
        <v>702</v>
      </c>
      <c r="AB4204" s="203">
        <v>37073</v>
      </c>
      <c r="AC4204" s="203">
        <v>37103</v>
      </c>
    </row>
    <row r="4205" spans="1:31" x14ac:dyDescent="0.25">
      <c r="A4205" s="44" t="str">
        <f t="shared" si="326"/>
        <v xml:space="preserve"> Metals Financial</v>
      </c>
      <c r="B4205" s="44" t="str">
        <f t="shared" si="327"/>
        <v/>
      </c>
      <c r="C4205" s="44" t="str">
        <f t="shared" si="328"/>
        <v>Metals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</v>
      </c>
      <c r="F4205" s="218">
        <f t="shared" si="330"/>
        <v>10</v>
      </c>
      <c r="G4205" s="207">
        <v>1267995</v>
      </c>
      <c r="H4205" s="203">
        <v>37029.507604166669</v>
      </c>
      <c r="I4205" t="s">
        <v>1204</v>
      </c>
      <c r="M4205" t="s">
        <v>2482</v>
      </c>
      <c r="N4205" t="s">
        <v>3896</v>
      </c>
      <c r="O4205" t="s">
        <v>3897</v>
      </c>
      <c r="Q4205" s="204">
        <v>10</v>
      </c>
      <c r="S4205" t="s">
        <v>3898</v>
      </c>
      <c r="T4205" t="s">
        <v>3899</v>
      </c>
      <c r="U4205" s="206">
        <v>1724</v>
      </c>
      <c r="V4205" t="s">
        <v>1580</v>
      </c>
      <c r="W4205" t="s">
        <v>3922</v>
      </c>
      <c r="X4205" t="s">
        <v>3902</v>
      </c>
      <c r="Y4205" t="s">
        <v>3903</v>
      </c>
      <c r="Z4205" t="s">
        <v>3904</v>
      </c>
      <c r="AA4205">
        <v>2140232</v>
      </c>
    </row>
    <row r="4206" spans="1:31" x14ac:dyDescent="0.25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4</v>
      </c>
      <c r="F4206" s="218">
        <f t="shared" si="330"/>
        <v>200</v>
      </c>
      <c r="G4206" s="207">
        <v>1267996</v>
      </c>
      <c r="H4206" s="203">
        <v>37029.507650462961</v>
      </c>
      <c r="I4206" t="s">
        <v>3872</v>
      </c>
      <c r="M4206" t="s">
        <v>3301</v>
      </c>
      <c r="N4206" t="s">
        <v>2700</v>
      </c>
      <c r="O4206" t="s">
        <v>259</v>
      </c>
      <c r="P4206" s="204">
        <v>50</v>
      </c>
      <c r="S4206" t="s">
        <v>2475</v>
      </c>
      <c r="T4206" t="s">
        <v>3899</v>
      </c>
      <c r="U4206" s="206">
        <v>46</v>
      </c>
      <c r="V4206" t="s">
        <v>1655</v>
      </c>
      <c r="W4206" t="s">
        <v>2701</v>
      </c>
      <c r="X4206" t="s">
        <v>3094</v>
      </c>
      <c r="Y4206" t="s">
        <v>4166</v>
      </c>
      <c r="Z4206" t="s">
        <v>3527</v>
      </c>
      <c r="AA4206">
        <v>615577.1</v>
      </c>
      <c r="AB4206" s="203">
        <v>37033.875</v>
      </c>
      <c r="AC4206" s="203">
        <v>37036.875</v>
      </c>
    </row>
    <row r="4207" spans="1:31" x14ac:dyDescent="0.25">
      <c r="A4207" s="44" t="str">
        <f t="shared" si="326"/>
        <v xml:space="preserve"> Metals Financial</v>
      </c>
      <c r="B4207" s="44" t="str">
        <f t="shared" si="327"/>
        <v/>
      </c>
      <c r="C4207" s="44" t="str">
        <f t="shared" si="328"/>
        <v>Metals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1</v>
      </c>
      <c r="F4207" s="218">
        <f t="shared" si="330"/>
        <v>5</v>
      </c>
      <c r="G4207" s="207">
        <v>1267997</v>
      </c>
      <c r="H4207" s="203">
        <v>37029.507673611108</v>
      </c>
      <c r="I4207" t="s">
        <v>3958</v>
      </c>
      <c r="M4207" t="s">
        <v>2482</v>
      </c>
      <c r="N4207" t="s">
        <v>3896</v>
      </c>
      <c r="O4207" t="s">
        <v>3897</v>
      </c>
      <c r="Q4207" s="204">
        <v>5</v>
      </c>
      <c r="S4207" t="s">
        <v>3898</v>
      </c>
      <c r="T4207" t="s">
        <v>3899</v>
      </c>
      <c r="U4207" s="206">
        <v>1724</v>
      </c>
      <c r="V4207" t="s">
        <v>2767</v>
      </c>
      <c r="W4207" t="s">
        <v>3922</v>
      </c>
      <c r="X4207" t="s">
        <v>3902</v>
      </c>
      <c r="Y4207" t="s">
        <v>3903</v>
      </c>
      <c r="Z4207" t="s">
        <v>3904</v>
      </c>
      <c r="AA4207">
        <v>2140228</v>
      </c>
      <c r="AE4207" s="116">
        <f>IF(S4207="Gallon",F4207/42,F4207)</f>
        <v>5</v>
      </c>
    </row>
    <row r="4208" spans="1:31" x14ac:dyDescent="0.25">
      <c r="A4208" s="44" t="str">
        <f t="shared" si="326"/>
        <v xml:space="preserve"> Power Financial</v>
      </c>
      <c r="B4208" s="44" t="str">
        <f t="shared" si="327"/>
        <v/>
      </c>
      <c r="C4208" s="44" t="str">
        <f t="shared" si="328"/>
        <v>Power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30</v>
      </c>
      <c r="F4208" s="218">
        <f t="shared" si="330"/>
        <v>750</v>
      </c>
      <c r="G4208" s="207">
        <v>1267998</v>
      </c>
      <c r="H4208" s="203">
        <v>37029.507731481484</v>
      </c>
      <c r="I4208" t="s">
        <v>2927</v>
      </c>
      <c r="M4208" t="s">
        <v>3301</v>
      </c>
      <c r="N4208" t="s">
        <v>2992</v>
      </c>
      <c r="O4208" t="s">
        <v>703</v>
      </c>
      <c r="P4208" s="204">
        <v>25</v>
      </c>
      <c r="S4208" t="s">
        <v>2478</v>
      </c>
      <c r="T4208" t="s">
        <v>2392</v>
      </c>
      <c r="U4208" s="206">
        <v>88.5</v>
      </c>
      <c r="V4208" t="s">
        <v>2028</v>
      </c>
      <c r="W4208" t="s">
        <v>704</v>
      </c>
      <c r="X4208" t="s">
        <v>705</v>
      </c>
      <c r="Y4208" t="s">
        <v>4166</v>
      </c>
      <c r="Z4208" t="s">
        <v>3533</v>
      </c>
      <c r="AA4208">
        <v>615578.1</v>
      </c>
      <c r="AB4208" s="203">
        <v>37043</v>
      </c>
      <c r="AC4208" s="203">
        <v>37072</v>
      </c>
    </row>
    <row r="4209" spans="1:31" x14ac:dyDescent="0.25">
      <c r="A4209" s="44" t="str">
        <f t="shared" si="326"/>
        <v xml:space="preserve"> Metals Financial</v>
      </c>
      <c r="B4209" s="44" t="str">
        <f t="shared" si="327"/>
        <v/>
      </c>
      <c r="C4209" s="44" t="str">
        <f t="shared" si="328"/>
        <v>Metals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1</v>
      </c>
      <c r="F4209" s="218">
        <f t="shared" si="330"/>
        <v>5</v>
      </c>
      <c r="G4209" s="207">
        <v>1267999</v>
      </c>
      <c r="H4209" s="203">
        <v>37029.507881944446</v>
      </c>
      <c r="I4209" t="s">
        <v>1185</v>
      </c>
      <c r="M4209" t="s">
        <v>2482</v>
      </c>
      <c r="N4209" t="s">
        <v>3951</v>
      </c>
      <c r="O4209" t="s">
        <v>3952</v>
      </c>
      <c r="P4209" s="204">
        <v>5</v>
      </c>
      <c r="S4209" t="s">
        <v>3898</v>
      </c>
      <c r="T4209" t="s">
        <v>3899</v>
      </c>
      <c r="U4209" s="206">
        <v>1549</v>
      </c>
      <c r="V4209" t="s">
        <v>1186</v>
      </c>
      <c r="W4209" t="s">
        <v>3922</v>
      </c>
      <c r="X4209" t="s">
        <v>3902</v>
      </c>
      <c r="Y4209" t="s">
        <v>3903</v>
      </c>
      <c r="Z4209" t="s">
        <v>3904</v>
      </c>
      <c r="AA4209">
        <v>2140226</v>
      </c>
    </row>
    <row r="4210" spans="1:31" x14ac:dyDescent="0.25">
      <c r="A4210" s="44" t="str">
        <f t="shared" si="326"/>
        <v xml:space="preserve"> Metals Financial</v>
      </c>
      <c r="B4210" s="44" t="str">
        <f t="shared" si="327"/>
        <v/>
      </c>
      <c r="C4210" s="44" t="str">
        <f t="shared" si="328"/>
        <v>Metals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1</v>
      </c>
      <c r="F4210" s="218">
        <f t="shared" si="330"/>
        <v>20</v>
      </c>
      <c r="G4210" s="207">
        <v>1268000</v>
      </c>
      <c r="H4210" s="203">
        <v>37029.507893518516</v>
      </c>
      <c r="I4210" t="s">
        <v>3971</v>
      </c>
      <c r="M4210" t="s">
        <v>2482</v>
      </c>
      <c r="N4210" t="s">
        <v>3896</v>
      </c>
      <c r="O4210" t="s">
        <v>3897</v>
      </c>
      <c r="P4210" s="204">
        <v>20</v>
      </c>
      <c r="S4210" t="s">
        <v>3898</v>
      </c>
      <c r="T4210" t="s">
        <v>3899</v>
      </c>
      <c r="U4210" s="206">
        <v>1723</v>
      </c>
      <c r="V4210" t="s">
        <v>4015</v>
      </c>
      <c r="W4210" t="s">
        <v>3922</v>
      </c>
      <c r="X4210" t="s">
        <v>3902</v>
      </c>
      <c r="Y4210" t="s">
        <v>3903</v>
      </c>
      <c r="Z4210" t="s">
        <v>3904</v>
      </c>
      <c r="AA4210">
        <v>2140224</v>
      </c>
    </row>
    <row r="4211" spans="1:31" x14ac:dyDescent="0.25">
      <c r="A4211" s="44" t="str">
        <f t="shared" si="326"/>
        <v xml:space="preserve"> Metals Financial</v>
      </c>
      <c r="B4211" s="44" t="str">
        <f t="shared" si="327"/>
        <v/>
      </c>
      <c r="C4211" s="44" t="str">
        <f t="shared" si="328"/>
        <v>Metals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18">
        <f t="shared" si="330"/>
        <v>5</v>
      </c>
      <c r="G4211" s="207">
        <v>1268001</v>
      </c>
      <c r="H4211" s="203">
        <v>37029.508356481485</v>
      </c>
      <c r="I4211" t="s">
        <v>4036</v>
      </c>
      <c r="M4211" t="s">
        <v>2482</v>
      </c>
      <c r="N4211" t="s">
        <v>3896</v>
      </c>
      <c r="O4211" t="s">
        <v>3897</v>
      </c>
      <c r="P4211" s="204">
        <v>5</v>
      </c>
      <c r="S4211" t="s">
        <v>3898</v>
      </c>
      <c r="T4211" t="s">
        <v>3899</v>
      </c>
      <c r="U4211" s="206">
        <v>1722</v>
      </c>
      <c r="V4211" t="s">
        <v>706</v>
      </c>
      <c r="W4211" t="s">
        <v>3922</v>
      </c>
      <c r="X4211" t="s">
        <v>3902</v>
      </c>
      <c r="Y4211" t="s">
        <v>3903</v>
      </c>
      <c r="Z4211" t="s">
        <v>3904</v>
      </c>
      <c r="AA4211">
        <v>2140222</v>
      </c>
      <c r="AE4211" s="116">
        <f>IF(S4211="Gallon",F4211/42,F4211)</f>
        <v>5</v>
      </c>
    </row>
    <row r="4212" spans="1:31" x14ac:dyDescent="0.25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18">
        <f t="shared" si="330"/>
        <v>150000</v>
      </c>
      <c r="G4212" s="207">
        <v>1268002</v>
      </c>
      <c r="H4212" s="203">
        <v>37029.508888888886</v>
      </c>
      <c r="I4212" t="s">
        <v>3133</v>
      </c>
      <c r="M4212" t="s">
        <v>2476</v>
      </c>
      <c r="N4212" t="s">
        <v>3125</v>
      </c>
      <c r="O4212" t="s">
        <v>60</v>
      </c>
      <c r="Q4212" s="204">
        <v>5000</v>
      </c>
      <c r="S4212" t="s">
        <v>2477</v>
      </c>
      <c r="T4212" t="s">
        <v>3899</v>
      </c>
      <c r="U4212" s="206">
        <v>1.9</v>
      </c>
      <c r="V4212" t="s">
        <v>2546</v>
      </c>
      <c r="W4212" t="s">
        <v>2404</v>
      </c>
      <c r="X4212" t="s">
        <v>2405</v>
      </c>
      <c r="Y4212" t="s">
        <v>3964</v>
      </c>
      <c r="Z4212" t="s">
        <v>3532</v>
      </c>
      <c r="AA4212" t="s">
        <v>707</v>
      </c>
      <c r="AB4212" s="203">
        <v>37043.875</v>
      </c>
      <c r="AC4212" s="203">
        <v>37072.875</v>
      </c>
    </row>
    <row r="4213" spans="1:31" x14ac:dyDescent="0.25">
      <c r="A4213" s="44" t="str">
        <f t="shared" si="326"/>
        <v xml:space="preserve"> Metals Financial</v>
      </c>
      <c r="B4213" s="44" t="str">
        <f t="shared" si="327"/>
        <v/>
      </c>
      <c r="C4213" s="44" t="str">
        <f t="shared" si="328"/>
        <v>Metals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</v>
      </c>
      <c r="F4213" s="218">
        <f t="shared" si="330"/>
        <v>20</v>
      </c>
      <c r="G4213" s="207">
        <v>1268003</v>
      </c>
      <c r="H4213" s="203">
        <v>37029.509166666663</v>
      </c>
      <c r="I4213" t="s">
        <v>4110</v>
      </c>
      <c r="M4213" t="s">
        <v>2482</v>
      </c>
      <c r="N4213" t="s">
        <v>3896</v>
      </c>
      <c r="O4213" t="s">
        <v>3897</v>
      </c>
      <c r="Q4213" s="204">
        <v>20</v>
      </c>
      <c r="S4213" t="s">
        <v>3898</v>
      </c>
      <c r="T4213" t="s">
        <v>3899</v>
      </c>
      <c r="U4213" s="206">
        <v>1724</v>
      </c>
      <c r="V4213" t="s">
        <v>4132</v>
      </c>
      <c r="W4213" t="s">
        <v>3922</v>
      </c>
      <c r="X4213" t="s">
        <v>3902</v>
      </c>
      <c r="Y4213" t="s">
        <v>3903</v>
      </c>
      <c r="Z4213" t="s">
        <v>3904</v>
      </c>
      <c r="AA4213">
        <v>2140220</v>
      </c>
    </row>
    <row r="4214" spans="1:31" x14ac:dyDescent="0.25">
      <c r="A4214" s="44" t="str">
        <f t="shared" si="326"/>
        <v xml:space="preserve"> Natural Gas Physical</v>
      </c>
      <c r="B4214" s="44" t="str">
        <f t="shared" si="327"/>
        <v/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4</v>
      </c>
      <c r="F4214" s="218">
        <f t="shared" si="330"/>
        <v>20000</v>
      </c>
      <c r="G4214" s="207">
        <v>1268004</v>
      </c>
      <c r="H4214" s="203">
        <v>37029.509282407409</v>
      </c>
      <c r="I4214" t="s">
        <v>3223</v>
      </c>
      <c r="M4214" t="s">
        <v>2476</v>
      </c>
      <c r="N4214" t="s">
        <v>2391</v>
      </c>
      <c r="O4214" t="s">
        <v>2080</v>
      </c>
      <c r="Q4214" s="204">
        <v>5000</v>
      </c>
      <c r="S4214" t="s">
        <v>4050</v>
      </c>
      <c r="T4214" t="s">
        <v>2392</v>
      </c>
      <c r="U4214" s="206">
        <v>5.41</v>
      </c>
      <c r="V4214" t="s">
        <v>3224</v>
      </c>
      <c r="W4214" t="s">
        <v>2394</v>
      </c>
      <c r="X4214" t="s">
        <v>2395</v>
      </c>
      <c r="Y4214" t="s">
        <v>3114</v>
      </c>
      <c r="Z4214" t="s">
        <v>3533</v>
      </c>
      <c r="AA4214">
        <v>798506</v>
      </c>
      <c r="AB4214" s="203">
        <v>37029.875</v>
      </c>
      <c r="AC4214" s="203">
        <v>37032.875</v>
      </c>
    </row>
    <row r="4215" spans="1:31" x14ac:dyDescent="0.25">
      <c r="A4215" s="44" t="str">
        <f t="shared" si="326"/>
        <v xml:space="preserve"> Natural Gas Physical</v>
      </c>
      <c r="B4215" s="44" t="str">
        <f t="shared" si="327"/>
        <v/>
      </c>
      <c r="C4215" s="44" t="str">
        <f t="shared" si="328"/>
        <v>Natural Gas</v>
      </c>
      <c r="D4215" s="44" t="str">
        <f t="shared" si="329"/>
        <v>Physical</v>
      </c>
      <c r="E4215" s="44">
        <f>IF(VLOOKUP(S4215,'DD-Lookup'!$J$6:$L$50,3,FALSE)="Monthly",(YEAR(AC4215)-YEAR(AB4215))*12+MONTH(AC4215)-MONTH(AB4215)+1,(AC4215-AB4215+1))</f>
        <v>4</v>
      </c>
      <c r="F4215" s="218">
        <f t="shared" si="330"/>
        <v>10000</v>
      </c>
      <c r="G4215" s="207">
        <v>1268005</v>
      </c>
      <c r="H4215" s="203">
        <v>37029.509409722225</v>
      </c>
      <c r="I4215" t="s">
        <v>2972</v>
      </c>
      <c r="M4215" t="s">
        <v>2476</v>
      </c>
      <c r="N4215" t="s">
        <v>2391</v>
      </c>
      <c r="O4215" t="s">
        <v>2080</v>
      </c>
      <c r="P4215" s="204">
        <v>2500</v>
      </c>
      <c r="S4215" t="s">
        <v>4050</v>
      </c>
      <c r="T4215" t="s">
        <v>2392</v>
      </c>
      <c r="U4215" s="206">
        <v>5.4050000000000002</v>
      </c>
      <c r="V4215" t="s">
        <v>3764</v>
      </c>
      <c r="W4215" t="s">
        <v>2394</v>
      </c>
      <c r="X4215" t="s">
        <v>2395</v>
      </c>
      <c r="Y4215" t="s">
        <v>3114</v>
      </c>
      <c r="Z4215" t="s">
        <v>3533</v>
      </c>
      <c r="AA4215">
        <v>798507</v>
      </c>
      <c r="AB4215" s="203">
        <v>37029.875</v>
      </c>
      <c r="AC4215" s="203">
        <v>37032.875</v>
      </c>
    </row>
    <row r="4216" spans="1:31" x14ac:dyDescent="0.25">
      <c r="A4216" s="44" t="str">
        <f t="shared" si="326"/>
        <v>US Natural Gas Physical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1</v>
      </c>
      <c r="F4216" s="218">
        <f t="shared" si="330"/>
        <v>10000</v>
      </c>
      <c r="G4216" s="207">
        <v>1268006</v>
      </c>
      <c r="H4216" s="203">
        <v>37029.509479166663</v>
      </c>
      <c r="I4216" t="s">
        <v>2365</v>
      </c>
      <c r="M4216" t="s">
        <v>2476</v>
      </c>
      <c r="N4216" t="s">
        <v>3110</v>
      </c>
      <c r="O4216" t="s">
        <v>708</v>
      </c>
      <c r="P4216" s="204">
        <v>10000</v>
      </c>
      <c r="S4216" t="s">
        <v>2477</v>
      </c>
      <c r="T4216" t="s">
        <v>3899</v>
      </c>
      <c r="U4216" s="206">
        <v>4.17</v>
      </c>
      <c r="V4216" t="s">
        <v>2366</v>
      </c>
      <c r="W4216" t="s">
        <v>2319</v>
      </c>
      <c r="X4216" t="s">
        <v>2320</v>
      </c>
      <c r="Y4216" t="s">
        <v>3114</v>
      </c>
      <c r="Z4216" t="s">
        <v>3532</v>
      </c>
      <c r="AA4216">
        <v>798508</v>
      </c>
      <c r="AB4216" s="203">
        <v>37033.875</v>
      </c>
      <c r="AC4216" s="203">
        <v>37033.875</v>
      </c>
    </row>
    <row r="4217" spans="1:31" x14ac:dyDescent="0.25">
      <c r="A4217" s="44" t="str">
        <f t="shared" si="326"/>
        <v xml:space="preserve"> Metals Financial</v>
      </c>
      <c r="B4217" s="44" t="str">
        <f t="shared" si="327"/>
        <v/>
      </c>
      <c r="C4217" s="44" t="str">
        <f t="shared" si="328"/>
        <v>Metals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8">
        <f t="shared" si="330"/>
        <v>5</v>
      </c>
      <c r="G4217" s="207">
        <v>1268008</v>
      </c>
      <c r="H4217" s="203">
        <v>37029.509988425925</v>
      </c>
      <c r="I4217" t="s">
        <v>1191</v>
      </c>
      <c r="M4217" t="s">
        <v>2482</v>
      </c>
      <c r="N4217" t="s">
        <v>3896</v>
      </c>
      <c r="O4217" t="s">
        <v>3897</v>
      </c>
      <c r="P4217" s="204">
        <v>5</v>
      </c>
      <c r="S4217" t="s">
        <v>3898</v>
      </c>
      <c r="T4217" t="s">
        <v>3899</v>
      </c>
      <c r="U4217" s="206">
        <v>1724</v>
      </c>
      <c r="V4217" t="s">
        <v>3103</v>
      </c>
      <c r="W4217" t="s">
        <v>3922</v>
      </c>
      <c r="X4217" t="s">
        <v>3902</v>
      </c>
      <c r="Y4217" t="s">
        <v>3903</v>
      </c>
      <c r="Z4217" t="s">
        <v>3904</v>
      </c>
      <c r="AA4217">
        <v>2140216</v>
      </c>
    </row>
    <row r="4218" spans="1:31" x14ac:dyDescent="0.25">
      <c r="A4218" s="44" t="str">
        <f t="shared" si="326"/>
        <v xml:space="preserve"> Natural Gas Physical</v>
      </c>
      <c r="B4218" s="44" t="str">
        <f t="shared" si="327"/>
        <v/>
      </c>
      <c r="C4218" s="44" t="str">
        <f t="shared" si="328"/>
        <v>Natural Gas</v>
      </c>
      <c r="D4218" s="44" t="str">
        <f t="shared" si="329"/>
        <v>Physical</v>
      </c>
      <c r="E4218" s="44">
        <f>IF(VLOOKUP(S4218,'DD-Lookup'!$J$6:$L$50,3,FALSE)="Monthly",(YEAR(AC4218)-YEAR(AB4218))*12+MONTH(AC4218)-MONTH(AB4218)+1,(AC4218-AB4218+1))</f>
        <v>4</v>
      </c>
      <c r="F4218" s="218">
        <f t="shared" si="330"/>
        <v>10000</v>
      </c>
      <c r="G4218" s="207">
        <v>1268009</v>
      </c>
      <c r="H4218" s="203">
        <v>37029.509988425925</v>
      </c>
      <c r="I4218" t="s">
        <v>2972</v>
      </c>
      <c r="M4218" t="s">
        <v>2476</v>
      </c>
      <c r="N4218" t="s">
        <v>2391</v>
      </c>
      <c r="O4218" t="s">
        <v>2080</v>
      </c>
      <c r="P4218" s="204">
        <v>2500</v>
      </c>
      <c r="S4218" t="s">
        <v>4050</v>
      </c>
      <c r="T4218" t="s">
        <v>2392</v>
      </c>
      <c r="U4218" s="206">
        <v>5.4</v>
      </c>
      <c r="V4218" t="s">
        <v>3764</v>
      </c>
      <c r="W4218" t="s">
        <v>2394</v>
      </c>
      <c r="X4218" t="s">
        <v>2395</v>
      </c>
      <c r="Y4218" t="s">
        <v>3114</v>
      </c>
      <c r="Z4218" t="s">
        <v>3533</v>
      </c>
      <c r="AA4218">
        <v>798509</v>
      </c>
      <c r="AB4218" s="203">
        <v>37029.875</v>
      </c>
      <c r="AC4218" s="203">
        <v>37032.875</v>
      </c>
    </row>
    <row r="4219" spans="1:31" x14ac:dyDescent="0.25">
      <c r="A4219" s="44" t="str">
        <f t="shared" si="326"/>
        <v xml:space="preserve"> Metals Financial</v>
      </c>
      <c r="B4219" s="44" t="str">
        <f t="shared" si="327"/>
        <v/>
      </c>
      <c r="C4219" s="44" t="str">
        <f t="shared" si="328"/>
        <v>Metals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18">
        <f t="shared" si="330"/>
        <v>10</v>
      </c>
      <c r="G4219" s="207">
        <v>1268010</v>
      </c>
      <c r="H4219" s="203">
        <v>37029.510138888887</v>
      </c>
      <c r="I4219" t="s">
        <v>4104</v>
      </c>
      <c r="M4219" t="s">
        <v>2482</v>
      </c>
      <c r="N4219" t="s">
        <v>3896</v>
      </c>
      <c r="O4219" t="s">
        <v>3897</v>
      </c>
      <c r="P4219" s="204">
        <v>10</v>
      </c>
      <c r="S4219" t="s">
        <v>3898</v>
      </c>
      <c r="T4219" t="s">
        <v>3899</v>
      </c>
      <c r="U4219" s="206">
        <v>1724</v>
      </c>
      <c r="V4219" t="s">
        <v>4105</v>
      </c>
      <c r="W4219" t="s">
        <v>3922</v>
      </c>
      <c r="X4219" t="s">
        <v>3902</v>
      </c>
      <c r="Y4219" t="s">
        <v>3903</v>
      </c>
      <c r="Z4219" t="s">
        <v>3904</v>
      </c>
      <c r="AA4219">
        <v>2140214</v>
      </c>
    </row>
    <row r="4220" spans="1:31" x14ac:dyDescent="0.25">
      <c r="A4220" s="44" t="str">
        <f t="shared" si="326"/>
        <v xml:space="preserve"> Natural Gas Physical</v>
      </c>
      <c r="B4220" s="44" t="str">
        <f t="shared" si="327"/>
        <v/>
      </c>
      <c r="C4220" s="44" t="str">
        <f t="shared" si="328"/>
        <v>Natural Gas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4</v>
      </c>
      <c r="F4220" s="218">
        <f t="shared" si="330"/>
        <v>20000</v>
      </c>
      <c r="G4220" s="207">
        <v>1268011</v>
      </c>
      <c r="H4220" s="203">
        <v>37029.510138888887</v>
      </c>
      <c r="I4220" t="s">
        <v>3223</v>
      </c>
      <c r="M4220" t="s">
        <v>2476</v>
      </c>
      <c r="N4220" t="s">
        <v>2391</v>
      </c>
      <c r="O4220" t="s">
        <v>2080</v>
      </c>
      <c r="Q4220" s="204">
        <v>5000</v>
      </c>
      <c r="S4220" t="s">
        <v>4050</v>
      </c>
      <c r="T4220" t="s">
        <v>2392</v>
      </c>
      <c r="U4220" s="206">
        <v>5.41</v>
      </c>
      <c r="V4220" t="s">
        <v>3224</v>
      </c>
      <c r="W4220" t="s">
        <v>2394</v>
      </c>
      <c r="X4220" t="s">
        <v>2395</v>
      </c>
      <c r="Y4220" t="s">
        <v>3114</v>
      </c>
      <c r="Z4220" t="s">
        <v>3533</v>
      </c>
      <c r="AA4220">
        <v>798510</v>
      </c>
      <c r="AB4220" s="203">
        <v>37029.875</v>
      </c>
      <c r="AC4220" s="203">
        <v>37032.875</v>
      </c>
    </row>
    <row r="4221" spans="1:31" x14ac:dyDescent="0.25">
      <c r="A4221" s="44" t="str">
        <f t="shared" si="326"/>
        <v xml:space="preserve"> Metals Financial</v>
      </c>
      <c r="B4221" s="44" t="str">
        <f t="shared" si="327"/>
        <v/>
      </c>
      <c r="C4221" s="44" t="str">
        <f t="shared" si="328"/>
        <v>Metals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8">
        <f t="shared" si="330"/>
        <v>20</v>
      </c>
      <c r="G4221" s="207">
        <v>1268012</v>
      </c>
      <c r="H4221" s="203">
        <v>37029.510555555556</v>
      </c>
      <c r="I4221" t="s">
        <v>4036</v>
      </c>
      <c r="M4221" t="s">
        <v>2482</v>
      </c>
      <c r="N4221" t="s">
        <v>3896</v>
      </c>
      <c r="O4221" t="s">
        <v>3897</v>
      </c>
      <c r="P4221" s="204">
        <v>20</v>
      </c>
      <c r="S4221" t="s">
        <v>3898</v>
      </c>
      <c r="T4221" t="s">
        <v>3899</v>
      </c>
      <c r="U4221" s="206">
        <v>1723</v>
      </c>
      <c r="V4221" t="s">
        <v>1612</v>
      </c>
      <c r="W4221" t="s">
        <v>3922</v>
      </c>
      <c r="X4221" t="s">
        <v>3902</v>
      </c>
      <c r="Y4221" t="s">
        <v>3903</v>
      </c>
      <c r="Z4221" t="s">
        <v>3904</v>
      </c>
      <c r="AA4221">
        <v>2140212</v>
      </c>
    </row>
    <row r="4222" spans="1:31" x14ac:dyDescent="0.25">
      <c r="A4222" s="44" t="str">
        <f t="shared" si="326"/>
        <v xml:space="preserve"> Metals Financial</v>
      </c>
      <c r="B4222" s="44" t="str">
        <f t="shared" si="327"/>
        <v/>
      </c>
      <c r="C4222" s="44" t="str">
        <f t="shared" si="328"/>
        <v>Metals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1</v>
      </c>
      <c r="F4222" s="218">
        <f t="shared" si="330"/>
        <v>20</v>
      </c>
      <c r="G4222" s="207">
        <v>1268014</v>
      </c>
      <c r="H4222" s="203">
        <v>37029.510763888888</v>
      </c>
      <c r="I4222" t="s">
        <v>1195</v>
      </c>
      <c r="M4222" t="s">
        <v>2482</v>
      </c>
      <c r="N4222" t="s">
        <v>3896</v>
      </c>
      <c r="O4222" t="s">
        <v>3897</v>
      </c>
      <c r="Q4222" s="204">
        <v>20</v>
      </c>
      <c r="S4222" t="s">
        <v>3898</v>
      </c>
      <c r="T4222" t="s">
        <v>3899</v>
      </c>
      <c r="U4222" s="206">
        <v>1724</v>
      </c>
      <c r="V4222" t="s">
        <v>1196</v>
      </c>
      <c r="W4222" t="s">
        <v>3922</v>
      </c>
      <c r="X4222" t="s">
        <v>3902</v>
      </c>
      <c r="Y4222" t="s">
        <v>3903</v>
      </c>
      <c r="Z4222" t="s">
        <v>3904</v>
      </c>
      <c r="AA4222">
        <v>2140210</v>
      </c>
    </row>
    <row r="4223" spans="1:31" x14ac:dyDescent="0.25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8">
        <f t="shared" si="330"/>
        <v>150000</v>
      </c>
      <c r="G4223" s="207">
        <v>1268015</v>
      </c>
      <c r="H4223" s="203">
        <v>37029.510879629626</v>
      </c>
      <c r="I4223" t="s">
        <v>3133</v>
      </c>
      <c r="M4223" t="s">
        <v>2476</v>
      </c>
      <c r="N4223" t="s">
        <v>3125</v>
      </c>
      <c r="O4223" t="s">
        <v>2112</v>
      </c>
      <c r="P4223" s="204">
        <v>5000</v>
      </c>
      <c r="S4223" t="s">
        <v>2477</v>
      </c>
      <c r="T4223" t="s">
        <v>3899</v>
      </c>
      <c r="U4223" s="206">
        <v>2.7</v>
      </c>
      <c r="V4223" t="s">
        <v>2546</v>
      </c>
      <c r="W4223" t="s">
        <v>2374</v>
      </c>
      <c r="X4223" t="s">
        <v>3790</v>
      </c>
      <c r="Y4223" t="s">
        <v>3964</v>
      </c>
      <c r="Z4223" t="s">
        <v>3532</v>
      </c>
      <c r="AA4223" t="s">
        <v>709</v>
      </c>
      <c r="AB4223" s="203">
        <v>37043.875</v>
      </c>
      <c r="AC4223" s="203">
        <v>37072.875</v>
      </c>
    </row>
    <row r="4224" spans="1:31" x14ac:dyDescent="0.25">
      <c r="A4224" s="44" t="str">
        <f t="shared" si="326"/>
        <v xml:space="preserve"> Natural Gas Physical</v>
      </c>
      <c r="B4224" s="44" t="str">
        <f t="shared" si="327"/>
        <v/>
      </c>
      <c r="C4224" s="44" t="str">
        <f t="shared" si="328"/>
        <v>Natural Gas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13</v>
      </c>
      <c r="F4224" s="218">
        <f t="shared" si="330"/>
        <v>65000</v>
      </c>
      <c r="G4224" s="207">
        <v>1268016</v>
      </c>
      <c r="H4224" s="203">
        <v>37029.510925925926</v>
      </c>
      <c r="I4224" t="s">
        <v>2927</v>
      </c>
      <c r="M4224" t="s">
        <v>2476</v>
      </c>
      <c r="N4224" t="s">
        <v>2391</v>
      </c>
      <c r="O4224" t="s">
        <v>564</v>
      </c>
      <c r="P4224" s="204">
        <v>5000</v>
      </c>
      <c r="S4224" t="s">
        <v>4050</v>
      </c>
      <c r="T4224" t="s">
        <v>2392</v>
      </c>
      <c r="U4224" s="206">
        <v>5.5</v>
      </c>
      <c r="V4224" t="s">
        <v>2928</v>
      </c>
      <c r="W4224" t="s">
        <v>2979</v>
      </c>
      <c r="X4224" t="s">
        <v>2395</v>
      </c>
      <c r="Y4224" t="s">
        <v>3114</v>
      </c>
      <c r="Z4224" t="s">
        <v>3533</v>
      </c>
      <c r="AA4224">
        <v>798511</v>
      </c>
      <c r="AB4224" s="203">
        <v>37030.875</v>
      </c>
      <c r="AC4224" s="203">
        <v>37042.875</v>
      </c>
    </row>
    <row r="4225" spans="1:31" x14ac:dyDescent="0.25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8">
        <f t="shared" si="330"/>
        <v>10</v>
      </c>
      <c r="G4225" s="207">
        <v>1268018</v>
      </c>
      <c r="H4225" s="203">
        <v>37029.511030092595</v>
      </c>
      <c r="I4225" t="s">
        <v>1204</v>
      </c>
      <c r="M4225" t="s">
        <v>2482</v>
      </c>
      <c r="N4225" t="s">
        <v>3896</v>
      </c>
      <c r="O4225" t="s">
        <v>3897</v>
      </c>
      <c r="Q4225" s="204">
        <v>10</v>
      </c>
      <c r="S4225" t="s">
        <v>3898</v>
      </c>
      <c r="T4225" t="s">
        <v>3899</v>
      </c>
      <c r="U4225" s="206">
        <v>1725</v>
      </c>
      <c r="V4225" t="s">
        <v>1580</v>
      </c>
      <c r="W4225" t="s">
        <v>3922</v>
      </c>
      <c r="X4225" t="s">
        <v>3902</v>
      </c>
      <c r="Y4225" t="s">
        <v>3903</v>
      </c>
      <c r="Z4225" t="s">
        <v>3904</v>
      </c>
      <c r="AA4225">
        <v>2140206</v>
      </c>
    </row>
    <row r="4226" spans="1:31" x14ac:dyDescent="0.25">
      <c r="A4226" s="44" t="str">
        <f t="shared" si="326"/>
        <v xml:space="preserve"> Power Financial</v>
      </c>
      <c r="B4226" s="44" t="str">
        <f t="shared" si="327"/>
        <v/>
      </c>
      <c r="C4226" s="44" t="str">
        <f t="shared" si="328"/>
        <v>Power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30</v>
      </c>
      <c r="F4226" s="218">
        <f t="shared" si="330"/>
        <v>750</v>
      </c>
      <c r="G4226" s="207">
        <v>1268020</v>
      </c>
      <c r="H4226" s="203">
        <v>37029.511435185188</v>
      </c>
      <c r="I4226" t="s">
        <v>2927</v>
      </c>
      <c r="M4226" t="s">
        <v>3301</v>
      </c>
      <c r="N4226" t="s">
        <v>2992</v>
      </c>
      <c r="O4226" t="s">
        <v>703</v>
      </c>
      <c r="P4226" s="204">
        <v>25</v>
      </c>
      <c r="S4226" t="s">
        <v>2478</v>
      </c>
      <c r="T4226" t="s">
        <v>2392</v>
      </c>
      <c r="U4226" s="206">
        <v>88</v>
      </c>
      <c r="V4226" t="s">
        <v>2028</v>
      </c>
      <c r="W4226" t="s">
        <v>704</v>
      </c>
      <c r="X4226" t="s">
        <v>705</v>
      </c>
      <c r="Y4226" t="s">
        <v>4166</v>
      </c>
      <c r="Z4226" t="s">
        <v>3533</v>
      </c>
      <c r="AA4226">
        <v>615588.1</v>
      </c>
      <c r="AB4226" s="203">
        <v>37043</v>
      </c>
      <c r="AC4226" s="203">
        <v>37072</v>
      </c>
    </row>
    <row r="4227" spans="1:31" x14ac:dyDescent="0.25">
      <c r="A4227" s="44" t="str">
        <f t="shared" si="326"/>
        <v xml:space="preserve"> Natural Gas Physical</v>
      </c>
      <c r="B4227" s="44" t="str">
        <f t="shared" si="327"/>
        <v/>
      </c>
      <c r="C4227" s="44" t="str">
        <f t="shared" si="328"/>
        <v>Natural Gas</v>
      </c>
      <c r="D4227" s="44" t="str">
        <f t="shared" si="329"/>
        <v>Physical</v>
      </c>
      <c r="E4227" s="44">
        <f>IF(VLOOKUP(S4227,'DD-Lookup'!$J$6:$L$50,3,FALSE)="Monthly",(YEAR(AC4227)-YEAR(AB4227))*12+MONTH(AC4227)-MONTH(AB4227)+1,(AC4227-AB4227+1))</f>
        <v>4</v>
      </c>
      <c r="F4227" s="218">
        <f t="shared" si="330"/>
        <v>20000</v>
      </c>
      <c r="G4227" s="207">
        <v>1268021</v>
      </c>
      <c r="H4227" s="203">
        <v>37029.511689814812</v>
      </c>
      <c r="I4227" t="s">
        <v>2783</v>
      </c>
      <c r="M4227" t="s">
        <v>2476</v>
      </c>
      <c r="N4227" t="s">
        <v>2391</v>
      </c>
      <c r="O4227" t="s">
        <v>2080</v>
      </c>
      <c r="P4227" s="204">
        <v>5000</v>
      </c>
      <c r="S4227" t="s">
        <v>4050</v>
      </c>
      <c r="T4227" t="s">
        <v>2392</v>
      </c>
      <c r="U4227" s="206">
        <v>5.4050000000000002</v>
      </c>
      <c r="V4227" t="s">
        <v>3195</v>
      </c>
      <c r="W4227" t="s">
        <v>2394</v>
      </c>
      <c r="X4227" t="s">
        <v>2395</v>
      </c>
      <c r="Y4227" t="s">
        <v>3114</v>
      </c>
      <c r="Z4227" t="s">
        <v>3533</v>
      </c>
      <c r="AA4227">
        <v>798512</v>
      </c>
      <c r="AB4227" s="203">
        <v>37029.875</v>
      </c>
      <c r="AC4227" s="203">
        <v>37032.875</v>
      </c>
    </row>
    <row r="4228" spans="1:31" x14ac:dyDescent="0.25">
      <c r="A4228" s="44" t="str">
        <f t="shared" si="326"/>
        <v xml:space="preserve"> Natural Gas Physical</v>
      </c>
      <c r="B4228" s="44" t="str">
        <f t="shared" si="327"/>
        <v/>
      </c>
      <c r="C4228" s="44" t="str">
        <f t="shared" si="328"/>
        <v>Natural Gas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4</v>
      </c>
      <c r="F4228" s="218">
        <f t="shared" si="330"/>
        <v>20000</v>
      </c>
      <c r="G4228" s="207">
        <v>1268022</v>
      </c>
      <c r="H4228" s="203">
        <v>37029.511759259258</v>
      </c>
      <c r="I4228" t="s">
        <v>2783</v>
      </c>
      <c r="M4228" t="s">
        <v>2476</v>
      </c>
      <c r="N4228" t="s">
        <v>2391</v>
      </c>
      <c r="O4228" t="s">
        <v>2080</v>
      </c>
      <c r="P4228" s="204">
        <v>5000</v>
      </c>
      <c r="S4228" t="s">
        <v>4050</v>
      </c>
      <c r="T4228" t="s">
        <v>2392</v>
      </c>
      <c r="U4228" s="206">
        <v>5.4</v>
      </c>
      <c r="V4228" t="s">
        <v>3195</v>
      </c>
      <c r="W4228" t="s">
        <v>2394</v>
      </c>
      <c r="X4228" t="s">
        <v>2395</v>
      </c>
      <c r="Y4228" t="s">
        <v>3114</v>
      </c>
      <c r="Z4228" t="s">
        <v>3533</v>
      </c>
      <c r="AA4228">
        <v>798513</v>
      </c>
      <c r="AB4228" s="203">
        <v>37029.875</v>
      </c>
      <c r="AC4228" s="203">
        <v>37032.875</v>
      </c>
    </row>
    <row r="4229" spans="1:31" x14ac:dyDescent="0.25">
      <c r="A4229" s="44" t="str">
        <f t="shared" si="326"/>
        <v xml:space="preserve"> Natural Gas Financial</v>
      </c>
      <c r="B4229" s="44" t="str">
        <f t="shared" si="327"/>
        <v/>
      </c>
      <c r="C4229" s="44" t="str">
        <f t="shared" si="328"/>
        <v>Natural Gas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214</v>
      </c>
      <c r="F4229" s="218">
        <f t="shared" si="330"/>
        <v>1070000</v>
      </c>
      <c r="G4229" s="207">
        <v>1268023</v>
      </c>
      <c r="H4229" s="203">
        <v>37029.512048611112</v>
      </c>
      <c r="I4229" t="s">
        <v>2654</v>
      </c>
      <c r="M4229" t="s">
        <v>2476</v>
      </c>
      <c r="N4229" t="s">
        <v>3842</v>
      </c>
      <c r="O4229" t="s">
        <v>2181</v>
      </c>
      <c r="Q4229" s="204">
        <v>5000</v>
      </c>
      <c r="S4229" t="s">
        <v>2477</v>
      </c>
      <c r="T4229" t="s">
        <v>3899</v>
      </c>
      <c r="U4229" s="206">
        <v>-0.37</v>
      </c>
      <c r="V4229" t="s">
        <v>2521</v>
      </c>
      <c r="W4229" t="s">
        <v>3844</v>
      </c>
      <c r="X4229" t="s">
        <v>3845</v>
      </c>
      <c r="Y4229" t="s">
        <v>3964</v>
      </c>
      <c r="Z4229" t="s">
        <v>3533</v>
      </c>
      <c r="AA4229" t="s">
        <v>710</v>
      </c>
      <c r="AB4229" s="203">
        <v>37347</v>
      </c>
      <c r="AC4229" s="203">
        <v>37560</v>
      </c>
    </row>
    <row r="4230" spans="1:31" x14ac:dyDescent="0.25">
      <c r="A4230" s="44" t="str">
        <f t="shared" si="326"/>
        <v xml:space="preserve"> Metals Financial</v>
      </c>
      <c r="B4230" s="44" t="str">
        <f t="shared" si="327"/>
        <v/>
      </c>
      <c r="C4230" s="44" t="str">
        <f t="shared" si="328"/>
        <v>Metals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1</v>
      </c>
      <c r="F4230" s="218">
        <f t="shared" si="330"/>
        <v>10</v>
      </c>
      <c r="G4230" s="207">
        <v>1268024</v>
      </c>
      <c r="H4230" s="203">
        <v>37029.512106481481</v>
      </c>
      <c r="I4230" t="s">
        <v>4022</v>
      </c>
      <c r="M4230" t="s">
        <v>2482</v>
      </c>
      <c r="N4230" t="s">
        <v>3896</v>
      </c>
      <c r="O4230" t="s">
        <v>3897</v>
      </c>
      <c r="P4230" s="204">
        <v>10</v>
      </c>
      <c r="S4230" t="s">
        <v>3898</v>
      </c>
      <c r="T4230" t="s">
        <v>3899</v>
      </c>
      <c r="U4230" s="206">
        <v>1723</v>
      </c>
      <c r="V4230" t="s">
        <v>1210</v>
      </c>
      <c r="W4230" t="s">
        <v>3922</v>
      </c>
      <c r="X4230" t="s">
        <v>3902</v>
      </c>
      <c r="Y4230" t="s">
        <v>3903</v>
      </c>
      <c r="Z4230" t="s">
        <v>3904</v>
      </c>
      <c r="AA4230">
        <v>2140204</v>
      </c>
    </row>
    <row r="4231" spans="1:31" x14ac:dyDescent="0.25">
      <c r="A4231" s="44" t="str">
        <f t="shared" si="326"/>
        <v xml:space="preserve"> Metals Financial</v>
      </c>
      <c r="B4231" s="44" t="str">
        <f t="shared" si="327"/>
        <v/>
      </c>
      <c r="C4231" s="44" t="str">
        <f t="shared" si="328"/>
        <v>Metals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1</v>
      </c>
      <c r="F4231" s="218">
        <f t="shared" si="330"/>
        <v>10</v>
      </c>
      <c r="G4231" s="207">
        <v>1268025</v>
      </c>
      <c r="H4231" s="203">
        <v>37029.512187499997</v>
      </c>
      <c r="I4231" t="s">
        <v>3958</v>
      </c>
      <c r="M4231" t="s">
        <v>2482</v>
      </c>
      <c r="N4231" t="s">
        <v>3896</v>
      </c>
      <c r="O4231" t="s">
        <v>3897</v>
      </c>
      <c r="Q4231" s="204">
        <v>10</v>
      </c>
      <c r="S4231" t="s">
        <v>3898</v>
      </c>
      <c r="T4231" t="s">
        <v>3899</v>
      </c>
      <c r="U4231" s="206">
        <v>1724</v>
      </c>
      <c r="V4231" t="s">
        <v>2767</v>
      </c>
      <c r="W4231" t="s">
        <v>3922</v>
      </c>
      <c r="X4231" t="s">
        <v>3902</v>
      </c>
      <c r="Y4231" t="s">
        <v>3903</v>
      </c>
      <c r="Z4231" t="s">
        <v>3904</v>
      </c>
      <c r="AA4231">
        <v>2140202</v>
      </c>
    </row>
    <row r="4232" spans="1:31" x14ac:dyDescent="0.25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31</v>
      </c>
      <c r="F4232" s="218">
        <f t="shared" si="330"/>
        <v>155000</v>
      </c>
      <c r="G4232" s="207">
        <v>1268026</v>
      </c>
      <c r="H4232" s="203">
        <v>37029.512280092589</v>
      </c>
      <c r="I4232" t="s">
        <v>3725</v>
      </c>
      <c r="M4232" t="s">
        <v>2476</v>
      </c>
      <c r="N4232" t="s">
        <v>3125</v>
      </c>
      <c r="O4232" t="s">
        <v>2842</v>
      </c>
      <c r="Q4232" s="204">
        <v>5000</v>
      </c>
      <c r="S4232" t="s">
        <v>2477</v>
      </c>
      <c r="T4232" t="s">
        <v>3899</v>
      </c>
      <c r="U4232" s="206">
        <v>7.8</v>
      </c>
      <c r="V4232" t="s">
        <v>2740</v>
      </c>
      <c r="W4232" t="s">
        <v>2843</v>
      </c>
      <c r="X4232" t="s">
        <v>2844</v>
      </c>
      <c r="Y4232" t="s">
        <v>3964</v>
      </c>
      <c r="Z4232" t="s">
        <v>3532</v>
      </c>
      <c r="AA4232" t="s">
        <v>711</v>
      </c>
      <c r="AB4232" s="203">
        <v>37073.875</v>
      </c>
      <c r="AC4232" s="203">
        <v>37103.875</v>
      </c>
    </row>
    <row r="4233" spans="1:31" x14ac:dyDescent="0.25">
      <c r="A4233" s="44" t="str">
        <f t="shared" si="326"/>
        <v xml:space="preserve"> Metals Financial</v>
      </c>
      <c r="B4233" s="44" t="str">
        <f t="shared" si="327"/>
        <v/>
      </c>
      <c r="C4233" s="44" t="str">
        <f t="shared" si="328"/>
        <v>Metals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1</v>
      </c>
      <c r="F4233" s="218">
        <f t="shared" si="330"/>
        <v>20</v>
      </c>
      <c r="G4233" s="207">
        <v>1268027</v>
      </c>
      <c r="H4233" s="203">
        <v>37029.512349537035</v>
      </c>
      <c r="I4233" t="s">
        <v>3967</v>
      </c>
      <c r="M4233" t="s">
        <v>2482</v>
      </c>
      <c r="N4233" t="s">
        <v>3896</v>
      </c>
      <c r="O4233" t="s">
        <v>3897</v>
      </c>
      <c r="P4233" s="204">
        <v>20</v>
      </c>
      <c r="S4233" t="s">
        <v>3898</v>
      </c>
      <c r="T4233" t="s">
        <v>3899</v>
      </c>
      <c r="U4233" s="206">
        <v>1723</v>
      </c>
      <c r="V4233" t="s">
        <v>1202</v>
      </c>
      <c r="W4233" t="s">
        <v>3922</v>
      </c>
      <c r="X4233" t="s">
        <v>3902</v>
      </c>
      <c r="Y4233" t="s">
        <v>3903</v>
      </c>
      <c r="Z4233" t="s">
        <v>3904</v>
      </c>
      <c r="AA4233">
        <v>2140200</v>
      </c>
    </row>
    <row r="4234" spans="1:31" x14ac:dyDescent="0.25">
      <c r="A4234" s="44" t="str">
        <f t="shared" si="326"/>
        <v xml:space="preserve"> Natural Gas Financial</v>
      </c>
      <c r="B4234" s="44" t="str">
        <f t="shared" si="327"/>
        <v/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151</v>
      </c>
      <c r="F4234" s="218">
        <f t="shared" si="330"/>
        <v>755000</v>
      </c>
      <c r="G4234" s="207">
        <v>1268028</v>
      </c>
      <c r="H4234" s="203">
        <v>37029.512430555558</v>
      </c>
      <c r="I4234" t="s">
        <v>2654</v>
      </c>
      <c r="M4234" t="s">
        <v>2476</v>
      </c>
      <c r="N4234" t="s">
        <v>3842</v>
      </c>
      <c r="O4234" t="s">
        <v>1233</v>
      </c>
      <c r="Q4234" s="204">
        <v>5000</v>
      </c>
      <c r="S4234" t="s">
        <v>2477</v>
      </c>
      <c r="T4234" t="s">
        <v>3899</v>
      </c>
      <c r="U4234" s="206">
        <v>-0.29499999999999998</v>
      </c>
      <c r="V4234" t="s">
        <v>2521</v>
      </c>
      <c r="W4234" t="s">
        <v>3844</v>
      </c>
      <c r="X4234" t="s">
        <v>3845</v>
      </c>
      <c r="Y4234" t="s">
        <v>3964</v>
      </c>
      <c r="Z4234" t="s">
        <v>3533</v>
      </c>
      <c r="AA4234" t="s">
        <v>712</v>
      </c>
      <c r="AB4234" s="203">
        <v>37196</v>
      </c>
      <c r="AC4234" s="203">
        <v>37346</v>
      </c>
    </row>
    <row r="4235" spans="1:31" x14ac:dyDescent="0.25">
      <c r="A4235" s="44" t="str">
        <f t="shared" ref="A4235:A4298" si="331">B4235&amp;" "&amp;C4235&amp;" "&amp;D4235</f>
        <v xml:space="preserve"> Metals Financial</v>
      </c>
      <c r="B4235" s="44" t="str">
        <f t="shared" ref="B4235:B4298" si="332">IF((LEFT(N4235,2)="US"),"US","")</f>
        <v/>
      </c>
      <c r="C4235" s="44" t="str">
        <f t="shared" ref="C4235:C4298" si="333">M4235</f>
        <v>Metals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8">
        <f t="shared" ref="F4235:F4298" si="335">E4235*SUM(P4235:Q4235)</f>
        <v>20</v>
      </c>
      <c r="G4235" s="207">
        <v>1268029</v>
      </c>
      <c r="H4235" s="203">
        <v>37029.512453703705</v>
      </c>
      <c r="I4235" t="s">
        <v>4110</v>
      </c>
      <c r="M4235" t="s">
        <v>2482</v>
      </c>
      <c r="N4235" t="s">
        <v>3896</v>
      </c>
      <c r="O4235" t="s">
        <v>3897</v>
      </c>
      <c r="Q4235" s="204">
        <v>20</v>
      </c>
      <c r="S4235" t="s">
        <v>3898</v>
      </c>
      <c r="T4235" t="s">
        <v>3899</v>
      </c>
      <c r="U4235" s="206">
        <v>1724</v>
      </c>
      <c r="V4235" t="s">
        <v>4119</v>
      </c>
      <c r="W4235" t="s">
        <v>3922</v>
      </c>
      <c r="X4235" t="s">
        <v>3902</v>
      </c>
      <c r="Y4235" t="s">
        <v>3903</v>
      </c>
      <c r="Z4235" t="s">
        <v>3904</v>
      </c>
      <c r="AA4235">
        <v>2140198</v>
      </c>
      <c r="AE4235" s="116">
        <f>IF(S4235="Gallon",F4235/42,F4235)</f>
        <v>20</v>
      </c>
    </row>
    <row r="4236" spans="1:31" x14ac:dyDescent="0.25">
      <c r="A4236" s="44" t="str">
        <f t="shared" si="331"/>
        <v xml:space="preserve"> Metals Financial</v>
      </c>
      <c r="B4236" s="44" t="str">
        <f t="shared" si="332"/>
        <v/>
      </c>
      <c r="C4236" s="44" t="str">
        <f t="shared" si="333"/>
        <v>Metals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1</v>
      </c>
      <c r="F4236" s="218">
        <f t="shared" si="335"/>
        <v>20</v>
      </c>
      <c r="G4236" s="207">
        <v>1268030</v>
      </c>
      <c r="H4236" s="203">
        <v>37029.512523148151</v>
      </c>
      <c r="I4236" t="s">
        <v>4011</v>
      </c>
      <c r="M4236" t="s">
        <v>2482</v>
      </c>
      <c r="N4236" t="s">
        <v>3896</v>
      </c>
      <c r="O4236" t="s">
        <v>3897</v>
      </c>
      <c r="P4236" s="204">
        <v>20</v>
      </c>
      <c r="S4236" t="s">
        <v>3898</v>
      </c>
      <c r="T4236" t="s">
        <v>3899</v>
      </c>
      <c r="U4236" s="206">
        <v>1723</v>
      </c>
      <c r="V4236" t="s">
        <v>1203</v>
      </c>
      <c r="W4236" t="s">
        <v>3922</v>
      </c>
      <c r="X4236" t="s">
        <v>3902</v>
      </c>
      <c r="Y4236" t="s">
        <v>3903</v>
      </c>
      <c r="Z4236" t="s">
        <v>3904</v>
      </c>
      <c r="AA4236">
        <v>2140196</v>
      </c>
    </row>
    <row r="4237" spans="1:31" x14ac:dyDescent="0.25">
      <c r="A4237" s="44" t="str">
        <f t="shared" si="331"/>
        <v xml:space="preserve"> Metals Financial</v>
      </c>
      <c r="B4237" s="44" t="str">
        <f t="shared" si="332"/>
        <v/>
      </c>
      <c r="C4237" s="44" t="str">
        <f t="shared" si="333"/>
        <v>Metals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1</v>
      </c>
      <c r="F4237" s="218">
        <f t="shared" si="335"/>
        <v>12</v>
      </c>
      <c r="G4237" s="207">
        <v>1268031</v>
      </c>
      <c r="H4237" s="203">
        <v>37029.51284722222</v>
      </c>
      <c r="I4237" t="s">
        <v>4022</v>
      </c>
      <c r="M4237" t="s">
        <v>2482</v>
      </c>
      <c r="N4237" t="s">
        <v>3896</v>
      </c>
      <c r="O4237" t="s">
        <v>3897</v>
      </c>
      <c r="P4237" s="204">
        <v>12</v>
      </c>
      <c r="S4237" t="s">
        <v>3898</v>
      </c>
      <c r="T4237" t="s">
        <v>3899</v>
      </c>
      <c r="U4237" s="206">
        <v>1722</v>
      </c>
      <c r="V4237" t="s">
        <v>1210</v>
      </c>
      <c r="W4237" t="s">
        <v>3922</v>
      </c>
      <c r="X4237" t="s">
        <v>3902</v>
      </c>
      <c r="Y4237" t="s">
        <v>3903</v>
      </c>
      <c r="Z4237" t="s">
        <v>3904</v>
      </c>
      <c r="AA4237">
        <v>2140192</v>
      </c>
    </row>
    <row r="4238" spans="1:31" x14ac:dyDescent="0.25">
      <c r="A4238" s="44" t="str">
        <f t="shared" si="331"/>
        <v xml:space="preserve"> Metals Financial</v>
      </c>
      <c r="B4238" s="44" t="str">
        <f t="shared" si="332"/>
        <v/>
      </c>
      <c r="C4238" s="44" t="str">
        <f t="shared" si="333"/>
        <v>Metals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8">
        <f t="shared" si="335"/>
        <v>8</v>
      </c>
      <c r="G4238" s="207">
        <v>1268033</v>
      </c>
      <c r="H4238" s="203">
        <v>37029.513240740744</v>
      </c>
      <c r="I4238" t="s">
        <v>4011</v>
      </c>
      <c r="M4238" t="s">
        <v>2482</v>
      </c>
      <c r="N4238" t="s">
        <v>3896</v>
      </c>
      <c r="O4238" t="s">
        <v>3897</v>
      </c>
      <c r="P4238" s="204">
        <v>8</v>
      </c>
      <c r="S4238" t="s">
        <v>3898</v>
      </c>
      <c r="T4238" t="s">
        <v>3899</v>
      </c>
      <c r="U4238" s="206">
        <v>1723</v>
      </c>
      <c r="V4238" t="s">
        <v>1203</v>
      </c>
      <c r="W4238" t="s">
        <v>3922</v>
      </c>
      <c r="X4238" t="s">
        <v>3902</v>
      </c>
      <c r="Y4238" t="s">
        <v>3903</v>
      </c>
      <c r="Z4238" t="s">
        <v>3904</v>
      </c>
      <c r="AA4238">
        <v>2140188</v>
      </c>
    </row>
    <row r="4239" spans="1:31" x14ac:dyDescent="0.25">
      <c r="A4239" s="44" t="str">
        <f t="shared" si="331"/>
        <v xml:space="preserve"> Metals Financial</v>
      </c>
      <c r="B4239" s="44" t="str">
        <f t="shared" si="332"/>
        <v/>
      </c>
      <c r="C4239" s="44" t="str">
        <f t="shared" si="333"/>
        <v>Metals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1</v>
      </c>
      <c r="F4239" s="218">
        <f t="shared" si="335"/>
        <v>6</v>
      </c>
      <c r="G4239" s="207">
        <v>1268035</v>
      </c>
      <c r="H4239" s="203">
        <v>37029.514074074075</v>
      </c>
      <c r="I4239" t="s">
        <v>1197</v>
      </c>
      <c r="M4239" t="s">
        <v>2482</v>
      </c>
      <c r="N4239" t="s">
        <v>3896</v>
      </c>
      <c r="O4239" t="s">
        <v>3897</v>
      </c>
      <c r="P4239" s="204">
        <v>6</v>
      </c>
      <c r="S4239" t="s">
        <v>3898</v>
      </c>
      <c r="T4239" t="s">
        <v>3899</v>
      </c>
      <c r="U4239" s="206">
        <v>1722</v>
      </c>
      <c r="V4239" t="s">
        <v>1198</v>
      </c>
      <c r="W4239" t="s">
        <v>3922</v>
      </c>
      <c r="X4239" t="s">
        <v>3902</v>
      </c>
      <c r="Y4239" t="s">
        <v>3903</v>
      </c>
      <c r="Z4239" t="s">
        <v>3904</v>
      </c>
      <c r="AA4239">
        <v>2140186</v>
      </c>
    </row>
    <row r="4240" spans="1:31" x14ac:dyDescent="0.25">
      <c r="A4240" s="44" t="str">
        <f t="shared" si="331"/>
        <v xml:space="preserve"> Metals Financial</v>
      </c>
      <c r="B4240" s="44" t="str">
        <f t="shared" si="332"/>
        <v/>
      </c>
      <c r="C4240" s="44" t="str">
        <f t="shared" si="333"/>
        <v>Metals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1</v>
      </c>
      <c r="F4240" s="218">
        <f t="shared" si="335"/>
        <v>10</v>
      </c>
      <c r="G4240" s="207">
        <v>1268038</v>
      </c>
      <c r="H4240" s="203">
        <v>37029.514328703706</v>
      </c>
      <c r="I4240" t="s">
        <v>4022</v>
      </c>
      <c r="M4240" t="s">
        <v>2482</v>
      </c>
      <c r="N4240" t="s">
        <v>3896</v>
      </c>
      <c r="O4240" t="s">
        <v>3897</v>
      </c>
      <c r="P4240" s="204">
        <v>10</v>
      </c>
      <c r="S4240" t="s">
        <v>3898</v>
      </c>
      <c r="T4240" t="s">
        <v>3899</v>
      </c>
      <c r="U4240" s="206">
        <v>1722</v>
      </c>
      <c r="V4240" t="s">
        <v>1210</v>
      </c>
      <c r="W4240" t="s">
        <v>3922</v>
      </c>
      <c r="X4240" t="s">
        <v>3902</v>
      </c>
      <c r="Y4240" t="s">
        <v>3903</v>
      </c>
      <c r="Z4240" t="s">
        <v>3904</v>
      </c>
      <c r="AA4240">
        <v>2140184</v>
      </c>
    </row>
    <row r="4241" spans="1:31" x14ac:dyDescent="0.25">
      <c r="A4241" s="44" t="str">
        <f t="shared" si="331"/>
        <v xml:space="preserve"> Natural Gas Physical</v>
      </c>
      <c r="B4241" s="44" t="str">
        <f t="shared" si="332"/>
        <v/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4</v>
      </c>
      <c r="F4241" s="218">
        <f t="shared" si="335"/>
        <v>20000</v>
      </c>
      <c r="G4241" s="207">
        <v>1268039</v>
      </c>
      <c r="H4241" s="203">
        <v>37029.514733796299</v>
      </c>
      <c r="I4241" t="s">
        <v>2949</v>
      </c>
      <c r="M4241" t="s">
        <v>2476</v>
      </c>
      <c r="N4241" t="s">
        <v>2391</v>
      </c>
      <c r="O4241" t="s">
        <v>2080</v>
      </c>
      <c r="P4241" s="204">
        <v>5000</v>
      </c>
      <c r="S4241" t="s">
        <v>4050</v>
      </c>
      <c r="T4241" t="s">
        <v>2392</v>
      </c>
      <c r="U4241" s="206">
        <v>5.3849999999999998</v>
      </c>
      <c r="V4241" t="s">
        <v>3768</v>
      </c>
      <c r="W4241" t="s">
        <v>2394</v>
      </c>
      <c r="X4241" t="s">
        <v>2395</v>
      </c>
      <c r="Y4241" t="s">
        <v>3114</v>
      </c>
      <c r="Z4241" t="s">
        <v>3533</v>
      </c>
      <c r="AA4241">
        <v>798518</v>
      </c>
      <c r="AB4241" s="203">
        <v>37029.875</v>
      </c>
      <c r="AC4241" s="203">
        <v>37032.875</v>
      </c>
    </row>
    <row r="4242" spans="1:31" x14ac:dyDescent="0.25">
      <c r="A4242" s="44" t="str">
        <f t="shared" si="331"/>
        <v>US Power Physical</v>
      </c>
      <c r="B4242" s="44" t="str">
        <f t="shared" si="332"/>
        <v>US</v>
      </c>
      <c r="C4242" s="44" t="str">
        <f t="shared" si="333"/>
        <v>Power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3</v>
      </c>
      <c r="F4242" s="218">
        <f t="shared" si="335"/>
        <v>150</v>
      </c>
      <c r="G4242" s="207">
        <v>1268040</v>
      </c>
      <c r="H4242" s="203">
        <v>37029.514745370368</v>
      </c>
      <c r="I4242" t="s">
        <v>2721</v>
      </c>
      <c r="M4242" t="s">
        <v>3301</v>
      </c>
      <c r="N4242" t="s">
        <v>2700</v>
      </c>
      <c r="O4242" t="s">
        <v>2024</v>
      </c>
      <c r="P4242" s="204">
        <v>50</v>
      </c>
      <c r="S4242" t="s">
        <v>2475</v>
      </c>
      <c r="T4242" t="s">
        <v>3899</v>
      </c>
      <c r="U4242" s="206">
        <v>49.75</v>
      </c>
      <c r="V4242" t="s">
        <v>1677</v>
      </c>
      <c r="W4242" t="s">
        <v>2701</v>
      </c>
      <c r="X4242" t="s">
        <v>3160</v>
      </c>
      <c r="Y4242" t="s">
        <v>4166</v>
      </c>
      <c r="Z4242" t="s">
        <v>3527</v>
      </c>
      <c r="AA4242">
        <v>615596.1</v>
      </c>
      <c r="AB4242" s="203">
        <v>37040</v>
      </c>
      <c r="AC4242" s="203">
        <v>37042</v>
      </c>
    </row>
    <row r="4243" spans="1:31" x14ac:dyDescent="0.25">
      <c r="A4243" s="44" t="str">
        <f t="shared" si="331"/>
        <v>US Natural Gas Financial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151</v>
      </c>
      <c r="F4243" s="218">
        <f t="shared" si="335"/>
        <v>755000</v>
      </c>
      <c r="G4243" s="207">
        <v>1268042</v>
      </c>
      <c r="H4243" s="203">
        <v>37029.514814814815</v>
      </c>
      <c r="I4243" t="s">
        <v>3109</v>
      </c>
      <c r="M4243" t="s">
        <v>2476</v>
      </c>
      <c r="N4243" t="s">
        <v>2711</v>
      </c>
      <c r="O4243" t="s">
        <v>3148</v>
      </c>
      <c r="Q4243" s="204">
        <v>5000</v>
      </c>
      <c r="S4243" t="s">
        <v>2477</v>
      </c>
      <c r="T4243" t="s">
        <v>3899</v>
      </c>
      <c r="U4243" s="206">
        <v>4.7</v>
      </c>
      <c r="V4243" t="s">
        <v>2335</v>
      </c>
      <c r="W4243" t="s">
        <v>3390</v>
      </c>
      <c r="X4243" t="s">
        <v>2713</v>
      </c>
      <c r="Y4243" t="s">
        <v>3964</v>
      </c>
      <c r="Z4243" t="s">
        <v>3532</v>
      </c>
      <c r="AA4243" t="s">
        <v>713</v>
      </c>
      <c r="AB4243" s="203">
        <v>37196</v>
      </c>
      <c r="AC4243" s="203">
        <v>37346</v>
      </c>
    </row>
    <row r="4244" spans="1:31" x14ac:dyDescent="0.25">
      <c r="A4244" s="44" t="str">
        <f t="shared" si="331"/>
        <v xml:space="preserve"> Natural Gas Physical</v>
      </c>
      <c r="B4244" s="44" t="str">
        <f t="shared" si="332"/>
        <v/>
      </c>
      <c r="C4244" s="44" t="str">
        <f t="shared" si="333"/>
        <v>Natural Gas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1</v>
      </c>
      <c r="F4244" s="218">
        <f t="shared" si="335"/>
        <v>5000</v>
      </c>
      <c r="G4244" s="207">
        <v>1268043</v>
      </c>
      <c r="H4244" s="203">
        <v>37029.51489583333</v>
      </c>
      <c r="I4244" t="s">
        <v>2710</v>
      </c>
      <c r="M4244" t="s">
        <v>2476</v>
      </c>
      <c r="N4244" t="s">
        <v>2391</v>
      </c>
      <c r="O4244" t="s">
        <v>2538</v>
      </c>
      <c r="P4244" s="204">
        <v>5000</v>
      </c>
      <c r="S4244" t="s">
        <v>4050</v>
      </c>
      <c r="T4244" t="s">
        <v>2392</v>
      </c>
      <c r="U4244" s="206">
        <v>5.38</v>
      </c>
      <c r="V4244" t="s">
        <v>3793</v>
      </c>
      <c r="W4244" t="s">
        <v>2394</v>
      </c>
      <c r="X4244" t="s">
        <v>2395</v>
      </c>
      <c r="Y4244" t="s">
        <v>3114</v>
      </c>
      <c r="Z4244" t="s">
        <v>3533</v>
      </c>
      <c r="AA4244">
        <v>798519</v>
      </c>
      <c r="AB4244" s="203">
        <v>37029.875</v>
      </c>
      <c r="AC4244" s="203">
        <v>37029.875</v>
      </c>
    </row>
    <row r="4245" spans="1:31" x14ac:dyDescent="0.25">
      <c r="A4245" s="44" t="str">
        <f t="shared" si="331"/>
        <v xml:space="preserve"> Metals Financial</v>
      </c>
      <c r="B4245" s="44" t="str">
        <f t="shared" si="332"/>
        <v/>
      </c>
      <c r="C4245" s="44" t="str">
        <f t="shared" si="333"/>
        <v>Metals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8">
        <f t="shared" si="335"/>
        <v>20</v>
      </c>
      <c r="G4245" s="207">
        <v>1268044</v>
      </c>
      <c r="H4245" s="203">
        <v>37029.515300925923</v>
      </c>
      <c r="I4245" t="s">
        <v>4110</v>
      </c>
      <c r="M4245" t="s">
        <v>2482</v>
      </c>
      <c r="N4245" t="s">
        <v>3896</v>
      </c>
      <c r="O4245" t="s">
        <v>3897</v>
      </c>
      <c r="Q4245" s="204">
        <v>20</v>
      </c>
      <c r="S4245" t="s">
        <v>3898</v>
      </c>
      <c r="T4245" t="s">
        <v>3899</v>
      </c>
      <c r="U4245" s="206">
        <v>1724</v>
      </c>
      <c r="V4245" t="s">
        <v>4132</v>
      </c>
      <c r="W4245" t="s">
        <v>3922</v>
      </c>
      <c r="X4245" t="s">
        <v>3902</v>
      </c>
      <c r="Y4245" t="s">
        <v>3903</v>
      </c>
      <c r="Z4245" t="s">
        <v>3904</v>
      </c>
      <c r="AA4245">
        <v>2140180</v>
      </c>
    </row>
    <row r="4246" spans="1:31" x14ac:dyDescent="0.25">
      <c r="A4246" s="44" t="str">
        <f t="shared" si="331"/>
        <v>US Natural Gas Financial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30</v>
      </c>
      <c r="F4246" s="218">
        <f t="shared" si="335"/>
        <v>300000</v>
      </c>
      <c r="G4246" s="207">
        <v>1268045</v>
      </c>
      <c r="H4246" s="203">
        <v>37029.515347222223</v>
      </c>
      <c r="I4246" t="s">
        <v>2723</v>
      </c>
      <c r="M4246" t="s">
        <v>2476</v>
      </c>
      <c r="N4246" t="s">
        <v>3125</v>
      </c>
      <c r="O4246" t="s">
        <v>2552</v>
      </c>
      <c r="Q4246" s="204">
        <v>10000</v>
      </c>
      <c r="S4246" t="s">
        <v>2477</v>
      </c>
      <c r="T4246" t="s">
        <v>3899</v>
      </c>
      <c r="U4246" s="206">
        <v>-0.115</v>
      </c>
      <c r="V4246" t="s">
        <v>2459</v>
      </c>
      <c r="W4246" t="s">
        <v>2460</v>
      </c>
      <c r="X4246" t="s">
        <v>2461</v>
      </c>
      <c r="Y4246" t="s">
        <v>3964</v>
      </c>
      <c r="Z4246" t="s">
        <v>3532</v>
      </c>
      <c r="AA4246" t="s">
        <v>714</v>
      </c>
      <c r="AB4246" s="203">
        <v>37043.875</v>
      </c>
      <c r="AC4246" s="203">
        <v>37072.875</v>
      </c>
    </row>
    <row r="4247" spans="1:31" x14ac:dyDescent="0.25">
      <c r="A4247" s="44" t="str">
        <f t="shared" si="331"/>
        <v>US Natural Gas Financial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30</v>
      </c>
      <c r="F4247" s="218">
        <f t="shared" si="335"/>
        <v>600000</v>
      </c>
      <c r="G4247" s="207">
        <v>1268046</v>
      </c>
      <c r="H4247" s="203">
        <v>37029.515370370369</v>
      </c>
      <c r="I4247" t="s">
        <v>4174</v>
      </c>
      <c r="M4247" t="s">
        <v>2476</v>
      </c>
      <c r="N4247" t="s">
        <v>2711</v>
      </c>
      <c r="O4247" t="s">
        <v>2364</v>
      </c>
      <c r="P4247" s="204">
        <v>20000</v>
      </c>
      <c r="S4247" t="s">
        <v>2477</v>
      </c>
      <c r="T4247" t="s">
        <v>3899</v>
      </c>
      <c r="U4247" s="206">
        <v>4.1875</v>
      </c>
      <c r="V4247" t="s">
        <v>3101</v>
      </c>
      <c r="W4247" t="s">
        <v>3390</v>
      </c>
      <c r="X4247" t="s">
        <v>2713</v>
      </c>
      <c r="Y4247" t="s">
        <v>3964</v>
      </c>
      <c r="Z4247" t="s">
        <v>3532</v>
      </c>
      <c r="AA4247" t="s">
        <v>715</v>
      </c>
      <c r="AB4247" s="203">
        <v>37043.915972222225</v>
      </c>
      <c r="AC4247" s="203">
        <v>37072.915972222225</v>
      </c>
    </row>
    <row r="4248" spans="1:31" x14ac:dyDescent="0.25">
      <c r="A4248" s="44" t="str">
        <f t="shared" si="331"/>
        <v xml:space="preserve"> Metals Financial</v>
      </c>
      <c r="B4248" s="44" t="str">
        <f t="shared" si="332"/>
        <v/>
      </c>
      <c r="C4248" s="44" t="str">
        <f t="shared" si="333"/>
        <v>Metals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1</v>
      </c>
      <c r="F4248" s="218">
        <f t="shared" si="335"/>
        <v>4</v>
      </c>
      <c r="G4248" s="207">
        <v>1268048</v>
      </c>
      <c r="H4248" s="203">
        <v>37029.5155787037</v>
      </c>
      <c r="I4248" t="s">
        <v>4028</v>
      </c>
      <c r="M4248" t="s">
        <v>2482</v>
      </c>
      <c r="N4248" t="s">
        <v>3896</v>
      </c>
      <c r="O4248" t="s">
        <v>3897</v>
      </c>
      <c r="P4248" s="204">
        <v>4</v>
      </c>
      <c r="S4248" t="s">
        <v>3898</v>
      </c>
      <c r="T4248" t="s">
        <v>3899</v>
      </c>
      <c r="U4248" s="206">
        <v>1723</v>
      </c>
      <c r="V4248" t="s">
        <v>3849</v>
      </c>
      <c r="W4248" t="s">
        <v>3922</v>
      </c>
      <c r="X4248" t="s">
        <v>3902</v>
      </c>
      <c r="Y4248" t="s">
        <v>3903</v>
      </c>
      <c r="Z4248" t="s">
        <v>3904</v>
      </c>
      <c r="AA4248">
        <v>2140178</v>
      </c>
    </row>
    <row r="4249" spans="1:31" x14ac:dyDescent="0.25">
      <c r="A4249" s="44" t="str">
        <f t="shared" si="331"/>
        <v>US Natural Gas Physical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1</v>
      </c>
      <c r="F4249" s="218">
        <f t="shared" si="335"/>
        <v>10000</v>
      </c>
      <c r="G4249" s="207">
        <v>1268049</v>
      </c>
      <c r="H4249" s="203">
        <v>37029.515636574077</v>
      </c>
      <c r="I4249" t="s">
        <v>2324</v>
      </c>
      <c r="M4249" t="s">
        <v>2476</v>
      </c>
      <c r="N4249" t="s">
        <v>2909</v>
      </c>
      <c r="O4249" t="s">
        <v>716</v>
      </c>
      <c r="P4249" s="204">
        <v>10000</v>
      </c>
      <c r="S4249" t="s">
        <v>2477</v>
      </c>
      <c r="T4249" t="s">
        <v>3899</v>
      </c>
      <c r="U4249" s="206">
        <v>-2.5000000000000001E-3</v>
      </c>
      <c r="V4249" t="s">
        <v>2910</v>
      </c>
      <c r="W4249" t="s">
        <v>2337</v>
      </c>
      <c r="X4249" t="s">
        <v>2338</v>
      </c>
      <c r="Y4249" t="s">
        <v>3114</v>
      </c>
      <c r="Z4249" t="s">
        <v>3532</v>
      </c>
      <c r="AA4249">
        <v>798522</v>
      </c>
      <c r="AB4249" s="203">
        <v>37033.875</v>
      </c>
      <c r="AC4249" s="203">
        <v>37033.875</v>
      </c>
    </row>
    <row r="4250" spans="1:31" x14ac:dyDescent="0.25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30</v>
      </c>
      <c r="F4250" s="218">
        <f t="shared" si="335"/>
        <v>300000</v>
      </c>
      <c r="G4250" s="207">
        <v>1268050</v>
      </c>
      <c r="H4250" s="203">
        <v>37029.515659722223</v>
      </c>
      <c r="I4250" t="s">
        <v>2710</v>
      </c>
      <c r="M4250" t="s">
        <v>2476</v>
      </c>
      <c r="N4250" t="s">
        <v>2711</v>
      </c>
      <c r="O4250" t="s">
        <v>2712</v>
      </c>
      <c r="Q4250" s="204">
        <v>10000</v>
      </c>
      <c r="S4250" t="s">
        <v>2477</v>
      </c>
      <c r="T4250" t="s">
        <v>3899</v>
      </c>
      <c r="U4250" s="206">
        <v>4.1950000000000003</v>
      </c>
      <c r="V4250" t="s">
        <v>2951</v>
      </c>
      <c r="W4250" t="s">
        <v>3390</v>
      </c>
      <c r="X4250" t="s">
        <v>2713</v>
      </c>
      <c r="Y4250" t="s">
        <v>3964</v>
      </c>
      <c r="Z4250" t="s">
        <v>3532</v>
      </c>
      <c r="AA4250" t="s">
        <v>717</v>
      </c>
      <c r="AB4250" s="203">
        <v>37043.875</v>
      </c>
      <c r="AC4250" s="203">
        <v>37072.875</v>
      </c>
    </row>
    <row r="4251" spans="1:31" x14ac:dyDescent="0.25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30</v>
      </c>
      <c r="F4251" s="218">
        <f t="shared" si="335"/>
        <v>300000</v>
      </c>
      <c r="G4251" s="207">
        <v>1268051</v>
      </c>
      <c r="H4251" s="203">
        <v>37029.515752314815</v>
      </c>
      <c r="I4251" t="s">
        <v>3639</v>
      </c>
      <c r="M4251" t="s">
        <v>2476</v>
      </c>
      <c r="N4251" t="s">
        <v>2711</v>
      </c>
      <c r="O4251" t="s">
        <v>2712</v>
      </c>
      <c r="Q4251" s="204">
        <v>10000</v>
      </c>
      <c r="S4251" t="s">
        <v>2477</v>
      </c>
      <c r="T4251" t="s">
        <v>3899</v>
      </c>
      <c r="U4251" s="206">
        <v>4.1950000000000003</v>
      </c>
      <c r="V4251" t="s">
        <v>3830</v>
      </c>
      <c r="W4251" t="s">
        <v>3390</v>
      </c>
      <c r="X4251" t="s">
        <v>2713</v>
      </c>
      <c r="Y4251" t="s">
        <v>3964</v>
      </c>
      <c r="Z4251" t="s">
        <v>3532</v>
      </c>
      <c r="AA4251" t="s">
        <v>718</v>
      </c>
      <c r="AB4251" s="203">
        <v>37043.875</v>
      </c>
      <c r="AC4251" s="203">
        <v>37072.875</v>
      </c>
    </row>
    <row r="4252" spans="1:31" x14ac:dyDescent="0.25">
      <c r="A4252" s="44" t="str">
        <f t="shared" si="331"/>
        <v>US Crude Financial</v>
      </c>
      <c r="B4252" s="44" t="str">
        <f t="shared" si="332"/>
        <v>US</v>
      </c>
      <c r="C4252" s="44" t="str">
        <f t="shared" si="333"/>
        <v>Crude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1</v>
      </c>
      <c r="F4252" s="218">
        <f t="shared" si="335"/>
        <v>50000</v>
      </c>
      <c r="G4252" s="207">
        <v>1268052</v>
      </c>
      <c r="H4252" s="203">
        <v>37029.516400462962</v>
      </c>
      <c r="I4252" t="s">
        <v>2710</v>
      </c>
      <c r="M4252" t="s">
        <v>3626</v>
      </c>
      <c r="N4252" t="s">
        <v>4150</v>
      </c>
      <c r="O4252" t="s">
        <v>4151</v>
      </c>
      <c r="Q4252" s="204">
        <v>50000</v>
      </c>
      <c r="S4252" t="s">
        <v>2483</v>
      </c>
      <c r="T4252" t="s">
        <v>3899</v>
      </c>
      <c r="U4252" s="206">
        <v>29.5</v>
      </c>
      <c r="V4252" t="s">
        <v>2997</v>
      </c>
      <c r="W4252" t="s">
        <v>4153</v>
      </c>
      <c r="X4252" t="s">
        <v>4154</v>
      </c>
      <c r="Y4252" t="s">
        <v>3964</v>
      </c>
      <c r="Z4252" t="s">
        <v>3532</v>
      </c>
      <c r="AA4252" t="s">
        <v>719</v>
      </c>
      <c r="AB4252" s="203">
        <v>37043</v>
      </c>
      <c r="AC4252" s="203">
        <v>37072</v>
      </c>
    </row>
    <row r="4253" spans="1:31" x14ac:dyDescent="0.25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8">
        <f t="shared" si="335"/>
        <v>50000</v>
      </c>
      <c r="G4253" s="207">
        <v>1268054</v>
      </c>
      <c r="H4253" s="203">
        <v>37029.51662037037</v>
      </c>
      <c r="I4253" t="s">
        <v>2710</v>
      </c>
      <c r="M4253" t="s">
        <v>3626</v>
      </c>
      <c r="N4253" t="s">
        <v>4150</v>
      </c>
      <c r="O4253" t="s">
        <v>2550</v>
      </c>
      <c r="Q4253" s="204">
        <v>50000</v>
      </c>
      <c r="S4253" t="s">
        <v>2483</v>
      </c>
      <c r="T4253" t="s">
        <v>3899</v>
      </c>
      <c r="U4253" s="206">
        <v>29.92</v>
      </c>
      <c r="V4253" t="s">
        <v>3743</v>
      </c>
      <c r="W4253" t="s">
        <v>4153</v>
      </c>
      <c r="X4253" t="s">
        <v>4154</v>
      </c>
      <c r="Y4253" t="s">
        <v>3964</v>
      </c>
      <c r="Z4253" t="s">
        <v>3532</v>
      </c>
      <c r="AA4253" t="s">
        <v>720</v>
      </c>
      <c r="AB4253" s="203">
        <v>37073</v>
      </c>
      <c r="AC4253" s="203">
        <v>37103</v>
      </c>
    </row>
    <row r="4254" spans="1:31" x14ac:dyDescent="0.25">
      <c r="A4254" s="44" t="str">
        <f t="shared" si="331"/>
        <v>US Crude Financial</v>
      </c>
      <c r="B4254" s="44" t="str">
        <f t="shared" si="332"/>
        <v>US</v>
      </c>
      <c r="C4254" s="44" t="str">
        <f t="shared" si="333"/>
        <v>Crude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1</v>
      </c>
      <c r="F4254" s="218">
        <f t="shared" si="335"/>
        <v>25000</v>
      </c>
      <c r="G4254" s="207">
        <v>1268057</v>
      </c>
      <c r="H4254" s="203">
        <v>37029.517002314817</v>
      </c>
      <c r="I4254" t="s">
        <v>2710</v>
      </c>
      <c r="M4254" t="s">
        <v>3626</v>
      </c>
      <c r="N4254" t="s">
        <v>3698</v>
      </c>
      <c r="O4254" t="s">
        <v>3829</v>
      </c>
      <c r="Q4254" s="204">
        <v>25000</v>
      </c>
      <c r="S4254" t="s">
        <v>2479</v>
      </c>
      <c r="T4254" t="s">
        <v>3899</v>
      </c>
      <c r="U4254" s="206">
        <v>-0.42</v>
      </c>
      <c r="V4254" t="s">
        <v>3776</v>
      </c>
      <c r="W4254" t="s">
        <v>3700</v>
      </c>
      <c r="X4254" t="s">
        <v>3701</v>
      </c>
      <c r="Y4254" t="s">
        <v>3964</v>
      </c>
      <c r="Z4254" t="s">
        <v>3532</v>
      </c>
      <c r="AA4254" t="s">
        <v>721</v>
      </c>
      <c r="AB4254" s="203">
        <v>37043</v>
      </c>
      <c r="AC4254" s="203">
        <v>37072</v>
      </c>
    </row>
    <row r="4255" spans="1:31" x14ac:dyDescent="0.25">
      <c r="A4255" s="44" t="str">
        <f t="shared" si="331"/>
        <v xml:space="preserve"> Metals Financial</v>
      </c>
      <c r="B4255" s="44" t="str">
        <f t="shared" si="332"/>
        <v/>
      </c>
      <c r="C4255" s="44" t="str">
        <f t="shared" si="333"/>
        <v>Metals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8">
        <f t="shared" si="335"/>
        <v>10</v>
      </c>
      <c r="G4255" s="207">
        <v>1268058</v>
      </c>
      <c r="H4255" s="203">
        <v>37029.517453703702</v>
      </c>
      <c r="I4255" t="s">
        <v>3983</v>
      </c>
      <c r="M4255" t="s">
        <v>2482</v>
      </c>
      <c r="N4255" t="s">
        <v>3896</v>
      </c>
      <c r="O4255" t="s">
        <v>3897</v>
      </c>
      <c r="P4255" s="204">
        <v>10</v>
      </c>
      <c r="S4255" t="s">
        <v>3898</v>
      </c>
      <c r="T4255" t="s">
        <v>3899</v>
      </c>
      <c r="U4255" s="206">
        <v>1722</v>
      </c>
      <c r="V4255" t="s">
        <v>673</v>
      </c>
      <c r="W4255" t="s">
        <v>3922</v>
      </c>
      <c r="X4255" t="s">
        <v>3902</v>
      </c>
      <c r="Y4255" t="s">
        <v>3903</v>
      </c>
      <c r="Z4255" t="s">
        <v>3904</v>
      </c>
      <c r="AA4255">
        <v>2140174</v>
      </c>
    </row>
    <row r="4256" spans="1:31" x14ac:dyDescent="0.25">
      <c r="A4256" s="44" t="str">
        <f t="shared" si="331"/>
        <v xml:space="preserve"> Metals Financial</v>
      </c>
      <c r="B4256" s="44" t="str">
        <f t="shared" si="332"/>
        <v/>
      </c>
      <c r="C4256" s="44" t="str">
        <f t="shared" si="333"/>
        <v>Metals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1</v>
      </c>
      <c r="F4256" s="218">
        <f t="shared" si="335"/>
        <v>10</v>
      </c>
      <c r="G4256" s="207">
        <v>1268059</v>
      </c>
      <c r="H4256" s="203">
        <v>37029.517534722225</v>
      </c>
      <c r="I4256" t="s">
        <v>4028</v>
      </c>
      <c r="M4256" t="s">
        <v>2482</v>
      </c>
      <c r="N4256" t="s">
        <v>3896</v>
      </c>
      <c r="O4256" t="s">
        <v>3897</v>
      </c>
      <c r="P4256" s="204">
        <v>10</v>
      </c>
      <c r="S4256" t="s">
        <v>3898</v>
      </c>
      <c r="T4256" t="s">
        <v>3899</v>
      </c>
      <c r="U4256" s="206">
        <v>1722</v>
      </c>
      <c r="V4256" t="s">
        <v>3849</v>
      </c>
      <c r="W4256" t="s">
        <v>3922</v>
      </c>
      <c r="X4256" t="s">
        <v>3902</v>
      </c>
      <c r="Y4256" t="s">
        <v>3903</v>
      </c>
      <c r="Z4256" t="s">
        <v>3904</v>
      </c>
      <c r="AA4256">
        <v>2140172</v>
      </c>
      <c r="AE4256" s="116">
        <f>IF(S4256="Gallon",F4256/42,F4256)</f>
        <v>10</v>
      </c>
    </row>
    <row r="4257" spans="1:29" x14ac:dyDescent="0.25">
      <c r="A4257" s="44" t="str">
        <f t="shared" si="331"/>
        <v xml:space="preserve"> Natural Gas Physical</v>
      </c>
      <c r="B4257" s="44" t="str">
        <f t="shared" si="332"/>
        <v/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4</v>
      </c>
      <c r="F4257" s="218">
        <f t="shared" si="335"/>
        <v>20000</v>
      </c>
      <c r="G4257" s="207">
        <v>1268062</v>
      </c>
      <c r="H4257" s="203">
        <v>37029.518692129626</v>
      </c>
      <c r="I4257" t="s">
        <v>3223</v>
      </c>
      <c r="M4257" t="s">
        <v>2476</v>
      </c>
      <c r="N4257" t="s">
        <v>2391</v>
      </c>
      <c r="O4257" t="s">
        <v>2080</v>
      </c>
      <c r="Q4257" s="204">
        <v>5000</v>
      </c>
      <c r="S4257" t="s">
        <v>4050</v>
      </c>
      <c r="T4257" t="s">
        <v>2392</v>
      </c>
      <c r="U4257" s="206">
        <v>5.39</v>
      </c>
      <c r="V4257" t="s">
        <v>3224</v>
      </c>
      <c r="W4257" t="s">
        <v>2394</v>
      </c>
      <c r="X4257" t="s">
        <v>2395</v>
      </c>
      <c r="Y4257" t="s">
        <v>3114</v>
      </c>
      <c r="Z4257" t="s">
        <v>3533</v>
      </c>
      <c r="AA4257">
        <v>798526</v>
      </c>
      <c r="AB4257" s="203">
        <v>37029.875</v>
      </c>
      <c r="AC4257" s="203">
        <v>37032.875</v>
      </c>
    </row>
    <row r="4258" spans="1:29" x14ac:dyDescent="0.25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8">
        <f t="shared" si="335"/>
        <v>10</v>
      </c>
      <c r="G4258" s="207">
        <v>1268064</v>
      </c>
      <c r="H4258" s="203">
        <v>37029.519074074073</v>
      </c>
      <c r="I4258" t="s">
        <v>4036</v>
      </c>
      <c r="M4258" t="s">
        <v>2482</v>
      </c>
      <c r="N4258" t="s">
        <v>3951</v>
      </c>
      <c r="O4258" t="s">
        <v>3952</v>
      </c>
      <c r="P4258" s="204">
        <v>10</v>
      </c>
      <c r="S4258" t="s">
        <v>3898</v>
      </c>
      <c r="T4258" t="s">
        <v>3899</v>
      </c>
      <c r="U4258" s="206">
        <v>1548</v>
      </c>
      <c r="V4258" t="s">
        <v>706</v>
      </c>
      <c r="W4258" t="s">
        <v>3922</v>
      </c>
      <c r="X4258" t="s">
        <v>3902</v>
      </c>
      <c r="Y4258" t="s">
        <v>3903</v>
      </c>
      <c r="Z4258" t="s">
        <v>3904</v>
      </c>
      <c r="AA4258">
        <v>2140170</v>
      </c>
    </row>
    <row r="4259" spans="1:29" x14ac:dyDescent="0.25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18">
        <f t="shared" si="335"/>
        <v>10</v>
      </c>
      <c r="G4259" s="207">
        <v>1268065</v>
      </c>
      <c r="H4259" s="203">
        <v>37029.519108796296</v>
      </c>
      <c r="I4259" t="s">
        <v>3869</v>
      </c>
      <c r="M4259" t="s">
        <v>2482</v>
      </c>
      <c r="N4259" t="s">
        <v>3896</v>
      </c>
      <c r="O4259" t="s">
        <v>3897</v>
      </c>
      <c r="Q4259" s="204">
        <v>10</v>
      </c>
      <c r="S4259" t="s">
        <v>3898</v>
      </c>
      <c r="T4259" t="s">
        <v>3899</v>
      </c>
      <c r="U4259" s="206">
        <v>1723</v>
      </c>
      <c r="V4259" t="s">
        <v>3956</v>
      </c>
      <c r="W4259" t="s">
        <v>3922</v>
      </c>
      <c r="X4259" t="s">
        <v>3902</v>
      </c>
      <c r="Y4259" t="s">
        <v>3903</v>
      </c>
      <c r="Z4259" t="s">
        <v>3904</v>
      </c>
      <c r="AA4259">
        <v>2140168</v>
      </c>
    </row>
    <row r="4260" spans="1:29" x14ac:dyDescent="0.25">
      <c r="A4260" s="44" t="str">
        <f t="shared" si="331"/>
        <v>US Crude Financial</v>
      </c>
      <c r="B4260" s="44" t="str">
        <f t="shared" si="332"/>
        <v>US</v>
      </c>
      <c r="C4260" s="44" t="str">
        <f t="shared" si="333"/>
        <v>Crude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</v>
      </c>
      <c r="F4260" s="218">
        <f t="shared" si="335"/>
        <v>50000</v>
      </c>
      <c r="G4260" s="207">
        <v>1268066</v>
      </c>
      <c r="H4260" s="203">
        <v>37029.519189814811</v>
      </c>
      <c r="I4260" t="s">
        <v>4149</v>
      </c>
      <c r="M4260" t="s">
        <v>3626</v>
      </c>
      <c r="N4260" t="s">
        <v>4150</v>
      </c>
      <c r="O4260" t="s">
        <v>4151</v>
      </c>
      <c r="Q4260" s="204">
        <v>50000</v>
      </c>
      <c r="S4260" t="s">
        <v>2483</v>
      </c>
      <c r="T4260" t="s">
        <v>3899</v>
      </c>
      <c r="U4260" s="206">
        <v>29.54</v>
      </c>
      <c r="V4260" t="s">
        <v>4152</v>
      </c>
      <c r="W4260" t="s">
        <v>4153</v>
      </c>
      <c r="X4260" t="s">
        <v>4154</v>
      </c>
      <c r="Y4260" t="s">
        <v>3964</v>
      </c>
      <c r="Z4260" t="s">
        <v>3532</v>
      </c>
      <c r="AA4260" t="s">
        <v>722</v>
      </c>
      <c r="AB4260" s="203">
        <v>37043</v>
      </c>
      <c r="AC4260" s="203">
        <v>37072</v>
      </c>
    </row>
    <row r="4261" spans="1:29" x14ac:dyDescent="0.25">
      <c r="A4261" s="44" t="str">
        <f t="shared" si="331"/>
        <v>US Oil Products Financial</v>
      </c>
      <c r="B4261" s="44" t="str">
        <f t="shared" si="332"/>
        <v>US</v>
      </c>
      <c r="C4261" s="44" t="str">
        <f t="shared" si="333"/>
        <v>Oil Products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1</v>
      </c>
      <c r="F4261" s="218">
        <f t="shared" si="335"/>
        <v>25000</v>
      </c>
      <c r="G4261" s="207">
        <v>1268067</v>
      </c>
      <c r="H4261" s="203">
        <v>37029.520162037035</v>
      </c>
      <c r="I4261" t="s">
        <v>2474</v>
      </c>
      <c r="M4261" t="s">
        <v>2480</v>
      </c>
      <c r="N4261" t="s">
        <v>3748</v>
      </c>
      <c r="O4261" t="s">
        <v>723</v>
      </c>
      <c r="Q4261" s="204">
        <v>25000</v>
      </c>
      <c r="S4261" t="s">
        <v>3235</v>
      </c>
      <c r="T4261" t="s">
        <v>3899</v>
      </c>
      <c r="U4261" s="206">
        <v>101.3</v>
      </c>
      <c r="V4261" t="s">
        <v>2587</v>
      </c>
      <c r="W4261" t="s">
        <v>3750</v>
      </c>
      <c r="X4261" t="s">
        <v>3751</v>
      </c>
      <c r="Y4261" t="s">
        <v>3964</v>
      </c>
      <c r="Z4261" t="s">
        <v>3532</v>
      </c>
      <c r="AA4261" t="s">
        <v>724</v>
      </c>
      <c r="AB4261" s="203">
        <v>37043.875</v>
      </c>
      <c r="AC4261" s="203">
        <v>37072.875</v>
      </c>
    </row>
    <row r="4262" spans="1:29" x14ac:dyDescent="0.25">
      <c r="A4262" s="44" t="str">
        <f t="shared" si="331"/>
        <v xml:space="preserve"> Natural Gas Physical</v>
      </c>
      <c r="B4262" s="44" t="str">
        <f t="shared" si="332"/>
        <v/>
      </c>
      <c r="C4262" s="44" t="str">
        <f t="shared" si="333"/>
        <v>Natural Gas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1</v>
      </c>
      <c r="F4262" s="218">
        <f t="shared" si="335"/>
        <v>1000</v>
      </c>
      <c r="G4262" s="207">
        <v>1268068</v>
      </c>
      <c r="H4262" s="203">
        <v>37029.520613425928</v>
      </c>
      <c r="I4262" t="s">
        <v>3759</v>
      </c>
      <c r="M4262" t="s">
        <v>2476</v>
      </c>
      <c r="N4262" t="s">
        <v>2391</v>
      </c>
      <c r="O4262" t="s">
        <v>2538</v>
      </c>
      <c r="P4262" s="204">
        <v>1000</v>
      </c>
      <c r="S4262" t="s">
        <v>4050</v>
      </c>
      <c r="T4262" t="s">
        <v>2392</v>
      </c>
      <c r="U4262" s="206">
        <v>5.3550000000000004</v>
      </c>
      <c r="V4262" t="s">
        <v>65</v>
      </c>
      <c r="W4262" t="s">
        <v>2394</v>
      </c>
      <c r="X4262" t="s">
        <v>2395</v>
      </c>
      <c r="Y4262" t="s">
        <v>3114</v>
      </c>
      <c r="Z4262" t="s">
        <v>3533</v>
      </c>
      <c r="AA4262">
        <v>798528</v>
      </c>
      <c r="AB4262" s="203">
        <v>37029.875</v>
      </c>
      <c r="AC4262" s="203">
        <v>37029.875</v>
      </c>
    </row>
    <row r="4263" spans="1:29" x14ac:dyDescent="0.25">
      <c r="A4263" s="44" t="str">
        <f t="shared" si="331"/>
        <v xml:space="preserve"> Metals Financial</v>
      </c>
      <c r="B4263" s="44" t="str">
        <f t="shared" si="332"/>
        <v/>
      </c>
      <c r="C4263" s="44" t="str">
        <f t="shared" si="333"/>
        <v>Metals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8">
        <f t="shared" si="335"/>
        <v>3</v>
      </c>
      <c r="G4263" s="207">
        <v>1268072</v>
      </c>
      <c r="H4263" s="203">
        <v>37029.521423611113</v>
      </c>
      <c r="I4263" t="s">
        <v>3958</v>
      </c>
      <c r="M4263" t="s">
        <v>2482</v>
      </c>
      <c r="N4263" t="s">
        <v>3896</v>
      </c>
      <c r="O4263" t="s">
        <v>3897</v>
      </c>
      <c r="Q4263" s="204">
        <v>3</v>
      </c>
      <c r="S4263" t="s">
        <v>3898</v>
      </c>
      <c r="T4263" t="s">
        <v>3899</v>
      </c>
      <c r="U4263" s="206">
        <v>1723</v>
      </c>
      <c r="V4263" t="s">
        <v>2767</v>
      </c>
      <c r="W4263" t="s">
        <v>3922</v>
      </c>
      <c r="X4263" t="s">
        <v>3902</v>
      </c>
      <c r="Y4263" t="s">
        <v>3903</v>
      </c>
      <c r="Z4263" t="s">
        <v>3904</v>
      </c>
      <c r="AA4263">
        <v>2140166</v>
      </c>
    </row>
    <row r="4264" spans="1:29" x14ac:dyDescent="0.25">
      <c r="A4264" s="44" t="str">
        <f t="shared" si="331"/>
        <v xml:space="preserve"> Metals Financial</v>
      </c>
      <c r="B4264" s="44" t="str">
        <f t="shared" si="332"/>
        <v/>
      </c>
      <c r="C4264" s="44" t="str">
        <f t="shared" si="333"/>
        <v>Metals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</v>
      </c>
      <c r="F4264" s="218">
        <f t="shared" si="335"/>
        <v>20</v>
      </c>
      <c r="G4264" s="207">
        <v>1268073</v>
      </c>
      <c r="H4264" s="203">
        <v>37029.521458333336</v>
      </c>
      <c r="I4264" t="s">
        <v>3958</v>
      </c>
      <c r="M4264" t="s">
        <v>2482</v>
      </c>
      <c r="N4264" t="s">
        <v>3896</v>
      </c>
      <c r="O4264" t="s">
        <v>3897</v>
      </c>
      <c r="P4264" s="204">
        <v>20</v>
      </c>
      <c r="S4264" t="s">
        <v>3898</v>
      </c>
      <c r="T4264" t="s">
        <v>3899</v>
      </c>
      <c r="U4264" s="206">
        <v>1722</v>
      </c>
      <c r="V4264" t="s">
        <v>4167</v>
      </c>
      <c r="W4264" t="s">
        <v>3922</v>
      </c>
      <c r="X4264" t="s">
        <v>3902</v>
      </c>
      <c r="Y4264" t="s">
        <v>3903</v>
      </c>
      <c r="Z4264" t="s">
        <v>3904</v>
      </c>
      <c r="AA4264">
        <v>2140163</v>
      </c>
    </row>
    <row r="4265" spans="1:29" x14ac:dyDescent="0.25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30</v>
      </c>
      <c r="F4265" s="218">
        <f t="shared" si="335"/>
        <v>600000</v>
      </c>
      <c r="G4265" s="207">
        <v>1268074</v>
      </c>
      <c r="H4265" s="203">
        <v>37029.521516203706</v>
      </c>
      <c r="I4265" t="s">
        <v>2365</v>
      </c>
      <c r="M4265" t="s">
        <v>2476</v>
      </c>
      <c r="N4265" t="s">
        <v>2711</v>
      </c>
      <c r="O4265" t="s">
        <v>2584</v>
      </c>
      <c r="P4265" s="204">
        <v>20000</v>
      </c>
      <c r="S4265" t="s">
        <v>2477</v>
      </c>
      <c r="T4265" t="s">
        <v>3899</v>
      </c>
      <c r="U4265" s="206">
        <v>-5.0000000000000001E-3</v>
      </c>
      <c r="V4265" t="s">
        <v>2922</v>
      </c>
      <c r="W4265" t="s">
        <v>3181</v>
      </c>
      <c r="X4265" t="s">
        <v>2306</v>
      </c>
      <c r="Y4265" t="s">
        <v>3964</v>
      </c>
      <c r="Z4265" t="s">
        <v>3532</v>
      </c>
      <c r="AA4265" t="s">
        <v>725</v>
      </c>
      <c r="AB4265" s="203">
        <v>37043.875</v>
      </c>
      <c r="AC4265" s="203">
        <v>37072.875</v>
      </c>
    </row>
    <row r="4266" spans="1:29" x14ac:dyDescent="0.25">
      <c r="A4266" s="44" t="str">
        <f t="shared" si="331"/>
        <v>US Natural Gas Financial</v>
      </c>
      <c r="B4266" s="44" t="str">
        <f t="shared" si="332"/>
        <v>US</v>
      </c>
      <c r="C4266" s="44" t="str">
        <f t="shared" si="333"/>
        <v>Natural Gas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30</v>
      </c>
      <c r="F4266" s="218">
        <f t="shared" si="335"/>
        <v>600000</v>
      </c>
      <c r="G4266" s="207">
        <v>1268075</v>
      </c>
      <c r="H4266" s="203">
        <v>37029.521585648145</v>
      </c>
      <c r="I4266" t="s">
        <v>2365</v>
      </c>
      <c r="M4266" t="s">
        <v>2476</v>
      </c>
      <c r="N4266" t="s">
        <v>2711</v>
      </c>
      <c r="O4266" t="s">
        <v>2584</v>
      </c>
      <c r="P4266" s="204">
        <v>20000</v>
      </c>
      <c r="S4266" t="s">
        <v>2477</v>
      </c>
      <c r="T4266" t="s">
        <v>3899</v>
      </c>
      <c r="U4266" s="206">
        <v>-5.0000000000000001E-3</v>
      </c>
      <c r="V4266" t="s">
        <v>2922</v>
      </c>
      <c r="W4266" t="s">
        <v>3181</v>
      </c>
      <c r="X4266" t="s">
        <v>2306</v>
      </c>
      <c r="Y4266" t="s">
        <v>3964</v>
      </c>
      <c r="Z4266" t="s">
        <v>3532</v>
      </c>
      <c r="AA4266" t="s">
        <v>726</v>
      </c>
      <c r="AB4266" s="203">
        <v>37043.875</v>
      </c>
      <c r="AC4266" s="203">
        <v>37072.875</v>
      </c>
    </row>
    <row r="4267" spans="1:29" x14ac:dyDescent="0.25">
      <c r="A4267" s="44" t="str">
        <f t="shared" si="331"/>
        <v>US Power Physical</v>
      </c>
      <c r="B4267" s="44" t="str">
        <f t="shared" si="332"/>
        <v>US</v>
      </c>
      <c r="C4267" s="44" t="str">
        <f t="shared" si="333"/>
        <v>Power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4</v>
      </c>
      <c r="F4267" s="218">
        <f t="shared" si="335"/>
        <v>200</v>
      </c>
      <c r="G4267" s="207">
        <v>1268077</v>
      </c>
      <c r="H4267" s="203">
        <v>37029.522222222222</v>
      </c>
      <c r="I4267" t="s">
        <v>3673</v>
      </c>
      <c r="M4267" t="s">
        <v>3301</v>
      </c>
      <c r="N4267" t="s">
        <v>2631</v>
      </c>
      <c r="O4267" t="s">
        <v>1641</v>
      </c>
      <c r="Q4267" s="204">
        <v>50</v>
      </c>
      <c r="S4267" t="s">
        <v>2475</v>
      </c>
      <c r="T4267" t="s">
        <v>3899</v>
      </c>
      <c r="U4267" s="206">
        <v>35.75</v>
      </c>
      <c r="V4267" t="s">
        <v>2615</v>
      </c>
      <c r="W4267" t="s">
        <v>2656</v>
      </c>
      <c r="X4267" t="s">
        <v>2657</v>
      </c>
      <c r="Y4267" t="s">
        <v>4166</v>
      </c>
      <c r="Z4267" t="s">
        <v>3527</v>
      </c>
      <c r="AA4267">
        <v>615617.1</v>
      </c>
      <c r="AB4267" s="203">
        <v>37033.875</v>
      </c>
      <c r="AC4267" s="203">
        <v>37036.875</v>
      </c>
    </row>
    <row r="4268" spans="1:29" x14ac:dyDescent="0.25">
      <c r="A4268" s="44" t="str">
        <f t="shared" si="331"/>
        <v xml:space="preserve"> Metals Financial</v>
      </c>
      <c r="B4268" s="44" t="str">
        <f t="shared" si="332"/>
        <v/>
      </c>
      <c r="C4268" s="44" t="str">
        <f t="shared" si="333"/>
        <v>Metals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8">
        <f t="shared" si="335"/>
        <v>20</v>
      </c>
      <c r="G4268" s="207">
        <v>1268079</v>
      </c>
      <c r="H4268" s="203">
        <v>37029.522696759261</v>
      </c>
      <c r="I4268" t="s">
        <v>4028</v>
      </c>
      <c r="M4268" t="s">
        <v>2482</v>
      </c>
      <c r="N4268" t="s">
        <v>3896</v>
      </c>
      <c r="O4268" t="s">
        <v>3897</v>
      </c>
      <c r="P4268" s="204">
        <v>20</v>
      </c>
      <c r="S4268" t="s">
        <v>3898</v>
      </c>
      <c r="T4268" t="s">
        <v>3899</v>
      </c>
      <c r="U4268" s="206">
        <v>1721</v>
      </c>
      <c r="V4268" t="s">
        <v>3849</v>
      </c>
      <c r="W4268" t="s">
        <v>3922</v>
      </c>
      <c r="X4268" t="s">
        <v>3902</v>
      </c>
      <c r="Y4268" t="s">
        <v>3903</v>
      </c>
      <c r="Z4268" t="s">
        <v>3904</v>
      </c>
      <c r="AA4268">
        <v>2140160</v>
      </c>
    </row>
    <row r="4269" spans="1:29" x14ac:dyDescent="0.25">
      <c r="A4269" s="44" t="str">
        <f t="shared" si="331"/>
        <v>US Crude Financial</v>
      </c>
      <c r="B4269" s="44" t="str">
        <f t="shared" si="332"/>
        <v>US</v>
      </c>
      <c r="C4269" s="44" t="str">
        <f t="shared" si="333"/>
        <v>Crude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8">
        <f t="shared" si="335"/>
        <v>50000</v>
      </c>
      <c r="G4269" s="207">
        <v>1268080</v>
      </c>
      <c r="H4269" s="203">
        <v>37029.524201388886</v>
      </c>
      <c r="I4269" t="s">
        <v>4149</v>
      </c>
      <c r="M4269" t="s">
        <v>3626</v>
      </c>
      <c r="N4269" t="s">
        <v>4150</v>
      </c>
      <c r="O4269" t="s">
        <v>4151</v>
      </c>
      <c r="P4269" s="204">
        <v>50000</v>
      </c>
      <c r="S4269" t="s">
        <v>2483</v>
      </c>
      <c r="T4269" t="s">
        <v>3899</v>
      </c>
      <c r="U4269" s="206">
        <v>29.52</v>
      </c>
      <c r="V4269" t="s">
        <v>2999</v>
      </c>
      <c r="W4269" t="s">
        <v>4153</v>
      </c>
      <c r="X4269" t="s">
        <v>4154</v>
      </c>
      <c r="Y4269" t="s">
        <v>3964</v>
      </c>
      <c r="Z4269" t="s">
        <v>3532</v>
      </c>
      <c r="AA4269" t="s">
        <v>727</v>
      </c>
      <c r="AB4269" s="203">
        <v>37043</v>
      </c>
      <c r="AC4269" s="203">
        <v>37072</v>
      </c>
    </row>
    <row r="4270" spans="1:29" x14ac:dyDescent="0.25">
      <c r="A4270" s="44" t="str">
        <f t="shared" si="331"/>
        <v xml:space="preserve"> Metals Financial</v>
      </c>
      <c r="B4270" s="44" t="str">
        <f t="shared" si="332"/>
        <v/>
      </c>
      <c r="C4270" s="44" t="str">
        <f t="shared" si="333"/>
        <v>Metals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1</v>
      </c>
      <c r="F4270" s="218">
        <f t="shared" si="335"/>
        <v>20</v>
      </c>
      <c r="G4270" s="207">
        <v>1268082</v>
      </c>
      <c r="H4270" s="203">
        <v>37029.524826388886</v>
      </c>
      <c r="I4270" t="s">
        <v>1195</v>
      </c>
      <c r="M4270" t="s">
        <v>2482</v>
      </c>
      <c r="N4270" t="s">
        <v>3896</v>
      </c>
      <c r="O4270" t="s">
        <v>3897</v>
      </c>
      <c r="P4270" s="204">
        <v>20</v>
      </c>
      <c r="S4270" t="s">
        <v>3898</v>
      </c>
      <c r="T4270" t="s">
        <v>3899</v>
      </c>
      <c r="U4270" s="206">
        <v>1720</v>
      </c>
      <c r="V4270" t="s">
        <v>1196</v>
      </c>
      <c r="W4270" t="s">
        <v>3922</v>
      </c>
      <c r="X4270" t="s">
        <v>3902</v>
      </c>
      <c r="Y4270" t="s">
        <v>3903</v>
      </c>
      <c r="Z4270" t="s">
        <v>3904</v>
      </c>
      <c r="AA4270">
        <v>2140158</v>
      </c>
    </row>
    <row r="4271" spans="1:29" x14ac:dyDescent="0.25">
      <c r="A4271" s="44" t="str">
        <f t="shared" si="331"/>
        <v xml:space="preserve"> Metals Financial</v>
      </c>
      <c r="B4271" s="44" t="str">
        <f t="shared" si="332"/>
        <v/>
      </c>
      <c r="C4271" s="44" t="str">
        <f t="shared" si="333"/>
        <v>Metals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1</v>
      </c>
      <c r="F4271" s="218">
        <f t="shared" si="335"/>
        <v>10</v>
      </c>
      <c r="G4271" s="207">
        <v>1268083</v>
      </c>
      <c r="H4271" s="203">
        <v>37029.525011574071</v>
      </c>
      <c r="I4271" t="s">
        <v>4010</v>
      </c>
      <c r="M4271" t="s">
        <v>2482</v>
      </c>
      <c r="N4271" t="s">
        <v>3951</v>
      </c>
      <c r="O4271" t="s">
        <v>3952</v>
      </c>
      <c r="P4271" s="204">
        <v>10</v>
      </c>
      <c r="S4271" t="s">
        <v>3898</v>
      </c>
      <c r="T4271" t="s">
        <v>3899</v>
      </c>
      <c r="U4271" s="206">
        <v>1548</v>
      </c>
      <c r="V4271" t="s">
        <v>4030</v>
      </c>
      <c r="W4271" t="s">
        <v>3922</v>
      </c>
      <c r="X4271" t="s">
        <v>3902</v>
      </c>
      <c r="Y4271" t="s">
        <v>3903</v>
      </c>
      <c r="Z4271" t="s">
        <v>3904</v>
      </c>
      <c r="AA4271">
        <v>2140155</v>
      </c>
    </row>
    <row r="4272" spans="1:29" x14ac:dyDescent="0.25">
      <c r="A4272" s="44" t="str">
        <f t="shared" si="331"/>
        <v>US Oil Products Financial</v>
      </c>
      <c r="B4272" s="44" t="str">
        <f t="shared" si="332"/>
        <v>US</v>
      </c>
      <c r="C4272" s="44" t="str">
        <f t="shared" si="333"/>
        <v>Oil Products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8">
        <f t="shared" si="335"/>
        <v>25000</v>
      </c>
      <c r="G4272" s="207">
        <v>1268084</v>
      </c>
      <c r="H4272" s="203">
        <v>37029.526296296295</v>
      </c>
      <c r="I4272" t="s">
        <v>2474</v>
      </c>
      <c r="M4272" t="s">
        <v>2480</v>
      </c>
      <c r="N4272" t="s">
        <v>3748</v>
      </c>
      <c r="O4272" t="s">
        <v>723</v>
      </c>
      <c r="Q4272" s="204">
        <v>25000</v>
      </c>
      <c r="S4272" t="s">
        <v>3235</v>
      </c>
      <c r="T4272" t="s">
        <v>3899</v>
      </c>
      <c r="U4272" s="206">
        <v>101.4</v>
      </c>
      <c r="V4272" t="s">
        <v>2587</v>
      </c>
      <c r="W4272" t="s">
        <v>3750</v>
      </c>
      <c r="X4272" t="s">
        <v>3751</v>
      </c>
      <c r="Y4272" t="s">
        <v>3964</v>
      </c>
      <c r="Z4272" t="s">
        <v>3532</v>
      </c>
      <c r="AA4272" t="s">
        <v>728</v>
      </c>
      <c r="AB4272" s="203">
        <v>37043.875</v>
      </c>
      <c r="AC4272" s="203">
        <v>37072.875</v>
      </c>
    </row>
    <row r="4273" spans="1:31" x14ac:dyDescent="0.25">
      <c r="A4273" s="44" t="str">
        <f t="shared" si="331"/>
        <v xml:space="preserve"> Natural Gas Financial</v>
      </c>
      <c r="B4273" s="44" t="str">
        <f t="shared" si="332"/>
        <v/>
      </c>
      <c r="C4273" s="44" t="str">
        <f t="shared" si="333"/>
        <v>Natural Gas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30</v>
      </c>
      <c r="F4273" s="218">
        <f t="shared" si="335"/>
        <v>150000</v>
      </c>
      <c r="G4273" s="207">
        <v>1268085</v>
      </c>
      <c r="H4273" s="203">
        <v>37029.526620370372</v>
      </c>
      <c r="I4273" t="s">
        <v>2654</v>
      </c>
      <c r="M4273" t="s">
        <v>2476</v>
      </c>
      <c r="N4273" t="s">
        <v>3842</v>
      </c>
      <c r="O4273" t="s">
        <v>729</v>
      </c>
      <c r="P4273" s="204">
        <v>5000</v>
      </c>
      <c r="S4273" t="s">
        <v>2477</v>
      </c>
      <c r="T4273" t="s">
        <v>3899</v>
      </c>
      <c r="U4273" s="206">
        <v>0.05</v>
      </c>
      <c r="V4273" t="s">
        <v>2521</v>
      </c>
      <c r="W4273" t="s">
        <v>2956</v>
      </c>
      <c r="X4273" t="s">
        <v>730</v>
      </c>
      <c r="Y4273" t="s">
        <v>3964</v>
      </c>
      <c r="Z4273" t="s">
        <v>3533</v>
      </c>
      <c r="AA4273" t="s">
        <v>731</v>
      </c>
      <c r="AB4273" s="203">
        <v>37043.875</v>
      </c>
      <c r="AC4273" s="203">
        <v>37072.875</v>
      </c>
    </row>
    <row r="4274" spans="1:31" x14ac:dyDescent="0.25">
      <c r="A4274" s="44" t="str">
        <f t="shared" si="331"/>
        <v xml:space="preserve"> Natural Gas Financial</v>
      </c>
      <c r="B4274" s="44" t="str">
        <f t="shared" si="332"/>
        <v/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30</v>
      </c>
      <c r="F4274" s="218">
        <f t="shared" si="335"/>
        <v>150000</v>
      </c>
      <c r="G4274" s="207">
        <v>1268086</v>
      </c>
      <c r="H4274" s="203">
        <v>37029.52685185185</v>
      </c>
      <c r="I4274" t="s">
        <v>2654</v>
      </c>
      <c r="M4274" t="s">
        <v>2476</v>
      </c>
      <c r="N4274" t="s">
        <v>3842</v>
      </c>
      <c r="O4274" t="s">
        <v>729</v>
      </c>
      <c r="P4274" s="204">
        <v>5000</v>
      </c>
      <c r="S4274" t="s">
        <v>2477</v>
      </c>
      <c r="T4274" t="s">
        <v>3899</v>
      </c>
      <c r="U4274" s="206">
        <v>0.05</v>
      </c>
      <c r="V4274" t="s">
        <v>2521</v>
      </c>
      <c r="W4274" t="s">
        <v>2956</v>
      </c>
      <c r="X4274" t="s">
        <v>730</v>
      </c>
      <c r="Y4274" t="s">
        <v>3964</v>
      </c>
      <c r="Z4274" t="s">
        <v>3533</v>
      </c>
      <c r="AA4274" t="s">
        <v>732</v>
      </c>
      <c r="AB4274" s="203">
        <v>37043.875</v>
      </c>
      <c r="AC4274" s="203">
        <v>37072.875</v>
      </c>
      <c r="AE4274" s="116">
        <f>IF(S4274="Gallon",F4274/42,F4274)</f>
        <v>150000</v>
      </c>
    </row>
    <row r="4275" spans="1:31" x14ac:dyDescent="0.25">
      <c r="A4275" s="44" t="str">
        <f t="shared" si="331"/>
        <v xml:space="preserve"> Natural Gas Financial</v>
      </c>
      <c r="B4275" s="44" t="str">
        <f t="shared" si="332"/>
        <v/>
      </c>
      <c r="C4275" s="44" t="str">
        <f t="shared" si="333"/>
        <v>Natural Gas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30</v>
      </c>
      <c r="F4275" s="218">
        <f t="shared" si="335"/>
        <v>150000</v>
      </c>
      <c r="G4275" s="207">
        <v>1268087</v>
      </c>
      <c r="H4275" s="203">
        <v>37029.527002314811</v>
      </c>
      <c r="I4275" t="s">
        <v>2654</v>
      </c>
      <c r="M4275" t="s">
        <v>2476</v>
      </c>
      <c r="N4275" t="s">
        <v>3842</v>
      </c>
      <c r="O4275" t="s">
        <v>729</v>
      </c>
      <c r="P4275" s="204">
        <v>5000</v>
      </c>
      <c r="S4275" t="s">
        <v>2477</v>
      </c>
      <c r="T4275" t="s">
        <v>3899</v>
      </c>
      <c r="U4275" s="206">
        <v>0.05</v>
      </c>
      <c r="V4275" t="s">
        <v>2521</v>
      </c>
      <c r="W4275" t="s">
        <v>2956</v>
      </c>
      <c r="X4275" t="s">
        <v>730</v>
      </c>
      <c r="Y4275" t="s">
        <v>3964</v>
      </c>
      <c r="Z4275" t="s">
        <v>3533</v>
      </c>
      <c r="AA4275" t="s">
        <v>733</v>
      </c>
      <c r="AB4275" s="203">
        <v>37043.875</v>
      </c>
      <c r="AC4275" s="203">
        <v>37072.875</v>
      </c>
    </row>
    <row r="4276" spans="1:31" x14ac:dyDescent="0.25">
      <c r="A4276" s="44" t="str">
        <f t="shared" si="331"/>
        <v xml:space="preserve"> Natural Gas Financial</v>
      </c>
      <c r="B4276" s="44" t="str">
        <f t="shared" si="332"/>
        <v/>
      </c>
      <c r="C4276" s="44" t="str">
        <f t="shared" si="333"/>
        <v>Natural Gas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30</v>
      </c>
      <c r="F4276" s="218">
        <f t="shared" si="335"/>
        <v>150000</v>
      </c>
      <c r="G4276" s="207">
        <v>1268088</v>
      </c>
      <c r="H4276" s="203">
        <v>37029.527118055557</v>
      </c>
      <c r="I4276" t="s">
        <v>2654</v>
      </c>
      <c r="M4276" t="s">
        <v>2476</v>
      </c>
      <c r="N4276" t="s">
        <v>3842</v>
      </c>
      <c r="O4276" t="s">
        <v>729</v>
      </c>
      <c r="P4276" s="204">
        <v>5000</v>
      </c>
      <c r="S4276" t="s">
        <v>2477</v>
      </c>
      <c r="T4276" t="s">
        <v>3899</v>
      </c>
      <c r="U4276" s="206">
        <v>0.05</v>
      </c>
      <c r="V4276" t="s">
        <v>2521</v>
      </c>
      <c r="W4276" t="s">
        <v>2956</v>
      </c>
      <c r="X4276" t="s">
        <v>730</v>
      </c>
      <c r="Y4276" t="s">
        <v>3964</v>
      </c>
      <c r="Z4276" t="s">
        <v>3533</v>
      </c>
      <c r="AA4276" t="s">
        <v>734</v>
      </c>
      <c r="AB4276" s="203">
        <v>37043.875</v>
      </c>
      <c r="AC4276" s="203">
        <v>37072.875</v>
      </c>
    </row>
    <row r="4277" spans="1:31" x14ac:dyDescent="0.25">
      <c r="A4277" s="44" t="str">
        <f t="shared" si="331"/>
        <v xml:space="preserve"> Natural Gas Financial</v>
      </c>
      <c r="B4277" s="44" t="str">
        <f t="shared" si="332"/>
        <v/>
      </c>
      <c r="C4277" s="44" t="str">
        <f t="shared" si="333"/>
        <v>Natural Gas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30</v>
      </c>
      <c r="F4277" s="218">
        <f t="shared" si="335"/>
        <v>150000</v>
      </c>
      <c r="G4277" s="207">
        <v>1268089</v>
      </c>
      <c r="H4277" s="203">
        <v>37029.527222222219</v>
      </c>
      <c r="I4277" t="s">
        <v>2654</v>
      </c>
      <c r="M4277" t="s">
        <v>2476</v>
      </c>
      <c r="N4277" t="s">
        <v>3842</v>
      </c>
      <c r="O4277" t="s">
        <v>729</v>
      </c>
      <c r="P4277" s="204">
        <v>5000</v>
      </c>
      <c r="S4277" t="s">
        <v>2477</v>
      </c>
      <c r="T4277" t="s">
        <v>3899</v>
      </c>
      <c r="U4277" s="206">
        <v>0.05</v>
      </c>
      <c r="V4277" t="s">
        <v>2521</v>
      </c>
      <c r="W4277" t="s">
        <v>2956</v>
      </c>
      <c r="X4277" t="s">
        <v>730</v>
      </c>
      <c r="Y4277" t="s">
        <v>3964</v>
      </c>
      <c r="Z4277" t="s">
        <v>3533</v>
      </c>
      <c r="AA4277" t="s">
        <v>735</v>
      </c>
      <c r="AB4277" s="203">
        <v>37043.875</v>
      </c>
      <c r="AC4277" s="203">
        <v>37072.875</v>
      </c>
    </row>
    <row r="4278" spans="1:31" x14ac:dyDescent="0.25">
      <c r="A4278" s="44" t="str">
        <f t="shared" si="331"/>
        <v xml:space="preserve"> Metals Financial</v>
      </c>
      <c r="B4278" s="44" t="str">
        <f t="shared" si="332"/>
        <v/>
      </c>
      <c r="C4278" s="44" t="str">
        <f t="shared" si="333"/>
        <v>Metals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</v>
      </c>
      <c r="F4278" s="218">
        <f t="shared" si="335"/>
        <v>9</v>
      </c>
      <c r="G4278" s="207">
        <v>1268090</v>
      </c>
      <c r="H4278" s="203">
        <v>37029.527291666665</v>
      </c>
      <c r="I4278" t="s">
        <v>3981</v>
      </c>
      <c r="M4278" t="s">
        <v>2482</v>
      </c>
      <c r="N4278" t="s">
        <v>3951</v>
      </c>
      <c r="O4278" t="s">
        <v>3952</v>
      </c>
      <c r="P4278" s="204">
        <v>9</v>
      </c>
      <c r="S4278" t="s">
        <v>3898</v>
      </c>
      <c r="T4278" t="s">
        <v>3899</v>
      </c>
      <c r="U4278" s="206">
        <v>1547</v>
      </c>
      <c r="V4278" t="s">
        <v>3219</v>
      </c>
      <c r="W4278" t="s">
        <v>3922</v>
      </c>
      <c r="X4278" t="s">
        <v>3902</v>
      </c>
      <c r="Y4278" t="s">
        <v>3903</v>
      </c>
      <c r="Z4278" t="s">
        <v>3904</v>
      </c>
      <c r="AA4278">
        <v>2140153</v>
      </c>
    </row>
    <row r="4279" spans="1:31" x14ac:dyDescent="0.25">
      <c r="A4279" s="44" t="str">
        <f t="shared" si="331"/>
        <v xml:space="preserve"> Natural Gas Financial</v>
      </c>
      <c r="B4279" s="44" t="str">
        <f t="shared" si="332"/>
        <v/>
      </c>
      <c r="C4279" s="44" t="str">
        <f t="shared" si="333"/>
        <v>Natural Gas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30</v>
      </c>
      <c r="F4279" s="218">
        <f t="shared" si="335"/>
        <v>150000</v>
      </c>
      <c r="G4279" s="207">
        <v>1268091</v>
      </c>
      <c r="H4279" s="203">
        <v>37029.527337962965</v>
      </c>
      <c r="I4279" t="s">
        <v>2654</v>
      </c>
      <c r="M4279" t="s">
        <v>2476</v>
      </c>
      <c r="N4279" t="s">
        <v>3842</v>
      </c>
      <c r="O4279" t="s">
        <v>729</v>
      </c>
      <c r="P4279" s="204">
        <v>5000</v>
      </c>
      <c r="S4279" t="s">
        <v>2477</v>
      </c>
      <c r="T4279" t="s">
        <v>3899</v>
      </c>
      <c r="U4279" s="206">
        <v>0.05</v>
      </c>
      <c r="V4279" t="s">
        <v>2521</v>
      </c>
      <c r="W4279" t="s">
        <v>2956</v>
      </c>
      <c r="X4279" t="s">
        <v>730</v>
      </c>
      <c r="Y4279" t="s">
        <v>3964</v>
      </c>
      <c r="Z4279" t="s">
        <v>3533</v>
      </c>
      <c r="AA4279" t="s">
        <v>736</v>
      </c>
      <c r="AB4279" s="203">
        <v>37043.875</v>
      </c>
      <c r="AC4279" s="203">
        <v>37072.875</v>
      </c>
      <c r="AE4279" s="116">
        <f>IF(S4279="Gallon",F4279/42,F4279)</f>
        <v>150000</v>
      </c>
    </row>
    <row r="4280" spans="1:31" x14ac:dyDescent="0.25">
      <c r="A4280" s="44" t="str">
        <f t="shared" si="331"/>
        <v xml:space="preserve"> Metals Financial</v>
      </c>
      <c r="B4280" s="44" t="str">
        <f t="shared" si="332"/>
        <v/>
      </c>
      <c r="C4280" s="44" t="str">
        <f t="shared" si="333"/>
        <v>Metals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1</v>
      </c>
      <c r="F4280" s="218">
        <f t="shared" si="335"/>
        <v>5</v>
      </c>
      <c r="G4280" s="207">
        <v>1268092</v>
      </c>
      <c r="H4280" s="203">
        <v>37029.527488425927</v>
      </c>
      <c r="I4280" t="s">
        <v>3981</v>
      </c>
      <c r="M4280" t="s">
        <v>2482</v>
      </c>
      <c r="N4280" t="s">
        <v>3896</v>
      </c>
      <c r="O4280" t="s">
        <v>3897</v>
      </c>
      <c r="P4280" s="204">
        <v>5</v>
      </c>
      <c r="S4280" t="s">
        <v>3898</v>
      </c>
      <c r="T4280" t="s">
        <v>3899</v>
      </c>
      <c r="U4280" s="206">
        <v>1719</v>
      </c>
      <c r="V4280" t="s">
        <v>3219</v>
      </c>
      <c r="W4280" t="s">
        <v>3922</v>
      </c>
      <c r="X4280" t="s">
        <v>3902</v>
      </c>
      <c r="Y4280" t="s">
        <v>3903</v>
      </c>
      <c r="Z4280" t="s">
        <v>3904</v>
      </c>
      <c r="AA4280">
        <v>2140150</v>
      </c>
    </row>
    <row r="4281" spans="1:31" x14ac:dyDescent="0.25">
      <c r="A4281" s="44" t="str">
        <f t="shared" si="331"/>
        <v xml:space="preserve"> Natural Gas Physical</v>
      </c>
      <c r="B4281" s="44" t="str">
        <f t="shared" si="332"/>
        <v/>
      </c>
      <c r="C4281" s="44" t="str">
        <f t="shared" si="333"/>
        <v>Natural Gas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4</v>
      </c>
      <c r="F4281" s="218">
        <f t="shared" si="335"/>
        <v>20000</v>
      </c>
      <c r="G4281" s="207">
        <v>1268093</v>
      </c>
      <c r="H4281" s="203">
        <v>37029.527858796297</v>
      </c>
      <c r="I4281" t="s">
        <v>3223</v>
      </c>
      <c r="M4281" t="s">
        <v>2476</v>
      </c>
      <c r="N4281" t="s">
        <v>2391</v>
      </c>
      <c r="O4281" t="s">
        <v>2080</v>
      </c>
      <c r="Q4281" s="204">
        <v>5000</v>
      </c>
      <c r="S4281" t="s">
        <v>4050</v>
      </c>
      <c r="T4281" t="s">
        <v>2392</v>
      </c>
      <c r="U4281" s="206">
        <v>5.4</v>
      </c>
      <c r="V4281" t="s">
        <v>3224</v>
      </c>
      <c r="W4281" t="s">
        <v>2394</v>
      </c>
      <c r="X4281" t="s">
        <v>2395</v>
      </c>
      <c r="Y4281" t="s">
        <v>3114</v>
      </c>
      <c r="Z4281" t="s">
        <v>3533</v>
      </c>
      <c r="AA4281">
        <v>798539</v>
      </c>
      <c r="AB4281" s="203">
        <v>37029.875</v>
      </c>
      <c r="AC4281" s="203">
        <v>37032.875</v>
      </c>
    </row>
    <row r="4282" spans="1:31" x14ac:dyDescent="0.25">
      <c r="A4282" s="44" t="str">
        <f t="shared" si="331"/>
        <v xml:space="preserve"> Natural Gas Financial</v>
      </c>
      <c r="B4282" s="44" t="str">
        <f t="shared" si="332"/>
        <v/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30</v>
      </c>
      <c r="F4282" s="218">
        <f t="shared" si="335"/>
        <v>150000</v>
      </c>
      <c r="G4282" s="207">
        <v>1268094</v>
      </c>
      <c r="H4282" s="203">
        <v>37029.527928240743</v>
      </c>
      <c r="I4282" t="s">
        <v>2654</v>
      </c>
      <c r="M4282" t="s">
        <v>2476</v>
      </c>
      <c r="N4282" t="s">
        <v>3842</v>
      </c>
      <c r="O4282" t="s">
        <v>729</v>
      </c>
      <c r="P4282" s="204">
        <v>5000</v>
      </c>
      <c r="S4282" t="s">
        <v>2477</v>
      </c>
      <c r="T4282" t="s">
        <v>3899</v>
      </c>
      <c r="U4282" s="206">
        <v>0.05</v>
      </c>
      <c r="V4282" t="s">
        <v>2521</v>
      </c>
      <c r="W4282" t="s">
        <v>2956</v>
      </c>
      <c r="X4282" t="s">
        <v>730</v>
      </c>
      <c r="Y4282" t="s">
        <v>3964</v>
      </c>
      <c r="Z4282" t="s">
        <v>3533</v>
      </c>
      <c r="AA4282" t="s">
        <v>737</v>
      </c>
      <c r="AB4282" s="203">
        <v>37043.875</v>
      </c>
      <c r="AC4282" s="203">
        <v>37072.875</v>
      </c>
    </row>
    <row r="4283" spans="1:31" x14ac:dyDescent="0.25">
      <c r="A4283" s="44" t="str">
        <f t="shared" si="331"/>
        <v xml:space="preserve"> Natural Gas Financial</v>
      </c>
      <c r="B4283" s="44" t="str">
        <f t="shared" si="332"/>
        <v/>
      </c>
      <c r="C4283" s="44" t="str">
        <f t="shared" si="333"/>
        <v>Natural Gas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30</v>
      </c>
      <c r="F4283" s="218">
        <f t="shared" si="335"/>
        <v>150000</v>
      </c>
      <c r="G4283" s="207">
        <v>1268095</v>
      </c>
      <c r="H4283" s="203">
        <v>37029.528055555558</v>
      </c>
      <c r="I4283" t="s">
        <v>2654</v>
      </c>
      <c r="M4283" t="s">
        <v>2476</v>
      </c>
      <c r="N4283" t="s">
        <v>3842</v>
      </c>
      <c r="O4283" t="s">
        <v>729</v>
      </c>
      <c r="P4283" s="204">
        <v>5000</v>
      </c>
      <c r="S4283" t="s">
        <v>2477</v>
      </c>
      <c r="T4283" t="s">
        <v>3899</v>
      </c>
      <c r="U4283" s="206">
        <v>0.05</v>
      </c>
      <c r="V4283" t="s">
        <v>2521</v>
      </c>
      <c r="W4283" t="s">
        <v>2956</v>
      </c>
      <c r="X4283" t="s">
        <v>730</v>
      </c>
      <c r="Y4283" t="s">
        <v>3964</v>
      </c>
      <c r="Z4283" t="s">
        <v>3533</v>
      </c>
      <c r="AA4283" t="s">
        <v>738</v>
      </c>
      <c r="AB4283" s="203">
        <v>37043.875</v>
      </c>
      <c r="AC4283" s="203">
        <v>37072.875</v>
      </c>
    </row>
    <row r="4284" spans="1:31" x14ac:dyDescent="0.25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10</v>
      </c>
      <c r="F4284" s="218">
        <f t="shared" si="335"/>
        <v>165000</v>
      </c>
      <c r="G4284" s="207">
        <v>1268096</v>
      </c>
      <c r="H4284" s="203">
        <v>37029.528148148151</v>
      </c>
      <c r="I4284" t="s">
        <v>2630</v>
      </c>
      <c r="M4284" t="s">
        <v>2476</v>
      </c>
      <c r="N4284" t="s">
        <v>2711</v>
      </c>
      <c r="O4284" t="s">
        <v>558</v>
      </c>
      <c r="Q4284" s="204">
        <v>16500</v>
      </c>
      <c r="S4284" t="s">
        <v>2477</v>
      </c>
      <c r="T4284" t="s">
        <v>3899</v>
      </c>
      <c r="U4284" s="206">
        <v>4.165</v>
      </c>
      <c r="V4284" t="s">
        <v>3841</v>
      </c>
      <c r="W4284" t="s">
        <v>3181</v>
      </c>
      <c r="X4284" t="s">
        <v>2306</v>
      </c>
      <c r="Y4284" t="s">
        <v>3964</v>
      </c>
      <c r="Z4284" t="s">
        <v>3532</v>
      </c>
      <c r="AA4284" t="s">
        <v>739</v>
      </c>
      <c r="AB4284" s="203">
        <v>37033.875</v>
      </c>
      <c r="AC4284" s="203">
        <v>37042.875</v>
      </c>
    </row>
    <row r="4285" spans="1:31" x14ac:dyDescent="0.25">
      <c r="A4285" s="44" t="str">
        <f t="shared" si="331"/>
        <v xml:space="preserve"> Metals Financial</v>
      </c>
      <c r="B4285" s="44" t="str">
        <f t="shared" si="332"/>
        <v/>
      </c>
      <c r="C4285" s="44" t="str">
        <f t="shared" si="333"/>
        <v>Metals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1</v>
      </c>
      <c r="F4285" s="218">
        <f t="shared" si="335"/>
        <v>10</v>
      </c>
      <c r="G4285" s="207">
        <v>1268097</v>
      </c>
      <c r="H4285" s="203">
        <v>37029.528495370374</v>
      </c>
      <c r="I4285" t="s">
        <v>4018</v>
      </c>
      <c r="M4285" t="s">
        <v>2482</v>
      </c>
      <c r="N4285" t="s">
        <v>3896</v>
      </c>
      <c r="O4285" t="s">
        <v>3897</v>
      </c>
      <c r="Q4285" s="204">
        <v>10</v>
      </c>
      <c r="S4285" t="s">
        <v>3898</v>
      </c>
      <c r="T4285" t="s">
        <v>3899</v>
      </c>
      <c r="U4285" s="206">
        <v>1720</v>
      </c>
      <c r="V4285" t="s">
        <v>4021</v>
      </c>
      <c r="W4285" t="s">
        <v>3922</v>
      </c>
      <c r="X4285" t="s">
        <v>3902</v>
      </c>
      <c r="Y4285" t="s">
        <v>3903</v>
      </c>
      <c r="Z4285" t="s">
        <v>3904</v>
      </c>
      <c r="AA4285">
        <v>2140148</v>
      </c>
    </row>
    <row r="4286" spans="1:31" x14ac:dyDescent="0.25">
      <c r="A4286" s="44" t="str">
        <f t="shared" si="331"/>
        <v xml:space="preserve"> Metals Financial</v>
      </c>
      <c r="B4286" s="44" t="str">
        <f t="shared" si="332"/>
        <v/>
      </c>
      <c r="C4286" s="44" t="str">
        <f t="shared" si="333"/>
        <v>Metals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</v>
      </c>
      <c r="F4286" s="218">
        <f t="shared" si="335"/>
        <v>20</v>
      </c>
      <c r="G4286" s="207">
        <v>1268099</v>
      </c>
      <c r="H4286" s="203">
        <v>37029.528865740744</v>
      </c>
      <c r="I4286" t="s">
        <v>4011</v>
      </c>
      <c r="M4286" t="s">
        <v>2482</v>
      </c>
      <c r="N4286" t="s">
        <v>4026</v>
      </c>
      <c r="O4286" t="s">
        <v>4027</v>
      </c>
      <c r="P4286" s="204">
        <v>20</v>
      </c>
      <c r="S4286" t="s">
        <v>3898</v>
      </c>
      <c r="T4286" t="s">
        <v>3899</v>
      </c>
      <c r="U4286" s="206">
        <v>965.5</v>
      </c>
      <c r="V4286" t="s">
        <v>3072</v>
      </c>
      <c r="W4286" t="s">
        <v>2774</v>
      </c>
      <c r="X4286" t="s">
        <v>3902</v>
      </c>
      <c r="Y4286" t="s">
        <v>3903</v>
      </c>
      <c r="Z4286" t="s">
        <v>3904</v>
      </c>
      <c r="AA4286">
        <v>2140146</v>
      </c>
    </row>
    <row r="4287" spans="1:31" x14ac:dyDescent="0.25">
      <c r="A4287" s="44" t="str">
        <f t="shared" si="331"/>
        <v>US Oil Products Financial</v>
      </c>
      <c r="B4287" s="44" t="str">
        <f t="shared" si="332"/>
        <v>US</v>
      </c>
      <c r="C4287" s="44" t="str">
        <f t="shared" si="333"/>
        <v>Oil Products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1</v>
      </c>
      <c r="F4287" s="218">
        <f t="shared" si="335"/>
        <v>25000</v>
      </c>
      <c r="G4287" s="207">
        <v>1268100</v>
      </c>
      <c r="H4287" s="203">
        <v>37029.529097222221</v>
      </c>
      <c r="I4287" t="s">
        <v>2474</v>
      </c>
      <c r="M4287" t="s">
        <v>2480</v>
      </c>
      <c r="N4287" t="s">
        <v>3748</v>
      </c>
      <c r="O4287" t="s">
        <v>723</v>
      </c>
      <c r="Q4287" s="204">
        <v>25000</v>
      </c>
      <c r="S4287" t="s">
        <v>3235</v>
      </c>
      <c r="T4287" t="s">
        <v>3899</v>
      </c>
      <c r="U4287" s="206">
        <v>101.6</v>
      </c>
      <c r="V4287" t="s">
        <v>2587</v>
      </c>
      <c r="W4287" t="s">
        <v>3750</v>
      </c>
      <c r="X4287" t="s">
        <v>3751</v>
      </c>
      <c r="Y4287" t="s">
        <v>3964</v>
      </c>
      <c r="Z4287" t="s">
        <v>3532</v>
      </c>
      <c r="AA4287" t="s">
        <v>740</v>
      </c>
      <c r="AB4287" s="203">
        <v>37043.875</v>
      </c>
      <c r="AC4287" s="203">
        <v>37072.875</v>
      </c>
    </row>
    <row r="4288" spans="1:31" x14ac:dyDescent="0.25">
      <c r="A4288" s="44" t="str">
        <f t="shared" si="331"/>
        <v xml:space="preserve"> Metals Financial</v>
      </c>
      <c r="B4288" s="44" t="str">
        <f t="shared" si="332"/>
        <v/>
      </c>
      <c r="C4288" s="44" t="str">
        <f t="shared" si="333"/>
        <v>Metals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1</v>
      </c>
      <c r="F4288" s="218">
        <f t="shared" si="335"/>
        <v>10</v>
      </c>
      <c r="G4288" s="207">
        <v>1268101</v>
      </c>
      <c r="H4288" s="203">
        <v>37029.529317129629</v>
      </c>
      <c r="I4288" t="s">
        <v>1197</v>
      </c>
      <c r="M4288" t="s">
        <v>2482</v>
      </c>
      <c r="N4288" t="s">
        <v>3951</v>
      </c>
      <c r="O4288" t="s">
        <v>3952</v>
      </c>
      <c r="P4288" s="204">
        <v>10</v>
      </c>
      <c r="S4288" t="s">
        <v>3898</v>
      </c>
      <c r="T4288" t="s">
        <v>3899</v>
      </c>
      <c r="U4288" s="206">
        <v>1546</v>
      </c>
      <c r="V4288" t="s">
        <v>1198</v>
      </c>
      <c r="W4288" t="s">
        <v>3922</v>
      </c>
      <c r="X4288" t="s">
        <v>3902</v>
      </c>
      <c r="Y4288" t="s">
        <v>3903</v>
      </c>
      <c r="Z4288" t="s">
        <v>3904</v>
      </c>
      <c r="AA4288">
        <v>2140144</v>
      </c>
    </row>
    <row r="4289" spans="1:29" x14ac:dyDescent="0.25">
      <c r="A4289" s="44" t="str">
        <f t="shared" si="331"/>
        <v>US Power Physical</v>
      </c>
      <c r="B4289" s="44" t="str">
        <f t="shared" si="332"/>
        <v>US</v>
      </c>
      <c r="C4289" s="44" t="str">
        <f t="shared" si="333"/>
        <v>Power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30</v>
      </c>
      <c r="F4289" s="218">
        <f t="shared" si="335"/>
        <v>1500</v>
      </c>
      <c r="G4289" s="207">
        <v>1268102</v>
      </c>
      <c r="H4289" s="203">
        <v>37029.529513888891</v>
      </c>
      <c r="I4289" t="s">
        <v>2636</v>
      </c>
      <c r="M4289" t="s">
        <v>3301</v>
      </c>
      <c r="N4289" t="s">
        <v>2631</v>
      </c>
      <c r="O4289" t="s">
        <v>3123</v>
      </c>
      <c r="Q4289" s="204">
        <v>50</v>
      </c>
      <c r="S4289" t="s">
        <v>2475</v>
      </c>
      <c r="T4289" t="s">
        <v>3899</v>
      </c>
      <c r="U4289" s="206">
        <v>59</v>
      </c>
      <c r="V4289" t="s">
        <v>1679</v>
      </c>
      <c r="W4289" t="s">
        <v>2656</v>
      </c>
      <c r="X4289" t="s">
        <v>2681</v>
      </c>
      <c r="Y4289" t="s">
        <v>4166</v>
      </c>
      <c r="Z4289" t="s">
        <v>3527</v>
      </c>
      <c r="AA4289">
        <v>615626.1</v>
      </c>
      <c r="AB4289" s="203">
        <v>37043.591666666667</v>
      </c>
      <c r="AC4289" s="203">
        <v>37072.591666666667</v>
      </c>
    </row>
    <row r="4290" spans="1:29" x14ac:dyDescent="0.25">
      <c r="A4290" s="44" t="str">
        <f t="shared" si="331"/>
        <v xml:space="preserve"> Metals Financial</v>
      </c>
      <c r="B4290" s="44" t="str">
        <f t="shared" si="332"/>
        <v/>
      </c>
      <c r="C4290" s="44" t="str">
        <f t="shared" si="333"/>
        <v>Metals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</v>
      </c>
      <c r="F4290" s="218">
        <f t="shared" si="335"/>
        <v>10</v>
      </c>
      <c r="G4290" s="207">
        <v>1268104</v>
      </c>
      <c r="H4290" s="203">
        <v>37029.530821759261</v>
      </c>
      <c r="I4290" t="s">
        <v>3958</v>
      </c>
      <c r="M4290" t="s">
        <v>2482</v>
      </c>
      <c r="N4290" t="s">
        <v>3896</v>
      </c>
      <c r="O4290" t="s">
        <v>3897</v>
      </c>
      <c r="Q4290" s="204">
        <v>10</v>
      </c>
      <c r="S4290" t="s">
        <v>3898</v>
      </c>
      <c r="T4290" t="s">
        <v>3899</v>
      </c>
      <c r="U4290" s="206">
        <v>1722</v>
      </c>
      <c r="V4290" t="s">
        <v>2767</v>
      </c>
      <c r="W4290" t="s">
        <v>3922</v>
      </c>
      <c r="X4290" t="s">
        <v>3902</v>
      </c>
      <c r="Y4290" t="s">
        <v>3903</v>
      </c>
      <c r="Z4290" t="s">
        <v>3904</v>
      </c>
      <c r="AA4290">
        <v>2140134</v>
      </c>
    </row>
    <row r="4291" spans="1:29" x14ac:dyDescent="0.25">
      <c r="A4291" s="44" t="str">
        <f t="shared" si="331"/>
        <v xml:space="preserve"> Metals Financial</v>
      </c>
      <c r="B4291" s="44" t="str">
        <f t="shared" si="332"/>
        <v/>
      </c>
      <c r="C4291" s="44" t="str">
        <f t="shared" si="333"/>
        <v>Metals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1</v>
      </c>
      <c r="F4291" s="218">
        <f t="shared" si="335"/>
        <v>10</v>
      </c>
      <c r="G4291" s="207">
        <v>1268106</v>
      </c>
      <c r="H4291" s="203">
        <v>37029.531064814815</v>
      </c>
      <c r="I4291" t="s">
        <v>4110</v>
      </c>
      <c r="M4291" t="s">
        <v>2482</v>
      </c>
      <c r="N4291" t="s">
        <v>3896</v>
      </c>
      <c r="O4291" t="s">
        <v>3897</v>
      </c>
      <c r="Q4291" s="204">
        <v>10</v>
      </c>
      <c r="S4291" t="s">
        <v>3898</v>
      </c>
      <c r="T4291" t="s">
        <v>3899</v>
      </c>
      <c r="U4291" s="206">
        <v>1722</v>
      </c>
      <c r="V4291" t="s">
        <v>4111</v>
      </c>
      <c r="W4291" t="s">
        <v>3922</v>
      </c>
      <c r="X4291" t="s">
        <v>3902</v>
      </c>
      <c r="Y4291" t="s">
        <v>3903</v>
      </c>
      <c r="Z4291" t="s">
        <v>3904</v>
      </c>
      <c r="AA4291">
        <v>2140132</v>
      </c>
    </row>
    <row r="4292" spans="1:29" x14ac:dyDescent="0.25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8">
        <f t="shared" si="335"/>
        <v>15</v>
      </c>
      <c r="G4292" s="207">
        <v>1268107</v>
      </c>
      <c r="H4292" s="203">
        <v>37029.531539351854</v>
      </c>
      <c r="I4292" t="s">
        <v>4104</v>
      </c>
      <c r="M4292" t="s">
        <v>2482</v>
      </c>
      <c r="N4292" t="s">
        <v>3896</v>
      </c>
      <c r="O4292" t="s">
        <v>3897</v>
      </c>
      <c r="P4292" s="204">
        <v>15</v>
      </c>
      <c r="S4292" t="s">
        <v>3898</v>
      </c>
      <c r="T4292" t="s">
        <v>3899</v>
      </c>
      <c r="U4292" s="206">
        <v>1721</v>
      </c>
      <c r="V4292" t="s">
        <v>4105</v>
      </c>
      <c r="W4292" t="s">
        <v>3922</v>
      </c>
      <c r="X4292" t="s">
        <v>3902</v>
      </c>
      <c r="Y4292" t="s">
        <v>3903</v>
      </c>
      <c r="Z4292" t="s">
        <v>3904</v>
      </c>
      <c r="AA4292">
        <v>2140130</v>
      </c>
    </row>
    <row r="4293" spans="1:29" x14ac:dyDescent="0.25">
      <c r="A4293" s="44" t="str">
        <f t="shared" si="331"/>
        <v xml:space="preserve"> Metals Financial</v>
      </c>
      <c r="B4293" s="44" t="str">
        <f t="shared" si="332"/>
        <v/>
      </c>
      <c r="C4293" s="44" t="str">
        <f t="shared" si="333"/>
        <v>Metals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1</v>
      </c>
      <c r="F4293" s="218">
        <f t="shared" si="335"/>
        <v>10</v>
      </c>
      <c r="G4293" s="207">
        <v>1268108</v>
      </c>
      <c r="H4293" s="203">
        <v>37029.531574074077</v>
      </c>
      <c r="I4293" t="s">
        <v>4110</v>
      </c>
      <c r="M4293" t="s">
        <v>2482</v>
      </c>
      <c r="N4293" t="s">
        <v>3951</v>
      </c>
      <c r="O4293" t="s">
        <v>3952</v>
      </c>
      <c r="Q4293" s="204">
        <v>10</v>
      </c>
      <c r="S4293" t="s">
        <v>3898</v>
      </c>
      <c r="T4293" t="s">
        <v>3899</v>
      </c>
      <c r="U4293" s="206">
        <v>1548</v>
      </c>
      <c r="V4293" t="s">
        <v>4111</v>
      </c>
      <c r="W4293" t="s">
        <v>3922</v>
      </c>
      <c r="X4293" t="s">
        <v>3902</v>
      </c>
      <c r="Y4293" t="s">
        <v>3903</v>
      </c>
      <c r="Z4293" t="s">
        <v>3904</v>
      </c>
      <c r="AA4293">
        <v>2140128</v>
      </c>
    </row>
    <row r="4294" spans="1:29" x14ac:dyDescent="0.25">
      <c r="A4294" s="44" t="str">
        <f t="shared" si="331"/>
        <v xml:space="preserve"> Natural Gas Physical</v>
      </c>
      <c r="B4294" s="44" t="str">
        <f t="shared" si="332"/>
        <v/>
      </c>
      <c r="C4294" s="44" t="str">
        <f t="shared" si="333"/>
        <v>Natural Gas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4</v>
      </c>
      <c r="F4294" s="218">
        <f t="shared" si="335"/>
        <v>20000</v>
      </c>
      <c r="G4294" s="207">
        <v>1268109</v>
      </c>
      <c r="H4294" s="203">
        <v>37029.531585648147</v>
      </c>
      <c r="I4294" t="s">
        <v>3166</v>
      </c>
      <c r="M4294" t="s">
        <v>2476</v>
      </c>
      <c r="N4294" t="s">
        <v>2391</v>
      </c>
      <c r="O4294" t="s">
        <v>2080</v>
      </c>
      <c r="P4294" s="204">
        <v>5000</v>
      </c>
      <c r="S4294" t="s">
        <v>4050</v>
      </c>
      <c r="T4294" t="s">
        <v>2392</v>
      </c>
      <c r="U4294" s="206">
        <v>5.38</v>
      </c>
      <c r="V4294" t="s">
        <v>2393</v>
      </c>
      <c r="W4294" t="s">
        <v>2394</v>
      </c>
      <c r="X4294" t="s">
        <v>2395</v>
      </c>
      <c r="Y4294" t="s">
        <v>3114</v>
      </c>
      <c r="Z4294" t="s">
        <v>3533</v>
      </c>
      <c r="AA4294">
        <v>798541</v>
      </c>
      <c r="AB4294" s="203">
        <v>37029.875</v>
      </c>
      <c r="AC4294" s="203">
        <v>37032.875</v>
      </c>
    </row>
    <row r="4295" spans="1:29" x14ac:dyDescent="0.25">
      <c r="A4295" s="44" t="str">
        <f t="shared" si="331"/>
        <v>US Crude Financial</v>
      </c>
      <c r="B4295" s="44" t="str">
        <f t="shared" si="332"/>
        <v>US</v>
      </c>
      <c r="C4295" s="44" t="str">
        <f t="shared" si="333"/>
        <v>Crude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</v>
      </c>
      <c r="F4295" s="218">
        <f t="shared" si="335"/>
        <v>50000</v>
      </c>
      <c r="G4295" s="207">
        <v>1268110</v>
      </c>
      <c r="H4295" s="203">
        <v>37029.531643518516</v>
      </c>
      <c r="I4295" t="s">
        <v>4149</v>
      </c>
      <c r="M4295" t="s">
        <v>3626</v>
      </c>
      <c r="N4295" t="s">
        <v>4150</v>
      </c>
      <c r="O4295" t="s">
        <v>4151</v>
      </c>
      <c r="Q4295" s="204">
        <v>50000</v>
      </c>
      <c r="S4295" t="s">
        <v>2483</v>
      </c>
      <c r="T4295" t="s">
        <v>3899</v>
      </c>
      <c r="U4295" s="206">
        <v>29.54</v>
      </c>
      <c r="V4295" t="s">
        <v>2999</v>
      </c>
      <c r="W4295" t="s">
        <v>4153</v>
      </c>
      <c r="X4295" t="s">
        <v>4154</v>
      </c>
      <c r="Y4295" t="s">
        <v>3964</v>
      </c>
      <c r="Z4295" t="s">
        <v>3532</v>
      </c>
      <c r="AA4295" t="s">
        <v>741</v>
      </c>
      <c r="AB4295" s="203">
        <v>37043</v>
      </c>
      <c r="AC4295" s="203">
        <v>37072</v>
      </c>
    </row>
    <row r="4296" spans="1:29" x14ac:dyDescent="0.25">
      <c r="A4296" s="44" t="str">
        <f t="shared" si="331"/>
        <v>US Natural Gas Financial</v>
      </c>
      <c r="B4296" s="44" t="str">
        <f t="shared" si="332"/>
        <v>US</v>
      </c>
      <c r="C4296" s="44" t="str">
        <f t="shared" si="333"/>
        <v>Natural Gas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153</v>
      </c>
      <c r="F4296" s="218">
        <f t="shared" si="335"/>
        <v>765000</v>
      </c>
      <c r="G4296" s="207">
        <v>1268111</v>
      </c>
      <c r="H4296" s="203">
        <v>37029.53266203704</v>
      </c>
      <c r="I4296" t="s">
        <v>2949</v>
      </c>
      <c r="M4296" t="s">
        <v>2476</v>
      </c>
      <c r="N4296" t="s">
        <v>2711</v>
      </c>
      <c r="O4296" t="s">
        <v>2310</v>
      </c>
      <c r="P4296" s="204">
        <v>5000</v>
      </c>
      <c r="S4296" t="s">
        <v>2477</v>
      </c>
      <c r="T4296" t="s">
        <v>3899</v>
      </c>
      <c r="U4296" s="206">
        <v>4.3250000000000002</v>
      </c>
      <c r="V4296" t="s">
        <v>3779</v>
      </c>
      <c r="W4296" t="s">
        <v>3390</v>
      </c>
      <c r="X4296" t="s">
        <v>2713</v>
      </c>
      <c r="Y4296" t="s">
        <v>3964</v>
      </c>
      <c r="Z4296" t="s">
        <v>3532</v>
      </c>
      <c r="AA4296" t="s">
        <v>742</v>
      </c>
      <c r="AB4296" s="203">
        <v>37043</v>
      </c>
      <c r="AC4296" s="203">
        <v>37195</v>
      </c>
    </row>
    <row r="4297" spans="1:29" x14ac:dyDescent="0.25">
      <c r="A4297" s="44" t="str">
        <f t="shared" si="331"/>
        <v xml:space="preserve"> Natural Gas Physical</v>
      </c>
      <c r="B4297" s="44" t="str">
        <f t="shared" si="332"/>
        <v/>
      </c>
      <c r="C4297" s="44" t="str">
        <f t="shared" si="333"/>
        <v>Natural Gas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4</v>
      </c>
      <c r="F4297" s="218">
        <f t="shared" si="335"/>
        <v>20000</v>
      </c>
      <c r="G4297" s="207">
        <v>1268112</v>
      </c>
      <c r="H4297" s="203">
        <v>37029.532997685186</v>
      </c>
      <c r="I4297" t="s">
        <v>3166</v>
      </c>
      <c r="M4297" t="s">
        <v>2476</v>
      </c>
      <c r="N4297" t="s">
        <v>2391</v>
      </c>
      <c r="O4297" t="s">
        <v>2080</v>
      </c>
      <c r="P4297" s="204">
        <v>5000</v>
      </c>
      <c r="S4297" t="s">
        <v>4050</v>
      </c>
      <c r="T4297" t="s">
        <v>2392</v>
      </c>
      <c r="U4297" s="206">
        <v>5.3449999999999998</v>
      </c>
      <c r="V4297" t="s">
        <v>2393</v>
      </c>
      <c r="W4297" t="s">
        <v>2394</v>
      </c>
      <c r="X4297" t="s">
        <v>2395</v>
      </c>
      <c r="Y4297" t="s">
        <v>3114</v>
      </c>
      <c r="Z4297" t="s">
        <v>3533</v>
      </c>
      <c r="AA4297">
        <v>798542</v>
      </c>
      <c r="AB4297" s="203">
        <v>37029.875</v>
      </c>
      <c r="AC4297" s="203">
        <v>37032.875</v>
      </c>
    </row>
    <row r="4298" spans="1:29" x14ac:dyDescent="0.25">
      <c r="A4298" s="44" t="str">
        <f t="shared" si="331"/>
        <v>US Natural Gas Physical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30</v>
      </c>
      <c r="F4298" s="218">
        <f t="shared" si="335"/>
        <v>150000</v>
      </c>
      <c r="G4298" s="207">
        <v>1268113</v>
      </c>
      <c r="H4298" s="203">
        <v>37029.533067129632</v>
      </c>
      <c r="I4298" t="s">
        <v>2741</v>
      </c>
      <c r="M4298" t="s">
        <v>2476</v>
      </c>
      <c r="N4298" t="s">
        <v>3110</v>
      </c>
      <c r="O4298" t="s">
        <v>2578</v>
      </c>
      <c r="P4298" s="204">
        <v>5000</v>
      </c>
      <c r="S4298" t="s">
        <v>2477</v>
      </c>
      <c r="T4298" t="s">
        <v>3899</v>
      </c>
      <c r="U4298" s="206">
        <v>4.4349999999999996</v>
      </c>
      <c r="V4298" t="s">
        <v>2742</v>
      </c>
      <c r="W4298" t="s">
        <v>2351</v>
      </c>
      <c r="X4298" t="s">
        <v>2352</v>
      </c>
      <c r="Y4298" t="s">
        <v>3114</v>
      </c>
      <c r="Z4298" t="s">
        <v>3532</v>
      </c>
      <c r="AA4298" t="s">
        <v>743</v>
      </c>
      <c r="AB4298" s="203">
        <v>37043.875</v>
      </c>
      <c r="AC4298" s="203">
        <v>37072.875</v>
      </c>
    </row>
    <row r="4299" spans="1:29" x14ac:dyDescent="0.25">
      <c r="A4299" s="44" t="str">
        <f t="shared" ref="A4299:A4362" si="336">B4299&amp;" "&amp;C4299&amp;" "&amp;D4299</f>
        <v>US Natural Gas Financial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30</v>
      </c>
      <c r="F4299" s="218">
        <f t="shared" ref="F4299:F4362" si="340">E4299*SUM(P4299:Q4299)</f>
        <v>150000</v>
      </c>
      <c r="G4299" s="207">
        <v>1268115</v>
      </c>
      <c r="H4299" s="203">
        <v>37029.533333333333</v>
      </c>
      <c r="I4299" t="s">
        <v>2741</v>
      </c>
      <c r="M4299" t="s">
        <v>2476</v>
      </c>
      <c r="N4299" t="s">
        <v>3125</v>
      </c>
      <c r="O4299" t="s">
        <v>3791</v>
      </c>
      <c r="Q4299" s="204">
        <v>5000</v>
      </c>
      <c r="S4299" t="s">
        <v>2477</v>
      </c>
      <c r="T4299" t="s">
        <v>3899</v>
      </c>
      <c r="U4299" s="206">
        <v>0.2475</v>
      </c>
      <c r="V4299" t="s">
        <v>2742</v>
      </c>
      <c r="W4299" t="s">
        <v>3126</v>
      </c>
      <c r="X4299" t="s">
        <v>3127</v>
      </c>
      <c r="Y4299" t="s">
        <v>3964</v>
      </c>
      <c r="Z4299" t="s">
        <v>3532</v>
      </c>
      <c r="AA4299" t="s">
        <v>744</v>
      </c>
      <c r="AB4299" s="203">
        <v>37043.875</v>
      </c>
      <c r="AC4299" s="203">
        <v>37072.875</v>
      </c>
    </row>
    <row r="4300" spans="1:29" x14ac:dyDescent="0.25">
      <c r="A4300" s="44" t="str">
        <f t="shared" si="336"/>
        <v>US Oil Products Financial</v>
      </c>
      <c r="B4300" s="44" t="str">
        <f t="shared" si="337"/>
        <v>US</v>
      </c>
      <c r="C4300" s="44" t="str">
        <f t="shared" si="338"/>
        <v>Oil Products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</v>
      </c>
      <c r="F4300" s="218">
        <f t="shared" si="340"/>
        <v>15000</v>
      </c>
      <c r="G4300" s="207">
        <v>1268119</v>
      </c>
      <c r="H4300" s="203">
        <v>37029.533784722225</v>
      </c>
      <c r="I4300" t="s">
        <v>4149</v>
      </c>
      <c r="M4300" t="s">
        <v>2480</v>
      </c>
      <c r="N4300" t="s">
        <v>3748</v>
      </c>
      <c r="O4300" t="s">
        <v>3749</v>
      </c>
      <c r="P4300" s="204">
        <v>15000</v>
      </c>
      <c r="S4300" t="s">
        <v>3235</v>
      </c>
      <c r="T4300" t="s">
        <v>3899</v>
      </c>
      <c r="U4300" s="206">
        <v>105.8</v>
      </c>
      <c r="V4300" t="s">
        <v>2999</v>
      </c>
      <c r="W4300" t="s">
        <v>3750</v>
      </c>
      <c r="X4300" t="s">
        <v>3751</v>
      </c>
      <c r="Y4300" t="s">
        <v>3964</v>
      </c>
      <c r="Z4300" t="s">
        <v>3532</v>
      </c>
      <c r="AA4300" t="s">
        <v>745</v>
      </c>
      <c r="AB4300" s="203">
        <v>37043.875</v>
      </c>
      <c r="AC4300" s="203">
        <v>37072.875</v>
      </c>
    </row>
    <row r="4301" spans="1:29" x14ac:dyDescent="0.25">
      <c r="A4301" s="44" t="str">
        <f t="shared" si="336"/>
        <v xml:space="preserve"> Metals Financial</v>
      </c>
      <c r="B4301" s="44" t="str">
        <f t="shared" si="337"/>
        <v/>
      </c>
      <c r="C4301" s="44" t="str">
        <f t="shared" si="338"/>
        <v>Metals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1</v>
      </c>
      <c r="F4301" s="218">
        <f t="shared" si="340"/>
        <v>20</v>
      </c>
      <c r="G4301" s="207">
        <v>1268121</v>
      </c>
      <c r="H4301" s="203">
        <v>37029.534131944441</v>
      </c>
      <c r="I4301" t="s">
        <v>4007</v>
      </c>
      <c r="M4301" t="s">
        <v>2482</v>
      </c>
      <c r="N4301" t="s">
        <v>3896</v>
      </c>
      <c r="O4301" t="s">
        <v>3897</v>
      </c>
      <c r="P4301" s="204">
        <v>20</v>
      </c>
      <c r="S4301" t="s">
        <v>3898</v>
      </c>
      <c r="T4301" t="s">
        <v>3899</v>
      </c>
      <c r="U4301" s="206">
        <v>1720</v>
      </c>
      <c r="V4301" t="s">
        <v>2651</v>
      </c>
      <c r="W4301" t="s">
        <v>3922</v>
      </c>
      <c r="X4301" t="s">
        <v>3902</v>
      </c>
      <c r="Y4301" t="s">
        <v>3903</v>
      </c>
      <c r="Z4301" t="s">
        <v>3904</v>
      </c>
      <c r="AA4301">
        <v>2140126</v>
      </c>
    </row>
    <row r="4302" spans="1:29" x14ac:dyDescent="0.25">
      <c r="A4302" s="44" t="str">
        <f t="shared" si="336"/>
        <v>US Natural Gas Financial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151</v>
      </c>
      <c r="F4302" s="218">
        <f t="shared" si="340"/>
        <v>755000</v>
      </c>
      <c r="G4302" s="207">
        <v>1268122</v>
      </c>
      <c r="H4302" s="203">
        <v>37029.53460648148</v>
      </c>
      <c r="I4302" t="s">
        <v>2690</v>
      </c>
      <c r="M4302" t="s">
        <v>2476</v>
      </c>
      <c r="N4302" t="s">
        <v>2711</v>
      </c>
      <c r="O4302" t="s">
        <v>3148</v>
      </c>
      <c r="Q4302" s="204">
        <v>5000</v>
      </c>
      <c r="S4302" t="s">
        <v>2477</v>
      </c>
      <c r="T4302" t="s">
        <v>3899</v>
      </c>
      <c r="U4302" s="206">
        <v>4.7</v>
      </c>
      <c r="V4302" t="s">
        <v>3855</v>
      </c>
      <c r="W4302" t="s">
        <v>3390</v>
      </c>
      <c r="X4302" t="s">
        <v>2713</v>
      </c>
      <c r="Y4302" t="s">
        <v>3964</v>
      </c>
      <c r="Z4302" t="s">
        <v>3532</v>
      </c>
      <c r="AA4302" t="s">
        <v>746</v>
      </c>
      <c r="AB4302" s="203">
        <v>37196</v>
      </c>
      <c r="AC4302" s="203">
        <v>37346</v>
      </c>
    </row>
    <row r="4303" spans="1:29" x14ac:dyDescent="0.25">
      <c r="A4303" s="44" t="str">
        <f t="shared" si="336"/>
        <v>US Crude Financial</v>
      </c>
      <c r="B4303" s="44" t="str">
        <f t="shared" si="337"/>
        <v>US</v>
      </c>
      <c r="C4303" s="44" t="str">
        <f t="shared" si="338"/>
        <v>Crude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8">
        <f t="shared" si="340"/>
        <v>50000</v>
      </c>
      <c r="G4303" s="207">
        <v>1268123</v>
      </c>
      <c r="H4303" s="203">
        <v>37029.534618055557</v>
      </c>
      <c r="I4303" t="s">
        <v>2710</v>
      </c>
      <c r="M4303" t="s">
        <v>3626</v>
      </c>
      <c r="N4303" t="s">
        <v>4150</v>
      </c>
      <c r="O4303" t="s">
        <v>4151</v>
      </c>
      <c r="Q4303" s="204">
        <v>50000</v>
      </c>
      <c r="S4303" t="s">
        <v>2483</v>
      </c>
      <c r="T4303" t="s">
        <v>3899</v>
      </c>
      <c r="U4303" s="206">
        <v>29.54</v>
      </c>
      <c r="V4303" t="s">
        <v>2997</v>
      </c>
      <c r="W4303" t="s">
        <v>4153</v>
      </c>
      <c r="X4303" t="s">
        <v>4154</v>
      </c>
      <c r="Y4303" t="s">
        <v>3964</v>
      </c>
      <c r="Z4303" t="s">
        <v>3532</v>
      </c>
      <c r="AA4303" t="s">
        <v>747</v>
      </c>
      <c r="AB4303" s="203">
        <v>37043</v>
      </c>
      <c r="AC4303" s="203">
        <v>37072</v>
      </c>
    </row>
    <row r="4304" spans="1:29" x14ac:dyDescent="0.25">
      <c r="A4304" s="44" t="str">
        <f t="shared" si="336"/>
        <v>US Oil Products Financial</v>
      </c>
      <c r="B4304" s="44" t="str">
        <f t="shared" si="337"/>
        <v>US</v>
      </c>
      <c r="C4304" s="44" t="str">
        <f t="shared" si="338"/>
        <v>Oil Products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1</v>
      </c>
      <c r="F4304" s="218">
        <f t="shared" si="340"/>
        <v>15000</v>
      </c>
      <c r="G4304" s="207">
        <v>1268124</v>
      </c>
      <c r="H4304" s="203">
        <v>37029.534756944442</v>
      </c>
      <c r="I4304" t="s">
        <v>4149</v>
      </c>
      <c r="M4304" t="s">
        <v>2480</v>
      </c>
      <c r="N4304" t="s">
        <v>3748</v>
      </c>
      <c r="O4304" t="s">
        <v>3749</v>
      </c>
      <c r="Q4304" s="204">
        <v>15000</v>
      </c>
      <c r="S4304" t="s">
        <v>3235</v>
      </c>
      <c r="T4304" t="s">
        <v>3899</v>
      </c>
      <c r="U4304" s="206">
        <v>105.75</v>
      </c>
      <c r="V4304" t="s">
        <v>2999</v>
      </c>
      <c r="W4304" t="s">
        <v>3750</v>
      </c>
      <c r="X4304" t="s">
        <v>3751</v>
      </c>
      <c r="Y4304" t="s">
        <v>3964</v>
      </c>
      <c r="Z4304" t="s">
        <v>3532</v>
      </c>
      <c r="AA4304" t="s">
        <v>748</v>
      </c>
      <c r="AB4304" s="203">
        <v>37043.875</v>
      </c>
      <c r="AC4304" s="203">
        <v>37072.875</v>
      </c>
    </row>
    <row r="4305" spans="1:29" x14ac:dyDescent="0.25">
      <c r="A4305" s="44" t="str">
        <f t="shared" si="336"/>
        <v>US Natural Gas Financial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61</v>
      </c>
      <c r="F4305" s="218">
        <f t="shared" si="340"/>
        <v>305000</v>
      </c>
      <c r="G4305" s="207">
        <v>1268125</v>
      </c>
      <c r="H4305" s="203">
        <v>37029.535185185188</v>
      </c>
      <c r="I4305" t="s">
        <v>3133</v>
      </c>
      <c r="M4305" t="s">
        <v>2476</v>
      </c>
      <c r="N4305" t="s">
        <v>3125</v>
      </c>
      <c r="O4305" t="s">
        <v>2900</v>
      </c>
      <c r="Q4305" s="204">
        <v>5000</v>
      </c>
      <c r="S4305" t="s">
        <v>2477</v>
      </c>
      <c r="T4305" t="s">
        <v>3899</v>
      </c>
      <c r="U4305" s="206">
        <v>5.3</v>
      </c>
      <c r="V4305" t="s">
        <v>2546</v>
      </c>
      <c r="W4305" t="s">
        <v>2843</v>
      </c>
      <c r="X4305" t="s">
        <v>2844</v>
      </c>
      <c r="Y4305" t="s">
        <v>3964</v>
      </c>
      <c r="Z4305" t="s">
        <v>3532</v>
      </c>
      <c r="AA4305" t="s">
        <v>749</v>
      </c>
      <c r="AB4305" s="203">
        <v>37196</v>
      </c>
      <c r="AC4305" s="203">
        <v>37256</v>
      </c>
    </row>
    <row r="4306" spans="1:29" x14ac:dyDescent="0.25">
      <c r="A4306" s="44" t="str">
        <f t="shared" si="336"/>
        <v>US Crude Financial</v>
      </c>
      <c r="B4306" s="44" t="str">
        <f t="shared" si="337"/>
        <v>US</v>
      </c>
      <c r="C4306" s="44" t="str">
        <f t="shared" si="338"/>
        <v>Crude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18">
        <f t="shared" si="340"/>
        <v>20000</v>
      </c>
      <c r="G4306" s="207">
        <v>1268126</v>
      </c>
      <c r="H4306" s="203">
        <v>37029.535451388889</v>
      </c>
      <c r="I4306" t="s">
        <v>4149</v>
      </c>
      <c r="M4306" t="s">
        <v>3626</v>
      </c>
      <c r="N4306" t="s">
        <v>4150</v>
      </c>
      <c r="O4306" t="s">
        <v>4151</v>
      </c>
      <c r="P4306" s="204">
        <v>20000</v>
      </c>
      <c r="S4306" t="s">
        <v>2483</v>
      </c>
      <c r="T4306" t="s">
        <v>3899</v>
      </c>
      <c r="U4306" s="206">
        <v>29.52</v>
      </c>
      <c r="V4306" t="s">
        <v>3164</v>
      </c>
      <c r="W4306" t="s">
        <v>4153</v>
      </c>
      <c r="X4306" t="s">
        <v>4154</v>
      </c>
      <c r="Y4306" t="s">
        <v>3964</v>
      </c>
      <c r="Z4306" t="s">
        <v>3532</v>
      </c>
      <c r="AA4306" t="s">
        <v>750</v>
      </c>
      <c r="AB4306" s="203">
        <v>37043</v>
      </c>
      <c r="AC4306" s="203">
        <v>37072</v>
      </c>
    </row>
    <row r="4307" spans="1:29" x14ac:dyDescent="0.25">
      <c r="A4307" s="44" t="str">
        <f t="shared" si="336"/>
        <v xml:space="preserve"> Metals Financial</v>
      </c>
      <c r="B4307" s="44" t="str">
        <f t="shared" si="337"/>
        <v/>
      </c>
      <c r="C4307" s="44" t="str">
        <f t="shared" si="338"/>
        <v>Metals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1</v>
      </c>
      <c r="F4307" s="218">
        <f t="shared" si="340"/>
        <v>10</v>
      </c>
      <c r="G4307" s="207">
        <v>1268127</v>
      </c>
      <c r="H4307" s="203">
        <v>37029.535729166666</v>
      </c>
      <c r="I4307" t="s">
        <v>3958</v>
      </c>
      <c r="M4307" t="s">
        <v>2482</v>
      </c>
      <c r="N4307" t="s">
        <v>3896</v>
      </c>
      <c r="O4307" t="s">
        <v>3897</v>
      </c>
      <c r="Q4307" s="204">
        <v>10</v>
      </c>
      <c r="S4307" t="s">
        <v>3898</v>
      </c>
      <c r="T4307" t="s">
        <v>3899</v>
      </c>
      <c r="U4307" s="206">
        <v>1721</v>
      </c>
      <c r="V4307" t="s">
        <v>2767</v>
      </c>
      <c r="W4307" t="s">
        <v>3922</v>
      </c>
      <c r="X4307" t="s">
        <v>3902</v>
      </c>
      <c r="Y4307" t="s">
        <v>3903</v>
      </c>
      <c r="Z4307" t="s">
        <v>3904</v>
      </c>
      <c r="AA4307">
        <v>2140124</v>
      </c>
    </row>
    <row r="4308" spans="1:29" x14ac:dyDescent="0.25">
      <c r="A4308" s="44" t="str">
        <f t="shared" si="336"/>
        <v xml:space="preserve"> Metals Financial</v>
      </c>
      <c r="B4308" s="44" t="str">
        <f t="shared" si="337"/>
        <v/>
      </c>
      <c r="C4308" s="44" t="str">
        <f t="shared" si="338"/>
        <v>Metals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8">
        <f t="shared" si="340"/>
        <v>10</v>
      </c>
      <c r="G4308" s="207">
        <v>1268128</v>
      </c>
      <c r="H4308" s="203">
        <v>37029.535833333335</v>
      </c>
      <c r="I4308" t="s">
        <v>3129</v>
      </c>
      <c r="M4308" t="s">
        <v>2482</v>
      </c>
      <c r="N4308" t="s">
        <v>3896</v>
      </c>
      <c r="O4308" t="s">
        <v>3897</v>
      </c>
      <c r="Q4308" s="204">
        <v>10</v>
      </c>
      <c r="S4308" t="s">
        <v>3898</v>
      </c>
      <c r="T4308" t="s">
        <v>3899</v>
      </c>
      <c r="U4308" s="206">
        <v>1721</v>
      </c>
      <c r="V4308" t="s">
        <v>3130</v>
      </c>
      <c r="W4308" t="s">
        <v>3922</v>
      </c>
      <c r="X4308" t="s">
        <v>3902</v>
      </c>
      <c r="Y4308" t="s">
        <v>3903</v>
      </c>
      <c r="Z4308" t="s">
        <v>3904</v>
      </c>
      <c r="AA4308">
        <v>2140122</v>
      </c>
    </row>
    <row r="4309" spans="1:29" x14ac:dyDescent="0.25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30</v>
      </c>
      <c r="F4309" s="218">
        <f t="shared" si="340"/>
        <v>450000</v>
      </c>
      <c r="G4309" s="207">
        <v>1268129</v>
      </c>
      <c r="H4309" s="203">
        <v>37029.536192129628</v>
      </c>
      <c r="I4309" t="s">
        <v>3136</v>
      </c>
      <c r="M4309" t="s">
        <v>2476</v>
      </c>
      <c r="N4309" t="s">
        <v>2711</v>
      </c>
      <c r="O4309" t="s">
        <v>2712</v>
      </c>
      <c r="Q4309" s="204">
        <v>15000</v>
      </c>
      <c r="S4309" t="s">
        <v>2477</v>
      </c>
      <c r="T4309" t="s">
        <v>3899</v>
      </c>
      <c r="U4309" s="206">
        <v>4.2</v>
      </c>
      <c r="V4309" t="s">
        <v>3139</v>
      </c>
      <c r="W4309" t="s">
        <v>3390</v>
      </c>
      <c r="X4309" t="s">
        <v>2713</v>
      </c>
      <c r="Y4309" t="s">
        <v>3964</v>
      </c>
      <c r="Z4309" t="s">
        <v>3532</v>
      </c>
      <c r="AA4309" t="s">
        <v>751</v>
      </c>
      <c r="AB4309" s="203">
        <v>37043.875</v>
      </c>
      <c r="AC4309" s="203">
        <v>37072.875</v>
      </c>
    </row>
    <row r="4310" spans="1:29" x14ac:dyDescent="0.25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8">
        <f t="shared" si="340"/>
        <v>1</v>
      </c>
      <c r="G4310" s="207">
        <v>1268130</v>
      </c>
      <c r="H4310" s="203">
        <v>37029.53628472222</v>
      </c>
      <c r="I4310" t="s">
        <v>4011</v>
      </c>
      <c r="M4310" t="s">
        <v>2482</v>
      </c>
      <c r="N4310" t="s">
        <v>3951</v>
      </c>
      <c r="O4310" t="s">
        <v>3952</v>
      </c>
      <c r="P4310" s="204">
        <v>1</v>
      </c>
      <c r="S4310" t="s">
        <v>3898</v>
      </c>
      <c r="T4310" t="s">
        <v>3899</v>
      </c>
      <c r="U4310" s="206">
        <v>1547</v>
      </c>
      <c r="V4310" t="s">
        <v>3072</v>
      </c>
      <c r="W4310" t="s">
        <v>3922</v>
      </c>
      <c r="X4310" t="s">
        <v>3902</v>
      </c>
      <c r="Y4310" t="s">
        <v>3903</v>
      </c>
      <c r="Z4310" t="s">
        <v>3904</v>
      </c>
      <c r="AA4310">
        <v>2140120</v>
      </c>
    </row>
    <row r="4311" spans="1:29" x14ac:dyDescent="0.25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30</v>
      </c>
      <c r="F4311" s="218">
        <f t="shared" si="340"/>
        <v>150000</v>
      </c>
      <c r="G4311" s="207">
        <v>1268131</v>
      </c>
      <c r="H4311" s="203">
        <v>37029.536412037036</v>
      </c>
      <c r="I4311" t="s">
        <v>3133</v>
      </c>
      <c r="M4311" t="s">
        <v>2476</v>
      </c>
      <c r="N4311" t="s">
        <v>3125</v>
      </c>
      <c r="O4311" t="s">
        <v>2112</v>
      </c>
      <c r="P4311" s="204">
        <v>5000</v>
      </c>
      <c r="S4311" t="s">
        <v>2477</v>
      </c>
      <c r="T4311" t="s">
        <v>3899</v>
      </c>
      <c r="U4311" s="206">
        <v>2.6</v>
      </c>
      <c r="V4311" t="s">
        <v>2546</v>
      </c>
      <c r="W4311" t="s">
        <v>2374</v>
      </c>
      <c r="X4311" t="s">
        <v>3790</v>
      </c>
      <c r="Y4311" t="s">
        <v>3964</v>
      </c>
      <c r="Z4311" t="s">
        <v>3532</v>
      </c>
      <c r="AA4311" t="s">
        <v>752</v>
      </c>
      <c r="AB4311" s="203">
        <v>37043.875</v>
      </c>
      <c r="AC4311" s="203">
        <v>37072.875</v>
      </c>
    </row>
    <row r="4312" spans="1:29" x14ac:dyDescent="0.25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8">
        <f t="shared" si="340"/>
        <v>50000</v>
      </c>
      <c r="G4312" s="207">
        <v>1268132</v>
      </c>
      <c r="H4312" s="203">
        <v>37029.536574074074</v>
      </c>
      <c r="I4312" t="s">
        <v>4149</v>
      </c>
      <c r="M4312" t="s">
        <v>3626</v>
      </c>
      <c r="N4312" t="s">
        <v>4150</v>
      </c>
      <c r="O4312" t="s">
        <v>2550</v>
      </c>
      <c r="Q4312" s="204">
        <v>50000</v>
      </c>
      <c r="S4312" t="s">
        <v>2483</v>
      </c>
      <c r="T4312" t="s">
        <v>3899</v>
      </c>
      <c r="U4312" s="206">
        <v>29.96</v>
      </c>
      <c r="V4312" t="s">
        <v>2999</v>
      </c>
      <c r="W4312" t="s">
        <v>4153</v>
      </c>
      <c r="X4312" t="s">
        <v>4154</v>
      </c>
      <c r="Y4312" t="s">
        <v>3964</v>
      </c>
      <c r="Z4312" t="s">
        <v>3532</v>
      </c>
      <c r="AA4312" t="s">
        <v>753</v>
      </c>
      <c r="AB4312" s="203">
        <v>37073</v>
      </c>
      <c r="AC4312" s="203">
        <v>37103</v>
      </c>
    </row>
    <row r="4313" spans="1:29" x14ac:dyDescent="0.25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153</v>
      </c>
      <c r="F4313" s="218">
        <f t="shared" si="340"/>
        <v>765000</v>
      </c>
      <c r="G4313" s="207">
        <v>1268134</v>
      </c>
      <c r="H4313" s="203">
        <v>37029.53702546296</v>
      </c>
      <c r="I4313" t="s">
        <v>3118</v>
      </c>
      <c r="M4313" t="s">
        <v>2476</v>
      </c>
      <c r="N4313" t="s">
        <v>2711</v>
      </c>
      <c r="O4313" t="s">
        <v>2310</v>
      </c>
      <c r="P4313" s="204">
        <v>5000</v>
      </c>
      <c r="S4313" t="s">
        <v>2477</v>
      </c>
      <c r="T4313" t="s">
        <v>3899</v>
      </c>
      <c r="U4313" s="206">
        <v>4.3250000000000002</v>
      </c>
      <c r="V4313" t="s">
        <v>2861</v>
      </c>
      <c r="W4313" t="s">
        <v>3390</v>
      </c>
      <c r="X4313" t="s">
        <v>2713</v>
      </c>
      <c r="Y4313" t="s">
        <v>3964</v>
      </c>
      <c r="Z4313" t="s">
        <v>3532</v>
      </c>
      <c r="AA4313" t="s">
        <v>754</v>
      </c>
      <c r="AB4313" s="203">
        <v>37043</v>
      </c>
      <c r="AC4313" s="203">
        <v>37195</v>
      </c>
    </row>
    <row r="4314" spans="1:29" x14ac:dyDescent="0.25">
      <c r="A4314" s="44" t="str">
        <f t="shared" si="336"/>
        <v>US Natural Gas Financial</v>
      </c>
      <c r="B4314" s="44" t="str">
        <f t="shared" si="337"/>
        <v>US</v>
      </c>
      <c r="C4314" s="44" t="str">
        <f t="shared" si="338"/>
        <v>Natural Gas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151</v>
      </c>
      <c r="F4314" s="218">
        <f t="shared" si="340"/>
        <v>755000</v>
      </c>
      <c r="G4314" s="207">
        <v>1268135</v>
      </c>
      <c r="H4314" s="203">
        <v>37029.537187499998</v>
      </c>
      <c r="I4314" t="s">
        <v>2474</v>
      </c>
      <c r="M4314" t="s">
        <v>2476</v>
      </c>
      <c r="N4314" t="s">
        <v>2711</v>
      </c>
      <c r="O4314" t="s">
        <v>3148</v>
      </c>
      <c r="Q4314" s="204">
        <v>5000</v>
      </c>
      <c r="S4314" t="s">
        <v>2477</v>
      </c>
      <c r="T4314" t="s">
        <v>3899</v>
      </c>
      <c r="U4314" s="206">
        <v>4.7</v>
      </c>
      <c r="V4314" t="s">
        <v>2780</v>
      </c>
      <c r="W4314" t="s">
        <v>3390</v>
      </c>
      <c r="X4314" t="s">
        <v>2713</v>
      </c>
      <c r="Y4314" t="s">
        <v>3964</v>
      </c>
      <c r="Z4314" t="s">
        <v>3532</v>
      </c>
      <c r="AA4314" t="s">
        <v>755</v>
      </c>
      <c r="AB4314" s="203">
        <v>37196</v>
      </c>
      <c r="AC4314" s="203">
        <v>37346</v>
      </c>
    </row>
    <row r="4315" spans="1:29" x14ac:dyDescent="0.25">
      <c r="A4315" s="44" t="str">
        <f t="shared" si="336"/>
        <v>US Natural Gas Financial</v>
      </c>
      <c r="B4315" s="44" t="str">
        <f t="shared" si="337"/>
        <v>US</v>
      </c>
      <c r="C4315" s="44" t="str">
        <f t="shared" si="338"/>
        <v>Natural Gas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30</v>
      </c>
      <c r="F4315" s="218">
        <f t="shared" si="340"/>
        <v>375000</v>
      </c>
      <c r="G4315" s="207">
        <v>1268136</v>
      </c>
      <c r="H4315" s="203">
        <v>37029.537511574075</v>
      </c>
      <c r="I4315" t="s">
        <v>3118</v>
      </c>
      <c r="M4315" t="s">
        <v>2476</v>
      </c>
      <c r="N4315" t="s">
        <v>2711</v>
      </c>
      <c r="O4315" t="s">
        <v>2712</v>
      </c>
      <c r="P4315" s="204">
        <v>12500</v>
      </c>
      <c r="S4315" t="s">
        <v>2477</v>
      </c>
      <c r="T4315" t="s">
        <v>3899</v>
      </c>
      <c r="U4315" s="206">
        <v>4.1950000000000003</v>
      </c>
      <c r="V4315" t="s">
        <v>2425</v>
      </c>
      <c r="W4315" t="s">
        <v>3390</v>
      </c>
      <c r="X4315" t="s">
        <v>2713</v>
      </c>
      <c r="Y4315" t="s">
        <v>3964</v>
      </c>
      <c r="Z4315" t="s">
        <v>3532</v>
      </c>
      <c r="AA4315" t="s">
        <v>756</v>
      </c>
      <c r="AB4315" s="203">
        <v>37043.875</v>
      </c>
      <c r="AC4315" s="203">
        <v>37072.875</v>
      </c>
    </row>
    <row r="4316" spans="1:29" x14ac:dyDescent="0.25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153</v>
      </c>
      <c r="F4316" s="218">
        <f t="shared" si="340"/>
        <v>765000</v>
      </c>
      <c r="G4316" s="207">
        <v>1268137</v>
      </c>
      <c r="H4316" s="203">
        <v>37029.537534722222</v>
      </c>
      <c r="I4316" t="s">
        <v>2690</v>
      </c>
      <c r="M4316" t="s">
        <v>2476</v>
      </c>
      <c r="N4316" t="s">
        <v>2711</v>
      </c>
      <c r="O4316" t="s">
        <v>2310</v>
      </c>
      <c r="Q4316" s="204">
        <v>5000</v>
      </c>
      <c r="S4316" t="s">
        <v>2477</v>
      </c>
      <c r="T4316" t="s">
        <v>3899</v>
      </c>
      <c r="U4316" s="206">
        <v>4.33</v>
      </c>
      <c r="V4316" t="s">
        <v>3855</v>
      </c>
      <c r="W4316" t="s">
        <v>3390</v>
      </c>
      <c r="X4316" t="s">
        <v>2713</v>
      </c>
      <c r="Y4316" t="s">
        <v>3964</v>
      </c>
      <c r="Z4316" t="s">
        <v>3532</v>
      </c>
      <c r="AA4316" t="s">
        <v>757</v>
      </c>
      <c r="AB4316" s="203">
        <v>37043</v>
      </c>
      <c r="AC4316" s="203">
        <v>37195</v>
      </c>
    </row>
    <row r="4317" spans="1:29" x14ac:dyDescent="0.25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153</v>
      </c>
      <c r="F4317" s="218">
        <f t="shared" si="340"/>
        <v>765000</v>
      </c>
      <c r="G4317" s="207">
        <v>1268138</v>
      </c>
      <c r="H4317" s="203">
        <v>37029.537673611114</v>
      </c>
      <c r="I4317" t="s">
        <v>3118</v>
      </c>
      <c r="M4317" t="s">
        <v>2476</v>
      </c>
      <c r="N4317" t="s">
        <v>2711</v>
      </c>
      <c r="O4317" t="s">
        <v>2310</v>
      </c>
      <c r="P4317" s="204">
        <v>5000</v>
      </c>
      <c r="S4317" t="s">
        <v>2477</v>
      </c>
      <c r="T4317" t="s">
        <v>3899</v>
      </c>
      <c r="U4317" s="206">
        <v>4.32</v>
      </c>
      <c r="V4317" t="s">
        <v>2425</v>
      </c>
      <c r="W4317" t="s">
        <v>3390</v>
      </c>
      <c r="X4317" t="s">
        <v>2713</v>
      </c>
      <c r="Y4317" t="s">
        <v>3964</v>
      </c>
      <c r="Z4317" t="s">
        <v>3532</v>
      </c>
      <c r="AA4317" t="s">
        <v>758</v>
      </c>
      <c r="AB4317" s="203">
        <v>37043</v>
      </c>
      <c r="AC4317" s="203">
        <v>37195</v>
      </c>
    </row>
    <row r="4318" spans="1:29" x14ac:dyDescent="0.25">
      <c r="A4318" s="44" t="str">
        <f t="shared" si="336"/>
        <v xml:space="preserve"> Metals Financial</v>
      </c>
      <c r="B4318" s="44" t="str">
        <f t="shared" si="337"/>
        <v/>
      </c>
      <c r="C4318" s="44" t="str">
        <f t="shared" si="338"/>
        <v>Metals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1</v>
      </c>
      <c r="F4318" s="218">
        <f t="shared" si="340"/>
        <v>20</v>
      </c>
      <c r="G4318" s="207">
        <v>1268139</v>
      </c>
      <c r="H4318" s="203">
        <v>37029.537731481483</v>
      </c>
      <c r="I4318" t="s">
        <v>4104</v>
      </c>
      <c r="M4318" t="s">
        <v>2482</v>
      </c>
      <c r="N4318" t="s">
        <v>3896</v>
      </c>
      <c r="O4318" t="s">
        <v>3897</v>
      </c>
      <c r="P4318" s="204">
        <v>20</v>
      </c>
      <c r="S4318" t="s">
        <v>3898</v>
      </c>
      <c r="T4318" t="s">
        <v>3899</v>
      </c>
      <c r="U4318" s="206">
        <v>1720</v>
      </c>
      <c r="V4318" t="s">
        <v>4105</v>
      </c>
      <c r="W4318" t="s">
        <v>3922</v>
      </c>
      <c r="X4318" t="s">
        <v>3902</v>
      </c>
      <c r="Y4318" t="s">
        <v>3903</v>
      </c>
      <c r="Z4318" t="s">
        <v>3904</v>
      </c>
      <c r="AA4318">
        <v>2140118</v>
      </c>
    </row>
    <row r="4319" spans="1:29" x14ac:dyDescent="0.25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153</v>
      </c>
      <c r="F4319" s="218">
        <f t="shared" si="340"/>
        <v>382500</v>
      </c>
      <c r="G4319" s="207">
        <v>1268140</v>
      </c>
      <c r="H4319" s="203">
        <v>37029.537974537037</v>
      </c>
      <c r="I4319" t="s">
        <v>3871</v>
      </c>
      <c r="M4319" t="s">
        <v>2476</v>
      </c>
      <c r="N4319" t="s">
        <v>2711</v>
      </c>
      <c r="O4319" t="s">
        <v>2310</v>
      </c>
      <c r="P4319" s="204">
        <v>2500</v>
      </c>
      <c r="S4319" t="s">
        <v>2477</v>
      </c>
      <c r="T4319" t="s">
        <v>3899</v>
      </c>
      <c r="U4319" s="206">
        <v>4.3150000000000004</v>
      </c>
      <c r="V4319" t="s">
        <v>3778</v>
      </c>
      <c r="W4319" t="s">
        <v>3390</v>
      </c>
      <c r="X4319" t="s">
        <v>2713</v>
      </c>
      <c r="Y4319" t="s">
        <v>3964</v>
      </c>
      <c r="Z4319" t="s">
        <v>3532</v>
      </c>
      <c r="AA4319" t="s">
        <v>759</v>
      </c>
      <c r="AB4319" s="203">
        <v>37043</v>
      </c>
      <c r="AC4319" s="203">
        <v>37195</v>
      </c>
    </row>
    <row r="4320" spans="1:29" x14ac:dyDescent="0.25">
      <c r="A4320" s="44" t="str">
        <f t="shared" si="336"/>
        <v xml:space="preserve"> Metals Financial</v>
      </c>
      <c r="B4320" s="44" t="str">
        <f t="shared" si="337"/>
        <v/>
      </c>
      <c r="C4320" s="44" t="str">
        <f t="shared" si="338"/>
        <v>Metals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1</v>
      </c>
      <c r="F4320" s="218">
        <f t="shared" si="340"/>
        <v>20</v>
      </c>
      <c r="G4320" s="207">
        <v>1268141</v>
      </c>
      <c r="H4320" s="203">
        <v>37029.538032407407</v>
      </c>
      <c r="I4320" t="s">
        <v>3869</v>
      </c>
      <c r="M4320" t="s">
        <v>2482</v>
      </c>
      <c r="N4320" t="s">
        <v>3978</v>
      </c>
      <c r="O4320" t="s">
        <v>3979</v>
      </c>
      <c r="Q4320" s="204">
        <v>20</v>
      </c>
      <c r="S4320" t="s">
        <v>3898</v>
      </c>
      <c r="T4320" t="s">
        <v>3899</v>
      </c>
      <c r="U4320" s="206">
        <v>488</v>
      </c>
      <c r="V4320" t="s">
        <v>3956</v>
      </c>
      <c r="W4320" t="s">
        <v>2774</v>
      </c>
      <c r="X4320" t="s">
        <v>3902</v>
      </c>
      <c r="Y4320" t="s">
        <v>3903</v>
      </c>
      <c r="Z4320" t="s">
        <v>3904</v>
      </c>
      <c r="AA4320">
        <v>2140116</v>
      </c>
    </row>
    <row r="4321" spans="1:31" x14ac:dyDescent="0.25">
      <c r="A4321" s="44" t="str">
        <f t="shared" si="336"/>
        <v>US Natural Gas Financial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153</v>
      </c>
      <c r="F4321" s="218">
        <f t="shared" si="340"/>
        <v>765000</v>
      </c>
      <c r="G4321" s="207">
        <v>1268143</v>
      </c>
      <c r="H4321" s="203">
        <v>37029.53833333333</v>
      </c>
      <c r="I4321" t="s">
        <v>1192</v>
      </c>
      <c r="M4321" t="s">
        <v>2476</v>
      </c>
      <c r="N4321" t="s">
        <v>2711</v>
      </c>
      <c r="O4321" t="s">
        <v>2310</v>
      </c>
      <c r="Q4321" s="204">
        <v>5000</v>
      </c>
      <c r="S4321" t="s">
        <v>2477</v>
      </c>
      <c r="T4321" t="s">
        <v>3899</v>
      </c>
      <c r="U4321" s="206">
        <v>4.3250000000000002</v>
      </c>
      <c r="V4321" t="s">
        <v>3724</v>
      </c>
      <c r="W4321" t="s">
        <v>3390</v>
      </c>
      <c r="X4321" t="s">
        <v>2713</v>
      </c>
      <c r="Y4321" t="s">
        <v>3964</v>
      </c>
      <c r="Z4321" t="s">
        <v>3532</v>
      </c>
      <c r="AA4321" t="s">
        <v>760</v>
      </c>
      <c r="AB4321" s="203">
        <v>37043</v>
      </c>
      <c r="AC4321" s="203">
        <v>37195</v>
      </c>
      <c r="AE4321" s="116">
        <f>IF(S4321="Gallon",F4321/42,F4321)</f>
        <v>765000</v>
      </c>
    </row>
    <row r="4322" spans="1:31" x14ac:dyDescent="0.25">
      <c r="A4322" s="44" t="str">
        <f t="shared" si="336"/>
        <v>US Oil Products Financial</v>
      </c>
      <c r="B4322" s="44" t="str">
        <f t="shared" si="337"/>
        <v>US</v>
      </c>
      <c r="C4322" s="44" t="str">
        <f t="shared" si="338"/>
        <v>Oil Products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1</v>
      </c>
      <c r="F4322" s="218">
        <f t="shared" si="340"/>
        <v>25000</v>
      </c>
      <c r="G4322" s="207">
        <v>1268144</v>
      </c>
      <c r="H4322" s="203">
        <v>37029.538356481484</v>
      </c>
      <c r="I4322" t="s">
        <v>2474</v>
      </c>
      <c r="M4322" t="s">
        <v>2480</v>
      </c>
      <c r="N4322" t="s">
        <v>3748</v>
      </c>
      <c r="O4322" t="s">
        <v>723</v>
      </c>
      <c r="Q4322" s="204">
        <v>25000</v>
      </c>
      <c r="S4322" t="s">
        <v>3235</v>
      </c>
      <c r="T4322" t="s">
        <v>3899</v>
      </c>
      <c r="U4322" s="206">
        <v>101.65</v>
      </c>
      <c r="V4322" t="s">
        <v>2587</v>
      </c>
      <c r="W4322" t="s">
        <v>3750</v>
      </c>
      <c r="X4322" t="s">
        <v>3751</v>
      </c>
      <c r="Y4322" t="s">
        <v>3964</v>
      </c>
      <c r="Z4322" t="s">
        <v>3532</v>
      </c>
      <c r="AA4322" t="s">
        <v>761</v>
      </c>
      <c r="AB4322" s="203">
        <v>37043.875</v>
      </c>
      <c r="AC4322" s="203">
        <v>37072.875</v>
      </c>
    </row>
    <row r="4323" spans="1:31" x14ac:dyDescent="0.25">
      <c r="A4323" s="44" t="str">
        <f t="shared" si="336"/>
        <v>US Natural Gas Financial</v>
      </c>
      <c r="B4323" s="44" t="str">
        <f t="shared" si="337"/>
        <v>US</v>
      </c>
      <c r="C4323" s="44" t="str">
        <f t="shared" si="338"/>
        <v>Natural Gas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10</v>
      </c>
      <c r="F4323" s="218">
        <f t="shared" si="340"/>
        <v>150000</v>
      </c>
      <c r="G4323" s="207">
        <v>1268145</v>
      </c>
      <c r="H4323" s="203">
        <v>37029.538368055553</v>
      </c>
      <c r="I4323" t="s">
        <v>3118</v>
      </c>
      <c r="M4323" t="s">
        <v>2476</v>
      </c>
      <c r="N4323" t="s">
        <v>2711</v>
      </c>
      <c r="O4323" t="s">
        <v>762</v>
      </c>
      <c r="P4323" s="204">
        <v>15000</v>
      </c>
      <c r="S4323" t="s">
        <v>2477</v>
      </c>
      <c r="T4323" t="s">
        <v>3899</v>
      </c>
      <c r="U4323" s="206">
        <v>4.5350000000000001</v>
      </c>
      <c r="V4323" t="s">
        <v>2425</v>
      </c>
      <c r="W4323" t="s">
        <v>2358</v>
      </c>
      <c r="X4323" t="s">
        <v>2453</v>
      </c>
      <c r="Y4323" t="s">
        <v>3964</v>
      </c>
      <c r="Z4323" t="s">
        <v>3532</v>
      </c>
      <c r="AA4323" t="s">
        <v>763</v>
      </c>
      <c r="AB4323" s="203">
        <v>37033.875</v>
      </c>
      <c r="AC4323" s="203">
        <v>37042.875</v>
      </c>
    </row>
    <row r="4324" spans="1:31" x14ac:dyDescent="0.25">
      <c r="A4324" s="44" t="str">
        <f t="shared" si="336"/>
        <v xml:space="preserve"> Metals Financial</v>
      </c>
      <c r="B4324" s="44" t="str">
        <f t="shared" si="337"/>
        <v/>
      </c>
      <c r="C4324" s="44" t="str">
        <f t="shared" si="338"/>
        <v>Metals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1</v>
      </c>
      <c r="F4324" s="218">
        <f t="shared" si="340"/>
        <v>20</v>
      </c>
      <c r="G4324" s="207">
        <v>1268147</v>
      </c>
      <c r="H4324" s="203">
        <v>37029.538460648146</v>
      </c>
      <c r="I4324" t="s">
        <v>3869</v>
      </c>
      <c r="M4324" t="s">
        <v>2482</v>
      </c>
      <c r="N4324" t="s">
        <v>3896</v>
      </c>
      <c r="O4324" t="s">
        <v>3897</v>
      </c>
      <c r="Q4324" s="204">
        <v>20</v>
      </c>
      <c r="S4324" t="s">
        <v>3898</v>
      </c>
      <c r="T4324" t="s">
        <v>3899</v>
      </c>
      <c r="U4324" s="206">
        <v>1721</v>
      </c>
      <c r="V4324" t="s">
        <v>3956</v>
      </c>
      <c r="W4324" t="s">
        <v>3922</v>
      </c>
      <c r="X4324" t="s">
        <v>3902</v>
      </c>
      <c r="Y4324" t="s">
        <v>3903</v>
      </c>
      <c r="Z4324" t="s">
        <v>3904</v>
      </c>
      <c r="AA4324">
        <v>2140114</v>
      </c>
    </row>
    <row r="4325" spans="1:31" x14ac:dyDescent="0.25">
      <c r="A4325" s="44" t="str">
        <f t="shared" si="336"/>
        <v>US Natural Gas Financial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10</v>
      </c>
      <c r="F4325" s="218">
        <f t="shared" si="340"/>
        <v>100000</v>
      </c>
      <c r="G4325" s="207">
        <v>1268148</v>
      </c>
      <c r="H4325" s="203">
        <v>37029.538506944446</v>
      </c>
      <c r="I4325" t="s">
        <v>3118</v>
      </c>
      <c r="M4325" t="s">
        <v>2476</v>
      </c>
      <c r="N4325" t="s">
        <v>2711</v>
      </c>
      <c r="O4325" t="s">
        <v>764</v>
      </c>
      <c r="P4325" s="204">
        <v>10000</v>
      </c>
      <c r="S4325" t="s">
        <v>2477</v>
      </c>
      <c r="T4325" t="s">
        <v>3899</v>
      </c>
      <c r="U4325" s="206">
        <v>4.2149999999999999</v>
      </c>
      <c r="V4325" t="s">
        <v>2425</v>
      </c>
      <c r="W4325" t="s">
        <v>2384</v>
      </c>
      <c r="X4325" t="s">
        <v>2385</v>
      </c>
      <c r="Y4325" t="s">
        <v>3964</v>
      </c>
      <c r="Z4325" t="s">
        <v>3532</v>
      </c>
      <c r="AA4325" t="s">
        <v>765</v>
      </c>
      <c r="AB4325" s="203">
        <v>37033.875</v>
      </c>
      <c r="AC4325" s="203">
        <v>37042.875</v>
      </c>
    </row>
    <row r="4326" spans="1:31" x14ac:dyDescent="0.25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30</v>
      </c>
      <c r="F4326" s="218">
        <f t="shared" si="340"/>
        <v>300000</v>
      </c>
      <c r="G4326" s="207">
        <v>1268150</v>
      </c>
      <c r="H4326" s="203">
        <v>37029.538530092592</v>
      </c>
      <c r="I4326" t="s">
        <v>3136</v>
      </c>
      <c r="M4326" t="s">
        <v>2476</v>
      </c>
      <c r="N4326" t="s">
        <v>2711</v>
      </c>
      <c r="O4326" t="s">
        <v>2712</v>
      </c>
      <c r="Q4326" s="204">
        <v>10000</v>
      </c>
      <c r="S4326" t="s">
        <v>2477</v>
      </c>
      <c r="T4326" t="s">
        <v>3899</v>
      </c>
      <c r="U4326" s="206">
        <v>4.2</v>
      </c>
      <c r="V4326" t="s">
        <v>3139</v>
      </c>
      <c r="W4326" t="s">
        <v>3390</v>
      </c>
      <c r="X4326" t="s">
        <v>2713</v>
      </c>
      <c r="Y4326" t="s">
        <v>3964</v>
      </c>
      <c r="Z4326" t="s">
        <v>3532</v>
      </c>
      <c r="AA4326" t="s">
        <v>766</v>
      </c>
      <c r="AB4326" s="203">
        <v>37043.875</v>
      </c>
      <c r="AC4326" s="203">
        <v>37072.875</v>
      </c>
    </row>
    <row r="4327" spans="1:31" x14ac:dyDescent="0.25">
      <c r="A4327" s="44" t="str">
        <f t="shared" si="336"/>
        <v>US Crude Physical</v>
      </c>
      <c r="B4327" s="44" t="str">
        <f t="shared" si="337"/>
        <v>US</v>
      </c>
      <c r="C4327" s="44" t="str">
        <f t="shared" si="338"/>
        <v>Crude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30</v>
      </c>
      <c r="F4327" s="218">
        <f t="shared" si="340"/>
        <v>90000</v>
      </c>
      <c r="G4327" s="207">
        <v>1268151</v>
      </c>
      <c r="H4327" s="203">
        <v>37029.538819444446</v>
      </c>
      <c r="I4327" t="s">
        <v>2346</v>
      </c>
      <c r="M4327" t="s">
        <v>3626</v>
      </c>
      <c r="N4327" t="s">
        <v>3716</v>
      </c>
      <c r="O4327" t="s">
        <v>767</v>
      </c>
      <c r="P4327" s="204">
        <v>3000</v>
      </c>
      <c r="S4327" t="s">
        <v>3718</v>
      </c>
      <c r="T4327" t="s">
        <v>3899</v>
      </c>
      <c r="U4327" s="206">
        <v>-0.4</v>
      </c>
      <c r="V4327" t="s">
        <v>2991</v>
      </c>
      <c r="W4327" t="s">
        <v>3700</v>
      </c>
      <c r="X4327" t="s">
        <v>3719</v>
      </c>
      <c r="Y4327" t="s">
        <v>3964</v>
      </c>
      <c r="Z4327" t="s">
        <v>3720</v>
      </c>
      <c r="AA4327" t="s">
        <v>768</v>
      </c>
      <c r="AB4327" s="203">
        <v>37043.875</v>
      </c>
      <c r="AC4327" s="203">
        <v>37072.875</v>
      </c>
    </row>
    <row r="4328" spans="1:31" x14ac:dyDescent="0.25">
      <c r="A4328" s="44" t="str">
        <f t="shared" si="336"/>
        <v>US Crude Physical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30</v>
      </c>
      <c r="F4328" s="218">
        <f t="shared" si="340"/>
        <v>90000</v>
      </c>
      <c r="G4328" s="207">
        <v>1268152</v>
      </c>
      <c r="H4328" s="203">
        <v>37029.538854166669</v>
      </c>
      <c r="I4328" t="s">
        <v>2346</v>
      </c>
      <c r="M4328" t="s">
        <v>3626</v>
      </c>
      <c r="N4328" t="s">
        <v>3716</v>
      </c>
      <c r="O4328" t="s">
        <v>2602</v>
      </c>
      <c r="P4328" s="204">
        <v>3000</v>
      </c>
      <c r="S4328" t="s">
        <v>3718</v>
      </c>
      <c r="T4328" t="s">
        <v>3899</v>
      </c>
      <c r="U4328" s="206">
        <v>-0.4</v>
      </c>
      <c r="V4328" t="s">
        <v>2991</v>
      </c>
      <c r="W4328" t="s">
        <v>3700</v>
      </c>
      <c r="X4328" t="s">
        <v>3719</v>
      </c>
      <c r="Y4328" t="s">
        <v>3964</v>
      </c>
      <c r="Z4328" t="s">
        <v>3720</v>
      </c>
      <c r="AA4328" t="s">
        <v>769</v>
      </c>
      <c r="AB4328" s="203">
        <v>37043.875</v>
      </c>
      <c r="AC4328" s="203">
        <v>37072.875</v>
      </c>
    </row>
    <row r="4329" spans="1:31" x14ac:dyDescent="0.25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8">
        <f t="shared" si="340"/>
        <v>50000</v>
      </c>
      <c r="G4329" s="207">
        <v>1268153</v>
      </c>
      <c r="H4329" s="203">
        <v>37029.539131944446</v>
      </c>
      <c r="I4329" t="s">
        <v>4149</v>
      </c>
      <c r="M4329" t="s">
        <v>3626</v>
      </c>
      <c r="N4329" t="s">
        <v>4150</v>
      </c>
      <c r="O4329" t="s">
        <v>2550</v>
      </c>
      <c r="Q4329" s="204">
        <v>50000</v>
      </c>
      <c r="S4329" t="s">
        <v>2483</v>
      </c>
      <c r="T4329" t="s">
        <v>3899</v>
      </c>
      <c r="U4329" s="206">
        <v>30</v>
      </c>
      <c r="V4329" t="s">
        <v>2999</v>
      </c>
      <c r="W4329" t="s">
        <v>4153</v>
      </c>
      <c r="X4329" t="s">
        <v>4154</v>
      </c>
      <c r="Y4329" t="s">
        <v>3964</v>
      </c>
      <c r="Z4329" t="s">
        <v>3532</v>
      </c>
      <c r="AA4329" t="s">
        <v>770</v>
      </c>
      <c r="AB4329" s="203">
        <v>37073</v>
      </c>
      <c r="AC4329" s="203">
        <v>37103</v>
      </c>
    </row>
    <row r="4330" spans="1:31" x14ac:dyDescent="0.25">
      <c r="A4330" s="44" t="str">
        <f t="shared" si="336"/>
        <v xml:space="preserve"> Metals Financial</v>
      </c>
      <c r="B4330" s="44" t="str">
        <f t="shared" si="337"/>
        <v/>
      </c>
      <c r="C4330" s="44" t="str">
        <f t="shared" si="338"/>
        <v>Metals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</v>
      </c>
      <c r="F4330" s="218">
        <f t="shared" si="340"/>
        <v>20</v>
      </c>
      <c r="G4330" s="207">
        <v>1268154</v>
      </c>
      <c r="H4330" s="203">
        <v>37029.539143518516</v>
      </c>
      <c r="I4330" t="s">
        <v>3967</v>
      </c>
      <c r="M4330" t="s">
        <v>2482</v>
      </c>
      <c r="N4330" t="s">
        <v>3951</v>
      </c>
      <c r="O4330" t="s">
        <v>3952</v>
      </c>
      <c r="Q4330" s="204">
        <v>20</v>
      </c>
      <c r="S4330" t="s">
        <v>3898</v>
      </c>
      <c r="T4330" t="s">
        <v>3899</v>
      </c>
      <c r="U4330" s="206">
        <v>1548</v>
      </c>
      <c r="V4330" t="s">
        <v>1202</v>
      </c>
      <c r="W4330" t="s">
        <v>3922</v>
      </c>
      <c r="X4330" t="s">
        <v>3902</v>
      </c>
      <c r="Y4330" t="s">
        <v>3903</v>
      </c>
      <c r="Z4330" t="s">
        <v>3904</v>
      </c>
      <c r="AA4330">
        <v>2140112</v>
      </c>
    </row>
    <row r="4331" spans="1:31" x14ac:dyDescent="0.25">
      <c r="A4331" s="44" t="str">
        <f t="shared" si="336"/>
        <v xml:space="preserve"> Metals Financial</v>
      </c>
      <c r="B4331" s="44" t="str">
        <f t="shared" si="337"/>
        <v/>
      </c>
      <c r="C4331" s="44" t="str">
        <f t="shared" si="338"/>
        <v>Metals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1</v>
      </c>
      <c r="F4331" s="218">
        <f t="shared" si="340"/>
        <v>20</v>
      </c>
      <c r="G4331" s="207">
        <v>1268155</v>
      </c>
      <c r="H4331" s="203">
        <v>37029.5393287037</v>
      </c>
      <c r="I4331" t="s">
        <v>3129</v>
      </c>
      <c r="M4331" t="s">
        <v>2482</v>
      </c>
      <c r="N4331" t="s">
        <v>3896</v>
      </c>
      <c r="O4331" t="s">
        <v>3897</v>
      </c>
      <c r="Q4331" s="204">
        <v>20</v>
      </c>
      <c r="S4331" t="s">
        <v>3898</v>
      </c>
      <c r="T4331" t="s">
        <v>3899</v>
      </c>
      <c r="U4331" s="206">
        <v>1722</v>
      </c>
      <c r="V4331" t="s">
        <v>3130</v>
      </c>
      <c r="W4331" t="s">
        <v>3922</v>
      </c>
      <c r="X4331" t="s">
        <v>3902</v>
      </c>
      <c r="Y4331" t="s">
        <v>3903</v>
      </c>
      <c r="Z4331" t="s">
        <v>3904</v>
      </c>
      <c r="AA4331">
        <v>2140110</v>
      </c>
    </row>
    <row r="4332" spans="1:31" x14ac:dyDescent="0.25">
      <c r="A4332" s="44" t="str">
        <f t="shared" si="336"/>
        <v xml:space="preserve"> Metals Financial</v>
      </c>
      <c r="B4332" s="44" t="str">
        <f t="shared" si="337"/>
        <v/>
      </c>
      <c r="C4332" s="44" t="str">
        <f t="shared" si="338"/>
        <v>Metals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1</v>
      </c>
      <c r="F4332" s="218">
        <f t="shared" si="340"/>
        <v>10</v>
      </c>
      <c r="G4332" s="207">
        <v>1268156</v>
      </c>
      <c r="H4332" s="203">
        <v>37029.539398148147</v>
      </c>
      <c r="I4332" t="s">
        <v>4011</v>
      </c>
      <c r="M4332" t="s">
        <v>2482</v>
      </c>
      <c r="N4332" t="s">
        <v>3951</v>
      </c>
      <c r="O4332" t="s">
        <v>3952</v>
      </c>
      <c r="P4332" s="204">
        <v>10</v>
      </c>
      <c r="S4332" t="s">
        <v>3898</v>
      </c>
      <c r="T4332" t="s">
        <v>3899</v>
      </c>
      <c r="U4332" s="206">
        <v>1547</v>
      </c>
      <c r="V4332" t="s">
        <v>1203</v>
      </c>
      <c r="W4332" t="s">
        <v>3922</v>
      </c>
      <c r="X4332" t="s">
        <v>3902</v>
      </c>
      <c r="Y4332" t="s">
        <v>3903</v>
      </c>
      <c r="Z4332" t="s">
        <v>3904</v>
      </c>
      <c r="AA4332">
        <v>2140108</v>
      </c>
    </row>
    <row r="4333" spans="1:31" x14ac:dyDescent="0.25">
      <c r="A4333" s="44" t="str">
        <f t="shared" si="336"/>
        <v xml:space="preserve"> Metals Financial</v>
      </c>
      <c r="B4333" s="44" t="str">
        <f t="shared" si="337"/>
        <v/>
      </c>
      <c r="C4333" s="44" t="str">
        <f t="shared" si="338"/>
        <v>Metals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18">
        <f t="shared" si="340"/>
        <v>20</v>
      </c>
      <c r="G4333" s="207">
        <v>1268157</v>
      </c>
      <c r="H4333" s="203">
        <v>37029.539467592593</v>
      </c>
      <c r="I4333" t="s">
        <v>4110</v>
      </c>
      <c r="M4333" t="s">
        <v>2482</v>
      </c>
      <c r="N4333" t="s">
        <v>3896</v>
      </c>
      <c r="O4333" t="s">
        <v>3897</v>
      </c>
      <c r="Q4333" s="204">
        <v>20</v>
      </c>
      <c r="S4333" t="s">
        <v>3898</v>
      </c>
      <c r="T4333" t="s">
        <v>3899</v>
      </c>
      <c r="U4333" s="206">
        <v>1723</v>
      </c>
      <c r="V4333" t="s">
        <v>4119</v>
      </c>
      <c r="W4333" t="s">
        <v>3922</v>
      </c>
      <c r="X4333" t="s">
        <v>3902</v>
      </c>
      <c r="Y4333" t="s">
        <v>3903</v>
      </c>
      <c r="Z4333" t="s">
        <v>3904</v>
      </c>
      <c r="AA4333">
        <v>2140098</v>
      </c>
    </row>
    <row r="4334" spans="1:31" x14ac:dyDescent="0.25">
      <c r="A4334" s="44" t="str">
        <f t="shared" si="336"/>
        <v xml:space="preserve"> Metals Financial</v>
      </c>
      <c r="B4334" s="44" t="str">
        <f t="shared" si="337"/>
        <v/>
      </c>
      <c r="C4334" s="44" t="str">
        <f t="shared" si="338"/>
        <v>Metals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18">
        <f t="shared" si="340"/>
        <v>20</v>
      </c>
      <c r="G4334" s="207">
        <v>1268158</v>
      </c>
      <c r="H4334" s="203">
        <v>37029.539502314816</v>
      </c>
      <c r="I4334" t="s">
        <v>3869</v>
      </c>
      <c r="M4334" t="s">
        <v>2482</v>
      </c>
      <c r="N4334" t="s">
        <v>3978</v>
      </c>
      <c r="O4334" t="s">
        <v>3979</v>
      </c>
      <c r="Q4334" s="204">
        <v>20</v>
      </c>
      <c r="S4334" t="s">
        <v>3898</v>
      </c>
      <c r="T4334" t="s">
        <v>3899</v>
      </c>
      <c r="U4334" s="206">
        <v>489.5</v>
      </c>
      <c r="V4334" t="s">
        <v>3956</v>
      </c>
      <c r="W4334" t="s">
        <v>2774</v>
      </c>
      <c r="X4334" t="s">
        <v>3902</v>
      </c>
      <c r="Y4334" t="s">
        <v>3903</v>
      </c>
      <c r="Z4334" t="s">
        <v>3904</v>
      </c>
      <c r="AA4334">
        <v>2140096</v>
      </c>
    </row>
    <row r="4335" spans="1:31" x14ac:dyDescent="0.25">
      <c r="A4335" s="44" t="str">
        <f t="shared" si="336"/>
        <v xml:space="preserve"> Metals Financial</v>
      </c>
      <c r="B4335" s="44" t="str">
        <f t="shared" si="337"/>
        <v/>
      </c>
      <c r="C4335" s="44" t="str">
        <f t="shared" si="338"/>
        <v>Metals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8">
        <f t="shared" si="340"/>
        <v>20</v>
      </c>
      <c r="G4335" s="207">
        <v>1268159</v>
      </c>
      <c r="H4335" s="203">
        <v>37029.539606481485</v>
      </c>
      <c r="I4335" t="s">
        <v>3967</v>
      </c>
      <c r="M4335" t="s">
        <v>2482</v>
      </c>
      <c r="N4335" t="s">
        <v>3896</v>
      </c>
      <c r="O4335" t="s">
        <v>3897</v>
      </c>
      <c r="P4335" s="204">
        <v>20</v>
      </c>
      <c r="S4335" t="s">
        <v>3898</v>
      </c>
      <c r="T4335" t="s">
        <v>3899</v>
      </c>
      <c r="U4335" s="206">
        <v>1724</v>
      </c>
      <c r="V4335" t="s">
        <v>1202</v>
      </c>
      <c r="W4335" t="s">
        <v>3922</v>
      </c>
      <c r="X4335" t="s">
        <v>3902</v>
      </c>
      <c r="Y4335" t="s">
        <v>3903</v>
      </c>
      <c r="Z4335" t="s">
        <v>3904</v>
      </c>
      <c r="AA4335">
        <v>2140094</v>
      </c>
    </row>
    <row r="4336" spans="1:31" x14ac:dyDescent="0.25">
      <c r="A4336" s="44" t="str">
        <f t="shared" si="336"/>
        <v>US Natural Gas Financial</v>
      </c>
      <c r="B4336" s="44" t="str">
        <f t="shared" si="337"/>
        <v>US</v>
      </c>
      <c r="C4336" s="44" t="str">
        <f t="shared" si="338"/>
        <v>Natural Gas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30</v>
      </c>
      <c r="F4336" s="218">
        <f t="shared" si="340"/>
        <v>150000</v>
      </c>
      <c r="G4336" s="207">
        <v>1268160</v>
      </c>
      <c r="H4336" s="203">
        <v>37029.539953703701</v>
      </c>
      <c r="I4336" t="s">
        <v>2690</v>
      </c>
      <c r="M4336" t="s">
        <v>2476</v>
      </c>
      <c r="N4336" t="s">
        <v>2711</v>
      </c>
      <c r="O4336" t="s">
        <v>2712</v>
      </c>
      <c r="Q4336" s="204">
        <v>5000</v>
      </c>
      <c r="S4336" t="s">
        <v>2477</v>
      </c>
      <c r="T4336" t="s">
        <v>3899</v>
      </c>
      <c r="U4336" s="206">
        <v>4.2050000000000001</v>
      </c>
      <c r="V4336" t="s">
        <v>3855</v>
      </c>
      <c r="W4336" t="s">
        <v>3390</v>
      </c>
      <c r="X4336" t="s">
        <v>2713</v>
      </c>
      <c r="Y4336" t="s">
        <v>3964</v>
      </c>
      <c r="Z4336" t="s">
        <v>3532</v>
      </c>
      <c r="AA4336" t="s">
        <v>771</v>
      </c>
      <c r="AB4336" s="203">
        <v>37043.875</v>
      </c>
      <c r="AC4336" s="203">
        <v>37072.875</v>
      </c>
    </row>
    <row r="4337" spans="1:29" x14ac:dyDescent="0.25">
      <c r="A4337" s="44" t="str">
        <f t="shared" si="336"/>
        <v xml:space="preserve"> Metals Financial</v>
      </c>
      <c r="B4337" s="44" t="str">
        <f t="shared" si="337"/>
        <v/>
      </c>
      <c r="C4337" s="44" t="str">
        <f t="shared" si="338"/>
        <v>Metals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8">
        <f t="shared" si="340"/>
        <v>20</v>
      </c>
      <c r="G4337" s="207">
        <v>1268161</v>
      </c>
      <c r="H4337" s="203">
        <v>37029.540300925924</v>
      </c>
      <c r="I4337" t="s">
        <v>1195</v>
      </c>
      <c r="M4337" t="s">
        <v>2482</v>
      </c>
      <c r="N4337" t="s">
        <v>3896</v>
      </c>
      <c r="O4337" t="s">
        <v>3897</v>
      </c>
      <c r="Q4337" s="204">
        <v>20</v>
      </c>
      <c r="S4337" t="s">
        <v>3898</v>
      </c>
      <c r="T4337" t="s">
        <v>3899</v>
      </c>
      <c r="U4337" s="206">
        <v>1724</v>
      </c>
      <c r="V4337" t="s">
        <v>1196</v>
      </c>
      <c r="W4337" t="s">
        <v>3922</v>
      </c>
      <c r="X4337" t="s">
        <v>3902</v>
      </c>
      <c r="Y4337" t="s">
        <v>3903</v>
      </c>
      <c r="Z4337" t="s">
        <v>3904</v>
      </c>
      <c r="AA4337">
        <v>2140092</v>
      </c>
    </row>
    <row r="4338" spans="1:29" x14ac:dyDescent="0.25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153</v>
      </c>
      <c r="F4338" s="218">
        <f t="shared" si="340"/>
        <v>765000</v>
      </c>
      <c r="G4338" s="207">
        <v>1268162</v>
      </c>
      <c r="H4338" s="203">
        <v>37029.540347222224</v>
      </c>
      <c r="I4338" t="s">
        <v>2704</v>
      </c>
      <c r="M4338" t="s">
        <v>2476</v>
      </c>
      <c r="N4338" t="s">
        <v>2711</v>
      </c>
      <c r="O4338" t="s">
        <v>2310</v>
      </c>
      <c r="Q4338" s="204">
        <v>5000</v>
      </c>
      <c r="S4338" t="s">
        <v>2477</v>
      </c>
      <c r="T4338" t="s">
        <v>3899</v>
      </c>
      <c r="U4338" s="206">
        <v>4.33</v>
      </c>
      <c r="V4338" t="s">
        <v>3163</v>
      </c>
      <c r="W4338" t="s">
        <v>3390</v>
      </c>
      <c r="X4338" t="s">
        <v>2713</v>
      </c>
      <c r="Y4338" t="s">
        <v>3964</v>
      </c>
      <c r="Z4338" t="s">
        <v>3532</v>
      </c>
      <c r="AA4338" t="s">
        <v>772</v>
      </c>
      <c r="AB4338" s="203">
        <v>37043</v>
      </c>
      <c r="AC4338" s="203">
        <v>37195</v>
      </c>
    </row>
    <row r="4339" spans="1:29" x14ac:dyDescent="0.25">
      <c r="A4339" s="44" t="str">
        <f t="shared" si="336"/>
        <v xml:space="preserve"> Metals Financial</v>
      </c>
      <c r="B4339" s="44" t="str">
        <f t="shared" si="337"/>
        <v/>
      </c>
      <c r="C4339" s="44" t="str">
        <f t="shared" si="338"/>
        <v>Metals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8">
        <f t="shared" si="340"/>
        <v>20</v>
      </c>
      <c r="G4339" s="207">
        <v>1268163</v>
      </c>
      <c r="H4339" s="203">
        <v>37029.540393518517</v>
      </c>
      <c r="I4339" t="s">
        <v>3967</v>
      </c>
      <c r="M4339" t="s">
        <v>2482</v>
      </c>
      <c r="N4339" t="s">
        <v>3951</v>
      </c>
      <c r="O4339" t="s">
        <v>3952</v>
      </c>
      <c r="Q4339" s="204">
        <v>20</v>
      </c>
      <c r="S4339" t="s">
        <v>3898</v>
      </c>
      <c r="T4339" t="s">
        <v>3899</v>
      </c>
      <c r="U4339" s="206">
        <v>1549</v>
      </c>
      <c r="V4339" t="s">
        <v>1202</v>
      </c>
      <c r="W4339" t="s">
        <v>3922</v>
      </c>
      <c r="X4339" t="s">
        <v>3902</v>
      </c>
      <c r="Y4339" t="s">
        <v>3903</v>
      </c>
      <c r="Z4339" t="s">
        <v>3904</v>
      </c>
      <c r="AA4339">
        <v>2140090</v>
      </c>
    </row>
    <row r="4340" spans="1:29" x14ac:dyDescent="0.25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8">
        <f t="shared" si="340"/>
        <v>20</v>
      </c>
      <c r="G4340" s="207">
        <v>1268164</v>
      </c>
      <c r="H4340" s="203">
        <v>37029.540439814817</v>
      </c>
      <c r="I4340" t="s">
        <v>3895</v>
      </c>
      <c r="M4340" t="s">
        <v>2482</v>
      </c>
      <c r="N4340" t="s">
        <v>3896</v>
      </c>
      <c r="O4340" t="s">
        <v>3897</v>
      </c>
      <c r="P4340" s="204">
        <v>20</v>
      </c>
      <c r="S4340" t="s">
        <v>3898</v>
      </c>
      <c r="T4340" t="s">
        <v>3899</v>
      </c>
      <c r="U4340" s="206">
        <v>1723</v>
      </c>
      <c r="V4340" t="s">
        <v>2772</v>
      </c>
      <c r="W4340" t="s">
        <v>3922</v>
      </c>
      <c r="X4340" t="s">
        <v>3902</v>
      </c>
      <c r="Y4340" t="s">
        <v>3903</v>
      </c>
      <c r="Z4340" t="s">
        <v>3904</v>
      </c>
      <c r="AA4340">
        <v>2140088</v>
      </c>
    </row>
    <row r="4341" spans="1:29" x14ac:dyDescent="0.25">
      <c r="A4341" s="44" t="str">
        <f t="shared" si="336"/>
        <v>US Natural Gas Financial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30</v>
      </c>
      <c r="F4341" s="218">
        <f t="shared" si="340"/>
        <v>450000</v>
      </c>
      <c r="G4341" s="207">
        <v>1268165</v>
      </c>
      <c r="H4341" s="203">
        <v>37029.540439814817</v>
      </c>
      <c r="I4341" t="s">
        <v>3136</v>
      </c>
      <c r="M4341" t="s">
        <v>2476</v>
      </c>
      <c r="N4341" t="s">
        <v>2711</v>
      </c>
      <c r="O4341" t="s">
        <v>2712</v>
      </c>
      <c r="Q4341" s="204">
        <v>15000</v>
      </c>
      <c r="S4341" t="s">
        <v>2477</v>
      </c>
      <c r="T4341" t="s">
        <v>3899</v>
      </c>
      <c r="U4341" s="206">
        <v>4.2050000000000001</v>
      </c>
      <c r="V4341" t="s">
        <v>3139</v>
      </c>
      <c r="W4341" t="s">
        <v>3390</v>
      </c>
      <c r="X4341" t="s">
        <v>2713</v>
      </c>
      <c r="Y4341" t="s">
        <v>3964</v>
      </c>
      <c r="Z4341" t="s">
        <v>3532</v>
      </c>
      <c r="AA4341" t="s">
        <v>773</v>
      </c>
      <c r="AB4341" s="203">
        <v>37043.875</v>
      </c>
      <c r="AC4341" s="203">
        <v>37072.875</v>
      </c>
    </row>
    <row r="4342" spans="1:29" x14ac:dyDescent="0.25">
      <c r="A4342" s="44" t="str">
        <f t="shared" si="336"/>
        <v xml:space="preserve"> Metals Financial</v>
      </c>
      <c r="B4342" s="44" t="str">
        <f t="shared" si="337"/>
        <v/>
      </c>
      <c r="C4342" s="44" t="str">
        <f t="shared" si="338"/>
        <v>Metals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8">
        <f t="shared" si="340"/>
        <v>20</v>
      </c>
      <c r="G4342" s="207">
        <v>1268168</v>
      </c>
      <c r="H4342" s="203">
        <v>37029.540868055556</v>
      </c>
      <c r="I4342" t="s">
        <v>4110</v>
      </c>
      <c r="M4342" t="s">
        <v>2482</v>
      </c>
      <c r="N4342" t="s">
        <v>3896</v>
      </c>
      <c r="O4342" t="s">
        <v>3897</v>
      </c>
      <c r="Q4342" s="204">
        <v>20</v>
      </c>
      <c r="S4342" t="s">
        <v>3898</v>
      </c>
      <c r="T4342" t="s">
        <v>3899</v>
      </c>
      <c r="U4342" s="206">
        <v>1724</v>
      </c>
      <c r="V4342" t="s">
        <v>4119</v>
      </c>
      <c r="W4342" t="s">
        <v>3922</v>
      </c>
      <c r="X4342" t="s">
        <v>3902</v>
      </c>
      <c r="Y4342" t="s">
        <v>3903</v>
      </c>
      <c r="Z4342" t="s">
        <v>3904</v>
      </c>
      <c r="AA4342">
        <v>2140086</v>
      </c>
    </row>
    <row r="4343" spans="1:29" x14ac:dyDescent="0.25">
      <c r="A4343" s="44" t="str">
        <f t="shared" si="336"/>
        <v xml:space="preserve"> Metals Financial</v>
      </c>
      <c r="B4343" s="44" t="str">
        <f t="shared" si="337"/>
        <v/>
      </c>
      <c r="C4343" s="44" t="str">
        <f t="shared" si="338"/>
        <v>Metals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18">
        <f t="shared" si="340"/>
        <v>10</v>
      </c>
      <c r="G4343" s="207">
        <v>1268169</v>
      </c>
      <c r="H4343" s="203">
        <v>37029.540995370371</v>
      </c>
      <c r="I4343" t="s">
        <v>3958</v>
      </c>
      <c r="M4343" t="s">
        <v>2482</v>
      </c>
      <c r="N4343" t="s">
        <v>3896</v>
      </c>
      <c r="O4343" t="s">
        <v>3897</v>
      </c>
      <c r="P4343" s="204">
        <v>10</v>
      </c>
      <c r="S4343" t="s">
        <v>3898</v>
      </c>
      <c r="T4343" t="s">
        <v>3899</v>
      </c>
      <c r="U4343" s="206">
        <v>1723</v>
      </c>
      <c r="V4343" t="s">
        <v>4039</v>
      </c>
      <c r="W4343" t="s">
        <v>3922</v>
      </c>
      <c r="X4343" t="s">
        <v>3902</v>
      </c>
      <c r="Y4343" t="s">
        <v>3903</v>
      </c>
      <c r="Z4343" t="s">
        <v>3904</v>
      </c>
      <c r="AA4343">
        <v>2140080</v>
      </c>
    </row>
    <row r="4344" spans="1:29" x14ac:dyDescent="0.25">
      <c r="A4344" s="44" t="str">
        <f t="shared" si="336"/>
        <v>US Oil Products Financial</v>
      </c>
      <c r="B4344" s="44" t="str">
        <f t="shared" si="337"/>
        <v>US</v>
      </c>
      <c r="C4344" s="44" t="str">
        <f t="shared" si="338"/>
        <v>Oil Products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1</v>
      </c>
      <c r="F4344" s="218">
        <f t="shared" si="340"/>
        <v>15000</v>
      </c>
      <c r="G4344" s="207">
        <v>1268170</v>
      </c>
      <c r="H4344" s="203">
        <v>37029.541064814817</v>
      </c>
      <c r="I4344" t="s">
        <v>4149</v>
      </c>
      <c r="M4344" t="s">
        <v>2480</v>
      </c>
      <c r="N4344" t="s">
        <v>3748</v>
      </c>
      <c r="O4344" t="s">
        <v>3749</v>
      </c>
      <c r="P4344" s="204">
        <v>15000</v>
      </c>
      <c r="S4344" t="s">
        <v>3235</v>
      </c>
      <c r="T4344" t="s">
        <v>3899</v>
      </c>
      <c r="U4344" s="206">
        <v>105.7</v>
      </c>
      <c r="V4344" t="s">
        <v>2999</v>
      </c>
      <c r="W4344" t="s">
        <v>3750</v>
      </c>
      <c r="X4344" t="s">
        <v>3751</v>
      </c>
      <c r="Y4344" t="s">
        <v>3964</v>
      </c>
      <c r="Z4344" t="s">
        <v>3532</v>
      </c>
      <c r="AA4344" t="s">
        <v>774</v>
      </c>
      <c r="AB4344" s="203">
        <v>37043.875</v>
      </c>
      <c r="AC4344" s="203">
        <v>37072.875</v>
      </c>
    </row>
    <row r="4345" spans="1:29" x14ac:dyDescent="0.25">
      <c r="A4345" s="44" t="str">
        <f t="shared" si="336"/>
        <v xml:space="preserve"> Metals Financial</v>
      </c>
      <c r="B4345" s="44" t="str">
        <f t="shared" si="337"/>
        <v/>
      </c>
      <c r="C4345" s="44" t="str">
        <f t="shared" si="338"/>
        <v>Metals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1</v>
      </c>
      <c r="F4345" s="218">
        <f t="shared" si="340"/>
        <v>8</v>
      </c>
      <c r="G4345" s="207">
        <v>1268171</v>
      </c>
      <c r="H4345" s="203">
        <v>37029.541087962964</v>
      </c>
      <c r="I4345" t="s">
        <v>4104</v>
      </c>
      <c r="M4345" t="s">
        <v>2482</v>
      </c>
      <c r="N4345" t="s">
        <v>3896</v>
      </c>
      <c r="O4345" t="s">
        <v>3897</v>
      </c>
      <c r="P4345" s="204">
        <v>8</v>
      </c>
      <c r="S4345" t="s">
        <v>3898</v>
      </c>
      <c r="T4345" t="s">
        <v>3899</v>
      </c>
      <c r="U4345" s="206">
        <v>1723</v>
      </c>
      <c r="V4345" t="s">
        <v>4105</v>
      </c>
      <c r="W4345" t="s">
        <v>3922</v>
      </c>
      <c r="X4345" t="s">
        <v>3902</v>
      </c>
      <c r="Y4345" t="s">
        <v>3903</v>
      </c>
      <c r="Z4345" t="s">
        <v>3904</v>
      </c>
      <c r="AA4345">
        <v>2140078</v>
      </c>
    </row>
    <row r="4346" spans="1:29" x14ac:dyDescent="0.25">
      <c r="A4346" s="44" t="str">
        <f t="shared" si="336"/>
        <v xml:space="preserve"> Metals Financial</v>
      </c>
      <c r="B4346" s="44" t="str">
        <f t="shared" si="337"/>
        <v/>
      </c>
      <c r="C4346" s="44" t="str">
        <f t="shared" si="338"/>
        <v>Metals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1</v>
      </c>
      <c r="F4346" s="218">
        <f t="shared" si="340"/>
        <v>10</v>
      </c>
      <c r="G4346" s="207">
        <v>1268172</v>
      </c>
      <c r="H4346" s="203">
        <v>37029.541180555556</v>
      </c>
      <c r="I4346" t="s">
        <v>1204</v>
      </c>
      <c r="M4346" t="s">
        <v>2482</v>
      </c>
      <c r="N4346" t="s">
        <v>3896</v>
      </c>
      <c r="O4346" t="s">
        <v>3897</v>
      </c>
      <c r="Q4346" s="204">
        <v>10</v>
      </c>
      <c r="S4346" t="s">
        <v>3898</v>
      </c>
      <c r="T4346" t="s">
        <v>3899</v>
      </c>
      <c r="U4346" s="206">
        <v>1725</v>
      </c>
      <c r="V4346" t="s">
        <v>1579</v>
      </c>
      <c r="W4346" t="s">
        <v>3922</v>
      </c>
      <c r="X4346" t="s">
        <v>3902</v>
      </c>
      <c r="Y4346" t="s">
        <v>3903</v>
      </c>
      <c r="Z4346" t="s">
        <v>3904</v>
      </c>
      <c r="AA4346">
        <v>2140076</v>
      </c>
    </row>
    <row r="4347" spans="1:29" x14ac:dyDescent="0.25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10</v>
      </c>
      <c r="F4347" s="218">
        <f t="shared" si="340"/>
        <v>85000</v>
      </c>
      <c r="G4347" s="207">
        <v>1268173</v>
      </c>
      <c r="H4347" s="203">
        <v>37029.541319444441</v>
      </c>
      <c r="I4347" t="s">
        <v>3639</v>
      </c>
      <c r="M4347" t="s">
        <v>2476</v>
      </c>
      <c r="N4347" t="s">
        <v>2711</v>
      </c>
      <c r="O4347" t="s">
        <v>558</v>
      </c>
      <c r="Q4347" s="204">
        <v>8500</v>
      </c>
      <c r="S4347" t="s">
        <v>2477</v>
      </c>
      <c r="T4347" t="s">
        <v>3899</v>
      </c>
      <c r="U4347" s="206">
        <v>4.16</v>
      </c>
      <c r="V4347" t="s">
        <v>3180</v>
      </c>
      <c r="W4347" t="s">
        <v>3181</v>
      </c>
      <c r="X4347" t="s">
        <v>2306</v>
      </c>
      <c r="Y4347" t="s">
        <v>3964</v>
      </c>
      <c r="Z4347" t="s">
        <v>3532</v>
      </c>
      <c r="AA4347" t="s">
        <v>775</v>
      </c>
      <c r="AB4347" s="203">
        <v>37033.875</v>
      </c>
      <c r="AC4347" s="203">
        <v>37042.875</v>
      </c>
    </row>
    <row r="4348" spans="1:29" x14ac:dyDescent="0.25">
      <c r="A4348" s="44" t="str">
        <f t="shared" si="336"/>
        <v>US Oil Products Financial</v>
      </c>
      <c r="B4348" s="44" t="str">
        <f t="shared" si="337"/>
        <v>US</v>
      </c>
      <c r="C4348" s="44" t="str">
        <f t="shared" si="338"/>
        <v>Oil Products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18">
        <f t="shared" si="340"/>
        <v>15000</v>
      </c>
      <c r="G4348" s="207">
        <v>1268174</v>
      </c>
      <c r="H4348" s="203">
        <v>37029.541331018518</v>
      </c>
      <c r="I4348" t="s">
        <v>4149</v>
      </c>
      <c r="M4348" t="s">
        <v>2480</v>
      </c>
      <c r="N4348" t="s">
        <v>3748</v>
      </c>
      <c r="O4348" t="s">
        <v>3749</v>
      </c>
      <c r="Q4348" s="204">
        <v>15000</v>
      </c>
      <c r="S4348" t="s">
        <v>3235</v>
      </c>
      <c r="T4348" t="s">
        <v>3899</v>
      </c>
      <c r="U4348" s="206">
        <v>105.65</v>
      </c>
      <c r="V4348" t="s">
        <v>2999</v>
      </c>
      <c r="W4348" t="s">
        <v>3750</v>
      </c>
      <c r="X4348" t="s">
        <v>3751</v>
      </c>
      <c r="Y4348" t="s">
        <v>3964</v>
      </c>
      <c r="Z4348" t="s">
        <v>3532</v>
      </c>
      <c r="AA4348" t="s">
        <v>776</v>
      </c>
      <c r="AB4348" s="203">
        <v>37043.875</v>
      </c>
      <c r="AC4348" s="203">
        <v>37072.875</v>
      </c>
    </row>
    <row r="4349" spans="1:29" x14ac:dyDescent="0.25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151</v>
      </c>
      <c r="F4349" s="218">
        <f t="shared" si="340"/>
        <v>377500</v>
      </c>
      <c r="G4349" s="207">
        <v>1268175</v>
      </c>
      <c r="H4349" s="203">
        <v>37029.541354166664</v>
      </c>
      <c r="I4349" t="s">
        <v>2690</v>
      </c>
      <c r="M4349" t="s">
        <v>2476</v>
      </c>
      <c r="N4349" t="s">
        <v>2711</v>
      </c>
      <c r="O4349" t="s">
        <v>3148</v>
      </c>
      <c r="Q4349" s="204">
        <v>2500</v>
      </c>
      <c r="S4349" t="s">
        <v>2477</v>
      </c>
      <c r="T4349" t="s">
        <v>3899</v>
      </c>
      <c r="U4349" s="206">
        <v>4.71</v>
      </c>
      <c r="V4349" t="s">
        <v>3855</v>
      </c>
      <c r="W4349" t="s">
        <v>3390</v>
      </c>
      <c r="X4349" t="s">
        <v>2713</v>
      </c>
      <c r="Y4349" t="s">
        <v>3964</v>
      </c>
      <c r="Z4349" t="s">
        <v>3532</v>
      </c>
      <c r="AA4349" t="s">
        <v>777</v>
      </c>
      <c r="AB4349" s="203">
        <v>37196</v>
      </c>
      <c r="AC4349" s="203">
        <v>37346</v>
      </c>
    </row>
    <row r="4350" spans="1:29" x14ac:dyDescent="0.25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31</v>
      </c>
      <c r="F4350" s="218">
        <f t="shared" si="340"/>
        <v>155000</v>
      </c>
      <c r="G4350" s="207">
        <v>1268176</v>
      </c>
      <c r="H4350" s="203">
        <v>37029.541516203702</v>
      </c>
      <c r="I4350" t="s">
        <v>3865</v>
      </c>
      <c r="M4350" t="s">
        <v>2476</v>
      </c>
      <c r="N4350" t="s">
        <v>2711</v>
      </c>
      <c r="O4350" t="s">
        <v>3124</v>
      </c>
      <c r="Q4350" s="204">
        <v>5000</v>
      </c>
      <c r="S4350" t="s">
        <v>2477</v>
      </c>
      <c r="T4350" t="s">
        <v>3899</v>
      </c>
      <c r="U4350" s="206">
        <v>4.2824999999999998</v>
      </c>
      <c r="V4350" t="s">
        <v>1764</v>
      </c>
      <c r="W4350" t="s">
        <v>3390</v>
      </c>
      <c r="X4350" t="s">
        <v>2713</v>
      </c>
      <c r="Y4350" t="s">
        <v>3964</v>
      </c>
      <c r="Z4350" t="s">
        <v>3532</v>
      </c>
      <c r="AA4350" t="s">
        <v>778</v>
      </c>
      <c r="AB4350" s="203">
        <v>37073.875</v>
      </c>
      <c r="AC4350" s="203">
        <v>37103.875</v>
      </c>
    </row>
    <row r="4351" spans="1:29" x14ac:dyDescent="0.25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30</v>
      </c>
      <c r="F4351" s="218">
        <f t="shared" si="340"/>
        <v>450000</v>
      </c>
      <c r="G4351" s="207">
        <v>1268178</v>
      </c>
      <c r="H4351" s="203">
        <v>37029.541620370372</v>
      </c>
      <c r="I4351" t="s">
        <v>3136</v>
      </c>
      <c r="M4351" t="s">
        <v>2476</v>
      </c>
      <c r="N4351" t="s">
        <v>2711</v>
      </c>
      <c r="O4351" t="s">
        <v>2712</v>
      </c>
      <c r="Q4351" s="204">
        <v>15000</v>
      </c>
      <c r="S4351" t="s">
        <v>2477</v>
      </c>
      <c r="T4351" t="s">
        <v>3899</v>
      </c>
      <c r="U4351" s="206">
        <v>4.21</v>
      </c>
      <c r="V4351" t="s">
        <v>3139</v>
      </c>
      <c r="W4351" t="s">
        <v>3390</v>
      </c>
      <c r="X4351" t="s">
        <v>2713</v>
      </c>
      <c r="Y4351" t="s">
        <v>3964</v>
      </c>
      <c r="Z4351" t="s">
        <v>3532</v>
      </c>
      <c r="AA4351" t="s">
        <v>779</v>
      </c>
      <c r="AB4351" s="203">
        <v>37043.875</v>
      </c>
      <c r="AC4351" s="203">
        <v>37072.875</v>
      </c>
    </row>
    <row r="4352" spans="1:29" x14ac:dyDescent="0.25">
      <c r="A4352" s="44" t="str">
        <f t="shared" si="336"/>
        <v>US Power Physical</v>
      </c>
      <c r="B4352" s="44" t="str">
        <f t="shared" si="337"/>
        <v>US</v>
      </c>
      <c r="C4352" s="44" t="str">
        <f t="shared" si="338"/>
        <v>Power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3</v>
      </c>
      <c r="F4352" s="218">
        <f t="shared" si="340"/>
        <v>150</v>
      </c>
      <c r="G4352" s="207">
        <v>1268179</v>
      </c>
      <c r="H4352" s="203">
        <v>37029.541747685187</v>
      </c>
      <c r="I4352" t="s">
        <v>2933</v>
      </c>
      <c r="M4352" t="s">
        <v>3301</v>
      </c>
      <c r="N4352" t="s">
        <v>2631</v>
      </c>
      <c r="O4352" t="s">
        <v>3788</v>
      </c>
      <c r="Q4352" s="204">
        <v>50</v>
      </c>
      <c r="S4352" t="s">
        <v>2475</v>
      </c>
      <c r="T4352" t="s">
        <v>3899</v>
      </c>
      <c r="U4352" s="206">
        <v>44</v>
      </c>
      <c r="V4352" t="s">
        <v>780</v>
      </c>
      <c r="W4352" t="s">
        <v>2656</v>
      </c>
      <c r="X4352" t="s">
        <v>2657</v>
      </c>
      <c r="Y4352" t="s">
        <v>4166</v>
      </c>
      <c r="Z4352" t="s">
        <v>3527</v>
      </c>
      <c r="AA4352">
        <v>615633.1</v>
      </c>
      <c r="AB4352" s="203">
        <v>37040.875</v>
      </c>
      <c r="AC4352" s="203">
        <v>37042.875</v>
      </c>
    </row>
    <row r="4353" spans="1:29" x14ac:dyDescent="0.25">
      <c r="A4353" s="44" t="str">
        <f t="shared" si="336"/>
        <v xml:space="preserve"> Metals Financial</v>
      </c>
      <c r="B4353" s="44" t="str">
        <f t="shared" si="337"/>
        <v/>
      </c>
      <c r="C4353" s="44" t="str">
        <f t="shared" si="338"/>
        <v>Metals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1</v>
      </c>
      <c r="F4353" s="218">
        <f t="shared" si="340"/>
        <v>10</v>
      </c>
      <c r="G4353" s="207">
        <v>1268180</v>
      </c>
      <c r="H4353" s="203">
        <v>37029.541759259257</v>
      </c>
      <c r="I4353" t="s">
        <v>3129</v>
      </c>
      <c r="M4353" t="s">
        <v>2482</v>
      </c>
      <c r="N4353" t="s">
        <v>3896</v>
      </c>
      <c r="O4353" t="s">
        <v>3897</v>
      </c>
      <c r="Q4353" s="204">
        <v>10</v>
      </c>
      <c r="S4353" t="s">
        <v>3898</v>
      </c>
      <c r="T4353" t="s">
        <v>3899</v>
      </c>
      <c r="U4353" s="206">
        <v>1725</v>
      </c>
      <c r="V4353" t="s">
        <v>3130</v>
      </c>
      <c r="W4353" t="s">
        <v>3922</v>
      </c>
      <c r="X4353" t="s">
        <v>3902</v>
      </c>
      <c r="Y4353" t="s">
        <v>3903</v>
      </c>
      <c r="Z4353" t="s">
        <v>3904</v>
      </c>
      <c r="AA4353">
        <v>2140072</v>
      </c>
    </row>
    <row r="4354" spans="1:29" x14ac:dyDescent="0.25">
      <c r="A4354" s="44" t="str">
        <f t="shared" si="336"/>
        <v>US Natural Gas Financial</v>
      </c>
      <c r="B4354" s="44" t="str">
        <f t="shared" si="337"/>
        <v>US</v>
      </c>
      <c r="C4354" s="44" t="str">
        <f t="shared" si="338"/>
        <v>Natural Gas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30</v>
      </c>
      <c r="F4354" s="218">
        <f t="shared" si="340"/>
        <v>150000</v>
      </c>
      <c r="G4354" s="207">
        <v>1268181</v>
      </c>
      <c r="H4354" s="203">
        <v>37029.541863425926</v>
      </c>
      <c r="I4354" t="s">
        <v>3865</v>
      </c>
      <c r="M4354" t="s">
        <v>2476</v>
      </c>
      <c r="N4354" t="s">
        <v>2711</v>
      </c>
      <c r="O4354" t="s">
        <v>2712</v>
      </c>
      <c r="Q4354" s="204">
        <v>5000</v>
      </c>
      <c r="S4354" t="s">
        <v>2477</v>
      </c>
      <c r="T4354" t="s">
        <v>3899</v>
      </c>
      <c r="U4354" s="206">
        <v>4.2149999999999999</v>
      </c>
      <c r="V4354" t="s">
        <v>1764</v>
      </c>
      <c r="W4354" t="s">
        <v>3390</v>
      </c>
      <c r="X4354" t="s">
        <v>2713</v>
      </c>
      <c r="Y4354" t="s">
        <v>3964</v>
      </c>
      <c r="Z4354" t="s">
        <v>3532</v>
      </c>
      <c r="AA4354" t="s">
        <v>781</v>
      </c>
      <c r="AB4354" s="203">
        <v>37043.875</v>
      </c>
      <c r="AC4354" s="203">
        <v>37072.875</v>
      </c>
    </row>
    <row r="4355" spans="1:29" x14ac:dyDescent="0.25">
      <c r="A4355" s="44" t="str">
        <f t="shared" si="336"/>
        <v xml:space="preserve"> Metals Financial</v>
      </c>
      <c r="B4355" s="44" t="str">
        <f t="shared" si="337"/>
        <v/>
      </c>
      <c r="C4355" s="44" t="str">
        <f t="shared" si="338"/>
        <v>Metals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1</v>
      </c>
      <c r="F4355" s="218">
        <f t="shared" si="340"/>
        <v>12</v>
      </c>
      <c r="G4355" s="207">
        <v>1268182</v>
      </c>
      <c r="H4355" s="203">
        <v>37029.541990740741</v>
      </c>
      <c r="I4355" t="s">
        <v>4028</v>
      </c>
      <c r="M4355" t="s">
        <v>2482</v>
      </c>
      <c r="N4355" t="s">
        <v>3896</v>
      </c>
      <c r="O4355" t="s">
        <v>3897</v>
      </c>
      <c r="P4355" s="204">
        <v>12</v>
      </c>
      <c r="S4355" t="s">
        <v>3898</v>
      </c>
      <c r="T4355" t="s">
        <v>3899</v>
      </c>
      <c r="U4355" s="206">
        <v>1724</v>
      </c>
      <c r="V4355" t="s">
        <v>3849</v>
      </c>
      <c r="W4355" t="s">
        <v>3922</v>
      </c>
      <c r="X4355" t="s">
        <v>3902</v>
      </c>
      <c r="Y4355" t="s">
        <v>3903</v>
      </c>
      <c r="Z4355" t="s">
        <v>3904</v>
      </c>
      <c r="AA4355">
        <v>2140069</v>
      </c>
    </row>
    <row r="4356" spans="1:29" x14ac:dyDescent="0.25">
      <c r="A4356" s="44" t="str">
        <f t="shared" si="336"/>
        <v xml:space="preserve"> Metals Financial</v>
      </c>
      <c r="B4356" s="44" t="str">
        <f t="shared" si="337"/>
        <v/>
      </c>
      <c r="C4356" s="44" t="str">
        <f t="shared" si="338"/>
        <v>Metals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18">
        <f t="shared" si="340"/>
        <v>20</v>
      </c>
      <c r="G4356" s="207">
        <v>1268184</v>
      </c>
      <c r="H4356" s="203">
        <v>37029.542083333334</v>
      </c>
      <c r="I4356" t="s">
        <v>1195</v>
      </c>
      <c r="M4356" t="s">
        <v>2482</v>
      </c>
      <c r="N4356" t="s">
        <v>3896</v>
      </c>
      <c r="O4356" t="s">
        <v>3897</v>
      </c>
      <c r="Q4356" s="204">
        <v>20</v>
      </c>
      <c r="S4356" t="s">
        <v>3898</v>
      </c>
      <c r="T4356" t="s">
        <v>3899</v>
      </c>
      <c r="U4356" s="206">
        <v>1725</v>
      </c>
      <c r="V4356" t="s">
        <v>1196</v>
      </c>
      <c r="W4356" t="s">
        <v>3922</v>
      </c>
      <c r="X4356" t="s">
        <v>3902</v>
      </c>
      <c r="Y4356" t="s">
        <v>3903</v>
      </c>
      <c r="Z4356" t="s">
        <v>3904</v>
      </c>
      <c r="AA4356">
        <v>2140067</v>
      </c>
    </row>
    <row r="4357" spans="1:29" x14ac:dyDescent="0.25">
      <c r="A4357" s="44" t="str">
        <f t="shared" si="336"/>
        <v xml:space="preserve"> Natural Gas Physical</v>
      </c>
      <c r="B4357" s="44" t="str">
        <f t="shared" si="337"/>
        <v/>
      </c>
      <c r="C4357" s="44" t="str">
        <f t="shared" si="338"/>
        <v>Natural Gas</v>
      </c>
      <c r="D4357" s="44" t="str">
        <f t="shared" si="339"/>
        <v>Physical</v>
      </c>
      <c r="E4357" s="44">
        <f>IF(VLOOKUP(S4357,'DD-Lookup'!$J$6:$L$50,3,FALSE)="Monthly",(YEAR(AC4357)-YEAR(AB4357))*12+MONTH(AC4357)-MONTH(AB4357)+1,(AC4357-AB4357+1))</f>
        <v>4</v>
      </c>
      <c r="F4357" s="218">
        <f t="shared" si="340"/>
        <v>20000</v>
      </c>
      <c r="G4357" s="207">
        <v>1268183</v>
      </c>
      <c r="H4357" s="203">
        <v>37029.542083333334</v>
      </c>
      <c r="I4357" t="s">
        <v>224</v>
      </c>
      <c r="M4357" t="s">
        <v>2476</v>
      </c>
      <c r="N4357" t="s">
        <v>2391</v>
      </c>
      <c r="O4357" t="s">
        <v>2080</v>
      </c>
      <c r="P4357" s="204">
        <v>5000</v>
      </c>
      <c r="S4357" t="s">
        <v>4050</v>
      </c>
      <c r="T4357" t="s">
        <v>2392</v>
      </c>
      <c r="U4357" s="206">
        <v>5.3150000000000004</v>
      </c>
      <c r="V4357" t="s">
        <v>225</v>
      </c>
      <c r="W4357" t="s">
        <v>2394</v>
      </c>
      <c r="X4357" t="s">
        <v>2395</v>
      </c>
      <c r="Y4357" t="s">
        <v>3114</v>
      </c>
      <c r="Z4357" t="s">
        <v>3533</v>
      </c>
      <c r="AA4357">
        <v>798546</v>
      </c>
      <c r="AB4357" s="203">
        <v>37029.875</v>
      </c>
      <c r="AC4357" s="203">
        <v>37032.875</v>
      </c>
    </row>
    <row r="4358" spans="1:29" x14ac:dyDescent="0.25">
      <c r="A4358" s="44" t="str">
        <f t="shared" si="336"/>
        <v xml:space="preserve"> Metals Financial</v>
      </c>
      <c r="B4358" s="44" t="str">
        <f t="shared" si="337"/>
        <v/>
      </c>
      <c r="C4358" s="44" t="str">
        <f t="shared" si="338"/>
        <v>Metals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1</v>
      </c>
      <c r="F4358" s="218">
        <f t="shared" si="340"/>
        <v>20</v>
      </c>
      <c r="G4358" s="207">
        <v>1268185</v>
      </c>
      <c r="H4358" s="203">
        <v>37029.542175925926</v>
      </c>
      <c r="I4358" t="s">
        <v>4028</v>
      </c>
      <c r="M4358" t="s">
        <v>2482</v>
      </c>
      <c r="N4358" t="s">
        <v>3896</v>
      </c>
      <c r="O4358" t="s">
        <v>3897</v>
      </c>
      <c r="P4358" s="204">
        <v>20</v>
      </c>
      <c r="S4358" t="s">
        <v>3898</v>
      </c>
      <c r="T4358" t="s">
        <v>3899</v>
      </c>
      <c r="U4358" s="206">
        <v>1724</v>
      </c>
      <c r="V4358" t="s">
        <v>3849</v>
      </c>
      <c r="W4358" t="s">
        <v>3922</v>
      </c>
      <c r="X4358" t="s">
        <v>3902</v>
      </c>
      <c r="Y4358" t="s">
        <v>3903</v>
      </c>
      <c r="Z4358" t="s">
        <v>3904</v>
      </c>
      <c r="AA4358">
        <v>2140063</v>
      </c>
    </row>
    <row r="4359" spans="1:29" x14ac:dyDescent="0.25">
      <c r="A4359" s="44" t="str">
        <f t="shared" si="336"/>
        <v xml:space="preserve"> Metals Financial</v>
      </c>
      <c r="B4359" s="44" t="str">
        <f t="shared" si="337"/>
        <v/>
      </c>
      <c r="C4359" s="44" t="str">
        <f t="shared" si="338"/>
        <v>Metals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8">
        <f t="shared" si="340"/>
        <v>10</v>
      </c>
      <c r="G4359" s="207">
        <v>1268186</v>
      </c>
      <c r="H4359" s="203">
        <v>37029.542372685188</v>
      </c>
      <c r="I4359" t="s">
        <v>3966</v>
      </c>
      <c r="M4359" t="s">
        <v>2482</v>
      </c>
      <c r="N4359" t="s">
        <v>3972</v>
      </c>
      <c r="O4359" t="s">
        <v>3973</v>
      </c>
      <c r="Q4359" s="204">
        <v>10</v>
      </c>
      <c r="S4359" t="s">
        <v>3974</v>
      </c>
      <c r="T4359" t="s">
        <v>3899</v>
      </c>
      <c r="U4359" s="206">
        <v>7260</v>
      </c>
      <c r="V4359" t="s">
        <v>3045</v>
      </c>
      <c r="W4359" t="s">
        <v>2774</v>
      </c>
      <c r="X4359" t="s">
        <v>3902</v>
      </c>
      <c r="Y4359" t="s">
        <v>3903</v>
      </c>
      <c r="Z4359" t="s">
        <v>3904</v>
      </c>
      <c r="AA4359">
        <v>2140060</v>
      </c>
    </row>
    <row r="4360" spans="1:29" x14ac:dyDescent="0.25">
      <c r="A4360" s="44" t="str">
        <f t="shared" si="336"/>
        <v xml:space="preserve"> Metals Financial</v>
      </c>
      <c r="B4360" s="44" t="str">
        <f t="shared" si="337"/>
        <v/>
      </c>
      <c r="C4360" s="44" t="str">
        <f t="shared" si="338"/>
        <v>Metals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</v>
      </c>
      <c r="F4360" s="218">
        <f t="shared" si="340"/>
        <v>20</v>
      </c>
      <c r="G4360" s="207">
        <v>1268187</v>
      </c>
      <c r="H4360" s="203">
        <v>37029.542395833334</v>
      </c>
      <c r="I4360" t="s">
        <v>3966</v>
      </c>
      <c r="M4360" t="s">
        <v>2482</v>
      </c>
      <c r="N4360" t="s">
        <v>3896</v>
      </c>
      <c r="O4360" t="s">
        <v>3897</v>
      </c>
      <c r="P4360" s="204">
        <v>20</v>
      </c>
      <c r="S4360" t="s">
        <v>3898</v>
      </c>
      <c r="T4360" t="s">
        <v>3899</v>
      </c>
      <c r="U4360" s="206">
        <v>1723</v>
      </c>
      <c r="V4360" t="s">
        <v>3051</v>
      </c>
      <c r="W4360" t="s">
        <v>3922</v>
      </c>
      <c r="X4360" t="s">
        <v>3902</v>
      </c>
      <c r="Y4360" t="s">
        <v>3903</v>
      </c>
      <c r="Z4360" t="s">
        <v>3904</v>
      </c>
      <c r="AA4360">
        <v>2140058</v>
      </c>
    </row>
    <row r="4361" spans="1:29" x14ac:dyDescent="0.25">
      <c r="A4361" s="44" t="str">
        <f t="shared" si="336"/>
        <v xml:space="preserve"> Metals Financial</v>
      </c>
      <c r="B4361" s="44" t="str">
        <f t="shared" si="337"/>
        <v/>
      </c>
      <c r="C4361" s="44" t="str">
        <f t="shared" si="338"/>
        <v>Metals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1</v>
      </c>
      <c r="F4361" s="218">
        <f t="shared" si="340"/>
        <v>10</v>
      </c>
      <c r="G4361" s="207">
        <v>1268188</v>
      </c>
      <c r="H4361" s="203">
        <v>37029.542546296296</v>
      </c>
      <c r="I4361" t="s">
        <v>3958</v>
      </c>
      <c r="M4361" t="s">
        <v>2482</v>
      </c>
      <c r="N4361" t="s">
        <v>3896</v>
      </c>
      <c r="O4361" t="s">
        <v>3897</v>
      </c>
      <c r="Q4361" s="204">
        <v>10</v>
      </c>
      <c r="S4361" t="s">
        <v>3898</v>
      </c>
      <c r="T4361" t="s">
        <v>3899</v>
      </c>
      <c r="U4361" s="206">
        <v>1724</v>
      </c>
      <c r="V4361" t="s">
        <v>2767</v>
      </c>
      <c r="W4361" t="s">
        <v>3922</v>
      </c>
      <c r="X4361" t="s">
        <v>3902</v>
      </c>
      <c r="Y4361" t="s">
        <v>3903</v>
      </c>
      <c r="Z4361" t="s">
        <v>3904</v>
      </c>
      <c r="AA4361">
        <v>2140053</v>
      </c>
    </row>
    <row r="4362" spans="1:29" x14ac:dyDescent="0.25">
      <c r="A4362" s="44" t="str">
        <f t="shared" si="336"/>
        <v xml:space="preserve"> Metals Financial</v>
      </c>
      <c r="B4362" s="44" t="str">
        <f t="shared" si="337"/>
        <v/>
      </c>
      <c r="C4362" s="44" t="str">
        <f t="shared" si="338"/>
        <v>Metals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1</v>
      </c>
      <c r="F4362" s="218">
        <f t="shared" si="340"/>
        <v>10</v>
      </c>
      <c r="G4362" s="207">
        <v>1268189</v>
      </c>
      <c r="H4362" s="203">
        <v>37029.54283564815</v>
      </c>
      <c r="I4362" t="s">
        <v>3950</v>
      </c>
      <c r="M4362" t="s">
        <v>2482</v>
      </c>
      <c r="N4362" t="s">
        <v>3896</v>
      </c>
      <c r="O4362" t="s">
        <v>3897</v>
      </c>
      <c r="P4362" s="204">
        <v>10</v>
      </c>
      <c r="S4362" t="s">
        <v>3898</v>
      </c>
      <c r="T4362" t="s">
        <v>3899</v>
      </c>
      <c r="U4362" s="206">
        <v>1722</v>
      </c>
      <c r="V4362" t="s">
        <v>3953</v>
      </c>
      <c r="W4362" t="s">
        <v>3922</v>
      </c>
      <c r="X4362" t="s">
        <v>3902</v>
      </c>
      <c r="Y4362" t="s">
        <v>3903</v>
      </c>
      <c r="Z4362" t="s">
        <v>3904</v>
      </c>
      <c r="AA4362">
        <v>2140051</v>
      </c>
    </row>
    <row r="4363" spans="1:29" x14ac:dyDescent="0.25">
      <c r="A4363" s="44" t="str">
        <f t="shared" ref="A4363:A4426" si="341">B4363&amp;" "&amp;C4363&amp;" "&amp;D4363</f>
        <v>US Power Physical</v>
      </c>
      <c r="B4363" s="44" t="str">
        <f t="shared" ref="B4363:B4426" si="342">IF((LEFT(N4363,2)="US"),"US","")</f>
        <v>US</v>
      </c>
      <c r="C4363" s="44" t="str">
        <f t="shared" ref="C4363:C4426" si="343">M4363</f>
        <v>Power</v>
      </c>
      <c r="D4363" s="44" t="str">
        <f t="shared" ref="D4363:D4426" si="344">IF(ISNUMBER(FIND("Phy",N4363))=TRUE,"Physical","Financial")</f>
        <v>Physical</v>
      </c>
      <c r="E4363" s="44">
        <f>IF(VLOOKUP(S4363,'DD-Lookup'!$J$6:$L$50,3,FALSE)="Monthly",(YEAR(AC4363)-YEAR(AB4363))*12+MONTH(AC4363)-MONTH(AB4363)+1,(AC4363-AB4363+1))</f>
        <v>4</v>
      </c>
      <c r="F4363" s="218">
        <f t="shared" ref="F4363:F4426" si="345">E4363*SUM(P4363:Q4363)</f>
        <v>200</v>
      </c>
      <c r="G4363" s="207">
        <v>1268190</v>
      </c>
      <c r="H4363" s="203">
        <v>37029.543310185189</v>
      </c>
      <c r="I4363" t="s">
        <v>2666</v>
      </c>
      <c r="M4363" t="s">
        <v>3301</v>
      </c>
      <c r="N4363" t="s">
        <v>2631</v>
      </c>
      <c r="O4363" t="s">
        <v>67</v>
      </c>
      <c r="P4363" s="204">
        <v>50</v>
      </c>
      <c r="S4363" t="s">
        <v>2475</v>
      </c>
      <c r="T4363" t="s">
        <v>3899</v>
      </c>
      <c r="U4363" s="206">
        <v>29</v>
      </c>
      <c r="V4363" t="s">
        <v>2322</v>
      </c>
      <c r="W4363" t="s">
        <v>2638</v>
      </c>
      <c r="X4363" t="s">
        <v>2639</v>
      </c>
      <c r="Y4363" t="s">
        <v>4166</v>
      </c>
      <c r="Z4363" t="s">
        <v>3527</v>
      </c>
      <c r="AA4363">
        <v>615642.1</v>
      </c>
      <c r="AB4363" s="203">
        <v>37033.875</v>
      </c>
      <c r="AC4363" s="203">
        <v>37036.875</v>
      </c>
    </row>
    <row r="4364" spans="1:29" x14ac:dyDescent="0.25">
      <c r="A4364" s="44" t="str">
        <f t="shared" si="341"/>
        <v xml:space="preserve"> Natural Gas Physical</v>
      </c>
      <c r="B4364" s="44" t="str">
        <f t="shared" si="342"/>
        <v/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4</v>
      </c>
      <c r="F4364" s="218">
        <f t="shared" si="345"/>
        <v>20000</v>
      </c>
      <c r="G4364" s="207">
        <v>1268191</v>
      </c>
      <c r="H4364" s="203">
        <v>37029.543344907404</v>
      </c>
      <c r="I4364" t="s">
        <v>224</v>
      </c>
      <c r="M4364" t="s">
        <v>2476</v>
      </c>
      <c r="N4364" t="s">
        <v>2391</v>
      </c>
      <c r="O4364" t="s">
        <v>2080</v>
      </c>
      <c r="P4364" s="204">
        <v>5000</v>
      </c>
      <c r="S4364" t="s">
        <v>4050</v>
      </c>
      <c r="T4364" t="s">
        <v>2392</v>
      </c>
      <c r="U4364" s="206">
        <v>5.2949999999999999</v>
      </c>
      <c r="V4364" t="s">
        <v>225</v>
      </c>
      <c r="W4364" t="s">
        <v>2394</v>
      </c>
      <c r="X4364" t="s">
        <v>2395</v>
      </c>
      <c r="Y4364" t="s">
        <v>3114</v>
      </c>
      <c r="Z4364" t="s">
        <v>3533</v>
      </c>
      <c r="AA4364">
        <v>798547</v>
      </c>
      <c r="AB4364" s="203">
        <v>37029.875</v>
      </c>
      <c r="AC4364" s="203">
        <v>37032.875</v>
      </c>
    </row>
    <row r="4365" spans="1:29" x14ac:dyDescent="0.25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30</v>
      </c>
      <c r="F4365" s="218">
        <f t="shared" si="345"/>
        <v>30000</v>
      </c>
      <c r="G4365" s="207">
        <v>1268194</v>
      </c>
      <c r="H4365" s="203">
        <v>37029.544236111113</v>
      </c>
      <c r="I4365" t="s">
        <v>2332</v>
      </c>
      <c r="M4365" t="s">
        <v>2476</v>
      </c>
      <c r="N4365" t="s">
        <v>3125</v>
      </c>
      <c r="O4365" t="s">
        <v>2458</v>
      </c>
      <c r="Q4365" s="204">
        <v>1000</v>
      </c>
      <c r="S4365" t="s">
        <v>2477</v>
      </c>
      <c r="T4365" t="s">
        <v>3899</v>
      </c>
      <c r="U4365" s="206">
        <v>-0.1</v>
      </c>
      <c r="V4365" t="s">
        <v>1171</v>
      </c>
      <c r="W4365" t="s">
        <v>2460</v>
      </c>
      <c r="X4365" t="s">
        <v>2461</v>
      </c>
      <c r="Y4365" t="s">
        <v>3964</v>
      </c>
      <c r="Z4365" t="s">
        <v>3532</v>
      </c>
      <c r="AA4365" t="s">
        <v>782</v>
      </c>
      <c r="AB4365" s="203">
        <v>37043.875</v>
      </c>
      <c r="AC4365" s="203">
        <v>37072.875</v>
      </c>
    </row>
    <row r="4366" spans="1:29" x14ac:dyDescent="0.25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10</v>
      </c>
      <c r="F4366" s="218">
        <f t="shared" si="345"/>
        <v>200000</v>
      </c>
      <c r="G4366" s="207">
        <v>1268196</v>
      </c>
      <c r="H4366" s="203">
        <v>37029.544618055559</v>
      </c>
      <c r="I4366" t="s">
        <v>2690</v>
      </c>
      <c r="M4366" t="s">
        <v>2476</v>
      </c>
      <c r="N4366" t="s">
        <v>2711</v>
      </c>
      <c r="O4366" t="s">
        <v>558</v>
      </c>
      <c r="Q4366" s="204">
        <v>20000</v>
      </c>
      <c r="S4366" t="s">
        <v>2477</v>
      </c>
      <c r="T4366" t="s">
        <v>3899</v>
      </c>
      <c r="U4366" s="206">
        <v>4.165</v>
      </c>
      <c r="V4366" t="s">
        <v>2535</v>
      </c>
      <c r="W4366" t="s">
        <v>3181</v>
      </c>
      <c r="X4366" t="s">
        <v>2306</v>
      </c>
      <c r="Y4366" t="s">
        <v>3964</v>
      </c>
      <c r="Z4366" t="s">
        <v>3532</v>
      </c>
      <c r="AA4366" t="s">
        <v>783</v>
      </c>
      <c r="AB4366" s="203">
        <v>37033.875</v>
      </c>
      <c r="AC4366" s="203">
        <v>37042.875</v>
      </c>
    </row>
    <row r="4367" spans="1:29" x14ac:dyDescent="0.25">
      <c r="A4367" s="44" t="str">
        <f t="shared" si="341"/>
        <v>US Power Physical</v>
      </c>
      <c r="B4367" s="44" t="str">
        <f t="shared" si="342"/>
        <v>US</v>
      </c>
      <c r="C4367" s="44" t="str">
        <f t="shared" si="343"/>
        <v>Power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1</v>
      </c>
      <c r="F4367" s="218">
        <f t="shared" si="345"/>
        <v>50</v>
      </c>
      <c r="G4367" s="207">
        <v>1268197</v>
      </c>
      <c r="H4367" s="203">
        <v>37029.544641203705</v>
      </c>
      <c r="I4367" t="s">
        <v>2721</v>
      </c>
      <c r="M4367" t="s">
        <v>3301</v>
      </c>
      <c r="N4367" t="s">
        <v>2631</v>
      </c>
      <c r="O4367" t="s">
        <v>784</v>
      </c>
      <c r="Q4367" s="204">
        <v>50</v>
      </c>
      <c r="S4367" t="s">
        <v>2475</v>
      </c>
      <c r="T4367" t="s">
        <v>3899</v>
      </c>
      <c r="U4367" s="206">
        <v>43.25</v>
      </c>
      <c r="V4367" t="s">
        <v>2722</v>
      </c>
      <c r="W4367" t="s">
        <v>2656</v>
      </c>
      <c r="X4367" t="s">
        <v>2657</v>
      </c>
      <c r="Y4367" t="s">
        <v>4166</v>
      </c>
      <c r="Z4367" t="s">
        <v>3527</v>
      </c>
      <c r="AA4367">
        <v>615643.1</v>
      </c>
      <c r="AB4367" s="203">
        <v>37043.875</v>
      </c>
      <c r="AC4367" s="203">
        <v>37043.875</v>
      </c>
    </row>
    <row r="4368" spans="1:29" x14ac:dyDescent="0.25">
      <c r="A4368" s="44" t="str">
        <f t="shared" si="341"/>
        <v>US Crude Financial</v>
      </c>
      <c r="B4368" s="44" t="str">
        <f t="shared" si="342"/>
        <v>US</v>
      </c>
      <c r="C4368" s="44" t="str">
        <f t="shared" si="343"/>
        <v>Crude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</v>
      </c>
      <c r="F4368" s="218">
        <f t="shared" si="345"/>
        <v>25000</v>
      </c>
      <c r="G4368" s="207">
        <v>1268198</v>
      </c>
      <c r="H4368" s="203">
        <v>37029.544710648152</v>
      </c>
      <c r="I4368" t="s">
        <v>2710</v>
      </c>
      <c r="M4368" t="s">
        <v>3626</v>
      </c>
      <c r="N4368" t="s">
        <v>4150</v>
      </c>
      <c r="O4368" t="s">
        <v>2550</v>
      </c>
      <c r="Q4368" s="204">
        <v>25000</v>
      </c>
      <c r="S4368" t="s">
        <v>2483</v>
      </c>
      <c r="T4368" t="s">
        <v>3899</v>
      </c>
      <c r="U4368" s="206">
        <v>30</v>
      </c>
      <c r="V4368" t="s">
        <v>2997</v>
      </c>
      <c r="W4368" t="s">
        <v>4153</v>
      </c>
      <c r="X4368" t="s">
        <v>4154</v>
      </c>
      <c r="Y4368" t="s">
        <v>3964</v>
      </c>
      <c r="Z4368" t="s">
        <v>3532</v>
      </c>
      <c r="AA4368" t="s">
        <v>785</v>
      </c>
      <c r="AB4368" s="203">
        <v>37073</v>
      </c>
      <c r="AC4368" s="203">
        <v>37103</v>
      </c>
    </row>
    <row r="4369" spans="1:29" x14ac:dyDescent="0.25">
      <c r="A4369" s="44" t="str">
        <f t="shared" si="341"/>
        <v>US Crude Financial</v>
      </c>
      <c r="B4369" s="44" t="str">
        <f t="shared" si="342"/>
        <v>US</v>
      </c>
      <c r="C4369" s="44" t="str">
        <f t="shared" si="343"/>
        <v>Crude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</v>
      </c>
      <c r="F4369" s="218">
        <f t="shared" si="345"/>
        <v>25000</v>
      </c>
      <c r="G4369" s="207">
        <v>1268199</v>
      </c>
      <c r="H4369" s="203">
        <v>37029.544849537036</v>
      </c>
      <c r="I4369" t="s">
        <v>2710</v>
      </c>
      <c r="M4369" t="s">
        <v>3626</v>
      </c>
      <c r="N4369" t="s">
        <v>4150</v>
      </c>
      <c r="O4369" t="s">
        <v>2550</v>
      </c>
      <c r="Q4369" s="204">
        <v>25000</v>
      </c>
      <c r="S4369" t="s">
        <v>2483</v>
      </c>
      <c r="T4369" t="s">
        <v>3899</v>
      </c>
      <c r="U4369" s="206">
        <v>30</v>
      </c>
      <c r="V4369" t="s">
        <v>3743</v>
      </c>
      <c r="W4369" t="s">
        <v>4153</v>
      </c>
      <c r="X4369" t="s">
        <v>4154</v>
      </c>
      <c r="Y4369" t="s">
        <v>3964</v>
      </c>
      <c r="Z4369" t="s">
        <v>3532</v>
      </c>
      <c r="AA4369" t="s">
        <v>786</v>
      </c>
      <c r="AB4369" s="203">
        <v>37073</v>
      </c>
      <c r="AC4369" s="203">
        <v>37103</v>
      </c>
    </row>
    <row r="4370" spans="1:29" x14ac:dyDescent="0.25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151</v>
      </c>
      <c r="F4370" s="218">
        <f t="shared" si="345"/>
        <v>377500</v>
      </c>
      <c r="G4370" s="207">
        <v>1268200</v>
      </c>
      <c r="H4370" s="203">
        <v>37029.54488425926</v>
      </c>
      <c r="I4370" t="s">
        <v>3865</v>
      </c>
      <c r="M4370" t="s">
        <v>2476</v>
      </c>
      <c r="N4370" t="s">
        <v>2711</v>
      </c>
      <c r="O4370" t="s">
        <v>3148</v>
      </c>
      <c r="Q4370" s="204">
        <v>2500</v>
      </c>
      <c r="S4370" t="s">
        <v>2477</v>
      </c>
      <c r="T4370" t="s">
        <v>3899</v>
      </c>
      <c r="U4370" s="206">
        <v>4.7149999999999999</v>
      </c>
      <c r="V4370" t="s">
        <v>1764</v>
      </c>
      <c r="W4370" t="s">
        <v>3390</v>
      </c>
      <c r="X4370" t="s">
        <v>2713</v>
      </c>
      <c r="Y4370" t="s">
        <v>3964</v>
      </c>
      <c r="Z4370" t="s">
        <v>3532</v>
      </c>
      <c r="AA4370" t="s">
        <v>787</v>
      </c>
      <c r="AB4370" s="203">
        <v>37196</v>
      </c>
      <c r="AC4370" s="203">
        <v>37346</v>
      </c>
    </row>
    <row r="4371" spans="1:29" x14ac:dyDescent="0.25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30</v>
      </c>
      <c r="F4371" s="218">
        <f t="shared" si="345"/>
        <v>1500000</v>
      </c>
      <c r="G4371" s="207">
        <v>1268201</v>
      </c>
      <c r="H4371" s="203">
        <v>37029.544988425929</v>
      </c>
      <c r="I4371" t="s">
        <v>2710</v>
      </c>
      <c r="M4371" t="s">
        <v>2476</v>
      </c>
      <c r="N4371" t="s">
        <v>3125</v>
      </c>
      <c r="O4371" t="s">
        <v>2782</v>
      </c>
      <c r="P4371" s="204">
        <v>50000</v>
      </c>
      <c r="S4371" t="s">
        <v>2477</v>
      </c>
      <c r="T4371" t="s">
        <v>3899</v>
      </c>
      <c r="U4371" s="206">
        <v>0.03</v>
      </c>
      <c r="V4371" t="s">
        <v>3135</v>
      </c>
      <c r="W4371" t="s">
        <v>2831</v>
      </c>
      <c r="X4371" t="s">
        <v>2832</v>
      </c>
      <c r="Y4371" t="s">
        <v>3964</v>
      </c>
      <c r="Z4371" t="s">
        <v>3532</v>
      </c>
      <c r="AA4371" t="s">
        <v>788</v>
      </c>
      <c r="AB4371" s="203">
        <v>37043</v>
      </c>
      <c r="AC4371" s="203">
        <v>37072</v>
      </c>
    </row>
    <row r="4372" spans="1:29" x14ac:dyDescent="0.25">
      <c r="A4372" s="44" t="str">
        <f t="shared" si="341"/>
        <v>US Crude Financial</v>
      </c>
      <c r="B4372" s="44" t="str">
        <f t="shared" si="342"/>
        <v>US</v>
      </c>
      <c r="C4372" s="44" t="str">
        <f t="shared" si="343"/>
        <v>Crude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8">
        <f t="shared" si="345"/>
        <v>50000</v>
      </c>
      <c r="G4372" s="207">
        <v>1268202</v>
      </c>
      <c r="H4372" s="203">
        <v>37029.545532407406</v>
      </c>
      <c r="I4372" t="s">
        <v>4149</v>
      </c>
      <c r="M4372" t="s">
        <v>3626</v>
      </c>
      <c r="N4372" t="s">
        <v>4150</v>
      </c>
      <c r="O4372" t="s">
        <v>2550</v>
      </c>
      <c r="Q4372" s="204">
        <v>50000</v>
      </c>
      <c r="S4372" t="s">
        <v>2483</v>
      </c>
      <c r="T4372" t="s">
        <v>3899</v>
      </c>
      <c r="U4372" s="206">
        <v>30.04</v>
      </c>
      <c r="V4372" t="s">
        <v>3693</v>
      </c>
      <c r="W4372" t="s">
        <v>4153</v>
      </c>
      <c r="X4372" t="s">
        <v>4154</v>
      </c>
      <c r="Y4372" t="s">
        <v>3964</v>
      </c>
      <c r="Z4372" t="s">
        <v>3532</v>
      </c>
      <c r="AA4372" t="s">
        <v>789</v>
      </c>
      <c r="AB4372" s="203">
        <v>37073</v>
      </c>
      <c r="AC4372" s="203">
        <v>37103</v>
      </c>
    </row>
    <row r="4373" spans="1:29" x14ac:dyDescent="0.25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30</v>
      </c>
      <c r="F4373" s="218">
        <f t="shared" si="345"/>
        <v>600000</v>
      </c>
      <c r="G4373" s="207">
        <v>1268204</v>
      </c>
      <c r="H4373" s="203">
        <v>37029.545659722222</v>
      </c>
      <c r="I4373" t="s">
        <v>4149</v>
      </c>
      <c r="M4373" t="s">
        <v>2476</v>
      </c>
      <c r="N4373" t="s">
        <v>2711</v>
      </c>
      <c r="O4373" t="s">
        <v>2712</v>
      </c>
      <c r="Q4373" s="204">
        <v>20000</v>
      </c>
      <c r="S4373" t="s">
        <v>2477</v>
      </c>
      <c r="T4373" t="s">
        <v>3899</v>
      </c>
      <c r="U4373" s="206">
        <v>4.22</v>
      </c>
      <c r="V4373" t="s">
        <v>3669</v>
      </c>
      <c r="W4373" t="s">
        <v>3390</v>
      </c>
      <c r="X4373" t="s">
        <v>2713</v>
      </c>
      <c r="Y4373" t="s">
        <v>3964</v>
      </c>
      <c r="Z4373" t="s">
        <v>3532</v>
      </c>
      <c r="AA4373" t="s">
        <v>790</v>
      </c>
      <c r="AB4373" s="203">
        <v>37043.875</v>
      </c>
      <c r="AC4373" s="203">
        <v>37072.875</v>
      </c>
    </row>
    <row r="4374" spans="1:29" x14ac:dyDescent="0.25">
      <c r="A4374" s="44" t="str">
        <f t="shared" si="341"/>
        <v>US Natural Gas Physical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1</v>
      </c>
      <c r="F4374" s="218">
        <f t="shared" si="345"/>
        <v>10000</v>
      </c>
      <c r="G4374" s="207">
        <v>1268206</v>
      </c>
      <c r="H4374" s="203">
        <v>37029.546087962961</v>
      </c>
      <c r="I4374" t="s">
        <v>2464</v>
      </c>
      <c r="M4374" t="s">
        <v>2476</v>
      </c>
      <c r="N4374" t="s">
        <v>3110</v>
      </c>
      <c r="O4374" t="s">
        <v>708</v>
      </c>
      <c r="Q4374" s="204">
        <v>10000</v>
      </c>
      <c r="S4374" t="s">
        <v>2477</v>
      </c>
      <c r="T4374" t="s">
        <v>3899</v>
      </c>
      <c r="U4374" s="206">
        <v>4.17</v>
      </c>
      <c r="V4374" t="s">
        <v>3774</v>
      </c>
      <c r="W4374" t="s">
        <v>2319</v>
      </c>
      <c r="X4374" t="s">
        <v>2320</v>
      </c>
      <c r="Y4374" t="s">
        <v>3114</v>
      </c>
      <c r="Z4374" t="s">
        <v>3532</v>
      </c>
      <c r="AA4374">
        <v>798548</v>
      </c>
      <c r="AB4374" s="203">
        <v>37033.875</v>
      </c>
      <c r="AC4374" s="203">
        <v>37033.875</v>
      </c>
    </row>
    <row r="4375" spans="1:29" x14ac:dyDescent="0.25">
      <c r="A4375" s="44" t="str">
        <f t="shared" si="341"/>
        <v>US Crude Financial</v>
      </c>
      <c r="B4375" s="44" t="str">
        <f t="shared" si="342"/>
        <v>US</v>
      </c>
      <c r="C4375" s="44" t="str">
        <f t="shared" si="343"/>
        <v>Crude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18">
        <f t="shared" si="345"/>
        <v>50000</v>
      </c>
      <c r="G4375" s="207">
        <v>1268207</v>
      </c>
      <c r="H4375" s="203">
        <v>37029.546134259261</v>
      </c>
      <c r="I4375" t="s">
        <v>4149</v>
      </c>
      <c r="M4375" t="s">
        <v>3626</v>
      </c>
      <c r="N4375" t="s">
        <v>4150</v>
      </c>
      <c r="O4375" t="s">
        <v>2550</v>
      </c>
      <c r="P4375" s="204">
        <v>50000</v>
      </c>
      <c r="S4375" t="s">
        <v>2483</v>
      </c>
      <c r="T4375" t="s">
        <v>3899</v>
      </c>
      <c r="U4375" s="206">
        <v>30.02</v>
      </c>
      <c r="V4375" t="s">
        <v>2999</v>
      </c>
      <c r="W4375" t="s">
        <v>4153</v>
      </c>
      <c r="X4375" t="s">
        <v>4154</v>
      </c>
      <c r="Y4375" t="s">
        <v>3964</v>
      </c>
      <c r="Z4375" t="s">
        <v>3532</v>
      </c>
      <c r="AA4375" t="s">
        <v>791</v>
      </c>
      <c r="AB4375" s="203">
        <v>37073</v>
      </c>
      <c r="AC4375" s="203">
        <v>37103</v>
      </c>
    </row>
    <row r="4376" spans="1:29" x14ac:dyDescent="0.25">
      <c r="A4376" s="44" t="str">
        <f t="shared" si="341"/>
        <v>US Natural Gas Financial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365</v>
      </c>
      <c r="F4376" s="218">
        <f t="shared" si="345"/>
        <v>1825000</v>
      </c>
      <c r="G4376" s="207">
        <v>1268208</v>
      </c>
      <c r="H4376" s="203">
        <v>37029.546238425923</v>
      </c>
      <c r="I4376" t="s">
        <v>3166</v>
      </c>
      <c r="M4376" t="s">
        <v>2476</v>
      </c>
      <c r="N4376" t="s">
        <v>2711</v>
      </c>
      <c r="O4376" t="s">
        <v>3178</v>
      </c>
      <c r="Q4376" s="204">
        <v>5000</v>
      </c>
      <c r="S4376" t="s">
        <v>2477</v>
      </c>
      <c r="T4376" t="s">
        <v>3899</v>
      </c>
      <c r="U4376" s="206">
        <v>4.41</v>
      </c>
      <c r="V4376" t="s">
        <v>3167</v>
      </c>
      <c r="W4376" t="s">
        <v>3390</v>
      </c>
      <c r="X4376" t="s">
        <v>2713</v>
      </c>
      <c r="Y4376" t="s">
        <v>3964</v>
      </c>
      <c r="Z4376" t="s">
        <v>3532</v>
      </c>
      <c r="AA4376" t="s">
        <v>792</v>
      </c>
      <c r="AB4376" s="203">
        <v>37257.875</v>
      </c>
      <c r="AC4376" s="203">
        <v>37621.875</v>
      </c>
    </row>
    <row r="4377" spans="1:29" x14ac:dyDescent="0.25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10</v>
      </c>
      <c r="F4377" s="218">
        <f t="shared" si="345"/>
        <v>50000</v>
      </c>
      <c r="G4377" s="207">
        <v>1268209</v>
      </c>
      <c r="H4377" s="203">
        <v>37029.546585648146</v>
      </c>
      <c r="I4377" t="s">
        <v>3136</v>
      </c>
      <c r="M4377" t="s">
        <v>2476</v>
      </c>
      <c r="N4377" t="s">
        <v>2711</v>
      </c>
      <c r="O4377" t="s">
        <v>558</v>
      </c>
      <c r="Q4377" s="204">
        <v>5000</v>
      </c>
      <c r="S4377" t="s">
        <v>2477</v>
      </c>
      <c r="T4377" t="s">
        <v>3899</v>
      </c>
      <c r="U4377" s="206">
        <v>4.165</v>
      </c>
      <c r="V4377" t="s">
        <v>2363</v>
      </c>
      <c r="W4377" t="s">
        <v>3181</v>
      </c>
      <c r="X4377" t="s">
        <v>2306</v>
      </c>
      <c r="Y4377" t="s">
        <v>3964</v>
      </c>
      <c r="Z4377" t="s">
        <v>3532</v>
      </c>
      <c r="AA4377" t="s">
        <v>793</v>
      </c>
      <c r="AB4377" s="203">
        <v>37033.875</v>
      </c>
      <c r="AC4377" s="203">
        <v>37042.875</v>
      </c>
    </row>
    <row r="4378" spans="1:29" x14ac:dyDescent="0.25">
      <c r="A4378" s="44" t="str">
        <f t="shared" si="341"/>
        <v xml:space="preserve"> Natural Gas Physical</v>
      </c>
      <c r="B4378" s="44" t="str">
        <f t="shared" si="342"/>
        <v/>
      </c>
      <c r="C4378" s="44" t="str">
        <f t="shared" si="343"/>
        <v>Natural Gas</v>
      </c>
      <c r="D4378" s="44" t="str">
        <f t="shared" si="344"/>
        <v>Physical</v>
      </c>
      <c r="E4378" s="44">
        <f>IF(VLOOKUP(S4378,'DD-Lookup'!$J$6:$L$50,3,FALSE)="Monthly",(YEAR(AC4378)-YEAR(AB4378))*12+MONTH(AC4378)-MONTH(AB4378)+1,(AC4378-AB4378+1))</f>
        <v>30</v>
      </c>
      <c r="F4378" s="218">
        <f t="shared" si="345"/>
        <v>150000</v>
      </c>
      <c r="G4378" s="207">
        <v>1268210</v>
      </c>
      <c r="H4378" s="203">
        <v>37029.546631944446</v>
      </c>
      <c r="I4378" t="s">
        <v>115</v>
      </c>
      <c r="M4378" t="s">
        <v>2476</v>
      </c>
      <c r="N4378" t="s">
        <v>2391</v>
      </c>
      <c r="O4378" t="s">
        <v>3715</v>
      </c>
      <c r="Q4378" s="204">
        <v>5000</v>
      </c>
      <c r="S4378" t="s">
        <v>4050</v>
      </c>
      <c r="T4378" t="s">
        <v>2392</v>
      </c>
      <c r="U4378" s="206">
        <v>5.6150000000000002</v>
      </c>
      <c r="V4378" t="s">
        <v>116</v>
      </c>
      <c r="W4378" t="s">
        <v>2979</v>
      </c>
      <c r="X4378" t="s">
        <v>2395</v>
      </c>
      <c r="Y4378" t="s">
        <v>3114</v>
      </c>
      <c r="Z4378" t="s">
        <v>3533</v>
      </c>
      <c r="AA4378">
        <v>798549</v>
      </c>
      <c r="AB4378" s="203">
        <v>37043.875</v>
      </c>
      <c r="AC4378" s="203">
        <v>37072.875</v>
      </c>
    </row>
    <row r="4379" spans="1:29" x14ac:dyDescent="0.25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30</v>
      </c>
      <c r="F4379" s="218">
        <f t="shared" si="345"/>
        <v>300000</v>
      </c>
      <c r="G4379" s="207">
        <v>1268211</v>
      </c>
      <c r="H4379" s="203">
        <v>37029.546643518515</v>
      </c>
      <c r="I4379" t="s">
        <v>3136</v>
      </c>
      <c r="M4379" t="s">
        <v>2476</v>
      </c>
      <c r="N4379" t="s">
        <v>2711</v>
      </c>
      <c r="O4379" t="s">
        <v>2712</v>
      </c>
      <c r="Q4379" s="204">
        <v>10000</v>
      </c>
      <c r="S4379" t="s">
        <v>2477</v>
      </c>
      <c r="T4379" t="s">
        <v>3899</v>
      </c>
      <c r="U4379" s="206">
        <v>4.2300000000000004</v>
      </c>
      <c r="V4379" t="s">
        <v>2776</v>
      </c>
      <c r="W4379" t="s">
        <v>3390</v>
      </c>
      <c r="X4379" t="s">
        <v>2713</v>
      </c>
      <c r="Y4379" t="s">
        <v>3964</v>
      </c>
      <c r="Z4379" t="s">
        <v>3532</v>
      </c>
      <c r="AA4379" t="s">
        <v>794</v>
      </c>
      <c r="AB4379" s="203">
        <v>37043.875</v>
      </c>
      <c r="AC4379" s="203">
        <v>37072.875</v>
      </c>
    </row>
    <row r="4380" spans="1:29" x14ac:dyDescent="0.25">
      <c r="A4380" s="44" t="str">
        <f t="shared" si="341"/>
        <v>US Natural Gas Financial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30</v>
      </c>
      <c r="F4380" s="218">
        <f t="shared" si="345"/>
        <v>300000</v>
      </c>
      <c r="G4380" s="207">
        <v>1268212</v>
      </c>
      <c r="H4380" s="203">
        <v>37029.546724537038</v>
      </c>
      <c r="I4380" t="s">
        <v>2672</v>
      </c>
      <c r="M4380" t="s">
        <v>2476</v>
      </c>
      <c r="N4380" t="s">
        <v>2711</v>
      </c>
      <c r="O4380" t="s">
        <v>2712</v>
      </c>
      <c r="Q4380" s="204">
        <v>10000</v>
      </c>
      <c r="S4380" t="s">
        <v>2477</v>
      </c>
      <c r="T4380" t="s">
        <v>3899</v>
      </c>
      <c r="U4380" s="206">
        <v>4.2300000000000004</v>
      </c>
      <c r="V4380" t="s">
        <v>2969</v>
      </c>
      <c r="W4380" t="s">
        <v>3390</v>
      </c>
      <c r="X4380" t="s">
        <v>2713</v>
      </c>
      <c r="Y4380" t="s">
        <v>3964</v>
      </c>
      <c r="Z4380" t="s">
        <v>3532</v>
      </c>
      <c r="AA4380" t="s">
        <v>795</v>
      </c>
      <c r="AB4380" s="203">
        <v>37043.875</v>
      </c>
      <c r="AC4380" s="203">
        <v>37072.875</v>
      </c>
    </row>
    <row r="4381" spans="1:29" x14ac:dyDescent="0.25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10</v>
      </c>
      <c r="F4381" s="218">
        <f t="shared" si="345"/>
        <v>250000</v>
      </c>
      <c r="G4381" s="207">
        <v>1268213</v>
      </c>
      <c r="H4381" s="203">
        <v>37029.546782407408</v>
      </c>
      <c r="I4381" t="s">
        <v>2876</v>
      </c>
      <c r="M4381" t="s">
        <v>2476</v>
      </c>
      <c r="N4381" t="s">
        <v>2711</v>
      </c>
      <c r="O4381" t="s">
        <v>558</v>
      </c>
      <c r="Q4381" s="204">
        <v>25000</v>
      </c>
      <c r="S4381" t="s">
        <v>2477</v>
      </c>
      <c r="T4381" t="s">
        <v>3899</v>
      </c>
      <c r="U4381" s="206">
        <v>4.17</v>
      </c>
      <c r="V4381" t="s">
        <v>3754</v>
      </c>
      <c r="W4381" t="s">
        <v>3181</v>
      </c>
      <c r="X4381" t="s">
        <v>2306</v>
      </c>
      <c r="Y4381" t="s">
        <v>3964</v>
      </c>
      <c r="Z4381" t="s">
        <v>3532</v>
      </c>
      <c r="AA4381" t="s">
        <v>796</v>
      </c>
      <c r="AB4381" s="203">
        <v>37033.875</v>
      </c>
      <c r="AC4381" s="203">
        <v>37042.875</v>
      </c>
    </row>
    <row r="4382" spans="1:29" x14ac:dyDescent="0.25">
      <c r="A4382" s="44" t="str">
        <f t="shared" si="341"/>
        <v>US Crude Physical</v>
      </c>
      <c r="B4382" s="44" t="str">
        <f t="shared" si="342"/>
        <v>US</v>
      </c>
      <c r="C4382" s="44" t="str">
        <f t="shared" si="343"/>
        <v>Crude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30</v>
      </c>
      <c r="F4382" s="218">
        <f t="shared" si="345"/>
        <v>90000</v>
      </c>
      <c r="G4382" s="207">
        <v>1268216</v>
      </c>
      <c r="H4382" s="203">
        <v>37029.547349537039</v>
      </c>
      <c r="I4382" t="s">
        <v>2346</v>
      </c>
      <c r="M4382" t="s">
        <v>3626</v>
      </c>
      <c r="N4382" t="s">
        <v>3716</v>
      </c>
      <c r="O4382" t="s">
        <v>3717</v>
      </c>
      <c r="Q4382" s="204">
        <v>3000</v>
      </c>
      <c r="S4382" t="s">
        <v>3718</v>
      </c>
      <c r="T4382" t="s">
        <v>3899</v>
      </c>
      <c r="U4382" s="206">
        <v>2.73</v>
      </c>
      <c r="V4382" t="s">
        <v>2991</v>
      </c>
      <c r="W4382" t="s">
        <v>3700</v>
      </c>
      <c r="X4382" t="s">
        <v>3719</v>
      </c>
      <c r="Y4382" t="s">
        <v>3964</v>
      </c>
      <c r="Z4382" t="s">
        <v>3720</v>
      </c>
      <c r="AA4382" t="s">
        <v>797</v>
      </c>
      <c r="AB4382" s="203">
        <v>37043.875</v>
      </c>
      <c r="AC4382" s="203">
        <v>37072.875</v>
      </c>
    </row>
    <row r="4383" spans="1:29" x14ac:dyDescent="0.25">
      <c r="A4383" s="44" t="str">
        <f t="shared" si="341"/>
        <v>US Natural Gas Financial</v>
      </c>
      <c r="B4383" s="44" t="str">
        <f t="shared" si="342"/>
        <v>US</v>
      </c>
      <c r="C4383" s="44" t="str">
        <f t="shared" si="343"/>
        <v>Natural Gas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10</v>
      </c>
      <c r="F4383" s="218">
        <f t="shared" si="345"/>
        <v>250000</v>
      </c>
      <c r="G4383" s="207">
        <v>1268217</v>
      </c>
      <c r="H4383" s="203">
        <v>37029.547581018516</v>
      </c>
      <c r="I4383" t="s">
        <v>3240</v>
      </c>
      <c r="M4383" t="s">
        <v>2476</v>
      </c>
      <c r="N4383" t="s">
        <v>2711</v>
      </c>
      <c r="O4383" t="s">
        <v>558</v>
      </c>
      <c r="Q4383" s="204">
        <v>25000</v>
      </c>
      <c r="S4383" t="s">
        <v>2477</v>
      </c>
      <c r="T4383" t="s">
        <v>3899</v>
      </c>
      <c r="U4383" s="206">
        <v>4.1749999999999998</v>
      </c>
      <c r="V4383" t="s">
        <v>3862</v>
      </c>
      <c r="W4383" t="s">
        <v>3181</v>
      </c>
      <c r="X4383" t="s">
        <v>2306</v>
      </c>
      <c r="Y4383" t="s">
        <v>3964</v>
      </c>
      <c r="Z4383" t="s">
        <v>3532</v>
      </c>
      <c r="AA4383" t="s">
        <v>798</v>
      </c>
      <c r="AB4383" s="203">
        <v>37033.875</v>
      </c>
      <c r="AC4383" s="203">
        <v>37042.875</v>
      </c>
    </row>
    <row r="4384" spans="1:29" x14ac:dyDescent="0.25">
      <c r="A4384" s="44" t="str">
        <f t="shared" si="341"/>
        <v>US Natural Gas Physical</v>
      </c>
      <c r="B4384" s="44" t="str">
        <f t="shared" si="342"/>
        <v>US</v>
      </c>
      <c r="C4384" s="44" t="str">
        <f t="shared" si="343"/>
        <v>Natural Gas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1</v>
      </c>
      <c r="F4384" s="218">
        <f t="shared" si="345"/>
        <v>5000</v>
      </c>
      <c r="G4384" s="207">
        <v>1268219</v>
      </c>
      <c r="H4384" s="203">
        <v>37029.547905092593</v>
      </c>
      <c r="I4384" t="s">
        <v>3240</v>
      </c>
      <c r="M4384" t="s">
        <v>2476</v>
      </c>
      <c r="N4384" t="s">
        <v>3110</v>
      </c>
      <c r="O4384" t="s">
        <v>799</v>
      </c>
      <c r="P4384" s="204">
        <v>5000</v>
      </c>
      <c r="S4384" t="s">
        <v>2477</v>
      </c>
      <c r="T4384" t="s">
        <v>3899</v>
      </c>
      <c r="U4384" s="206">
        <v>4.42</v>
      </c>
      <c r="V4384" t="s">
        <v>2350</v>
      </c>
      <c r="W4384" t="s">
        <v>2351</v>
      </c>
      <c r="X4384" t="s">
        <v>2352</v>
      </c>
      <c r="Y4384" t="s">
        <v>3114</v>
      </c>
      <c r="Z4384" t="s">
        <v>3532</v>
      </c>
      <c r="AA4384">
        <v>798550</v>
      </c>
      <c r="AB4384" s="203">
        <v>37033.875</v>
      </c>
      <c r="AC4384" s="203">
        <v>37033.875</v>
      </c>
    </row>
    <row r="4385" spans="1:29" x14ac:dyDescent="0.25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10</v>
      </c>
      <c r="F4385" s="218">
        <f t="shared" si="345"/>
        <v>50000</v>
      </c>
      <c r="G4385" s="207">
        <v>1268220</v>
      </c>
      <c r="H4385" s="203">
        <v>37029.547962962963</v>
      </c>
      <c r="I4385" t="s">
        <v>3136</v>
      </c>
      <c r="M4385" t="s">
        <v>2476</v>
      </c>
      <c r="N4385" t="s">
        <v>2711</v>
      </c>
      <c r="O4385" t="s">
        <v>558</v>
      </c>
      <c r="P4385" s="204">
        <v>5000</v>
      </c>
      <c r="S4385" t="s">
        <v>2477</v>
      </c>
      <c r="T4385" t="s">
        <v>3899</v>
      </c>
      <c r="U4385" s="206">
        <v>4.17</v>
      </c>
      <c r="V4385" t="s">
        <v>2363</v>
      </c>
      <c r="W4385" t="s">
        <v>3181</v>
      </c>
      <c r="X4385" t="s">
        <v>2306</v>
      </c>
      <c r="Y4385" t="s">
        <v>3964</v>
      </c>
      <c r="Z4385" t="s">
        <v>3532</v>
      </c>
      <c r="AA4385" t="s">
        <v>800</v>
      </c>
      <c r="AB4385" s="203">
        <v>37033.875</v>
      </c>
      <c r="AC4385" s="203">
        <v>37042.875</v>
      </c>
    </row>
    <row r="4386" spans="1:29" x14ac:dyDescent="0.25">
      <c r="A4386" s="44" t="str">
        <f t="shared" si="341"/>
        <v>US Natural Gas Financial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153</v>
      </c>
      <c r="F4386" s="218">
        <f t="shared" si="345"/>
        <v>382500</v>
      </c>
      <c r="G4386" s="207">
        <v>1268223</v>
      </c>
      <c r="H4386" s="203">
        <v>37029.54855324074</v>
      </c>
      <c r="I4386" t="s">
        <v>3136</v>
      </c>
      <c r="M4386" t="s">
        <v>2476</v>
      </c>
      <c r="N4386" t="s">
        <v>2711</v>
      </c>
      <c r="O4386" t="s">
        <v>2310</v>
      </c>
      <c r="P4386" s="204">
        <v>2500</v>
      </c>
      <c r="S4386" t="s">
        <v>2477</v>
      </c>
      <c r="T4386" t="s">
        <v>3899</v>
      </c>
      <c r="U4386" s="206">
        <v>4.3449999999999998</v>
      </c>
      <c r="V4386" t="s">
        <v>3690</v>
      </c>
      <c r="W4386" t="s">
        <v>3390</v>
      </c>
      <c r="X4386" t="s">
        <v>2713</v>
      </c>
      <c r="Y4386" t="s">
        <v>3964</v>
      </c>
      <c r="Z4386" t="s">
        <v>3532</v>
      </c>
      <c r="AA4386" t="s">
        <v>801</v>
      </c>
      <c r="AB4386" s="203">
        <v>37043</v>
      </c>
      <c r="AC4386" s="203">
        <v>37195</v>
      </c>
    </row>
    <row r="4387" spans="1:29" x14ac:dyDescent="0.25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151</v>
      </c>
      <c r="F4387" s="218">
        <f t="shared" si="345"/>
        <v>377500</v>
      </c>
      <c r="G4387" s="207">
        <v>1268224</v>
      </c>
      <c r="H4387" s="203">
        <v>37029.54859953704</v>
      </c>
      <c r="I4387" t="s">
        <v>2949</v>
      </c>
      <c r="M4387" t="s">
        <v>2476</v>
      </c>
      <c r="N4387" t="s">
        <v>2711</v>
      </c>
      <c r="O4387" t="s">
        <v>3148</v>
      </c>
      <c r="P4387" s="204">
        <v>2500</v>
      </c>
      <c r="S4387" t="s">
        <v>2477</v>
      </c>
      <c r="T4387" t="s">
        <v>3899</v>
      </c>
      <c r="U4387" s="206">
        <v>4.7149999999999999</v>
      </c>
      <c r="V4387" t="s">
        <v>2950</v>
      </c>
      <c r="W4387" t="s">
        <v>3390</v>
      </c>
      <c r="X4387" t="s">
        <v>2713</v>
      </c>
      <c r="Y4387" t="s">
        <v>3964</v>
      </c>
      <c r="Z4387" t="s">
        <v>3532</v>
      </c>
      <c r="AA4387" t="s">
        <v>802</v>
      </c>
      <c r="AB4387" s="203">
        <v>37196</v>
      </c>
      <c r="AC4387" s="203">
        <v>37346</v>
      </c>
    </row>
    <row r="4388" spans="1:29" x14ac:dyDescent="0.25">
      <c r="A4388" s="44" t="str">
        <f t="shared" si="341"/>
        <v>US Crude Financial</v>
      </c>
      <c r="B4388" s="44" t="str">
        <f t="shared" si="342"/>
        <v>US</v>
      </c>
      <c r="C4388" s="44" t="str">
        <f t="shared" si="343"/>
        <v>Crude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1</v>
      </c>
      <c r="F4388" s="218">
        <f t="shared" si="345"/>
        <v>30000</v>
      </c>
      <c r="G4388" s="207">
        <v>1268225</v>
      </c>
      <c r="H4388" s="203">
        <v>37029.548958333333</v>
      </c>
      <c r="I4388" t="s">
        <v>2710</v>
      </c>
      <c r="M4388" t="s">
        <v>3626</v>
      </c>
      <c r="N4388" t="s">
        <v>4150</v>
      </c>
      <c r="O4388" t="s">
        <v>4151</v>
      </c>
      <c r="P4388" s="204">
        <v>30000</v>
      </c>
      <c r="S4388" t="s">
        <v>2483</v>
      </c>
      <c r="T4388" t="s">
        <v>3899</v>
      </c>
      <c r="U4388" s="206">
        <v>29.56</v>
      </c>
      <c r="V4388" t="s">
        <v>2997</v>
      </c>
      <c r="W4388" t="s">
        <v>4153</v>
      </c>
      <c r="X4388" t="s">
        <v>4154</v>
      </c>
      <c r="Y4388" t="s">
        <v>3964</v>
      </c>
      <c r="Z4388" t="s">
        <v>3532</v>
      </c>
      <c r="AA4388" t="s">
        <v>803</v>
      </c>
      <c r="AB4388" s="203">
        <v>37043</v>
      </c>
      <c r="AC4388" s="203">
        <v>37072</v>
      </c>
    </row>
    <row r="4389" spans="1:29" x14ac:dyDescent="0.25">
      <c r="A4389" s="44" t="str">
        <f t="shared" si="341"/>
        <v>US Natural Gas Financial</v>
      </c>
      <c r="B4389" s="44" t="str">
        <f t="shared" si="342"/>
        <v>US</v>
      </c>
      <c r="C4389" s="44" t="str">
        <f t="shared" si="343"/>
        <v>Natural Gas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10</v>
      </c>
      <c r="F4389" s="218">
        <f t="shared" si="345"/>
        <v>200000</v>
      </c>
      <c r="G4389" s="207">
        <v>1268227</v>
      </c>
      <c r="H4389" s="203">
        <v>37029.549201388887</v>
      </c>
      <c r="I4389" t="s">
        <v>3118</v>
      </c>
      <c r="M4389" t="s">
        <v>2476</v>
      </c>
      <c r="N4389" t="s">
        <v>2711</v>
      </c>
      <c r="O4389" t="s">
        <v>558</v>
      </c>
      <c r="P4389" s="204">
        <v>20000</v>
      </c>
      <c r="S4389" t="s">
        <v>2477</v>
      </c>
      <c r="T4389" t="s">
        <v>3899</v>
      </c>
      <c r="U4389" s="206">
        <v>4.17</v>
      </c>
      <c r="V4389" t="s">
        <v>3132</v>
      </c>
      <c r="W4389" t="s">
        <v>3181</v>
      </c>
      <c r="X4389" t="s">
        <v>2306</v>
      </c>
      <c r="Y4389" t="s">
        <v>3964</v>
      </c>
      <c r="Z4389" t="s">
        <v>3532</v>
      </c>
      <c r="AA4389" t="s">
        <v>804</v>
      </c>
      <c r="AB4389" s="203">
        <v>37033.875</v>
      </c>
      <c r="AC4389" s="203">
        <v>37042.875</v>
      </c>
    </row>
    <row r="4390" spans="1:29" x14ac:dyDescent="0.25">
      <c r="A4390" s="44" t="str">
        <f t="shared" si="341"/>
        <v>US Natural Gas Financial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30</v>
      </c>
      <c r="F4390" s="218">
        <f t="shared" si="345"/>
        <v>300000</v>
      </c>
      <c r="G4390" s="207">
        <v>1268228</v>
      </c>
      <c r="H4390" s="203">
        <v>37029.549224537041</v>
      </c>
      <c r="I4390" t="s">
        <v>3161</v>
      </c>
      <c r="M4390" t="s">
        <v>2476</v>
      </c>
      <c r="N4390" t="s">
        <v>2711</v>
      </c>
      <c r="O4390" t="s">
        <v>2712</v>
      </c>
      <c r="Q4390" s="204">
        <v>10000</v>
      </c>
      <c r="S4390" t="s">
        <v>2477</v>
      </c>
      <c r="T4390" t="s">
        <v>3899</v>
      </c>
      <c r="U4390" s="206">
        <v>4.2300000000000004</v>
      </c>
      <c r="V4390" t="s">
        <v>3805</v>
      </c>
      <c r="W4390" t="s">
        <v>3390</v>
      </c>
      <c r="X4390" t="s">
        <v>2713</v>
      </c>
      <c r="Y4390" t="s">
        <v>3964</v>
      </c>
      <c r="Z4390" t="s">
        <v>3532</v>
      </c>
      <c r="AA4390" t="s">
        <v>805</v>
      </c>
      <c r="AB4390" s="203">
        <v>37043.875</v>
      </c>
      <c r="AC4390" s="203">
        <v>37072.875</v>
      </c>
    </row>
    <row r="4391" spans="1:29" x14ac:dyDescent="0.25">
      <c r="A4391" s="44" t="str">
        <f t="shared" si="341"/>
        <v>US Natural Gas Financial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214</v>
      </c>
      <c r="F4391" s="218">
        <f t="shared" si="345"/>
        <v>2033000</v>
      </c>
      <c r="G4391" s="207">
        <v>1268229</v>
      </c>
      <c r="H4391" s="203">
        <v>37029.549270833333</v>
      </c>
      <c r="I4391" t="s">
        <v>3240</v>
      </c>
      <c r="M4391" t="s">
        <v>2476</v>
      </c>
      <c r="N4391" t="s">
        <v>3125</v>
      </c>
      <c r="O4391" t="s">
        <v>2516</v>
      </c>
      <c r="Q4391" s="204">
        <v>9500</v>
      </c>
      <c r="S4391" t="s">
        <v>2477</v>
      </c>
      <c r="T4391" t="s">
        <v>3899</v>
      </c>
      <c r="U4391" s="206">
        <v>0.1575</v>
      </c>
      <c r="V4391" t="s">
        <v>3679</v>
      </c>
      <c r="W4391" t="s">
        <v>2384</v>
      </c>
      <c r="X4391" t="s">
        <v>2385</v>
      </c>
      <c r="Y4391" t="s">
        <v>3964</v>
      </c>
      <c r="Z4391" t="s">
        <v>3532</v>
      </c>
      <c r="AA4391" t="s">
        <v>806</v>
      </c>
      <c r="AB4391" s="203">
        <v>37347</v>
      </c>
      <c r="AC4391" s="203">
        <v>37560</v>
      </c>
    </row>
    <row r="4392" spans="1:29" x14ac:dyDescent="0.25">
      <c r="A4392" s="44" t="str">
        <f t="shared" si="341"/>
        <v>US Crude Financial</v>
      </c>
      <c r="B4392" s="44" t="str">
        <f t="shared" si="342"/>
        <v>US</v>
      </c>
      <c r="C4392" s="44" t="str">
        <f t="shared" si="343"/>
        <v>Crude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</v>
      </c>
      <c r="F4392" s="218">
        <f t="shared" si="345"/>
        <v>50000</v>
      </c>
      <c r="G4392" s="207">
        <v>1268233</v>
      </c>
      <c r="H4392" s="203">
        <v>37029.549756944441</v>
      </c>
      <c r="I4392" t="s">
        <v>2346</v>
      </c>
      <c r="M4392" t="s">
        <v>3626</v>
      </c>
      <c r="N4392" t="s">
        <v>4150</v>
      </c>
      <c r="O4392" t="s">
        <v>2550</v>
      </c>
      <c r="P4392" s="204">
        <v>50000</v>
      </c>
      <c r="S4392" t="s">
        <v>2483</v>
      </c>
      <c r="T4392" t="s">
        <v>3899</v>
      </c>
      <c r="U4392" s="206">
        <v>29.98</v>
      </c>
      <c r="V4392" t="s">
        <v>2991</v>
      </c>
      <c r="W4392" t="s">
        <v>4153</v>
      </c>
      <c r="X4392" t="s">
        <v>4154</v>
      </c>
      <c r="Y4392" t="s">
        <v>3964</v>
      </c>
      <c r="Z4392" t="s">
        <v>3532</v>
      </c>
      <c r="AA4392" t="s">
        <v>807</v>
      </c>
      <c r="AB4392" s="203">
        <v>37073</v>
      </c>
      <c r="AC4392" s="203">
        <v>37103</v>
      </c>
    </row>
    <row r="4393" spans="1:29" x14ac:dyDescent="0.25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30</v>
      </c>
      <c r="F4393" s="218">
        <f t="shared" si="345"/>
        <v>300000</v>
      </c>
      <c r="G4393" s="207">
        <v>1268234</v>
      </c>
      <c r="H4393" s="203">
        <v>37029.549895833334</v>
      </c>
      <c r="I4393" t="s">
        <v>2690</v>
      </c>
      <c r="M4393" t="s">
        <v>2476</v>
      </c>
      <c r="N4393" t="s">
        <v>2711</v>
      </c>
      <c r="O4393" t="s">
        <v>2712</v>
      </c>
      <c r="Q4393" s="204">
        <v>10000</v>
      </c>
      <c r="S4393" t="s">
        <v>2477</v>
      </c>
      <c r="T4393" t="s">
        <v>3899</v>
      </c>
      <c r="U4393" s="206">
        <v>4.2300000000000004</v>
      </c>
      <c r="V4393" t="s">
        <v>3859</v>
      </c>
      <c r="W4393" t="s">
        <v>3390</v>
      </c>
      <c r="X4393" t="s">
        <v>2713</v>
      </c>
      <c r="Y4393" t="s">
        <v>3964</v>
      </c>
      <c r="Z4393" t="s">
        <v>3532</v>
      </c>
      <c r="AA4393" t="s">
        <v>808</v>
      </c>
      <c r="AB4393" s="203">
        <v>37043.875</v>
      </c>
      <c r="AC4393" s="203">
        <v>37072.875</v>
      </c>
    </row>
    <row r="4394" spans="1:29" x14ac:dyDescent="0.25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8">
        <f t="shared" si="345"/>
        <v>50000</v>
      </c>
      <c r="G4394" s="207">
        <v>1268236</v>
      </c>
      <c r="H4394" s="203">
        <v>37029.55028935185</v>
      </c>
      <c r="I4394" t="s">
        <v>4149</v>
      </c>
      <c r="M4394" t="s">
        <v>3626</v>
      </c>
      <c r="N4394" t="s">
        <v>4150</v>
      </c>
      <c r="O4394" t="s">
        <v>2550</v>
      </c>
      <c r="Q4394" s="204">
        <v>50000</v>
      </c>
      <c r="S4394" t="s">
        <v>2483</v>
      </c>
      <c r="T4394" t="s">
        <v>3899</v>
      </c>
      <c r="U4394" s="206">
        <v>30</v>
      </c>
      <c r="V4394" t="s">
        <v>2999</v>
      </c>
      <c r="W4394" t="s">
        <v>4153</v>
      </c>
      <c r="X4394" t="s">
        <v>4154</v>
      </c>
      <c r="Y4394" t="s">
        <v>3964</v>
      </c>
      <c r="Z4394" t="s">
        <v>3532</v>
      </c>
      <c r="AA4394" t="s">
        <v>809</v>
      </c>
      <c r="AB4394" s="203">
        <v>37073</v>
      </c>
      <c r="AC4394" s="203">
        <v>37103</v>
      </c>
    </row>
    <row r="4395" spans="1:29" x14ac:dyDescent="0.25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365</v>
      </c>
      <c r="F4395" s="218">
        <f t="shared" si="345"/>
        <v>1825000</v>
      </c>
      <c r="G4395" s="207">
        <v>1268237</v>
      </c>
      <c r="H4395" s="203">
        <v>37029.550405092596</v>
      </c>
      <c r="I4395" t="s">
        <v>1192</v>
      </c>
      <c r="M4395" t="s">
        <v>2476</v>
      </c>
      <c r="N4395" t="s">
        <v>2711</v>
      </c>
      <c r="O4395" t="s">
        <v>3178</v>
      </c>
      <c r="Q4395" s="204">
        <v>5000</v>
      </c>
      <c r="S4395" t="s">
        <v>2477</v>
      </c>
      <c r="T4395" t="s">
        <v>3899</v>
      </c>
      <c r="U4395" s="206">
        <v>4.42</v>
      </c>
      <c r="V4395" t="s">
        <v>3724</v>
      </c>
      <c r="W4395" t="s">
        <v>3390</v>
      </c>
      <c r="X4395" t="s">
        <v>2713</v>
      </c>
      <c r="Y4395" t="s">
        <v>3964</v>
      </c>
      <c r="Z4395" t="s">
        <v>3532</v>
      </c>
      <c r="AA4395" t="s">
        <v>810</v>
      </c>
      <c r="AB4395" s="203">
        <v>37257.875</v>
      </c>
      <c r="AC4395" s="203">
        <v>37621.875</v>
      </c>
    </row>
    <row r="4396" spans="1:29" x14ac:dyDescent="0.25">
      <c r="A4396" s="44" t="str">
        <f t="shared" si="341"/>
        <v xml:space="preserve"> Natural Gas Physical</v>
      </c>
      <c r="B4396" s="44" t="str">
        <f t="shared" si="342"/>
        <v/>
      </c>
      <c r="C4396" s="44" t="str">
        <f t="shared" si="343"/>
        <v>Natural Gas</v>
      </c>
      <c r="D4396" s="44" t="str">
        <f t="shared" si="344"/>
        <v>Physical</v>
      </c>
      <c r="E4396" s="44">
        <f>IF(VLOOKUP(S4396,'DD-Lookup'!$J$6:$L$50,3,FALSE)="Monthly",(YEAR(AC4396)-YEAR(AB4396))*12+MONTH(AC4396)-MONTH(AB4396)+1,(AC4396-AB4396+1))</f>
        <v>4</v>
      </c>
      <c r="F4396" s="218">
        <f t="shared" si="345"/>
        <v>20000</v>
      </c>
      <c r="G4396" s="207">
        <v>1268238</v>
      </c>
      <c r="H4396" s="203">
        <v>37029.550810185188</v>
      </c>
      <c r="I4396" t="s">
        <v>2710</v>
      </c>
      <c r="M4396" t="s">
        <v>2476</v>
      </c>
      <c r="N4396" t="s">
        <v>2391</v>
      </c>
      <c r="O4396" t="s">
        <v>2080</v>
      </c>
      <c r="P4396" s="204">
        <v>5000</v>
      </c>
      <c r="S4396" t="s">
        <v>4050</v>
      </c>
      <c r="T4396" t="s">
        <v>2392</v>
      </c>
      <c r="U4396" s="206">
        <v>5.2750000000000004</v>
      </c>
      <c r="V4396" t="s">
        <v>3793</v>
      </c>
      <c r="W4396" t="s">
        <v>2394</v>
      </c>
      <c r="X4396" t="s">
        <v>2395</v>
      </c>
      <c r="Y4396" t="s">
        <v>3114</v>
      </c>
      <c r="Z4396" t="s">
        <v>3533</v>
      </c>
      <c r="AA4396">
        <v>798551</v>
      </c>
      <c r="AB4396" s="203">
        <v>37029.875</v>
      </c>
      <c r="AC4396" s="203">
        <v>37032.875</v>
      </c>
    </row>
    <row r="4397" spans="1:29" x14ac:dyDescent="0.25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151</v>
      </c>
      <c r="F4397" s="218">
        <f t="shared" si="345"/>
        <v>377500</v>
      </c>
      <c r="G4397" s="207">
        <v>1268240</v>
      </c>
      <c r="H4397" s="203">
        <v>37029.551307870373</v>
      </c>
      <c r="I4397" t="s">
        <v>2710</v>
      </c>
      <c r="M4397" t="s">
        <v>2476</v>
      </c>
      <c r="N4397" t="s">
        <v>2711</v>
      </c>
      <c r="O4397" t="s">
        <v>3148</v>
      </c>
      <c r="P4397" s="204">
        <v>2500</v>
      </c>
      <c r="S4397" t="s">
        <v>2477</v>
      </c>
      <c r="T4397" t="s">
        <v>3899</v>
      </c>
      <c r="U4397" s="206">
        <v>4.7149999999999999</v>
      </c>
      <c r="V4397" t="s">
        <v>2978</v>
      </c>
      <c r="W4397" t="s">
        <v>3390</v>
      </c>
      <c r="X4397" t="s">
        <v>2713</v>
      </c>
      <c r="Y4397" t="s">
        <v>3964</v>
      </c>
      <c r="Z4397" t="s">
        <v>3532</v>
      </c>
      <c r="AA4397" t="s">
        <v>811</v>
      </c>
      <c r="AB4397" s="203">
        <v>37196</v>
      </c>
      <c r="AC4397" s="203">
        <v>37346</v>
      </c>
    </row>
    <row r="4398" spans="1:29" x14ac:dyDescent="0.25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365</v>
      </c>
      <c r="F4398" s="218">
        <f t="shared" si="345"/>
        <v>912500</v>
      </c>
      <c r="G4398" s="207">
        <v>1268241</v>
      </c>
      <c r="H4398" s="203">
        <v>37029.551400462966</v>
      </c>
      <c r="I4398" t="s">
        <v>3133</v>
      </c>
      <c r="M4398" t="s">
        <v>2476</v>
      </c>
      <c r="N4398" t="s">
        <v>2711</v>
      </c>
      <c r="O4398" t="s">
        <v>3178</v>
      </c>
      <c r="Q4398" s="204">
        <v>2500</v>
      </c>
      <c r="S4398" t="s">
        <v>2477</v>
      </c>
      <c r="T4398" t="s">
        <v>3899</v>
      </c>
      <c r="U4398" s="206">
        <v>4.42</v>
      </c>
      <c r="V4398" t="s">
        <v>3134</v>
      </c>
      <c r="W4398" t="s">
        <v>3390</v>
      </c>
      <c r="X4398" t="s">
        <v>2713</v>
      </c>
      <c r="Y4398" t="s">
        <v>3964</v>
      </c>
      <c r="Z4398" t="s">
        <v>3532</v>
      </c>
      <c r="AA4398" t="s">
        <v>812</v>
      </c>
      <c r="AB4398" s="203">
        <v>37257.875</v>
      </c>
      <c r="AC4398" s="203">
        <v>37621.875</v>
      </c>
    </row>
    <row r="4399" spans="1:29" x14ac:dyDescent="0.25">
      <c r="A4399" s="44" t="str">
        <f t="shared" si="341"/>
        <v>US Natural Gas Financial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30</v>
      </c>
      <c r="F4399" s="218">
        <f t="shared" si="345"/>
        <v>600000</v>
      </c>
      <c r="G4399" s="207">
        <v>1268242</v>
      </c>
      <c r="H4399" s="203">
        <v>37029.551666666666</v>
      </c>
      <c r="I4399" t="s">
        <v>2654</v>
      </c>
      <c r="M4399" t="s">
        <v>2476</v>
      </c>
      <c r="N4399" t="s">
        <v>2711</v>
      </c>
      <c r="O4399" t="s">
        <v>2712</v>
      </c>
      <c r="P4399" s="204">
        <v>20000</v>
      </c>
      <c r="S4399" t="s">
        <v>2477</v>
      </c>
      <c r="T4399" t="s">
        <v>3899</v>
      </c>
      <c r="U4399" s="206">
        <v>4.2249999999999996</v>
      </c>
      <c r="V4399" t="s">
        <v>1695</v>
      </c>
      <c r="W4399" t="s">
        <v>3390</v>
      </c>
      <c r="X4399" t="s">
        <v>2713</v>
      </c>
      <c r="Y4399" t="s">
        <v>3964</v>
      </c>
      <c r="Z4399" t="s">
        <v>3532</v>
      </c>
      <c r="AA4399" t="s">
        <v>813</v>
      </c>
      <c r="AB4399" s="203">
        <v>37043.875</v>
      </c>
      <c r="AC4399" s="203">
        <v>37072.875</v>
      </c>
    </row>
    <row r="4400" spans="1:29" x14ac:dyDescent="0.25">
      <c r="A4400" s="44" t="str">
        <f t="shared" si="341"/>
        <v xml:space="preserve"> Natural Gas Physical</v>
      </c>
      <c r="B4400" s="44" t="str">
        <f t="shared" si="342"/>
        <v/>
      </c>
      <c r="C4400" s="44" t="str">
        <f t="shared" si="343"/>
        <v>Natural Gas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1</v>
      </c>
      <c r="F4400" s="218">
        <f t="shared" si="345"/>
        <v>5000</v>
      </c>
      <c r="G4400" s="207">
        <v>1268243</v>
      </c>
      <c r="H4400" s="203">
        <v>37029.551828703705</v>
      </c>
      <c r="I4400" t="s">
        <v>3166</v>
      </c>
      <c r="M4400" t="s">
        <v>2476</v>
      </c>
      <c r="N4400" t="s">
        <v>2391</v>
      </c>
      <c r="O4400" t="s">
        <v>2538</v>
      </c>
      <c r="P4400" s="204">
        <v>5000</v>
      </c>
      <c r="S4400" t="s">
        <v>4050</v>
      </c>
      <c r="T4400" t="s">
        <v>2392</v>
      </c>
      <c r="U4400" s="206">
        <v>5.25</v>
      </c>
      <c r="V4400" t="s">
        <v>2393</v>
      </c>
      <c r="W4400" t="s">
        <v>2394</v>
      </c>
      <c r="X4400" t="s">
        <v>2395</v>
      </c>
      <c r="Y4400" t="s">
        <v>3114</v>
      </c>
      <c r="Z4400" t="s">
        <v>3533</v>
      </c>
      <c r="AA4400">
        <v>798552</v>
      </c>
      <c r="AB4400" s="203">
        <v>37029.875</v>
      </c>
      <c r="AC4400" s="203">
        <v>37029.875</v>
      </c>
    </row>
    <row r="4401" spans="1:29" x14ac:dyDescent="0.25">
      <c r="A4401" s="44" t="str">
        <f t="shared" si="341"/>
        <v>US Power Physical</v>
      </c>
      <c r="B4401" s="44" t="str">
        <f t="shared" si="342"/>
        <v>US</v>
      </c>
      <c r="C4401" s="44" t="str">
        <f t="shared" si="343"/>
        <v>Power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4</v>
      </c>
      <c r="F4401" s="218">
        <f t="shared" si="345"/>
        <v>200</v>
      </c>
      <c r="G4401" s="207">
        <v>1268244</v>
      </c>
      <c r="H4401" s="203">
        <v>37029.552048611113</v>
      </c>
      <c r="I4401" t="s">
        <v>2721</v>
      </c>
      <c r="M4401" t="s">
        <v>3301</v>
      </c>
      <c r="N4401" t="s">
        <v>2631</v>
      </c>
      <c r="O4401" t="s">
        <v>67</v>
      </c>
      <c r="Q4401" s="204">
        <v>50</v>
      </c>
      <c r="S4401" t="s">
        <v>2475</v>
      </c>
      <c r="T4401" t="s">
        <v>3899</v>
      </c>
      <c r="U4401" s="206">
        <v>29.5</v>
      </c>
      <c r="V4401" t="s">
        <v>3097</v>
      </c>
      <c r="W4401" t="s">
        <v>2638</v>
      </c>
      <c r="X4401" t="s">
        <v>2639</v>
      </c>
      <c r="Y4401" t="s">
        <v>4166</v>
      </c>
      <c r="Z4401" t="s">
        <v>3527</v>
      </c>
      <c r="AA4401">
        <v>615650.1</v>
      </c>
      <c r="AB4401" s="203">
        <v>37033.875</v>
      </c>
      <c r="AC4401" s="203">
        <v>37036.875</v>
      </c>
    </row>
    <row r="4402" spans="1:29" x14ac:dyDescent="0.25">
      <c r="A4402" s="44" t="str">
        <f t="shared" si="341"/>
        <v>US Natural Gas Financial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365</v>
      </c>
      <c r="F4402" s="218">
        <f t="shared" si="345"/>
        <v>1825000</v>
      </c>
      <c r="G4402" s="207">
        <v>1268248</v>
      </c>
      <c r="H4402" s="203">
        <v>37029.552384259259</v>
      </c>
      <c r="I4402" t="s">
        <v>3639</v>
      </c>
      <c r="M4402" t="s">
        <v>2476</v>
      </c>
      <c r="N4402" t="s">
        <v>2711</v>
      </c>
      <c r="O4402" t="s">
        <v>3178</v>
      </c>
      <c r="P4402" s="204">
        <v>5000</v>
      </c>
      <c r="S4402" t="s">
        <v>2477</v>
      </c>
      <c r="T4402" t="s">
        <v>3899</v>
      </c>
      <c r="U4402" s="206">
        <v>4.41</v>
      </c>
      <c r="V4402" t="s">
        <v>2361</v>
      </c>
      <c r="W4402" t="s">
        <v>3390</v>
      </c>
      <c r="X4402" t="s">
        <v>2713</v>
      </c>
      <c r="Y4402" t="s">
        <v>3964</v>
      </c>
      <c r="Z4402" t="s">
        <v>3532</v>
      </c>
      <c r="AA4402" t="s">
        <v>814</v>
      </c>
      <c r="AB4402" s="203">
        <v>37257.875</v>
      </c>
      <c r="AC4402" s="203">
        <v>37621.875</v>
      </c>
    </row>
    <row r="4403" spans="1:29" x14ac:dyDescent="0.25">
      <c r="A4403" s="44" t="str">
        <f t="shared" si="341"/>
        <v>US Natural Gas Financial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30</v>
      </c>
      <c r="F4403" s="218">
        <f t="shared" si="345"/>
        <v>300000</v>
      </c>
      <c r="G4403" s="207">
        <v>1268249</v>
      </c>
      <c r="H4403" s="203">
        <v>37029.552708333336</v>
      </c>
      <c r="I4403" t="s">
        <v>3240</v>
      </c>
      <c r="M4403" t="s">
        <v>2476</v>
      </c>
      <c r="N4403" t="s">
        <v>2711</v>
      </c>
      <c r="O4403" t="s">
        <v>2712</v>
      </c>
      <c r="P4403" s="204">
        <v>10000</v>
      </c>
      <c r="S4403" t="s">
        <v>2477</v>
      </c>
      <c r="T4403" t="s">
        <v>3899</v>
      </c>
      <c r="U4403" s="206">
        <v>4.22</v>
      </c>
      <c r="V4403" t="s">
        <v>2773</v>
      </c>
      <c r="W4403" t="s">
        <v>3390</v>
      </c>
      <c r="X4403" t="s">
        <v>2713</v>
      </c>
      <c r="Y4403" t="s">
        <v>3964</v>
      </c>
      <c r="Z4403" t="s">
        <v>3532</v>
      </c>
      <c r="AA4403" t="s">
        <v>815</v>
      </c>
      <c r="AB4403" s="203">
        <v>37043.875</v>
      </c>
      <c r="AC4403" s="203">
        <v>37072.875</v>
      </c>
    </row>
    <row r="4404" spans="1:29" x14ac:dyDescent="0.25">
      <c r="A4404" s="44" t="str">
        <f t="shared" si="341"/>
        <v xml:space="preserve"> Natural Gas Physical</v>
      </c>
      <c r="B4404" s="44" t="str">
        <f t="shared" si="342"/>
        <v/>
      </c>
      <c r="C4404" s="44" t="str">
        <f t="shared" si="343"/>
        <v>Natural Gas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4</v>
      </c>
      <c r="F4404" s="218">
        <f t="shared" si="345"/>
        <v>20000</v>
      </c>
      <c r="G4404" s="207">
        <v>1268252</v>
      </c>
      <c r="H4404" s="203">
        <v>37029.553032407406</v>
      </c>
      <c r="I4404" t="s">
        <v>224</v>
      </c>
      <c r="M4404" t="s">
        <v>2476</v>
      </c>
      <c r="N4404" t="s">
        <v>2391</v>
      </c>
      <c r="O4404" t="s">
        <v>2080</v>
      </c>
      <c r="P4404" s="204">
        <v>5000</v>
      </c>
      <c r="S4404" t="s">
        <v>4050</v>
      </c>
      <c r="T4404" t="s">
        <v>2392</v>
      </c>
      <c r="U4404" s="206">
        <v>5.24</v>
      </c>
      <c r="V4404" t="s">
        <v>225</v>
      </c>
      <c r="W4404" t="s">
        <v>2394</v>
      </c>
      <c r="X4404" t="s">
        <v>2395</v>
      </c>
      <c r="Y4404" t="s">
        <v>3114</v>
      </c>
      <c r="Z4404" t="s">
        <v>3533</v>
      </c>
      <c r="AA4404">
        <v>798554</v>
      </c>
      <c r="AB4404" s="203">
        <v>37029.875</v>
      </c>
      <c r="AC4404" s="203">
        <v>37032.875</v>
      </c>
    </row>
    <row r="4405" spans="1:29" x14ac:dyDescent="0.25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30</v>
      </c>
      <c r="F4405" s="218">
        <f t="shared" si="345"/>
        <v>600000</v>
      </c>
      <c r="G4405" s="207">
        <v>1268253</v>
      </c>
      <c r="H4405" s="203">
        <v>37029.553090277775</v>
      </c>
      <c r="I4405" t="s">
        <v>2654</v>
      </c>
      <c r="M4405" t="s">
        <v>2476</v>
      </c>
      <c r="N4405" t="s">
        <v>2711</v>
      </c>
      <c r="O4405" t="s">
        <v>2712</v>
      </c>
      <c r="P4405" s="204">
        <v>20000</v>
      </c>
      <c r="S4405" t="s">
        <v>2477</v>
      </c>
      <c r="T4405" t="s">
        <v>3899</v>
      </c>
      <c r="U4405" s="206">
        <v>4.2149999999999999</v>
      </c>
      <c r="V4405" t="s">
        <v>1695</v>
      </c>
      <c r="W4405" t="s">
        <v>3390</v>
      </c>
      <c r="X4405" t="s">
        <v>2713</v>
      </c>
      <c r="Y4405" t="s">
        <v>3964</v>
      </c>
      <c r="Z4405" t="s">
        <v>3532</v>
      </c>
      <c r="AA4405" t="s">
        <v>816</v>
      </c>
      <c r="AB4405" s="203">
        <v>37043.875</v>
      </c>
      <c r="AC4405" s="203">
        <v>37072.875</v>
      </c>
    </row>
    <row r="4406" spans="1:29" x14ac:dyDescent="0.25">
      <c r="A4406" s="44" t="str">
        <f t="shared" si="341"/>
        <v>US Weather Financial</v>
      </c>
      <c r="B4406" s="44" t="str">
        <f t="shared" si="342"/>
        <v>US</v>
      </c>
      <c r="C4406" s="44" t="str">
        <f t="shared" si="343"/>
        <v>Weather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31</v>
      </c>
      <c r="F4406" s="218">
        <f t="shared" si="345"/>
        <v>93</v>
      </c>
      <c r="G4406" s="207">
        <v>1268254</v>
      </c>
      <c r="H4406" s="203">
        <v>37029.55332175926</v>
      </c>
      <c r="I4406" t="s">
        <v>3118</v>
      </c>
      <c r="M4406" t="s">
        <v>3236</v>
      </c>
      <c r="N4406" t="s">
        <v>3856</v>
      </c>
      <c r="O4406" t="s">
        <v>817</v>
      </c>
      <c r="P4406" s="204">
        <v>3</v>
      </c>
      <c r="S4406" t="s">
        <v>3237</v>
      </c>
      <c r="T4406" t="s">
        <v>3899</v>
      </c>
      <c r="U4406" s="206">
        <v>265</v>
      </c>
      <c r="V4406" t="s">
        <v>818</v>
      </c>
      <c r="W4406" t="s">
        <v>3857</v>
      </c>
      <c r="X4406" t="s">
        <v>3858</v>
      </c>
      <c r="Y4406" t="s">
        <v>3236</v>
      </c>
      <c r="Z4406" t="s">
        <v>3532</v>
      </c>
      <c r="AA4406">
        <v>1268254</v>
      </c>
      <c r="AB4406" s="203">
        <v>37012.875</v>
      </c>
      <c r="AC4406" s="203">
        <v>37042.875</v>
      </c>
    </row>
    <row r="4407" spans="1:29" x14ac:dyDescent="0.25">
      <c r="A4407" s="44" t="str">
        <f t="shared" si="341"/>
        <v>US Natural Gas Financial</v>
      </c>
      <c r="B4407" s="44" t="str">
        <f t="shared" si="342"/>
        <v>US</v>
      </c>
      <c r="C4407" s="44" t="str">
        <f t="shared" si="343"/>
        <v>Natural Gas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365</v>
      </c>
      <c r="F4407" s="218">
        <f t="shared" si="345"/>
        <v>912500</v>
      </c>
      <c r="G4407" s="207">
        <v>1268259</v>
      </c>
      <c r="H4407" s="203">
        <v>37029.553854166668</v>
      </c>
      <c r="I4407" t="s">
        <v>2383</v>
      </c>
      <c r="M4407" t="s">
        <v>2476</v>
      </c>
      <c r="N4407" t="s">
        <v>2711</v>
      </c>
      <c r="O4407" t="s">
        <v>3178</v>
      </c>
      <c r="Q4407" s="204">
        <v>2500</v>
      </c>
      <c r="S4407" t="s">
        <v>2477</v>
      </c>
      <c r="T4407" t="s">
        <v>3899</v>
      </c>
      <c r="U4407" s="206">
        <v>4.41</v>
      </c>
      <c r="V4407" t="s">
        <v>2618</v>
      </c>
      <c r="W4407" t="s">
        <v>3390</v>
      </c>
      <c r="X4407" t="s">
        <v>2713</v>
      </c>
      <c r="Y4407" t="s">
        <v>3964</v>
      </c>
      <c r="Z4407" t="s">
        <v>3532</v>
      </c>
      <c r="AA4407" t="s">
        <v>819</v>
      </c>
      <c r="AB4407" s="203">
        <v>37257.875</v>
      </c>
      <c r="AC4407" s="203">
        <v>37621.875</v>
      </c>
    </row>
    <row r="4408" spans="1:29" x14ac:dyDescent="0.25">
      <c r="A4408" s="44" t="str">
        <f t="shared" si="341"/>
        <v>US Crude Financial</v>
      </c>
      <c r="B4408" s="44" t="str">
        <f t="shared" si="342"/>
        <v>US</v>
      </c>
      <c r="C4408" s="44" t="str">
        <f t="shared" si="343"/>
        <v>Crude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1</v>
      </c>
      <c r="F4408" s="218">
        <f t="shared" si="345"/>
        <v>50000</v>
      </c>
      <c r="G4408" s="207">
        <v>1268261</v>
      </c>
      <c r="H4408" s="203">
        <v>37029.553946759261</v>
      </c>
      <c r="I4408" t="s">
        <v>4149</v>
      </c>
      <c r="M4408" t="s">
        <v>3626</v>
      </c>
      <c r="N4408" t="s">
        <v>4150</v>
      </c>
      <c r="O4408" t="s">
        <v>4151</v>
      </c>
      <c r="Q4408" s="204">
        <v>50000</v>
      </c>
      <c r="S4408" t="s">
        <v>2483</v>
      </c>
      <c r="T4408" t="s">
        <v>3899</v>
      </c>
      <c r="U4408" s="206">
        <v>29.58</v>
      </c>
      <c r="V4408" t="s">
        <v>2372</v>
      </c>
      <c r="W4408" t="s">
        <v>4153</v>
      </c>
      <c r="X4408" t="s">
        <v>4154</v>
      </c>
      <c r="Y4408" t="s">
        <v>3964</v>
      </c>
      <c r="Z4408" t="s">
        <v>3532</v>
      </c>
      <c r="AA4408" t="s">
        <v>820</v>
      </c>
      <c r="AB4408" s="203">
        <v>37043</v>
      </c>
      <c r="AC4408" s="203">
        <v>37072</v>
      </c>
    </row>
    <row r="4409" spans="1:29" x14ac:dyDescent="0.25">
      <c r="A4409" s="44" t="str">
        <f t="shared" si="341"/>
        <v>US Crude Financial</v>
      </c>
      <c r="B4409" s="44" t="str">
        <f t="shared" si="342"/>
        <v>US</v>
      </c>
      <c r="C4409" s="44" t="str">
        <f t="shared" si="343"/>
        <v>Crude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1</v>
      </c>
      <c r="F4409" s="218">
        <f t="shared" si="345"/>
        <v>50000</v>
      </c>
      <c r="G4409" s="207">
        <v>1268262</v>
      </c>
      <c r="H4409" s="203">
        <v>37029.554166666669</v>
      </c>
      <c r="I4409" t="s">
        <v>4149</v>
      </c>
      <c r="M4409" t="s">
        <v>3626</v>
      </c>
      <c r="N4409" t="s">
        <v>4150</v>
      </c>
      <c r="O4409" t="s">
        <v>2550</v>
      </c>
      <c r="Q4409" s="204">
        <v>50000</v>
      </c>
      <c r="S4409" t="s">
        <v>2483</v>
      </c>
      <c r="T4409" t="s">
        <v>3899</v>
      </c>
      <c r="U4409" s="206">
        <v>30.04</v>
      </c>
      <c r="V4409" t="s">
        <v>2999</v>
      </c>
      <c r="W4409" t="s">
        <v>4153</v>
      </c>
      <c r="X4409" t="s">
        <v>4154</v>
      </c>
      <c r="Y4409" t="s">
        <v>3964</v>
      </c>
      <c r="Z4409" t="s">
        <v>3532</v>
      </c>
      <c r="AA4409" t="s">
        <v>821</v>
      </c>
      <c r="AB4409" s="203">
        <v>37073</v>
      </c>
      <c r="AC4409" s="203">
        <v>37103</v>
      </c>
    </row>
    <row r="4410" spans="1:29" x14ac:dyDescent="0.25">
      <c r="A4410" s="44" t="str">
        <f t="shared" si="341"/>
        <v>US Natural Gas Financial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30</v>
      </c>
      <c r="F4410" s="218">
        <f t="shared" si="345"/>
        <v>300000</v>
      </c>
      <c r="G4410" s="207">
        <v>1268263</v>
      </c>
      <c r="H4410" s="203">
        <v>37029.554560185185</v>
      </c>
      <c r="I4410" t="s">
        <v>3871</v>
      </c>
      <c r="M4410" t="s">
        <v>2476</v>
      </c>
      <c r="N4410" t="s">
        <v>2711</v>
      </c>
      <c r="O4410" t="s">
        <v>2712</v>
      </c>
      <c r="P4410" s="204">
        <v>10000</v>
      </c>
      <c r="S4410" t="s">
        <v>2477</v>
      </c>
      <c r="T4410" t="s">
        <v>3899</v>
      </c>
      <c r="U4410" s="206">
        <v>4.21</v>
      </c>
      <c r="V4410" t="s">
        <v>3839</v>
      </c>
      <c r="W4410" t="s">
        <v>3390</v>
      </c>
      <c r="X4410" t="s">
        <v>2713</v>
      </c>
      <c r="Y4410" t="s">
        <v>3964</v>
      </c>
      <c r="Z4410" t="s">
        <v>3532</v>
      </c>
      <c r="AA4410" t="s">
        <v>822</v>
      </c>
      <c r="AB4410" s="203">
        <v>37043.875</v>
      </c>
      <c r="AC4410" s="203">
        <v>37072.875</v>
      </c>
    </row>
    <row r="4411" spans="1:29" x14ac:dyDescent="0.25">
      <c r="A4411" s="44" t="str">
        <f t="shared" si="341"/>
        <v xml:space="preserve"> Natural Gas Physical</v>
      </c>
      <c r="B4411" s="44" t="str">
        <f t="shared" si="342"/>
        <v/>
      </c>
      <c r="C4411" s="44" t="str">
        <f t="shared" si="343"/>
        <v>Natural Gas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4</v>
      </c>
      <c r="F4411" s="218">
        <f t="shared" si="345"/>
        <v>20000</v>
      </c>
      <c r="G4411" s="207">
        <v>1268265</v>
      </c>
      <c r="H4411" s="203">
        <v>37029.555150462962</v>
      </c>
      <c r="I4411" t="s">
        <v>3835</v>
      </c>
      <c r="M4411" t="s">
        <v>2476</v>
      </c>
      <c r="N4411" t="s">
        <v>2391</v>
      </c>
      <c r="O4411" t="s">
        <v>2080</v>
      </c>
      <c r="Q4411" s="204">
        <v>5000</v>
      </c>
      <c r="S4411" t="s">
        <v>4050</v>
      </c>
      <c r="T4411" t="s">
        <v>2392</v>
      </c>
      <c r="U4411" s="206">
        <v>5.25</v>
      </c>
      <c r="V4411" t="s">
        <v>3836</v>
      </c>
      <c r="W4411" t="s">
        <v>2394</v>
      </c>
      <c r="X4411" t="s">
        <v>2395</v>
      </c>
      <c r="Y4411" t="s">
        <v>3114</v>
      </c>
      <c r="Z4411" t="s">
        <v>3533</v>
      </c>
      <c r="AA4411">
        <v>798555</v>
      </c>
      <c r="AB4411" s="203">
        <v>37029.875</v>
      </c>
      <c r="AC4411" s="203">
        <v>37032.875</v>
      </c>
    </row>
    <row r="4412" spans="1:29" x14ac:dyDescent="0.25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10</v>
      </c>
      <c r="F4412" s="218">
        <f t="shared" si="345"/>
        <v>250000</v>
      </c>
      <c r="G4412" s="207">
        <v>1268266</v>
      </c>
      <c r="H4412" s="203">
        <v>37029.555231481485</v>
      </c>
      <c r="I4412" t="s">
        <v>2690</v>
      </c>
      <c r="M4412" t="s">
        <v>2476</v>
      </c>
      <c r="N4412" t="s">
        <v>2711</v>
      </c>
      <c r="O4412" t="s">
        <v>558</v>
      </c>
      <c r="P4412" s="204">
        <v>25000</v>
      </c>
      <c r="S4412" t="s">
        <v>2477</v>
      </c>
      <c r="T4412" t="s">
        <v>3899</v>
      </c>
      <c r="U4412" s="206">
        <v>4.165</v>
      </c>
      <c r="V4412" t="s">
        <v>2911</v>
      </c>
      <c r="W4412" t="s">
        <v>3181</v>
      </c>
      <c r="X4412" t="s">
        <v>2306</v>
      </c>
      <c r="Y4412" t="s">
        <v>3964</v>
      </c>
      <c r="Z4412" t="s">
        <v>3532</v>
      </c>
      <c r="AA4412" t="s">
        <v>823</v>
      </c>
      <c r="AB4412" s="203">
        <v>37033.875</v>
      </c>
      <c r="AC4412" s="203">
        <v>37042.875</v>
      </c>
    </row>
    <row r="4413" spans="1:29" x14ac:dyDescent="0.25">
      <c r="A4413" s="44" t="str">
        <f t="shared" si="341"/>
        <v>US Crude Financial</v>
      </c>
      <c r="B4413" s="44" t="str">
        <f t="shared" si="342"/>
        <v>US</v>
      </c>
      <c r="C4413" s="44" t="str">
        <f t="shared" si="343"/>
        <v>Crude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1</v>
      </c>
      <c r="F4413" s="218">
        <f t="shared" si="345"/>
        <v>50000</v>
      </c>
      <c r="G4413" s="207">
        <v>1268267</v>
      </c>
      <c r="H4413" s="203">
        <v>37029.555335648147</v>
      </c>
      <c r="I4413" t="s">
        <v>2710</v>
      </c>
      <c r="M4413" t="s">
        <v>3626</v>
      </c>
      <c r="N4413" t="s">
        <v>4150</v>
      </c>
      <c r="O4413" t="s">
        <v>2550</v>
      </c>
      <c r="P4413" s="204">
        <v>50000</v>
      </c>
      <c r="S4413" t="s">
        <v>2483</v>
      </c>
      <c r="T4413" t="s">
        <v>3899</v>
      </c>
      <c r="U4413" s="206">
        <v>30.02</v>
      </c>
      <c r="V4413" t="s">
        <v>2997</v>
      </c>
      <c r="W4413" t="s">
        <v>4153</v>
      </c>
      <c r="X4413" t="s">
        <v>4154</v>
      </c>
      <c r="Y4413" t="s">
        <v>3964</v>
      </c>
      <c r="Z4413" t="s">
        <v>3532</v>
      </c>
      <c r="AA4413" t="s">
        <v>824</v>
      </c>
      <c r="AB4413" s="203">
        <v>37073</v>
      </c>
      <c r="AC4413" s="203">
        <v>37103</v>
      </c>
    </row>
    <row r="4414" spans="1:29" x14ac:dyDescent="0.25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153</v>
      </c>
      <c r="F4414" s="218">
        <f t="shared" si="345"/>
        <v>1530000</v>
      </c>
      <c r="G4414" s="207">
        <v>1268270</v>
      </c>
      <c r="H4414" s="203">
        <v>37029.555879629632</v>
      </c>
      <c r="I4414" t="s">
        <v>1712</v>
      </c>
      <c r="M4414" t="s">
        <v>2476</v>
      </c>
      <c r="N4414" t="s">
        <v>3125</v>
      </c>
      <c r="O4414" t="s">
        <v>825</v>
      </c>
      <c r="Q4414" s="204">
        <v>10000</v>
      </c>
      <c r="S4414" t="s">
        <v>2477</v>
      </c>
      <c r="T4414" t="s">
        <v>3899</v>
      </c>
      <c r="U4414" s="206">
        <v>3.2500000000000001E-2</v>
      </c>
      <c r="V4414" t="s">
        <v>826</v>
      </c>
      <c r="W4414" t="s">
        <v>2831</v>
      </c>
      <c r="X4414" t="s">
        <v>2832</v>
      </c>
      <c r="Y4414" t="s">
        <v>3964</v>
      </c>
      <c r="Z4414" t="s">
        <v>3532</v>
      </c>
      <c r="AA4414" t="s">
        <v>827</v>
      </c>
      <c r="AB4414" s="203">
        <v>37043</v>
      </c>
      <c r="AC4414" s="203">
        <v>37195</v>
      </c>
    </row>
    <row r="4415" spans="1:29" x14ac:dyDescent="0.25">
      <c r="A4415" s="44" t="str">
        <f t="shared" si="341"/>
        <v>US Power Financial</v>
      </c>
      <c r="B4415" s="44" t="str">
        <f t="shared" si="342"/>
        <v>US</v>
      </c>
      <c r="C4415" s="44" t="str">
        <f t="shared" si="343"/>
        <v>Power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62</v>
      </c>
      <c r="F4415" s="218">
        <f t="shared" si="345"/>
        <v>3100</v>
      </c>
      <c r="G4415" s="207">
        <v>1268271</v>
      </c>
      <c r="H4415" s="203">
        <v>37029.555960648147</v>
      </c>
      <c r="I4415" t="s">
        <v>3118</v>
      </c>
      <c r="M4415" t="s">
        <v>3301</v>
      </c>
      <c r="N4415" t="s">
        <v>4162</v>
      </c>
      <c r="O4415" t="s">
        <v>828</v>
      </c>
      <c r="P4415" s="204">
        <v>50</v>
      </c>
      <c r="S4415" t="s">
        <v>2475</v>
      </c>
      <c r="T4415" t="s">
        <v>3899</v>
      </c>
      <c r="U4415" s="206">
        <v>87</v>
      </c>
      <c r="V4415" t="s">
        <v>1234</v>
      </c>
      <c r="W4415" t="s">
        <v>2660</v>
      </c>
      <c r="X4415" t="s">
        <v>2661</v>
      </c>
      <c r="Y4415" t="s">
        <v>4166</v>
      </c>
      <c r="Z4415" t="s">
        <v>3532</v>
      </c>
      <c r="AA4415">
        <v>615665.1</v>
      </c>
      <c r="AB4415" s="203">
        <v>37073.586805555555</v>
      </c>
      <c r="AC4415" s="203">
        <v>37134.586805555555</v>
      </c>
    </row>
    <row r="4416" spans="1:29" x14ac:dyDescent="0.25">
      <c r="A4416" s="44" t="str">
        <f t="shared" si="341"/>
        <v>US Natural Gas Physical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Physical</v>
      </c>
      <c r="E4416" s="44">
        <f>IF(VLOOKUP(S4416,'DD-Lookup'!$J$6:$L$50,3,FALSE)="Monthly",(YEAR(AC4416)-YEAR(AB4416))*12+MONTH(AC4416)-MONTH(AB4416)+1,(AC4416-AB4416+1))</f>
        <v>1</v>
      </c>
      <c r="F4416" s="218">
        <f t="shared" si="345"/>
        <v>5000</v>
      </c>
      <c r="G4416" s="207">
        <v>1268272</v>
      </c>
      <c r="H4416" s="203">
        <v>37029.556076388886</v>
      </c>
      <c r="I4416" t="s">
        <v>2328</v>
      </c>
      <c r="M4416" t="s">
        <v>2476</v>
      </c>
      <c r="N4416" t="s">
        <v>3110</v>
      </c>
      <c r="O4416" t="s">
        <v>799</v>
      </c>
      <c r="P4416" s="204">
        <v>5000</v>
      </c>
      <c r="S4416" t="s">
        <v>2477</v>
      </c>
      <c r="T4416" t="s">
        <v>3899</v>
      </c>
      <c r="U4416" s="206">
        <v>4.4000000000000004</v>
      </c>
      <c r="V4416" t="s">
        <v>2329</v>
      </c>
      <c r="W4416" t="s">
        <v>2351</v>
      </c>
      <c r="X4416" t="s">
        <v>2352</v>
      </c>
      <c r="Y4416" t="s">
        <v>3114</v>
      </c>
      <c r="Z4416" t="s">
        <v>3532</v>
      </c>
      <c r="AA4416">
        <v>798556</v>
      </c>
      <c r="AB4416" s="203">
        <v>37033.875</v>
      </c>
      <c r="AC4416" s="203">
        <v>37033.875</v>
      </c>
    </row>
    <row r="4417" spans="1:29" x14ac:dyDescent="0.25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8">
        <f t="shared" si="345"/>
        <v>155000</v>
      </c>
      <c r="G4417" s="207">
        <v>1268273</v>
      </c>
      <c r="H4417" s="203">
        <v>37029.556527777779</v>
      </c>
      <c r="I4417" t="s">
        <v>3118</v>
      </c>
      <c r="M4417" t="s">
        <v>2476</v>
      </c>
      <c r="N4417" t="s">
        <v>3125</v>
      </c>
      <c r="O4417" t="s">
        <v>2842</v>
      </c>
      <c r="P4417" s="204">
        <v>5000</v>
      </c>
      <c r="S4417" t="s">
        <v>2477</v>
      </c>
      <c r="T4417" t="s">
        <v>3899</v>
      </c>
      <c r="U4417" s="206">
        <v>7.65</v>
      </c>
      <c r="V4417" t="s">
        <v>2554</v>
      </c>
      <c r="W4417" t="s">
        <v>2843</v>
      </c>
      <c r="X4417" t="s">
        <v>2844</v>
      </c>
      <c r="Y4417" t="s">
        <v>3964</v>
      </c>
      <c r="Z4417" t="s">
        <v>3532</v>
      </c>
      <c r="AA4417" t="s">
        <v>829</v>
      </c>
      <c r="AB4417" s="203">
        <v>37073.875</v>
      </c>
      <c r="AC4417" s="203">
        <v>37103.875</v>
      </c>
    </row>
    <row r="4418" spans="1:29" x14ac:dyDescent="0.25">
      <c r="A4418" s="44" t="str">
        <f t="shared" si="341"/>
        <v>US Power Physical</v>
      </c>
      <c r="B4418" s="44" t="str">
        <f t="shared" si="342"/>
        <v>US</v>
      </c>
      <c r="C4418" s="44" t="str">
        <f t="shared" si="343"/>
        <v>Power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365</v>
      </c>
      <c r="F4418" s="218">
        <f t="shared" si="345"/>
        <v>9125</v>
      </c>
      <c r="G4418" s="207">
        <v>1268274</v>
      </c>
      <c r="H4418" s="203">
        <v>37029.556597222225</v>
      </c>
      <c r="I4418" t="s">
        <v>3109</v>
      </c>
      <c r="M4418" t="s">
        <v>3301</v>
      </c>
      <c r="N4418" t="s">
        <v>2406</v>
      </c>
      <c r="O4418" t="s">
        <v>2553</v>
      </c>
      <c r="Q4418" s="204">
        <v>25</v>
      </c>
      <c r="S4418" t="s">
        <v>2475</v>
      </c>
      <c r="T4418" t="s">
        <v>3899</v>
      </c>
      <c r="U4418" s="206">
        <v>135</v>
      </c>
      <c r="V4418" t="s">
        <v>2734</v>
      </c>
      <c r="W4418" t="s">
        <v>2945</v>
      </c>
      <c r="X4418" t="s">
        <v>2946</v>
      </c>
      <c r="Y4418" t="s">
        <v>4166</v>
      </c>
      <c r="Z4418" t="s">
        <v>3527</v>
      </c>
      <c r="AA4418">
        <v>615667.1</v>
      </c>
      <c r="AB4418" s="203">
        <v>37257.701388888891</v>
      </c>
      <c r="AC4418" s="203">
        <v>37621.701388888891</v>
      </c>
    </row>
    <row r="4419" spans="1:29" x14ac:dyDescent="0.25">
      <c r="A4419" s="44" t="str">
        <f t="shared" si="341"/>
        <v>US Power Physical</v>
      </c>
      <c r="B4419" s="44" t="str">
        <f t="shared" si="342"/>
        <v>US</v>
      </c>
      <c r="C4419" s="44" t="str">
        <f t="shared" si="343"/>
        <v>Power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4</v>
      </c>
      <c r="F4419" s="218">
        <f t="shared" si="345"/>
        <v>200</v>
      </c>
      <c r="G4419" s="207">
        <v>1268275</v>
      </c>
      <c r="H4419" s="203">
        <v>37029.55672453704</v>
      </c>
      <c r="I4419" t="s">
        <v>3871</v>
      </c>
      <c r="M4419" t="s">
        <v>3301</v>
      </c>
      <c r="N4419" t="s">
        <v>2631</v>
      </c>
      <c r="O4419" t="s">
        <v>830</v>
      </c>
      <c r="Q4419" s="204">
        <v>50</v>
      </c>
      <c r="S4419" t="s">
        <v>2475</v>
      </c>
      <c r="T4419" t="s">
        <v>3899</v>
      </c>
      <c r="U4419" s="206">
        <v>31</v>
      </c>
      <c r="V4419" t="s">
        <v>1652</v>
      </c>
      <c r="W4419" t="s">
        <v>2644</v>
      </c>
      <c r="X4419" t="s">
        <v>2645</v>
      </c>
      <c r="Y4419" t="s">
        <v>4166</v>
      </c>
      <c r="Z4419" t="s">
        <v>3527</v>
      </c>
      <c r="AA4419">
        <v>615668.1</v>
      </c>
      <c r="AB4419" s="203">
        <v>37033.875</v>
      </c>
      <c r="AC4419" s="203">
        <v>37036.875</v>
      </c>
    </row>
    <row r="4420" spans="1:29" x14ac:dyDescent="0.25">
      <c r="A4420" s="44" t="str">
        <f t="shared" si="341"/>
        <v xml:space="preserve"> Natural Gas Physical</v>
      </c>
      <c r="B4420" s="44" t="str">
        <f t="shared" si="342"/>
        <v/>
      </c>
      <c r="C4420" s="44" t="str">
        <f t="shared" si="343"/>
        <v>Natural Gas</v>
      </c>
      <c r="D4420" s="44" t="str">
        <f t="shared" si="344"/>
        <v>Physical</v>
      </c>
      <c r="E4420" s="44">
        <f>IF(VLOOKUP(S4420,'DD-Lookup'!$J$6:$L$50,3,FALSE)="Monthly",(YEAR(AC4420)-YEAR(AB4420))*12+MONTH(AC4420)-MONTH(AB4420)+1,(AC4420-AB4420+1))</f>
        <v>13</v>
      </c>
      <c r="F4420" s="218">
        <f t="shared" si="345"/>
        <v>65000</v>
      </c>
      <c r="G4420" s="207">
        <v>1268276</v>
      </c>
      <c r="H4420" s="203">
        <v>37029.556770833333</v>
      </c>
      <c r="I4420" t="s">
        <v>2927</v>
      </c>
      <c r="M4420" t="s">
        <v>2476</v>
      </c>
      <c r="N4420" t="s">
        <v>2391</v>
      </c>
      <c r="O4420" t="s">
        <v>564</v>
      </c>
      <c r="P4420" s="204">
        <v>5000</v>
      </c>
      <c r="S4420" t="s">
        <v>4050</v>
      </c>
      <c r="T4420" t="s">
        <v>2392</v>
      </c>
      <c r="U4420" s="206">
        <v>5.4749999999999996</v>
      </c>
      <c r="V4420" t="s">
        <v>2928</v>
      </c>
      <c r="W4420" t="s">
        <v>2979</v>
      </c>
      <c r="X4420" t="s">
        <v>2395</v>
      </c>
      <c r="Y4420" t="s">
        <v>3114</v>
      </c>
      <c r="Z4420" t="s">
        <v>3533</v>
      </c>
      <c r="AA4420">
        <v>798557</v>
      </c>
      <c r="AB4420" s="203">
        <v>37030.875</v>
      </c>
      <c r="AC4420" s="203">
        <v>37042.875</v>
      </c>
    </row>
    <row r="4421" spans="1:29" x14ac:dyDescent="0.25">
      <c r="A4421" s="44" t="str">
        <f t="shared" si="341"/>
        <v>US Power Physical</v>
      </c>
      <c r="B4421" s="44" t="str">
        <f t="shared" si="342"/>
        <v>US</v>
      </c>
      <c r="C4421" s="44" t="str">
        <f t="shared" si="343"/>
        <v>Power</v>
      </c>
      <c r="D4421" s="44" t="str">
        <f t="shared" si="344"/>
        <v>Physical</v>
      </c>
      <c r="E4421" s="44">
        <f>IF(VLOOKUP(S4421,'DD-Lookup'!$J$6:$L$50,3,FALSE)="Monthly",(YEAR(AC4421)-YEAR(AB4421))*12+MONTH(AC4421)-MONTH(AB4421)+1,(AC4421-AB4421+1))</f>
        <v>3</v>
      </c>
      <c r="F4421" s="218">
        <f t="shared" si="345"/>
        <v>150</v>
      </c>
      <c r="G4421" s="207">
        <v>1268277</v>
      </c>
      <c r="H4421" s="203">
        <v>37029.557037037041</v>
      </c>
      <c r="I4421" t="s">
        <v>2678</v>
      </c>
      <c r="M4421" t="s">
        <v>3301</v>
      </c>
      <c r="N4421" t="s">
        <v>2631</v>
      </c>
      <c r="O4421" t="s">
        <v>3788</v>
      </c>
      <c r="Q4421" s="204">
        <v>50</v>
      </c>
      <c r="S4421" t="s">
        <v>2475</v>
      </c>
      <c r="T4421" t="s">
        <v>3899</v>
      </c>
      <c r="U4421" s="206">
        <v>43</v>
      </c>
      <c r="V4421" t="s">
        <v>4131</v>
      </c>
      <c r="W4421" t="s">
        <v>2656</v>
      </c>
      <c r="X4421" t="s">
        <v>2657</v>
      </c>
      <c r="Y4421" t="s">
        <v>4166</v>
      </c>
      <c r="Z4421" t="s">
        <v>3527</v>
      </c>
      <c r="AA4421">
        <v>615669.1</v>
      </c>
      <c r="AB4421" s="203">
        <v>37040.875</v>
      </c>
      <c r="AC4421" s="203">
        <v>37042.875</v>
      </c>
    </row>
    <row r="4422" spans="1:29" x14ac:dyDescent="0.25">
      <c r="A4422" s="44" t="str">
        <f t="shared" si="341"/>
        <v>US Power Physical</v>
      </c>
      <c r="B4422" s="44" t="str">
        <f t="shared" si="342"/>
        <v>US</v>
      </c>
      <c r="C4422" s="44" t="str">
        <f t="shared" si="343"/>
        <v>Power</v>
      </c>
      <c r="D4422" s="44" t="str">
        <f t="shared" si="344"/>
        <v>Physical</v>
      </c>
      <c r="E4422" s="44">
        <f>IF(VLOOKUP(S4422,'DD-Lookup'!$J$6:$L$50,3,FALSE)="Monthly",(YEAR(AC4422)-YEAR(AB4422))*12+MONTH(AC4422)-MONTH(AB4422)+1,(AC4422-AB4422+1))</f>
        <v>1</v>
      </c>
      <c r="F4422" s="218">
        <f t="shared" si="345"/>
        <v>50</v>
      </c>
      <c r="G4422" s="207">
        <v>1268278</v>
      </c>
      <c r="H4422" s="203">
        <v>37029.557083333333</v>
      </c>
      <c r="I4422" t="s">
        <v>2721</v>
      </c>
      <c r="M4422" t="s">
        <v>3301</v>
      </c>
      <c r="N4422" t="s">
        <v>2631</v>
      </c>
      <c r="O4422" t="s">
        <v>784</v>
      </c>
      <c r="Q4422" s="204">
        <v>50</v>
      </c>
      <c r="S4422" t="s">
        <v>2475</v>
      </c>
      <c r="T4422" t="s">
        <v>3899</v>
      </c>
      <c r="U4422" s="206">
        <v>43</v>
      </c>
      <c r="V4422" t="s">
        <v>2722</v>
      </c>
      <c r="W4422" t="s">
        <v>2656</v>
      </c>
      <c r="X4422" t="s">
        <v>2657</v>
      </c>
      <c r="Y4422" t="s">
        <v>4166</v>
      </c>
      <c r="Z4422" t="s">
        <v>3527</v>
      </c>
      <c r="AA4422">
        <v>615670.1</v>
      </c>
      <c r="AB4422" s="203">
        <v>37043.875</v>
      </c>
      <c r="AC4422" s="203">
        <v>37043.875</v>
      </c>
    </row>
    <row r="4423" spans="1:29" x14ac:dyDescent="0.25">
      <c r="A4423" s="44" t="str">
        <f t="shared" si="341"/>
        <v>US Natural Gas Physical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Physical</v>
      </c>
      <c r="E4423" s="44">
        <f>IF(VLOOKUP(S4423,'DD-Lookup'!$J$6:$L$50,3,FALSE)="Monthly",(YEAR(AC4423)-YEAR(AB4423))*12+MONTH(AC4423)-MONTH(AB4423)+1,(AC4423-AB4423+1))</f>
        <v>1</v>
      </c>
      <c r="F4423" s="218">
        <f t="shared" si="345"/>
        <v>5000</v>
      </c>
      <c r="G4423" s="207">
        <v>1268279</v>
      </c>
      <c r="H4423" s="203">
        <v>37029.557164351849</v>
      </c>
      <c r="I4423" t="s">
        <v>2328</v>
      </c>
      <c r="M4423" t="s">
        <v>2476</v>
      </c>
      <c r="N4423" t="s">
        <v>3110</v>
      </c>
      <c r="O4423" t="s">
        <v>708</v>
      </c>
      <c r="P4423" s="204">
        <v>5000</v>
      </c>
      <c r="S4423" t="s">
        <v>2477</v>
      </c>
      <c r="T4423" t="s">
        <v>3899</v>
      </c>
      <c r="U4423" s="206">
        <v>4.165</v>
      </c>
      <c r="V4423" t="s">
        <v>2329</v>
      </c>
      <c r="W4423" t="s">
        <v>2319</v>
      </c>
      <c r="X4423" t="s">
        <v>2320</v>
      </c>
      <c r="Y4423" t="s">
        <v>3114</v>
      </c>
      <c r="Z4423" t="s">
        <v>3532</v>
      </c>
      <c r="AA4423">
        <v>798558</v>
      </c>
      <c r="AB4423" s="203">
        <v>37033.875</v>
      </c>
      <c r="AC4423" s="203">
        <v>37033.875</v>
      </c>
    </row>
    <row r="4424" spans="1:29" x14ac:dyDescent="0.25">
      <c r="A4424" s="44" t="str">
        <f t="shared" si="341"/>
        <v xml:space="preserve"> Natural Gas Physical</v>
      </c>
      <c r="B4424" s="44" t="str">
        <f t="shared" si="342"/>
        <v/>
      </c>
      <c r="C4424" s="44" t="str">
        <f t="shared" si="343"/>
        <v>Natural Gas</v>
      </c>
      <c r="D4424" s="44" t="str">
        <f t="shared" si="344"/>
        <v>Physical</v>
      </c>
      <c r="E4424" s="44">
        <f>IF(VLOOKUP(S4424,'DD-Lookup'!$J$6:$L$50,3,FALSE)="Monthly",(YEAR(AC4424)-YEAR(AB4424))*12+MONTH(AC4424)-MONTH(AB4424)+1,(AC4424-AB4424+1))</f>
        <v>30</v>
      </c>
      <c r="F4424" s="218">
        <f t="shared" si="345"/>
        <v>150000</v>
      </c>
      <c r="G4424" s="207">
        <v>1268280</v>
      </c>
      <c r="H4424" s="203">
        <v>37029.557662037034</v>
      </c>
      <c r="I4424" t="s">
        <v>2783</v>
      </c>
      <c r="M4424" t="s">
        <v>2476</v>
      </c>
      <c r="N4424" t="s">
        <v>2391</v>
      </c>
      <c r="O4424" t="s">
        <v>3715</v>
      </c>
      <c r="P4424" s="204">
        <v>5000</v>
      </c>
      <c r="S4424" t="s">
        <v>4050</v>
      </c>
      <c r="T4424" t="s">
        <v>2392</v>
      </c>
      <c r="U4424" s="206">
        <v>5.585</v>
      </c>
      <c r="V4424" t="s">
        <v>3195</v>
      </c>
      <c r="W4424" t="s">
        <v>2979</v>
      </c>
      <c r="X4424" t="s">
        <v>2395</v>
      </c>
      <c r="Y4424" t="s">
        <v>3114</v>
      </c>
      <c r="Z4424" t="s">
        <v>3533</v>
      </c>
      <c r="AA4424">
        <v>798559</v>
      </c>
      <c r="AB4424" s="203">
        <v>37043.875</v>
      </c>
      <c r="AC4424" s="203">
        <v>37072.875</v>
      </c>
    </row>
    <row r="4425" spans="1:29" x14ac:dyDescent="0.25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151</v>
      </c>
      <c r="F4425" s="218">
        <f t="shared" si="345"/>
        <v>755000</v>
      </c>
      <c r="G4425" s="207">
        <v>1268282</v>
      </c>
      <c r="H4425" s="203">
        <v>37029.557812500003</v>
      </c>
      <c r="I4425" t="s">
        <v>3109</v>
      </c>
      <c r="M4425" t="s">
        <v>2476</v>
      </c>
      <c r="N4425" t="s">
        <v>2711</v>
      </c>
      <c r="O4425" t="s">
        <v>3148</v>
      </c>
      <c r="Q4425" s="204">
        <v>5000</v>
      </c>
      <c r="S4425" t="s">
        <v>2477</v>
      </c>
      <c r="T4425" t="s">
        <v>3899</v>
      </c>
      <c r="U4425" s="206">
        <v>4.71</v>
      </c>
      <c r="V4425" t="s">
        <v>2335</v>
      </c>
      <c r="W4425" t="s">
        <v>3390</v>
      </c>
      <c r="X4425" t="s">
        <v>2713</v>
      </c>
      <c r="Y4425" t="s">
        <v>3964</v>
      </c>
      <c r="Z4425" t="s">
        <v>3532</v>
      </c>
      <c r="AA4425" t="s">
        <v>831</v>
      </c>
      <c r="AB4425" s="203">
        <v>37196</v>
      </c>
      <c r="AC4425" s="203">
        <v>37346</v>
      </c>
    </row>
    <row r="4426" spans="1:29" x14ac:dyDescent="0.25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30</v>
      </c>
      <c r="F4426" s="218">
        <f t="shared" si="345"/>
        <v>600000</v>
      </c>
      <c r="G4426" s="207">
        <v>1268283</v>
      </c>
      <c r="H4426" s="203">
        <v>37029.557858796295</v>
      </c>
      <c r="I4426" t="s">
        <v>3639</v>
      </c>
      <c r="M4426" t="s">
        <v>2476</v>
      </c>
      <c r="N4426" t="s">
        <v>2711</v>
      </c>
      <c r="O4426" t="s">
        <v>2712</v>
      </c>
      <c r="Q4426" s="204">
        <v>20000</v>
      </c>
      <c r="S4426" t="s">
        <v>2477</v>
      </c>
      <c r="T4426" t="s">
        <v>3899</v>
      </c>
      <c r="U4426" s="206">
        <v>4.2149999999999999</v>
      </c>
      <c r="V4426" t="s">
        <v>2361</v>
      </c>
      <c r="W4426" t="s">
        <v>3390</v>
      </c>
      <c r="X4426" t="s">
        <v>2713</v>
      </c>
      <c r="Y4426" t="s">
        <v>3964</v>
      </c>
      <c r="Z4426" t="s">
        <v>3532</v>
      </c>
      <c r="AA4426" t="s">
        <v>832</v>
      </c>
      <c r="AB4426" s="203">
        <v>37043.875</v>
      </c>
      <c r="AC4426" s="203">
        <v>37072.875</v>
      </c>
    </row>
    <row r="4427" spans="1:29" x14ac:dyDescent="0.25">
      <c r="A4427" s="44" t="str">
        <f t="shared" ref="A4427:A4490" si="346">B4427&amp;" "&amp;C4427&amp;" "&amp;D4427</f>
        <v xml:space="preserve"> Metals Financial</v>
      </c>
      <c r="B4427" s="44" t="str">
        <f t="shared" ref="B4427:B4490" si="347">IF((LEFT(N4427,2)="US"),"US","")</f>
        <v/>
      </c>
      <c r="C4427" s="44" t="str">
        <f t="shared" ref="C4427:C4490" si="348">M4427</f>
        <v>Metals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</v>
      </c>
      <c r="F4427" s="218">
        <f t="shared" ref="F4427:F4490" si="350">E4427*SUM(P4427:Q4427)</f>
        <v>5</v>
      </c>
      <c r="G4427" s="207">
        <v>1268284</v>
      </c>
      <c r="H4427" s="203">
        <v>37029.557881944442</v>
      </c>
      <c r="I4427" t="s">
        <v>1191</v>
      </c>
      <c r="M4427" t="s">
        <v>2482</v>
      </c>
      <c r="N4427" t="s">
        <v>3896</v>
      </c>
      <c r="O4427" t="s">
        <v>3897</v>
      </c>
      <c r="Q4427" s="204">
        <v>5</v>
      </c>
      <c r="S4427" t="s">
        <v>3898</v>
      </c>
      <c r="T4427" t="s">
        <v>3899</v>
      </c>
      <c r="U4427" s="206">
        <v>1724</v>
      </c>
      <c r="V4427" t="s">
        <v>1622</v>
      </c>
      <c r="W4427" t="s">
        <v>2774</v>
      </c>
      <c r="X4427" t="s">
        <v>3902</v>
      </c>
      <c r="Y4427" t="s">
        <v>3903</v>
      </c>
      <c r="Z4427" t="s">
        <v>3904</v>
      </c>
      <c r="AA4427">
        <v>2140044</v>
      </c>
    </row>
    <row r="4428" spans="1:29" x14ac:dyDescent="0.25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151</v>
      </c>
      <c r="F4428" s="218">
        <f t="shared" si="350"/>
        <v>755000</v>
      </c>
      <c r="G4428" s="207">
        <v>1268285</v>
      </c>
      <c r="H4428" s="203">
        <v>37029.557962962965</v>
      </c>
      <c r="I4428" t="s">
        <v>3109</v>
      </c>
      <c r="M4428" t="s">
        <v>2476</v>
      </c>
      <c r="N4428" t="s">
        <v>2711</v>
      </c>
      <c r="O4428" t="s">
        <v>3148</v>
      </c>
      <c r="P4428" s="204">
        <v>5000</v>
      </c>
      <c r="S4428" t="s">
        <v>2477</v>
      </c>
      <c r="T4428" t="s">
        <v>3899</v>
      </c>
      <c r="U4428" s="206">
        <v>4.7050000000000001</v>
      </c>
      <c r="V4428" t="s">
        <v>2335</v>
      </c>
      <c r="W4428" t="s">
        <v>3390</v>
      </c>
      <c r="X4428" t="s">
        <v>2713</v>
      </c>
      <c r="Y4428" t="s">
        <v>3964</v>
      </c>
      <c r="Z4428" t="s">
        <v>3532</v>
      </c>
      <c r="AA4428" t="s">
        <v>833</v>
      </c>
      <c r="AB4428" s="203">
        <v>37196</v>
      </c>
      <c r="AC4428" s="203">
        <v>37346</v>
      </c>
    </row>
    <row r="4429" spans="1:29" x14ac:dyDescent="0.25">
      <c r="A4429" s="44" t="str">
        <f t="shared" si="346"/>
        <v>US Crude Financial</v>
      </c>
      <c r="B4429" s="44" t="str">
        <f t="shared" si="347"/>
        <v>US</v>
      </c>
      <c r="C4429" s="44" t="str">
        <f t="shared" si="348"/>
        <v>Crude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1</v>
      </c>
      <c r="F4429" s="218">
        <f t="shared" si="350"/>
        <v>50000</v>
      </c>
      <c r="G4429" s="207">
        <v>1268286</v>
      </c>
      <c r="H4429" s="203">
        <v>37029.558009259257</v>
      </c>
      <c r="I4429" t="s">
        <v>4149</v>
      </c>
      <c r="M4429" t="s">
        <v>3626</v>
      </c>
      <c r="N4429" t="s">
        <v>4150</v>
      </c>
      <c r="O4429" t="s">
        <v>2550</v>
      </c>
      <c r="Q4429" s="204">
        <v>50000</v>
      </c>
      <c r="S4429" t="s">
        <v>2483</v>
      </c>
      <c r="T4429" t="s">
        <v>3899</v>
      </c>
      <c r="U4429" s="206">
        <v>30.04</v>
      </c>
      <c r="V4429" t="s">
        <v>2999</v>
      </c>
      <c r="W4429" t="s">
        <v>4153</v>
      </c>
      <c r="X4429" t="s">
        <v>4154</v>
      </c>
      <c r="Y4429" t="s">
        <v>3964</v>
      </c>
      <c r="Z4429" t="s">
        <v>3532</v>
      </c>
      <c r="AA4429" t="s">
        <v>834</v>
      </c>
      <c r="AB4429" s="203">
        <v>37073</v>
      </c>
      <c r="AC4429" s="203">
        <v>37103</v>
      </c>
    </row>
    <row r="4430" spans="1:29" x14ac:dyDescent="0.25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151</v>
      </c>
      <c r="F4430" s="218">
        <f t="shared" si="350"/>
        <v>755000</v>
      </c>
      <c r="G4430" s="207">
        <v>1268287</v>
      </c>
      <c r="H4430" s="203">
        <v>37029.558449074073</v>
      </c>
      <c r="I4430" t="s">
        <v>3639</v>
      </c>
      <c r="M4430" t="s">
        <v>2476</v>
      </c>
      <c r="N4430" t="s">
        <v>2711</v>
      </c>
      <c r="O4430" t="s">
        <v>3148</v>
      </c>
      <c r="Q4430" s="204">
        <v>5000</v>
      </c>
      <c r="S4430" t="s">
        <v>2477</v>
      </c>
      <c r="T4430" t="s">
        <v>3899</v>
      </c>
      <c r="U4430" s="206">
        <v>4.71</v>
      </c>
      <c r="V4430" t="s">
        <v>2361</v>
      </c>
      <c r="W4430" t="s">
        <v>3390</v>
      </c>
      <c r="X4430" t="s">
        <v>2713</v>
      </c>
      <c r="Y4430" t="s">
        <v>3964</v>
      </c>
      <c r="Z4430" t="s">
        <v>3532</v>
      </c>
      <c r="AA4430" t="s">
        <v>835</v>
      </c>
      <c r="AB4430" s="203">
        <v>37196</v>
      </c>
      <c r="AC4430" s="203">
        <v>37346</v>
      </c>
    </row>
    <row r="4431" spans="1:29" x14ac:dyDescent="0.25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30</v>
      </c>
      <c r="F4431" s="218">
        <f t="shared" si="350"/>
        <v>150000</v>
      </c>
      <c r="G4431" s="207">
        <v>1268288</v>
      </c>
      <c r="H4431" s="203">
        <v>37029.558645833335</v>
      </c>
      <c r="I4431" t="s">
        <v>3240</v>
      </c>
      <c r="M4431" t="s">
        <v>2476</v>
      </c>
      <c r="N4431" t="s">
        <v>3125</v>
      </c>
      <c r="O4431" t="s">
        <v>2403</v>
      </c>
      <c r="P4431" s="204">
        <v>5000</v>
      </c>
      <c r="S4431" t="s">
        <v>2477</v>
      </c>
      <c r="T4431" t="s">
        <v>3899</v>
      </c>
      <c r="U4431" s="206">
        <v>-1.4</v>
      </c>
      <c r="V4431" t="s">
        <v>3676</v>
      </c>
      <c r="W4431" t="s">
        <v>2404</v>
      </c>
      <c r="X4431" t="s">
        <v>2405</v>
      </c>
      <c r="Y4431" t="s">
        <v>3964</v>
      </c>
      <c r="Z4431" t="s">
        <v>3532</v>
      </c>
      <c r="AA4431" t="s">
        <v>836</v>
      </c>
      <c r="AB4431" s="203">
        <v>37043.875</v>
      </c>
      <c r="AC4431" s="203">
        <v>37072.875</v>
      </c>
    </row>
    <row r="4432" spans="1:29" x14ac:dyDescent="0.25">
      <c r="A4432" s="44" t="str">
        <f t="shared" si="346"/>
        <v>US LPG Financial</v>
      </c>
      <c r="B4432" s="44" t="str">
        <f t="shared" si="347"/>
        <v>US</v>
      </c>
      <c r="C4432" s="44" t="str">
        <f t="shared" si="348"/>
        <v>LPG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8">
        <f t="shared" si="350"/>
        <v>25000</v>
      </c>
      <c r="G4432" s="207">
        <v>1268289</v>
      </c>
      <c r="H4432" s="203">
        <v>37029.558831018519</v>
      </c>
      <c r="I4432" t="s">
        <v>837</v>
      </c>
      <c r="M4432" t="s">
        <v>2481</v>
      </c>
      <c r="N4432" t="s">
        <v>2758</v>
      </c>
      <c r="O4432" t="s">
        <v>2759</v>
      </c>
      <c r="Q4432" s="204">
        <v>25000</v>
      </c>
      <c r="S4432" t="s">
        <v>3235</v>
      </c>
      <c r="T4432" t="s">
        <v>3899</v>
      </c>
      <c r="U4432" s="206">
        <v>52.25</v>
      </c>
      <c r="V4432" t="s">
        <v>838</v>
      </c>
      <c r="W4432" t="s">
        <v>2760</v>
      </c>
      <c r="X4432" t="s">
        <v>2761</v>
      </c>
      <c r="Y4432" t="s">
        <v>3964</v>
      </c>
      <c r="Z4432" t="s">
        <v>3532</v>
      </c>
      <c r="AA4432" t="s">
        <v>839</v>
      </c>
      <c r="AB4432" s="203">
        <v>37043.875</v>
      </c>
      <c r="AC4432" s="203">
        <v>37072.875</v>
      </c>
    </row>
    <row r="4433" spans="1:29" x14ac:dyDescent="0.25">
      <c r="A4433" s="44" t="str">
        <f t="shared" si="346"/>
        <v>US Crude Financial</v>
      </c>
      <c r="B4433" s="44" t="str">
        <f t="shared" si="347"/>
        <v>US</v>
      </c>
      <c r="C4433" s="44" t="str">
        <f t="shared" si="348"/>
        <v>Crude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1</v>
      </c>
      <c r="F4433" s="218">
        <f t="shared" si="350"/>
        <v>50000</v>
      </c>
      <c r="G4433" s="207">
        <v>1268290</v>
      </c>
      <c r="H4433" s="203">
        <v>37029.558912037035</v>
      </c>
      <c r="I4433" t="s">
        <v>2710</v>
      </c>
      <c r="M4433" t="s">
        <v>3626</v>
      </c>
      <c r="N4433" t="s">
        <v>4150</v>
      </c>
      <c r="O4433" t="s">
        <v>4151</v>
      </c>
      <c r="Q4433" s="204">
        <v>50000</v>
      </c>
      <c r="S4433" t="s">
        <v>2483</v>
      </c>
      <c r="T4433" t="s">
        <v>3899</v>
      </c>
      <c r="U4433" s="206">
        <v>29.62</v>
      </c>
      <c r="V4433" t="s">
        <v>2997</v>
      </c>
      <c r="W4433" t="s">
        <v>4153</v>
      </c>
      <c r="X4433" t="s">
        <v>4154</v>
      </c>
      <c r="Y4433" t="s">
        <v>3964</v>
      </c>
      <c r="Z4433" t="s">
        <v>3532</v>
      </c>
      <c r="AA4433" t="s">
        <v>840</v>
      </c>
      <c r="AB4433" s="203">
        <v>37043</v>
      </c>
      <c r="AC4433" s="203">
        <v>37072</v>
      </c>
    </row>
    <row r="4434" spans="1:29" x14ac:dyDescent="0.25">
      <c r="A4434" s="44" t="str">
        <f t="shared" si="346"/>
        <v>US Crude Financial</v>
      </c>
      <c r="B4434" s="44" t="str">
        <f t="shared" si="347"/>
        <v>US</v>
      </c>
      <c r="C4434" s="44" t="str">
        <f t="shared" si="348"/>
        <v>Crude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8">
        <f t="shared" si="350"/>
        <v>50000</v>
      </c>
      <c r="G4434" s="207">
        <v>1268291</v>
      </c>
      <c r="H4434" s="203">
        <v>37029.559016203704</v>
      </c>
      <c r="I4434" t="s">
        <v>2710</v>
      </c>
      <c r="M4434" t="s">
        <v>3626</v>
      </c>
      <c r="N4434" t="s">
        <v>4150</v>
      </c>
      <c r="O4434" t="s">
        <v>2550</v>
      </c>
      <c r="Q4434" s="204">
        <v>50000</v>
      </c>
      <c r="S4434" t="s">
        <v>2483</v>
      </c>
      <c r="T4434" t="s">
        <v>3899</v>
      </c>
      <c r="U4434" s="206">
        <v>30.08</v>
      </c>
      <c r="V4434" t="s">
        <v>3705</v>
      </c>
      <c r="W4434" t="s">
        <v>4153</v>
      </c>
      <c r="X4434" t="s">
        <v>4154</v>
      </c>
      <c r="Y4434" t="s">
        <v>3964</v>
      </c>
      <c r="Z4434" t="s">
        <v>3532</v>
      </c>
      <c r="AA4434" t="s">
        <v>841</v>
      </c>
      <c r="AB4434" s="203">
        <v>37073</v>
      </c>
      <c r="AC4434" s="203">
        <v>37103</v>
      </c>
    </row>
    <row r="4435" spans="1:29" x14ac:dyDescent="0.25">
      <c r="A4435" s="44" t="str">
        <f t="shared" si="346"/>
        <v>US LPG Financial</v>
      </c>
      <c r="B4435" s="44" t="str">
        <f t="shared" si="347"/>
        <v>US</v>
      </c>
      <c r="C4435" s="44" t="str">
        <f t="shared" si="348"/>
        <v>LPG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</v>
      </c>
      <c r="F4435" s="218">
        <f t="shared" si="350"/>
        <v>15000</v>
      </c>
      <c r="G4435" s="207">
        <v>1268293</v>
      </c>
      <c r="H4435" s="203">
        <v>37029.559062499997</v>
      </c>
      <c r="I4435" t="s">
        <v>3831</v>
      </c>
      <c r="M4435" t="s">
        <v>2481</v>
      </c>
      <c r="N4435" t="s">
        <v>580</v>
      </c>
      <c r="O4435" t="s">
        <v>581</v>
      </c>
      <c r="Q4435" s="204">
        <v>15000</v>
      </c>
      <c r="S4435" t="s">
        <v>3235</v>
      </c>
      <c r="T4435" t="s">
        <v>3899</v>
      </c>
      <c r="U4435" s="206">
        <v>37.125</v>
      </c>
      <c r="V4435" t="s">
        <v>3212</v>
      </c>
      <c r="W4435" t="s">
        <v>583</v>
      </c>
      <c r="X4435" t="s">
        <v>584</v>
      </c>
      <c r="Y4435" t="s">
        <v>3964</v>
      </c>
      <c r="Z4435" t="s">
        <v>3532</v>
      </c>
      <c r="AA4435" t="s">
        <v>842</v>
      </c>
      <c r="AB4435" s="203">
        <v>37043.875</v>
      </c>
      <c r="AC4435" s="203">
        <v>37072.875</v>
      </c>
    </row>
    <row r="4436" spans="1:29" x14ac:dyDescent="0.25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30</v>
      </c>
      <c r="F4436" s="218">
        <f t="shared" si="350"/>
        <v>300000</v>
      </c>
      <c r="G4436" s="207">
        <v>1268294</v>
      </c>
      <c r="H4436" s="203">
        <v>37029.559074074074</v>
      </c>
      <c r="I4436" t="s">
        <v>2699</v>
      </c>
      <c r="M4436" t="s">
        <v>2476</v>
      </c>
      <c r="N4436" t="s">
        <v>2711</v>
      </c>
      <c r="O4436" t="s">
        <v>2712</v>
      </c>
      <c r="Q4436" s="204">
        <v>10000</v>
      </c>
      <c r="S4436" t="s">
        <v>2477</v>
      </c>
      <c r="T4436" t="s">
        <v>3899</v>
      </c>
      <c r="U4436" s="206">
        <v>4.22</v>
      </c>
      <c r="V4436" t="s">
        <v>2988</v>
      </c>
      <c r="W4436" t="s">
        <v>3390</v>
      </c>
      <c r="X4436" t="s">
        <v>2713</v>
      </c>
      <c r="Y4436" t="s">
        <v>3964</v>
      </c>
      <c r="Z4436" t="s">
        <v>3532</v>
      </c>
      <c r="AA4436" t="s">
        <v>843</v>
      </c>
      <c r="AB4436" s="203">
        <v>37043.875</v>
      </c>
      <c r="AC4436" s="203">
        <v>37072.875</v>
      </c>
    </row>
    <row r="4437" spans="1:29" x14ac:dyDescent="0.25">
      <c r="A4437" s="44" t="str">
        <f t="shared" si="346"/>
        <v>US Natural Gas Financial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30</v>
      </c>
      <c r="F4437" s="218">
        <f t="shared" si="350"/>
        <v>150000</v>
      </c>
      <c r="G4437" s="207">
        <v>1268295</v>
      </c>
      <c r="H4437" s="203">
        <v>37029.559120370373</v>
      </c>
      <c r="I4437" t="s">
        <v>3109</v>
      </c>
      <c r="M4437" t="s">
        <v>2476</v>
      </c>
      <c r="N4437" t="s">
        <v>2711</v>
      </c>
      <c r="O4437" t="s">
        <v>2712</v>
      </c>
      <c r="Q4437" s="204">
        <v>5000</v>
      </c>
      <c r="S4437" t="s">
        <v>2477</v>
      </c>
      <c r="T4437" t="s">
        <v>3899</v>
      </c>
      <c r="U4437" s="206">
        <v>4.22</v>
      </c>
      <c r="V4437" t="s">
        <v>2335</v>
      </c>
      <c r="W4437" t="s">
        <v>3390</v>
      </c>
      <c r="X4437" t="s">
        <v>2713</v>
      </c>
      <c r="Y4437" t="s">
        <v>3964</v>
      </c>
      <c r="Z4437" t="s">
        <v>3532</v>
      </c>
      <c r="AA4437" t="s">
        <v>844</v>
      </c>
      <c r="AB4437" s="203">
        <v>37043.875</v>
      </c>
      <c r="AC4437" s="203">
        <v>37072.875</v>
      </c>
    </row>
    <row r="4438" spans="1:29" x14ac:dyDescent="0.25">
      <c r="A4438" s="44" t="str">
        <f t="shared" si="346"/>
        <v>US Natural Gas Financial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30</v>
      </c>
      <c r="F4438" s="218">
        <f t="shared" si="350"/>
        <v>150000</v>
      </c>
      <c r="G4438" s="207">
        <v>1268296</v>
      </c>
      <c r="H4438" s="203">
        <v>37029.559178240743</v>
      </c>
      <c r="I4438" t="s">
        <v>4149</v>
      </c>
      <c r="M4438" t="s">
        <v>2476</v>
      </c>
      <c r="N4438" t="s">
        <v>2711</v>
      </c>
      <c r="O4438" t="s">
        <v>2712</v>
      </c>
      <c r="Q4438" s="204">
        <v>5000</v>
      </c>
      <c r="S4438" t="s">
        <v>2477</v>
      </c>
      <c r="T4438" t="s">
        <v>3899</v>
      </c>
      <c r="U4438" s="206">
        <v>4.22</v>
      </c>
      <c r="V4438" t="s">
        <v>3669</v>
      </c>
      <c r="W4438" t="s">
        <v>3390</v>
      </c>
      <c r="X4438" t="s">
        <v>2713</v>
      </c>
      <c r="Y4438" t="s">
        <v>3964</v>
      </c>
      <c r="Z4438" t="s">
        <v>3532</v>
      </c>
      <c r="AA4438" t="s">
        <v>845</v>
      </c>
      <c r="AB4438" s="203">
        <v>37043.875</v>
      </c>
      <c r="AC4438" s="203">
        <v>37072.875</v>
      </c>
    </row>
    <row r="4439" spans="1:29" x14ac:dyDescent="0.25">
      <c r="A4439" s="44" t="str">
        <f t="shared" si="346"/>
        <v>US Crude Financial</v>
      </c>
      <c r="B4439" s="44" t="str">
        <f t="shared" si="347"/>
        <v>US</v>
      </c>
      <c r="C4439" s="44" t="str">
        <f t="shared" si="348"/>
        <v>Crude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</v>
      </c>
      <c r="F4439" s="218">
        <f t="shared" si="350"/>
        <v>50000</v>
      </c>
      <c r="G4439" s="207">
        <v>1268302</v>
      </c>
      <c r="H4439" s="203">
        <v>37029.559756944444</v>
      </c>
      <c r="I4439" t="s">
        <v>4149</v>
      </c>
      <c r="M4439" t="s">
        <v>3626</v>
      </c>
      <c r="N4439" t="s">
        <v>4150</v>
      </c>
      <c r="O4439" t="s">
        <v>2550</v>
      </c>
      <c r="Q4439" s="204">
        <v>50000</v>
      </c>
      <c r="S4439" t="s">
        <v>2483</v>
      </c>
      <c r="T4439" t="s">
        <v>3899</v>
      </c>
      <c r="U4439" s="206">
        <v>30.12</v>
      </c>
      <c r="V4439" t="s">
        <v>2999</v>
      </c>
      <c r="W4439" t="s">
        <v>4153</v>
      </c>
      <c r="X4439" t="s">
        <v>4154</v>
      </c>
      <c r="Y4439" t="s">
        <v>3964</v>
      </c>
      <c r="Z4439" t="s">
        <v>3532</v>
      </c>
      <c r="AA4439" t="s">
        <v>846</v>
      </c>
      <c r="AB4439" s="203">
        <v>37073</v>
      </c>
      <c r="AC4439" s="203">
        <v>37103</v>
      </c>
    </row>
    <row r="4440" spans="1:29" x14ac:dyDescent="0.25">
      <c r="A4440" s="44" t="str">
        <f t="shared" si="346"/>
        <v>US Natural Gas Financial</v>
      </c>
      <c r="B4440" s="44" t="str">
        <f t="shared" si="347"/>
        <v>US</v>
      </c>
      <c r="C4440" s="44" t="str">
        <f t="shared" si="348"/>
        <v>Natural Gas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365</v>
      </c>
      <c r="F4440" s="218">
        <f t="shared" si="350"/>
        <v>182500</v>
      </c>
      <c r="G4440" s="207">
        <v>1268303</v>
      </c>
      <c r="H4440" s="203">
        <v>37029.559988425928</v>
      </c>
      <c r="I4440" t="s">
        <v>2717</v>
      </c>
      <c r="M4440" t="s">
        <v>2476</v>
      </c>
      <c r="N4440" t="s">
        <v>2711</v>
      </c>
      <c r="O4440" t="s">
        <v>3178</v>
      </c>
      <c r="Q4440" s="204">
        <v>500</v>
      </c>
      <c r="S4440" t="s">
        <v>2477</v>
      </c>
      <c r="T4440" t="s">
        <v>3899</v>
      </c>
      <c r="U4440" s="206">
        <v>4.415</v>
      </c>
      <c r="V4440" t="s">
        <v>2718</v>
      </c>
      <c r="W4440" t="s">
        <v>3390</v>
      </c>
      <c r="X4440" t="s">
        <v>2713</v>
      </c>
      <c r="Y4440" t="s">
        <v>3964</v>
      </c>
      <c r="Z4440" t="s">
        <v>3532</v>
      </c>
      <c r="AA4440" t="s">
        <v>847</v>
      </c>
      <c r="AB4440" s="203">
        <v>37257.875</v>
      </c>
      <c r="AC4440" s="203">
        <v>37621.875</v>
      </c>
    </row>
    <row r="4441" spans="1:29" x14ac:dyDescent="0.25">
      <c r="A4441" s="44" t="str">
        <f t="shared" si="346"/>
        <v>US Crude Financial</v>
      </c>
      <c r="B4441" s="44" t="str">
        <f t="shared" si="347"/>
        <v>US</v>
      </c>
      <c r="C4441" s="44" t="str">
        <f t="shared" si="348"/>
        <v>Crude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18">
        <f t="shared" si="350"/>
        <v>50000</v>
      </c>
      <c r="G4441" s="207">
        <v>1268305</v>
      </c>
      <c r="H4441" s="203">
        <v>37029.56013888889</v>
      </c>
      <c r="I4441" t="s">
        <v>2710</v>
      </c>
      <c r="M4441" t="s">
        <v>3626</v>
      </c>
      <c r="N4441" t="s">
        <v>4150</v>
      </c>
      <c r="O4441" t="s">
        <v>4151</v>
      </c>
      <c r="Q4441" s="204">
        <v>50000</v>
      </c>
      <c r="S4441" t="s">
        <v>2483</v>
      </c>
      <c r="T4441" t="s">
        <v>3899</v>
      </c>
      <c r="U4441" s="206">
        <v>29.7</v>
      </c>
      <c r="V4441" t="s">
        <v>3705</v>
      </c>
      <c r="W4441" t="s">
        <v>4153</v>
      </c>
      <c r="X4441" t="s">
        <v>4154</v>
      </c>
      <c r="Y4441" t="s">
        <v>3964</v>
      </c>
      <c r="Z4441" t="s">
        <v>3532</v>
      </c>
      <c r="AA4441" t="s">
        <v>848</v>
      </c>
      <c r="AB4441" s="203">
        <v>37043</v>
      </c>
      <c r="AC4441" s="203">
        <v>37072</v>
      </c>
    </row>
    <row r="4442" spans="1:29" x14ac:dyDescent="0.25">
      <c r="A4442" s="44" t="str">
        <f t="shared" si="346"/>
        <v>US Crude Financial</v>
      </c>
      <c r="B4442" s="44" t="str">
        <f t="shared" si="347"/>
        <v>US</v>
      </c>
      <c r="C4442" s="44" t="str">
        <f t="shared" si="348"/>
        <v>Crude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</v>
      </c>
      <c r="F4442" s="218">
        <f t="shared" si="350"/>
        <v>50000</v>
      </c>
      <c r="G4442" s="207">
        <v>1268306</v>
      </c>
      <c r="H4442" s="203">
        <v>37029.560381944444</v>
      </c>
      <c r="I4442" t="s">
        <v>2346</v>
      </c>
      <c r="M4442" t="s">
        <v>3626</v>
      </c>
      <c r="N4442" t="s">
        <v>4150</v>
      </c>
      <c r="O4442" t="s">
        <v>2550</v>
      </c>
      <c r="Q4442" s="204">
        <v>50000</v>
      </c>
      <c r="S4442" t="s">
        <v>2483</v>
      </c>
      <c r="T4442" t="s">
        <v>3899</v>
      </c>
      <c r="U4442" s="206">
        <v>30.16</v>
      </c>
      <c r="V4442" t="s">
        <v>2991</v>
      </c>
      <c r="W4442" t="s">
        <v>4153</v>
      </c>
      <c r="X4442" t="s">
        <v>4154</v>
      </c>
      <c r="Y4442" t="s">
        <v>3964</v>
      </c>
      <c r="Z4442" t="s">
        <v>3532</v>
      </c>
      <c r="AA4442" t="s">
        <v>849</v>
      </c>
      <c r="AB4442" s="203">
        <v>37073</v>
      </c>
      <c r="AC4442" s="203">
        <v>37103</v>
      </c>
    </row>
    <row r="4443" spans="1:29" x14ac:dyDescent="0.25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151</v>
      </c>
      <c r="F4443" s="218">
        <f t="shared" si="350"/>
        <v>755000</v>
      </c>
      <c r="G4443" s="207">
        <v>1268307</v>
      </c>
      <c r="H4443" s="203">
        <v>37029.560520833336</v>
      </c>
      <c r="I4443" t="s">
        <v>3869</v>
      </c>
      <c r="M4443" t="s">
        <v>2476</v>
      </c>
      <c r="N4443" t="s">
        <v>3125</v>
      </c>
      <c r="O4443" t="s">
        <v>2777</v>
      </c>
      <c r="Q4443" s="204">
        <v>5000</v>
      </c>
      <c r="S4443" t="s">
        <v>2477</v>
      </c>
      <c r="T4443" t="s">
        <v>3899</v>
      </c>
      <c r="U4443" s="206">
        <v>-3.2500000000000001E-2</v>
      </c>
      <c r="V4443" t="s">
        <v>850</v>
      </c>
      <c r="W4443" t="s">
        <v>2831</v>
      </c>
      <c r="X4443" t="s">
        <v>2832</v>
      </c>
      <c r="Y4443" t="s">
        <v>3964</v>
      </c>
      <c r="Z4443" t="s">
        <v>3532</v>
      </c>
      <c r="AA4443" t="s">
        <v>851</v>
      </c>
      <c r="AB4443" s="203">
        <v>37196</v>
      </c>
      <c r="AC4443" s="203">
        <v>37346</v>
      </c>
    </row>
    <row r="4444" spans="1:29" x14ac:dyDescent="0.25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31</v>
      </c>
      <c r="F4444" s="218">
        <f t="shared" si="350"/>
        <v>155000</v>
      </c>
      <c r="G4444" s="207">
        <v>1268308</v>
      </c>
      <c r="H4444" s="203">
        <v>37029.560636574075</v>
      </c>
      <c r="I4444" t="s">
        <v>3869</v>
      </c>
      <c r="M4444" t="s">
        <v>2476</v>
      </c>
      <c r="N4444" t="s">
        <v>3125</v>
      </c>
      <c r="O4444" t="s">
        <v>852</v>
      </c>
      <c r="Q4444" s="204">
        <v>5000</v>
      </c>
      <c r="S4444" t="s">
        <v>2477</v>
      </c>
      <c r="T4444" t="s">
        <v>3899</v>
      </c>
      <c r="U4444" s="206">
        <v>0.02</v>
      </c>
      <c r="V4444" t="s">
        <v>850</v>
      </c>
      <c r="W4444" t="s">
        <v>2831</v>
      </c>
      <c r="X4444" t="s">
        <v>2832</v>
      </c>
      <c r="Y4444" t="s">
        <v>3964</v>
      </c>
      <c r="Z4444" t="s">
        <v>3532</v>
      </c>
      <c r="AA4444" t="s">
        <v>853</v>
      </c>
      <c r="AB4444" s="203">
        <v>37165</v>
      </c>
      <c r="AC4444" s="203">
        <v>37195</v>
      </c>
    </row>
    <row r="4445" spans="1:29" x14ac:dyDescent="0.25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10</v>
      </c>
      <c r="F4445" s="218">
        <f t="shared" si="350"/>
        <v>250000</v>
      </c>
      <c r="G4445" s="207">
        <v>1268310</v>
      </c>
      <c r="H4445" s="203">
        <v>37029.560694444444</v>
      </c>
      <c r="I4445" t="s">
        <v>2876</v>
      </c>
      <c r="M4445" t="s">
        <v>2476</v>
      </c>
      <c r="N4445" t="s">
        <v>2711</v>
      </c>
      <c r="O4445" t="s">
        <v>558</v>
      </c>
      <c r="Q4445" s="204">
        <v>25000</v>
      </c>
      <c r="S4445" t="s">
        <v>2477</v>
      </c>
      <c r="T4445" t="s">
        <v>3899</v>
      </c>
      <c r="U4445" s="206">
        <v>4.17</v>
      </c>
      <c r="V4445" t="s">
        <v>3754</v>
      </c>
      <c r="W4445" t="s">
        <v>3181</v>
      </c>
      <c r="X4445" t="s">
        <v>2306</v>
      </c>
      <c r="Y4445" t="s">
        <v>3964</v>
      </c>
      <c r="Z4445" t="s">
        <v>3532</v>
      </c>
      <c r="AA4445" t="s">
        <v>854</v>
      </c>
      <c r="AB4445" s="203">
        <v>37033.875</v>
      </c>
      <c r="AC4445" s="203">
        <v>37042.875</v>
      </c>
    </row>
    <row r="4446" spans="1:29" x14ac:dyDescent="0.25">
      <c r="A4446" s="44" t="str">
        <f t="shared" si="346"/>
        <v>US Power Physical</v>
      </c>
      <c r="B4446" s="44" t="str">
        <f t="shared" si="347"/>
        <v>US</v>
      </c>
      <c r="C4446" s="44" t="str">
        <f t="shared" si="348"/>
        <v>Power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1</v>
      </c>
      <c r="F4446" s="218">
        <f t="shared" si="350"/>
        <v>50</v>
      </c>
      <c r="G4446" s="207">
        <v>1268311</v>
      </c>
      <c r="H4446" s="203">
        <v>37029.560995370368</v>
      </c>
      <c r="I4446" t="s">
        <v>2678</v>
      </c>
      <c r="M4446" t="s">
        <v>3301</v>
      </c>
      <c r="N4446" t="s">
        <v>2631</v>
      </c>
      <c r="O4446" t="s">
        <v>784</v>
      </c>
      <c r="Q4446" s="204">
        <v>50</v>
      </c>
      <c r="S4446" t="s">
        <v>2475</v>
      </c>
      <c r="T4446" t="s">
        <v>3899</v>
      </c>
      <c r="U4446" s="206">
        <v>43</v>
      </c>
      <c r="V4446" t="s">
        <v>4131</v>
      </c>
      <c r="W4446" t="s">
        <v>2656</v>
      </c>
      <c r="X4446" t="s">
        <v>2657</v>
      </c>
      <c r="Y4446" t="s">
        <v>4166</v>
      </c>
      <c r="Z4446" t="s">
        <v>3527</v>
      </c>
      <c r="AA4446">
        <v>615674.1</v>
      </c>
      <c r="AB4446" s="203">
        <v>37043.875</v>
      </c>
      <c r="AC4446" s="203">
        <v>37043.875</v>
      </c>
    </row>
    <row r="4447" spans="1:29" x14ac:dyDescent="0.25">
      <c r="A4447" s="44" t="str">
        <f t="shared" si="346"/>
        <v xml:space="preserve"> Natural Gas Physical</v>
      </c>
      <c r="B4447" s="44" t="str">
        <f t="shared" si="347"/>
        <v/>
      </c>
      <c r="C4447" s="44" t="str">
        <f t="shared" si="348"/>
        <v>Natural Gas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4</v>
      </c>
      <c r="F4447" s="218">
        <f t="shared" si="350"/>
        <v>16000</v>
      </c>
      <c r="G4447" s="207">
        <v>1268312</v>
      </c>
      <c r="H4447" s="203">
        <v>37029.561111111114</v>
      </c>
      <c r="I4447" t="s">
        <v>4174</v>
      </c>
      <c r="M4447" t="s">
        <v>2476</v>
      </c>
      <c r="N4447" t="s">
        <v>2391</v>
      </c>
      <c r="O4447" t="s">
        <v>2080</v>
      </c>
      <c r="Q4447" s="204">
        <v>4000</v>
      </c>
      <c r="S4447" t="s">
        <v>4050</v>
      </c>
      <c r="T4447" t="s">
        <v>2392</v>
      </c>
      <c r="U4447" s="206">
        <v>5.28</v>
      </c>
      <c r="V4447" t="s">
        <v>2970</v>
      </c>
      <c r="W4447" t="s">
        <v>2394</v>
      </c>
      <c r="X4447" t="s">
        <v>2395</v>
      </c>
      <c r="Y4447" t="s">
        <v>3114</v>
      </c>
      <c r="Z4447" t="s">
        <v>3533</v>
      </c>
      <c r="AA4447">
        <v>798561</v>
      </c>
      <c r="AB4447" s="203">
        <v>37029.875</v>
      </c>
      <c r="AC4447" s="203">
        <v>37032.875</v>
      </c>
    </row>
    <row r="4448" spans="1:29" x14ac:dyDescent="0.25">
      <c r="A4448" s="44" t="str">
        <f t="shared" si="346"/>
        <v>US Crude Financial</v>
      </c>
      <c r="B4448" s="44" t="str">
        <f t="shared" si="347"/>
        <v>US</v>
      </c>
      <c r="C4448" s="44" t="str">
        <f t="shared" si="348"/>
        <v>Crude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1</v>
      </c>
      <c r="F4448" s="218">
        <f t="shared" si="350"/>
        <v>50000</v>
      </c>
      <c r="G4448" s="207">
        <v>1268315</v>
      </c>
      <c r="H4448" s="203">
        <v>37029.561377314814</v>
      </c>
      <c r="I4448" t="s">
        <v>4149</v>
      </c>
      <c r="M4448" t="s">
        <v>3626</v>
      </c>
      <c r="N4448" t="s">
        <v>4150</v>
      </c>
      <c r="O4448" t="s">
        <v>2550</v>
      </c>
      <c r="Q4448" s="204">
        <v>50000</v>
      </c>
      <c r="S4448" t="s">
        <v>2483</v>
      </c>
      <c r="T4448" t="s">
        <v>3899</v>
      </c>
      <c r="U4448" s="206">
        <v>30.16</v>
      </c>
      <c r="V4448" t="s">
        <v>2999</v>
      </c>
      <c r="W4448" t="s">
        <v>4153</v>
      </c>
      <c r="X4448" t="s">
        <v>4154</v>
      </c>
      <c r="Y4448" t="s">
        <v>3964</v>
      </c>
      <c r="Z4448" t="s">
        <v>3532</v>
      </c>
      <c r="AA4448" t="s">
        <v>855</v>
      </c>
      <c r="AB4448" s="203">
        <v>37073</v>
      </c>
      <c r="AC4448" s="203">
        <v>37103</v>
      </c>
    </row>
    <row r="4449" spans="1:31" x14ac:dyDescent="0.25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30</v>
      </c>
      <c r="F4449" s="218">
        <f t="shared" si="350"/>
        <v>600000</v>
      </c>
      <c r="G4449" s="207">
        <v>1268317</v>
      </c>
      <c r="H4449" s="203">
        <v>37029.562025462961</v>
      </c>
      <c r="I4449" t="s">
        <v>3639</v>
      </c>
      <c r="M4449" t="s">
        <v>2476</v>
      </c>
      <c r="N4449" t="s">
        <v>2711</v>
      </c>
      <c r="O4449" t="s">
        <v>2712</v>
      </c>
      <c r="Q4449" s="204">
        <v>20000</v>
      </c>
      <c r="S4449" t="s">
        <v>2477</v>
      </c>
      <c r="T4449" t="s">
        <v>3899</v>
      </c>
      <c r="U4449" s="206">
        <v>4.2300000000000004</v>
      </c>
      <c r="V4449" t="s">
        <v>2361</v>
      </c>
      <c r="W4449" t="s">
        <v>3390</v>
      </c>
      <c r="X4449" t="s">
        <v>2713</v>
      </c>
      <c r="Y4449" t="s">
        <v>3964</v>
      </c>
      <c r="Z4449" t="s">
        <v>3532</v>
      </c>
      <c r="AA4449" t="s">
        <v>856</v>
      </c>
      <c r="AB4449" s="203">
        <v>37043.875</v>
      </c>
      <c r="AC4449" s="203">
        <v>37072.875</v>
      </c>
    </row>
    <row r="4450" spans="1:31" x14ac:dyDescent="0.25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10</v>
      </c>
      <c r="F4450" s="218">
        <f t="shared" si="350"/>
        <v>250000</v>
      </c>
      <c r="G4450" s="207">
        <v>1268319</v>
      </c>
      <c r="H4450" s="203">
        <v>37029.562175925923</v>
      </c>
      <c r="I4450" t="s">
        <v>2876</v>
      </c>
      <c r="M4450" t="s">
        <v>2476</v>
      </c>
      <c r="N4450" t="s">
        <v>2711</v>
      </c>
      <c r="O4450" t="s">
        <v>558</v>
      </c>
      <c r="Q4450" s="204">
        <v>25000</v>
      </c>
      <c r="S4450" t="s">
        <v>2477</v>
      </c>
      <c r="T4450" t="s">
        <v>3899</v>
      </c>
      <c r="U4450" s="206">
        <v>4.1749999999999998</v>
      </c>
      <c r="V4450" t="s">
        <v>3754</v>
      </c>
      <c r="W4450" t="s">
        <v>3181</v>
      </c>
      <c r="X4450" t="s">
        <v>2306</v>
      </c>
      <c r="Y4450" t="s">
        <v>3964</v>
      </c>
      <c r="Z4450" t="s">
        <v>3532</v>
      </c>
      <c r="AA4450" t="s">
        <v>857</v>
      </c>
      <c r="AB4450" s="203">
        <v>37033.875</v>
      </c>
      <c r="AC4450" s="203">
        <v>37042.875</v>
      </c>
    </row>
    <row r="4451" spans="1:31" x14ac:dyDescent="0.25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153</v>
      </c>
      <c r="F4451" s="218">
        <f t="shared" si="350"/>
        <v>1530000</v>
      </c>
      <c r="G4451" s="207">
        <v>1268321</v>
      </c>
      <c r="H4451" s="203">
        <v>37029.562407407408</v>
      </c>
      <c r="I4451" t="s">
        <v>2328</v>
      </c>
      <c r="M4451" t="s">
        <v>2476</v>
      </c>
      <c r="N4451" t="s">
        <v>3125</v>
      </c>
      <c r="O4451" t="s">
        <v>2506</v>
      </c>
      <c r="Q4451" s="204">
        <v>10000</v>
      </c>
      <c r="S4451" t="s">
        <v>2477</v>
      </c>
      <c r="T4451" t="s">
        <v>3899</v>
      </c>
      <c r="U4451" s="206">
        <v>0.15</v>
      </c>
      <c r="V4451" t="s">
        <v>1998</v>
      </c>
      <c r="W4451" t="s">
        <v>2384</v>
      </c>
      <c r="X4451" t="s">
        <v>2385</v>
      </c>
      <c r="Y4451" t="s">
        <v>3964</v>
      </c>
      <c r="Z4451" t="s">
        <v>3532</v>
      </c>
      <c r="AA4451" t="s">
        <v>858</v>
      </c>
      <c r="AB4451" s="203">
        <v>37043</v>
      </c>
      <c r="AC4451" s="203">
        <v>37195</v>
      </c>
    </row>
    <row r="4452" spans="1:31" x14ac:dyDescent="0.25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30</v>
      </c>
      <c r="F4452" s="218">
        <f t="shared" si="350"/>
        <v>600000</v>
      </c>
      <c r="G4452" s="207">
        <v>1268325</v>
      </c>
      <c r="H4452" s="203">
        <v>37029.5628125</v>
      </c>
      <c r="I4452" t="s">
        <v>2710</v>
      </c>
      <c r="M4452" t="s">
        <v>2476</v>
      </c>
      <c r="N4452" t="s">
        <v>2711</v>
      </c>
      <c r="O4452" t="s">
        <v>2712</v>
      </c>
      <c r="Q4452" s="204">
        <v>20000</v>
      </c>
      <c r="S4452" t="s">
        <v>2477</v>
      </c>
      <c r="T4452" t="s">
        <v>3899</v>
      </c>
      <c r="U4452" s="206">
        <v>4.2300000000000004</v>
      </c>
      <c r="V4452" t="s">
        <v>2951</v>
      </c>
      <c r="W4452" t="s">
        <v>3390</v>
      </c>
      <c r="X4452" t="s">
        <v>2713</v>
      </c>
      <c r="Y4452" t="s">
        <v>3964</v>
      </c>
      <c r="Z4452" t="s">
        <v>3532</v>
      </c>
      <c r="AA4452" t="s">
        <v>859</v>
      </c>
      <c r="AB4452" s="203">
        <v>37043.875</v>
      </c>
      <c r="AC4452" s="203">
        <v>37072.875</v>
      </c>
    </row>
    <row r="4453" spans="1:31" x14ac:dyDescent="0.25">
      <c r="A4453" s="44" t="str">
        <f t="shared" si="346"/>
        <v>US Crude Financial</v>
      </c>
      <c r="B4453" s="44" t="str">
        <f t="shared" si="347"/>
        <v>US</v>
      </c>
      <c r="C4453" s="44" t="str">
        <f t="shared" si="348"/>
        <v>Crude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1</v>
      </c>
      <c r="F4453" s="218">
        <f t="shared" si="350"/>
        <v>50000</v>
      </c>
      <c r="G4453" s="207">
        <v>1268327</v>
      </c>
      <c r="H4453" s="203">
        <v>37029.562974537039</v>
      </c>
      <c r="I4453" t="s">
        <v>2710</v>
      </c>
      <c r="M4453" t="s">
        <v>3626</v>
      </c>
      <c r="N4453" t="s">
        <v>4150</v>
      </c>
      <c r="O4453" t="s">
        <v>4151</v>
      </c>
      <c r="Q4453" s="204">
        <v>50000</v>
      </c>
      <c r="S4453" t="s">
        <v>2483</v>
      </c>
      <c r="T4453" t="s">
        <v>3899</v>
      </c>
      <c r="U4453" s="206">
        <v>29.74</v>
      </c>
      <c r="V4453" t="s">
        <v>3776</v>
      </c>
      <c r="W4453" t="s">
        <v>4153</v>
      </c>
      <c r="X4453" t="s">
        <v>4154</v>
      </c>
      <c r="Y4453" t="s">
        <v>3964</v>
      </c>
      <c r="Z4453" t="s">
        <v>3532</v>
      </c>
      <c r="AA4453" t="s">
        <v>860</v>
      </c>
      <c r="AB4453" s="203">
        <v>37043</v>
      </c>
      <c r="AC4453" s="203">
        <v>37072</v>
      </c>
    </row>
    <row r="4454" spans="1:31" x14ac:dyDescent="0.25">
      <c r="A4454" s="44" t="str">
        <f t="shared" si="346"/>
        <v>US Natural Gas Physical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1</v>
      </c>
      <c r="F4454" s="218">
        <f t="shared" si="350"/>
        <v>10000</v>
      </c>
      <c r="G4454" s="207">
        <v>1268328</v>
      </c>
      <c r="H4454" s="203">
        <v>37029.563055555554</v>
      </c>
      <c r="I4454" t="s">
        <v>2853</v>
      </c>
      <c r="M4454" t="s">
        <v>2476</v>
      </c>
      <c r="N4454" t="s">
        <v>3110</v>
      </c>
      <c r="O4454" t="s">
        <v>708</v>
      </c>
      <c r="Q4454" s="204">
        <v>10000</v>
      </c>
      <c r="S4454" t="s">
        <v>2477</v>
      </c>
      <c r="T4454" t="s">
        <v>3899</v>
      </c>
      <c r="U4454" s="206">
        <v>4.1749999999999998</v>
      </c>
      <c r="V4454" t="s">
        <v>2854</v>
      </c>
      <c r="W4454" t="s">
        <v>2319</v>
      </c>
      <c r="X4454" t="s">
        <v>2320</v>
      </c>
      <c r="Y4454" t="s">
        <v>3114</v>
      </c>
      <c r="Z4454" t="s">
        <v>3532</v>
      </c>
      <c r="AA4454">
        <v>798567</v>
      </c>
      <c r="AB4454" s="203">
        <v>37033.875</v>
      </c>
      <c r="AC4454" s="203">
        <v>37033.875</v>
      </c>
    </row>
    <row r="4455" spans="1:31" x14ac:dyDescent="0.25">
      <c r="A4455" s="44" t="str">
        <f t="shared" si="346"/>
        <v xml:space="preserve"> Natural Gas Financial</v>
      </c>
      <c r="B4455" s="44" t="str">
        <f t="shared" si="347"/>
        <v/>
      </c>
      <c r="C4455" s="44" t="str">
        <f t="shared" si="348"/>
        <v>Natural Gas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151</v>
      </c>
      <c r="F4455" s="218">
        <f t="shared" si="350"/>
        <v>755000</v>
      </c>
      <c r="G4455" s="207">
        <v>1268331</v>
      </c>
      <c r="H4455" s="203">
        <v>37029.563217592593</v>
      </c>
      <c r="I4455" t="s">
        <v>3128</v>
      </c>
      <c r="M4455" t="s">
        <v>2476</v>
      </c>
      <c r="N4455" t="s">
        <v>3842</v>
      </c>
      <c r="O4455" t="s">
        <v>1233</v>
      </c>
      <c r="P4455" s="204">
        <v>5000</v>
      </c>
      <c r="S4455" t="s">
        <v>2477</v>
      </c>
      <c r="T4455" t="s">
        <v>3899</v>
      </c>
      <c r="U4455" s="206">
        <v>-0.3</v>
      </c>
      <c r="V4455" t="s">
        <v>861</v>
      </c>
      <c r="W4455" t="s">
        <v>3844</v>
      </c>
      <c r="X4455" t="s">
        <v>3845</v>
      </c>
      <c r="Y4455" t="s">
        <v>3964</v>
      </c>
      <c r="Z4455" t="s">
        <v>3533</v>
      </c>
      <c r="AA4455" t="s">
        <v>862</v>
      </c>
      <c r="AB4455" s="203">
        <v>37196</v>
      </c>
      <c r="AC4455" s="203">
        <v>37346</v>
      </c>
    </row>
    <row r="4456" spans="1:31" x14ac:dyDescent="0.25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30</v>
      </c>
      <c r="F4456" s="218">
        <f t="shared" si="350"/>
        <v>75000</v>
      </c>
      <c r="G4456" s="207">
        <v>1268332</v>
      </c>
      <c r="H4456" s="203">
        <v>37029.56322916667</v>
      </c>
      <c r="I4456" t="s">
        <v>2704</v>
      </c>
      <c r="M4456" t="s">
        <v>2476</v>
      </c>
      <c r="N4456" t="s">
        <v>2711</v>
      </c>
      <c r="O4456" t="s">
        <v>2712</v>
      </c>
      <c r="Q4456" s="204">
        <v>2500</v>
      </c>
      <c r="S4456" t="s">
        <v>2477</v>
      </c>
      <c r="T4456" t="s">
        <v>3899</v>
      </c>
      <c r="U4456" s="206">
        <v>4.2350000000000003</v>
      </c>
      <c r="V4456" t="s">
        <v>3144</v>
      </c>
      <c r="W4456" t="s">
        <v>3390</v>
      </c>
      <c r="X4456" t="s">
        <v>2713</v>
      </c>
      <c r="Y4456" t="s">
        <v>3964</v>
      </c>
      <c r="Z4456" t="s">
        <v>3532</v>
      </c>
      <c r="AA4456" t="s">
        <v>863</v>
      </c>
      <c r="AB4456" s="203">
        <v>37043.875</v>
      </c>
      <c r="AC4456" s="203">
        <v>37072.875</v>
      </c>
      <c r="AE4456" s="116">
        <f>IF(S4456="Gallon",F4456/42,F4456)</f>
        <v>75000</v>
      </c>
    </row>
    <row r="4457" spans="1:31" x14ac:dyDescent="0.25">
      <c r="A4457" s="44" t="str">
        <f t="shared" si="346"/>
        <v>US Power Physical</v>
      </c>
      <c r="B4457" s="44" t="str">
        <f t="shared" si="347"/>
        <v>US</v>
      </c>
      <c r="C4457" s="44" t="str">
        <f t="shared" si="348"/>
        <v>Power</v>
      </c>
      <c r="D4457" s="44" t="str">
        <f t="shared" si="349"/>
        <v>Physical</v>
      </c>
      <c r="E4457" s="44">
        <f>IF(VLOOKUP(S4457,'DD-Lookup'!$J$6:$L$50,3,FALSE)="Monthly",(YEAR(AC4457)-YEAR(AB4457))*12+MONTH(AC4457)-MONTH(AB4457)+1,(AC4457-AB4457+1))</f>
        <v>3</v>
      </c>
      <c r="F4457" s="218">
        <f t="shared" si="350"/>
        <v>150</v>
      </c>
      <c r="G4457" s="207">
        <v>1268333</v>
      </c>
      <c r="H4457" s="203">
        <v>37029.563263888886</v>
      </c>
      <c r="I4457" t="s">
        <v>2678</v>
      </c>
      <c r="M4457" t="s">
        <v>3301</v>
      </c>
      <c r="N4457" t="s">
        <v>2631</v>
      </c>
      <c r="O4457" t="s">
        <v>3788</v>
      </c>
      <c r="Q4457" s="204">
        <v>50</v>
      </c>
      <c r="S4457" t="s">
        <v>2475</v>
      </c>
      <c r="T4457" t="s">
        <v>3899</v>
      </c>
      <c r="U4457" s="206">
        <v>43</v>
      </c>
      <c r="V4457" t="s">
        <v>4131</v>
      </c>
      <c r="W4457" t="s">
        <v>2656</v>
      </c>
      <c r="X4457" t="s">
        <v>2657</v>
      </c>
      <c r="Y4457" t="s">
        <v>4166</v>
      </c>
      <c r="Z4457" t="s">
        <v>3527</v>
      </c>
      <c r="AA4457">
        <v>615691.1</v>
      </c>
      <c r="AB4457" s="203">
        <v>37040.875</v>
      </c>
      <c r="AC4457" s="203">
        <v>37042.875</v>
      </c>
    </row>
    <row r="4458" spans="1:31" x14ac:dyDescent="0.25">
      <c r="A4458" s="44" t="str">
        <f t="shared" si="346"/>
        <v>US Natural Gas Financial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30</v>
      </c>
      <c r="F4458" s="218">
        <f t="shared" si="350"/>
        <v>3000</v>
      </c>
      <c r="G4458" s="207">
        <v>1268334</v>
      </c>
      <c r="H4458" s="203">
        <v>37029.563344907408</v>
      </c>
      <c r="I4458" t="s">
        <v>2757</v>
      </c>
      <c r="M4458" t="s">
        <v>2476</v>
      </c>
      <c r="N4458" t="s">
        <v>2985</v>
      </c>
      <c r="O4458" t="s">
        <v>2986</v>
      </c>
      <c r="Q4458" s="204">
        <v>100</v>
      </c>
      <c r="S4458" t="s">
        <v>2885</v>
      </c>
      <c r="T4458" t="s">
        <v>3899</v>
      </c>
      <c r="U4458" s="206">
        <v>0.14749999999999999</v>
      </c>
      <c r="V4458" t="s">
        <v>2561</v>
      </c>
      <c r="W4458" t="s">
        <v>2886</v>
      </c>
      <c r="X4458" t="s">
        <v>2887</v>
      </c>
      <c r="Y4458" t="s">
        <v>3964</v>
      </c>
      <c r="Z4458" t="s">
        <v>3532</v>
      </c>
      <c r="AA4458" t="s">
        <v>864</v>
      </c>
      <c r="AB4458" s="203">
        <v>37043</v>
      </c>
      <c r="AC4458" s="203">
        <v>37072</v>
      </c>
    </row>
    <row r="4459" spans="1:31" x14ac:dyDescent="0.25">
      <c r="A4459" s="44" t="str">
        <f t="shared" si="346"/>
        <v>US Crude Financial</v>
      </c>
      <c r="B4459" s="44" t="str">
        <f t="shared" si="347"/>
        <v>US</v>
      </c>
      <c r="C4459" s="44" t="str">
        <f t="shared" si="348"/>
        <v>Crude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8">
        <f t="shared" si="350"/>
        <v>25000</v>
      </c>
      <c r="G4459" s="207">
        <v>1268336</v>
      </c>
      <c r="H4459" s="203">
        <v>37029.563414351855</v>
      </c>
      <c r="I4459" t="s">
        <v>2710</v>
      </c>
      <c r="M4459" t="s">
        <v>3626</v>
      </c>
      <c r="N4459" t="s">
        <v>3698</v>
      </c>
      <c r="O4459" t="s">
        <v>3829</v>
      </c>
      <c r="P4459" s="204">
        <v>25000</v>
      </c>
      <c r="S4459" t="s">
        <v>2479</v>
      </c>
      <c r="T4459" t="s">
        <v>3899</v>
      </c>
      <c r="U4459" s="206">
        <v>-0.44</v>
      </c>
      <c r="V4459" t="s">
        <v>3776</v>
      </c>
      <c r="W4459" t="s">
        <v>3700</v>
      </c>
      <c r="X4459" t="s">
        <v>3701</v>
      </c>
      <c r="Y4459" t="s">
        <v>3964</v>
      </c>
      <c r="Z4459" t="s">
        <v>3532</v>
      </c>
      <c r="AA4459" t="s">
        <v>865</v>
      </c>
      <c r="AB4459" s="203">
        <v>37043</v>
      </c>
      <c r="AC4459" s="203">
        <v>37072</v>
      </c>
    </row>
    <row r="4460" spans="1:31" x14ac:dyDescent="0.25">
      <c r="A4460" s="44" t="str">
        <f t="shared" si="346"/>
        <v>US Crude Financial</v>
      </c>
      <c r="B4460" s="44" t="str">
        <f t="shared" si="347"/>
        <v>US</v>
      </c>
      <c r="C4460" s="44" t="str">
        <f t="shared" si="348"/>
        <v>Crude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1</v>
      </c>
      <c r="F4460" s="218">
        <f t="shared" si="350"/>
        <v>25000</v>
      </c>
      <c r="G4460" s="207">
        <v>1268339</v>
      </c>
      <c r="H4460" s="203">
        <v>37029.563969907409</v>
      </c>
      <c r="I4460" t="s">
        <v>4149</v>
      </c>
      <c r="M4460" t="s">
        <v>3626</v>
      </c>
      <c r="N4460" t="s">
        <v>4150</v>
      </c>
      <c r="O4460" t="s">
        <v>4151</v>
      </c>
      <c r="P4460" s="204">
        <v>25000</v>
      </c>
      <c r="S4460" t="s">
        <v>2483</v>
      </c>
      <c r="T4460" t="s">
        <v>3899</v>
      </c>
      <c r="U4460" s="206">
        <v>29.76</v>
      </c>
      <c r="V4460" t="s">
        <v>2372</v>
      </c>
      <c r="W4460" t="s">
        <v>4153</v>
      </c>
      <c r="X4460" t="s">
        <v>4154</v>
      </c>
      <c r="Y4460" t="s">
        <v>3964</v>
      </c>
      <c r="Z4460" t="s">
        <v>3532</v>
      </c>
      <c r="AA4460" t="s">
        <v>866</v>
      </c>
      <c r="AB4460" s="203">
        <v>37043</v>
      </c>
      <c r="AC4460" s="203">
        <v>37072</v>
      </c>
    </row>
    <row r="4461" spans="1:31" x14ac:dyDescent="0.25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30</v>
      </c>
      <c r="F4461" s="218">
        <f t="shared" si="350"/>
        <v>450000</v>
      </c>
      <c r="G4461" s="207">
        <v>1268340</v>
      </c>
      <c r="H4461" s="203">
        <v>37029.564143518517</v>
      </c>
      <c r="I4461" t="s">
        <v>4149</v>
      </c>
      <c r="M4461" t="s">
        <v>2476</v>
      </c>
      <c r="N4461" t="s">
        <v>2711</v>
      </c>
      <c r="O4461" t="s">
        <v>2712</v>
      </c>
      <c r="Q4461" s="204">
        <v>15000</v>
      </c>
      <c r="S4461" t="s">
        <v>2477</v>
      </c>
      <c r="T4461" t="s">
        <v>3899</v>
      </c>
      <c r="U4461" s="206">
        <v>4.2300000000000004</v>
      </c>
      <c r="V4461" t="s">
        <v>3669</v>
      </c>
      <c r="W4461" t="s">
        <v>3390</v>
      </c>
      <c r="X4461" t="s">
        <v>2713</v>
      </c>
      <c r="Y4461" t="s">
        <v>3964</v>
      </c>
      <c r="Z4461" t="s">
        <v>3532</v>
      </c>
      <c r="AA4461" t="s">
        <v>867</v>
      </c>
      <c r="AB4461" s="203">
        <v>37043.875</v>
      </c>
      <c r="AC4461" s="203">
        <v>37072.875</v>
      </c>
    </row>
    <row r="4462" spans="1:31" x14ac:dyDescent="0.25">
      <c r="A4462" s="44" t="str">
        <f t="shared" si="346"/>
        <v>US Power Physical</v>
      </c>
      <c r="B4462" s="44" t="str">
        <f t="shared" si="347"/>
        <v>US</v>
      </c>
      <c r="C4462" s="44" t="str">
        <f t="shared" si="348"/>
        <v>Power</v>
      </c>
      <c r="D4462" s="44" t="str">
        <f t="shared" si="349"/>
        <v>Physical</v>
      </c>
      <c r="E4462" s="44">
        <f>IF(VLOOKUP(S4462,'DD-Lookup'!$J$6:$L$50,3,FALSE)="Monthly",(YEAR(AC4462)-YEAR(AB4462))*12+MONTH(AC4462)-MONTH(AB4462)+1,(AC4462-AB4462+1))</f>
        <v>30</v>
      </c>
      <c r="F4462" s="218">
        <f t="shared" si="350"/>
        <v>1500</v>
      </c>
      <c r="G4462" s="207">
        <v>1268341</v>
      </c>
      <c r="H4462" s="203">
        <v>37029.564432870371</v>
      </c>
      <c r="I4462" t="s">
        <v>2704</v>
      </c>
      <c r="M4462" t="s">
        <v>3301</v>
      </c>
      <c r="N4462" t="s">
        <v>2700</v>
      </c>
      <c r="O4462" t="s">
        <v>2764</v>
      </c>
      <c r="Q4462" s="204">
        <v>50</v>
      </c>
      <c r="S4462" t="s">
        <v>2475</v>
      </c>
      <c r="T4462" t="s">
        <v>3899</v>
      </c>
      <c r="U4462" s="206">
        <v>56</v>
      </c>
      <c r="V4462" t="s">
        <v>3186</v>
      </c>
      <c r="W4462" t="s">
        <v>3159</v>
      </c>
      <c r="X4462" t="s">
        <v>3160</v>
      </c>
      <c r="Y4462" t="s">
        <v>4166</v>
      </c>
      <c r="Z4462" t="s">
        <v>3527</v>
      </c>
      <c r="AA4462">
        <v>615692.1</v>
      </c>
      <c r="AB4462" s="203">
        <v>37043</v>
      </c>
      <c r="AC4462" s="203">
        <v>37072</v>
      </c>
    </row>
    <row r="4463" spans="1:31" x14ac:dyDescent="0.25">
      <c r="A4463" s="44" t="str">
        <f t="shared" si="346"/>
        <v xml:space="preserve"> Natural Gas Physical</v>
      </c>
      <c r="B4463" s="44" t="str">
        <f t="shared" si="347"/>
        <v/>
      </c>
      <c r="C4463" s="44" t="str">
        <f t="shared" si="348"/>
        <v>Natural Gas</v>
      </c>
      <c r="D4463" s="44" t="str">
        <f t="shared" si="349"/>
        <v>Physical</v>
      </c>
      <c r="E4463" s="44">
        <f>IF(VLOOKUP(S4463,'DD-Lookup'!$J$6:$L$50,3,FALSE)="Monthly",(YEAR(AC4463)-YEAR(AB4463))*12+MONTH(AC4463)-MONTH(AB4463)+1,(AC4463-AB4463+1))</f>
        <v>4</v>
      </c>
      <c r="F4463" s="218">
        <f t="shared" si="350"/>
        <v>20000</v>
      </c>
      <c r="G4463" s="207">
        <v>1268342</v>
      </c>
      <c r="H4463" s="203">
        <v>37029.564502314817</v>
      </c>
      <c r="I4463" t="s">
        <v>3835</v>
      </c>
      <c r="M4463" t="s">
        <v>2476</v>
      </c>
      <c r="N4463" t="s">
        <v>2391</v>
      </c>
      <c r="O4463" t="s">
        <v>2080</v>
      </c>
      <c r="Q4463" s="204">
        <v>5000</v>
      </c>
      <c r="S4463" t="s">
        <v>4050</v>
      </c>
      <c r="T4463" t="s">
        <v>2392</v>
      </c>
      <c r="U4463" s="206">
        <v>5.28</v>
      </c>
      <c r="V4463" t="s">
        <v>3836</v>
      </c>
      <c r="W4463" t="s">
        <v>2394</v>
      </c>
      <c r="X4463" t="s">
        <v>2395</v>
      </c>
      <c r="Y4463" t="s">
        <v>3114</v>
      </c>
      <c r="Z4463" t="s">
        <v>3533</v>
      </c>
      <c r="AA4463">
        <v>798569</v>
      </c>
      <c r="AB4463" s="203">
        <v>37029.875</v>
      </c>
      <c r="AC4463" s="203">
        <v>37032.875</v>
      </c>
    </row>
    <row r="4464" spans="1:31" x14ac:dyDescent="0.25">
      <c r="A4464" s="44" t="str">
        <f t="shared" si="346"/>
        <v xml:space="preserve"> Natural Gas Physical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18">
        <f t="shared" si="350"/>
        <v>5000</v>
      </c>
      <c r="G4464" s="207">
        <v>1268343</v>
      </c>
      <c r="H4464" s="203">
        <v>37029.565428240741</v>
      </c>
      <c r="I4464" t="s">
        <v>224</v>
      </c>
      <c r="M4464" t="s">
        <v>2476</v>
      </c>
      <c r="N4464" t="s">
        <v>2391</v>
      </c>
      <c r="O4464" t="s">
        <v>2538</v>
      </c>
      <c r="P4464" s="204">
        <v>5000</v>
      </c>
      <c r="S4464" t="s">
        <v>4050</v>
      </c>
      <c r="T4464" t="s">
        <v>2392</v>
      </c>
      <c r="U4464" s="206">
        <v>5.25</v>
      </c>
      <c r="V4464" t="s">
        <v>225</v>
      </c>
      <c r="W4464" t="s">
        <v>2394</v>
      </c>
      <c r="X4464" t="s">
        <v>2395</v>
      </c>
      <c r="Y4464" t="s">
        <v>3114</v>
      </c>
      <c r="Z4464" t="s">
        <v>3533</v>
      </c>
      <c r="AA4464">
        <v>798570</v>
      </c>
      <c r="AB4464" s="203">
        <v>37029.875</v>
      </c>
      <c r="AC4464" s="203">
        <v>37029.875</v>
      </c>
    </row>
    <row r="4465" spans="1:29" x14ac:dyDescent="0.25">
      <c r="A4465" s="44" t="str">
        <f t="shared" si="346"/>
        <v>US Power Physical</v>
      </c>
      <c r="B4465" s="44" t="str">
        <f t="shared" si="347"/>
        <v>US</v>
      </c>
      <c r="C4465" s="44" t="str">
        <f t="shared" si="348"/>
        <v>Power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4</v>
      </c>
      <c r="F4465" s="218">
        <f t="shared" si="350"/>
        <v>200</v>
      </c>
      <c r="G4465" s="207">
        <v>1268344</v>
      </c>
      <c r="H4465" s="203">
        <v>37029.566111111111</v>
      </c>
      <c r="I4465" t="s">
        <v>2669</v>
      </c>
      <c r="J4465" t="s">
        <v>2892</v>
      </c>
      <c r="K4465" t="s">
        <v>2697</v>
      </c>
      <c r="M4465" t="s">
        <v>3301</v>
      </c>
      <c r="N4465" t="s">
        <v>2700</v>
      </c>
      <c r="O4465" t="s">
        <v>259</v>
      </c>
      <c r="P4465" s="204">
        <v>50</v>
      </c>
      <c r="S4465" t="s">
        <v>2475</v>
      </c>
      <c r="T4465" t="s">
        <v>3899</v>
      </c>
      <c r="U4465" s="206">
        <v>45.5</v>
      </c>
      <c r="V4465" t="s">
        <v>2601</v>
      </c>
      <c r="W4465" t="s">
        <v>2701</v>
      </c>
      <c r="X4465" t="s">
        <v>3094</v>
      </c>
      <c r="Y4465" t="s">
        <v>4166</v>
      </c>
      <c r="Z4465" t="s">
        <v>3527</v>
      </c>
      <c r="AA4465">
        <v>615694.1</v>
      </c>
      <c r="AB4465" s="203">
        <v>37033.875</v>
      </c>
      <c r="AC4465" s="203">
        <v>37036.875</v>
      </c>
    </row>
    <row r="4466" spans="1:29" x14ac:dyDescent="0.25">
      <c r="A4466" s="44" t="str">
        <f t="shared" si="346"/>
        <v>US Crude Financial</v>
      </c>
      <c r="B4466" s="44" t="str">
        <f t="shared" si="347"/>
        <v>US</v>
      </c>
      <c r="C4466" s="44" t="str">
        <f t="shared" si="348"/>
        <v>Crude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</v>
      </c>
      <c r="F4466" s="218">
        <f t="shared" si="350"/>
        <v>50000</v>
      </c>
      <c r="G4466" s="207">
        <v>1268345</v>
      </c>
      <c r="H4466" s="203">
        <v>37029.56622685185</v>
      </c>
      <c r="I4466" t="s">
        <v>4149</v>
      </c>
      <c r="M4466" t="s">
        <v>3626</v>
      </c>
      <c r="N4466" t="s">
        <v>4150</v>
      </c>
      <c r="O4466" t="s">
        <v>4151</v>
      </c>
      <c r="Q4466" s="204">
        <v>50000</v>
      </c>
      <c r="S4466" t="s">
        <v>2483</v>
      </c>
      <c r="T4466" t="s">
        <v>3899</v>
      </c>
      <c r="U4466" s="206">
        <v>29.78</v>
      </c>
      <c r="V4466" t="s">
        <v>2372</v>
      </c>
      <c r="W4466" t="s">
        <v>4153</v>
      </c>
      <c r="X4466" t="s">
        <v>4154</v>
      </c>
      <c r="Y4466" t="s">
        <v>3964</v>
      </c>
      <c r="Z4466" t="s">
        <v>3532</v>
      </c>
      <c r="AA4466" t="s">
        <v>868</v>
      </c>
      <c r="AB4466" s="203">
        <v>37043</v>
      </c>
      <c r="AC4466" s="203">
        <v>37072</v>
      </c>
    </row>
    <row r="4467" spans="1:29" x14ac:dyDescent="0.25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30</v>
      </c>
      <c r="F4467" s="218">
        <f t="shared" si="350"/>
        <v>450000</v>
      </c>
      <c r="G4467" s="207">
        <v>1268346</v>
      </c>
      <c r="H4467" s="203">
        <v>37029.566851851851</v>
      </c>
      <c r="I4467" t="s">
        <v>3169</v>
      </c>
      <c r="M4467" t="s">
        <v>2476</v>
      </c>
      <c r="N4467" t="s">
        <v>2711</v>
      </c>
      <c r="O4467" t="s">
        <v>2712</v>
      </c>
      <c r="Q4467" s="204">
        <v>15000</v>
      </c>
      <c r="S4467" t="s">
        <v>2477</v>
      </c>
      <c r="T4467" t="s">
        <v>3899</v>
      </c>
      <c r="U4467" s="206">
        <v>4.2350000000000003</v>
      </c>
      <c r="V4467" t="s">
        <v>3171</v>
      </c>
      <c r="W4467" t="s">
        <v>3390</v>
      </c>
      <c r="X4467" t="s">
        <v>2713</v>
      </c>
      <c r="Y4467" t="s">
        <v>3964</v>
      </c>
      <c r="Z4467" t="s">
        <v>3532</v>
      </c>
      <c r="AA4467" t="s">
        <v>869</v>
      </c>
      <c r="AB4467" s="203">
        <v>37043.875</v>
      </c>
      <c r="AC4467" s="203">
        <v>37072.875</v>
      </c>
    </row>
    <row r="4468" spans="1:29" x14ac:dyDescent="0.25">
      <c r="A4468" s="44" t="str">
        <f t="shared" si="346"/>
        <v xml:space="preserve"> Natural Gas Physical</v>
      </c>
      <c r="B4468" s="44" t="str">
        <f t="shared" si="347"/>
        <v/>
      </c>
      <c r="C4468" s="44" t="str">
        <f t="shared" si="348"/>
        <v>Natural Gas</v>
      </c>
      <c r="D4468" s="44" t="str">
        <f t="shared" si="349"/>
        <v>Physical</v>
      </c>
      <c r="E4468" s="44">
        <f>IF(VLOOKUP(S4468,'DD-Lookup'!$J$6:$L$50,3,FALSE)="Monthly",(YEAR(AC4468)-YEAR(AB4468))*12+MONTH(AC4468)-MONTH(AB4468)+1,(AC4468-AB4468+1))</f>
        <v>1</v>
      </c>
      <c r="F4468" s="218">
        <f t="shared" si="350"/>
        <v>5000</v>
      </c>
      <c r="G4468" s="207">
        <v>1268347</v>
      </c>
      <c r="H4468" s="203">
        <v>37029.56690972222</v>
      </c>
      <c r="I4468" t="s">
        <v>3835</v>
      </c>
      <c r="M4468" t="s">
        <v>2476</v>
      </c>
      <c r="N4468" t="s">
        <v>2391</v>
      </c>
      <c r="O4468" t="s">
        <v>2538</v>
      </c>
      <c r="Q4468" s="204">
        <v>5000</v>
      </c>
      <c r="S4468" t="s">
        <v>4050</v>
      </c>
      <c r="T4468" t="s">
        <v>2392</v>
      </c>
      <c r="U4468" s="206">
        <v>5.26</v>
      </c>
      <c r="V4468" t="s">
        <v>3836</v>
      </c>
      <c r="W4468" t="s">
        <v>2394</v>
      </c>
      <c r="X4468" t="s">
        <v>2395</v>
      </c>
      <c r="Y4468" t="s">
        <v>3114</v>
      </c>
      <c r="Z4468" t="s">
        <v>3533</v>
      </c>
      <c r="AA4468">
        <v>798572</v>
      </c>
      <c r="AB4468" s="203">
        <v>37029.875</v>
      </c>
      <c r="AC4468" s="203">
        <v>37029.875</v>
      </c>
    </row>
    <row r="4469" spans="1:29" x14ac:dyDescent="0.25">
      <c r="A4469" s="44" t="str">
        <f t="shared" si="346"/>
        <v>US Crude Financial</v>
      </c>
      <c r="B4469" s="44" t="str">
        <f t="shared" si="347"/>
        <v>US</v>
      </c>
      <c r="C4469" s="44" t="str">
        <f t="shared" si="348"/>
        <v>Crude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</v>
      </c>
      <c r="F4469" s="218">
        <f t="shared" si="350"/>
        <v>50000</v>
      </c>
      <c r="G4469" s="207">
        <v>1268348</v>
      </c>
      <c r="H4469" s="203">
        <v>37029.566967592589</v>
      </c>
      <c r="I4469" t="s">
        <v>2710</v>
      </c>
      <c r="M4469" t="s">
        <v>3626</v>
      </c>
      <c r="N4469" t="s">
        <v>4150</v>
      </c>
      <c r="O4469" t="s">
        <v>2550</v>
      </c>
      <c r="Q4469" s="204">
        <v>50000</v>
      </c>
      <c r="S4469" t="s">
        <v>2483</v>
      </c>
      <c r="T4469" t="s">
        <v>3899</v>
      </c>
      <c r="U4469" s="206">
        <v>30.24</v>
      </c>
      <c r="V4469" t="s">
        <v>2997</v>
      </c>
      <c r="W4469" t="s">
        <v>4153</v>
      </c>
      <c r="X4469" t="s">
        <v>4154</v>
      </c>
      <c r="Y4469" t="s">
        <v>3964</v>
      </c>
      <c r="Z4469" t="s">
        <v>3532</v>
      </c>
      <c r="AA4469" t="s">
        <v>870</v>
      </c>
      <c r="AB4469" s="203">
        <v>37073</v>
      </c>
      <c r="AC4469" s="203">
        <v>37103</v>
      </c>
    </row>
    <row r="4470" spans="1:29" x14ac:dyDescent="0.25">
      <c r="A4470" s="44" t="str">
        <f t="shared" si="346"/>
        <v>US Crude Financial</v>
      </c>
      <c r="B4470" s="44" t="str">
        <f t="shared" si="347"/>
        <v>US</v>
      </c>
      <c r="C4470" s="44" t="str">
        <f t="shared" si="348"/>
        <v>Crude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1</v>
      </c>
      <c r="F4470" s="218">
        <f t="shared" si="350"/>
        <v>40000</v>
      </c>
      <c r="G4470" s="207">
        <v>1268349</v>
      </c>
      <c r="H4470" s="203">
        <v>37029.567511574074</v>
      </c>
      <c r="I4470" t="s">
        <v>2710</v>
      </c>
      <c r="M4470" t="s">
        <v>3626</v>
      </c>
      <c r="N4470" t="s">
        <v>4150</v>
      </c>
      <c r="O4470" t="s">
        <v>2550</v>
      </c>
      <c r="P4470" s="204">
        <v>40000</v>
      </c>
      <c r="S4470" t="s">
        <v>2483</v>
      </c>
      <c r="T4470" t="s">
        <v>3899</v>
      </c>
      <c r="U4470" s="206">
        <v>30.22</v>
      </c>
      <c r="V4470" t="s">
        <v>3705</v>
      </c>
      <c r="W4470" t="s">
        <v>4153</v>
      </c>
      <c r="X4470" t="s">
        <v>4154</v>
      </c>
      <c r="Y4470" t="s">
        <v>3964</v>
      </c>
      <c r="Z4470" t="s">
        <v>3532</v>
      </c>
      <c r="AA4470" t="s">
        <v>871</v>
      </c>
      <c r="AB4470" s="203">
        <v>37073</v>
      </c>
      <c r="AC4470" s="203">
        <v>37103</v>
      </c>
    </row>
    <row r="4471" spans="1:29" x14ac:dyDescent="0.25">
      <c r="A4471" s="44" t="str">
        <f t="shared" si="346"/>
        <v>US Natural Gas Physical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1</v>
      </c>
      <c r="F4471" s="218">
        <f t="shared" si="350"/>
        <v>10000</v>
      </c>
      <c r="G4471" s="207">
        <v>1268352</v>
      </c>
      <c r="H4471" s="203">
        <v>37029.56832175926</v>
      </c>
      <c r="I4471" t="s">
        <v>2853</v>
      </c>
      <c r="M4471" t="s">
        <v>2476</v>
      </c>
      <c r="N4471" t="s">
        <v>3110</v>
      </c>
      <c r="O4471" t="s">
        <v>708</v>
      </c>
      <c r="Q4471" s="204">
        <v>10000</v>
      </c>
      <c r="S4471" t="s">
        <v>2477</v>
      </c>
      <c r="T4471" t="s">
        <v>3899</v>
      </c>
      <c r="U4471" s="206">
        <v>4.18</v>
      </c>
      <c r="V4471" t="s">
        <v>2854</v>
      </c>
      <c r="W4471" t="s">
        <v>2319</v>
      </c>
      <c r="X4471" t="s">
        <v>2320</v>
      </c>
      <c r="Y4471" t="s">
        <v>3114</v>
      </c>
      <c r="Z4471" t="s">
        <v>3532</v>
      </c>
      <c r="AA4471">
        <v>798573</v>
      </c>
      <c r="AB4471" s="203">
        <v>37033.875</v>
      </c>
      <c r="AC4471" s="203">
        <v>37033.875</v>
      </c>
    </row>
    <row r="4472" spans="1:29" x14ac:dyDescent="0.25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31</v>
      </c>
      <c r="F4472" s="218">
        <f t="shared" si="350"/>
        <v>155000</v>
      </c>
      <c r="G4472" s="207">
        <v>1268353</v>
      </c>
      <c r="H4472" s="203">
        <v>37029.568483796298</v>
      </c>
      <c r="I4472" t="s">
        <v>2778</v>
      </c>
      <c r="M4472" t="s">
        <v>2476</v>
      </c>
      <c r="N4472" t="s">
        <v>2711</v>
      </c>
      <c r="O4472" t="s">
        <v>3124</v>
      </c>
      <c r="Q4472" s="204">
        <v>5000</v>
      </c>
      <c r="S4472" t="s">
        <v>2477</v>
      </c>
      <c r="T4472" t="s">
        <v>3899</v>
      </c>
      <c r="U4472" s="206">
        <v>4.3075000000000001</v>
      </c>
      <c r="V4472" t="s">
        <v>2785</v>
      </c>
      <c r="W4472" t="s">
        <v>3390</v>
      </c>
      <c r="X4472" t="s">
        <v>2713</v>
      </c>
      <c r="Y4472" t="s">
        <v>3964</v>
      </c>
      <c r="Z4472" t="s">
        <v>3532</v>
      </c>
      <c r="AA4472" t="s">
        <v>872</v>
      </c>
      <c r="AB4472" s="203">
        <v>37073.875</v>
      </c>
      <c r="AC4472" s="203">
        <v>37103.875</v>
      </c>
    </row>
    <row r="4473" spans="1:29" x14ac:dyDescent="0.25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8">
        <f t="shared" si="350"/>
        <v>50000</v>
      </c>
      <c r="G4473" s="207">
        <v>1268355</v>
      </c>
      <c r="H4473" s="203">
        <v>37029.568576388891</v>
      </c>
      <c r="I4473" t="s">
        <v>4149</v>
      </c>
      <c r="M4473" t="s">
        <v>3626</v>
      </c>
      <c r="N4473" t="s">
        <v>4150</v>
      </c>
      <c r="O4473" t="s">
        <v>4151</v>
      </c>
      <c r="Q4473" s="204">
        <v>50000</v>
      </c>
      <c r="S4473" t="s">
        <v>2483</v>
      </c>
      <c r="T4473" t="s">
        <v>3899</v>
      </c>
      <c r="U4473" s="206">
        <v>29.78</v>
      </c>
      <c r="V4473" t="s">
        <v>2372</v>
      </c>
      <c r="W4473" t="s">
        <v>4153</v>
      </c>
      <c r="X4473" t="s">
        <v>4154</v>
      </c>
      <c r="Y4473" t="s">
        <v>3964</v>
      </c>
      <c r="Z4473" t="s">
        <v>3532</v>
      </c>
      <c r="AA4473" t="s">
        <v>873</v>
      </c>
      <c r="AB4473" s="203">
        <v>37043</v>
      </c>
      <c r="AC4473" s="203">
        <v>37072</v>
      </c>
    </row>
    <row r="4474" spans="1:29" x14ac:dyDescent="0.25">
      <c r="A4474" s="44" t="str">
        <f t="shared" si="346"/>
        <v>US Natural Gas Financial</v>
      </c>
      <c r="B4474" s="44" t="str">
        <f t="shared" si="347"/>
        <v>US</v>
      </c>
      <c r="C4474" s="44" t="str">
        <f t="shared" si="348"/>
        <v>Natural Gas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10</v>
      </c>
      <c r="F4474" s="218">
        <f t="shared" si="350"/>
        <v>250000</v>
      </c>
      <c r="G4474" s="207">
        <v>1268357</v>
      </c>
      <c r="H4474" s="203">
        <v>37029.568622685183</v>
      </c>
      <c r="I4474" t="s">
        <v>3639</v>
      </c>
      <c r="M4474" t="s">
        <v>2476</v>
      </c>
      <c r="N4474" t="s">
        <v>2711</v>
      </c>
      <c r="O4474" t="s">
        <v>558</v>
      </c>
      <c r="Q4474" s="204">
        <v>25000</v>
      </c>
      <c r="S4474" t="s">
        <v>2477</v>
      </c>
      <c r="T4474" t="s">
        <v>3899</v>
      </c>
      <c r="U4474" s="206">
        <v>4.18</v>
      </c>
      <c r="V4474" t="s">
        <v>3180</v>
      </c>
      <c r="W4474" t="s">
        <v>3181</v>
      </c>
      <c r="X4474" t="s">
        <v>2306</v>
      </c>
      <c r="Y4474" t="s">
        <v>3964</v>
      </c>
      <c r="Z4474" t="s">
        <v>3532</v>
      </c>
      <c r="AA4474" t="s">
        <v>874</v>
      </c>
      <c r="AB4474" s="203">
        <v>37033.875</v>
      </c>
      <c r="AC4474" s="203">
        <v>37042.875</v>
      </c>
    </row>
    <row r="4475" spans="1:29" x14ac:dyDescent="0.25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365</v>
      </c>
      <c r="F4475" s="218">
        <f t="shared" si="350"/>
        <v>1825000</v>
      </c>
      <c r="G4475" s="207">
        <v>1268358</v>
      </c>
      <c r="H4475" s="203">
        <v>37029.568680555552</v>
      </c>
      <c r="I4475" t="s">
        <v>2654</v>
      </c>
      <c r="M4475" t="s">
        <v>2476</v>
      </c>
      <c r="N4475" t="s">
        <v>2711</v>
      </c>
      <c r="O4475" t="s">
        <v>3178</v>
      </c>
      <c r="Q4475" s="204">
        <v>5000</v>
      </c>
      <c r="S4475" t="s">
        <v>2477</v>
      </c>
      <c r="T4475" t="s">
        <v>3899</v>
      </c>
      <c r="U4475" s="206">
        <v>4.42</v>
      </c>
      <c r="V4475" t="s">
        <v>2349</v>
      </c>
      <c r="W4475" t="s">
        <v>3390</v>
      </c>
      <c r="X4475" t="s">
        <v>2713</v>
      </c>
      <c r="Y4475" t="s">
        <v>3964</v>
      </c>
      <c r="Z4475" t="s">
        <v>3532</v>
      </c>
      <c r="AA4475" t="s">
        <v>875</v>
      </c>
      <c r="AB4475" s="203">
        <v>37257.875</v>
      </c>
      <c r="AC4475" s="203">
        <v>37621.875</v>
      </c>
    </row>
    <row r="4476" spans="1:29" x14ac:dyDescent="0.25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153</v>
      </c>
      <c r="F4476" s="218">
        <f t="shared" si="350"/>
        <v>765000</v>
      </c>
      <c r="G4476" s="207">
        <v>1268359</v>
      </c>
      <c r="H4476" s="203">
        <v>37029.568854166668</v>
      </c>
      <c r="I4476" t="s">
        <v>3863</v>
      </c>
      <c r="M4476" t="s">
        <v>2476</v>
      </c>
      <c r="N4476" t="s">
        <v>2711</v>
      </c>
      <c r="O4476" t="s">
        <v>2310</v>
      </c>
      <c r="P4476" s="204">
        <v>5000</v>
      </c>
      <c r="S4476" t="s">
        <v>2477</v>
      </c>
      <c r="T4476" t="s">
        <v>3899</v>
      </c>
      <c r="U4476" s="206">
        <v>4.3499999999999996</v>
      </c>
      <c r="V4476" t="s">
        <v>2613</v>
      </c>
      <c r="W4476" t="s">
        <v>3390</v>
      </c>
      <c r="X4476" t="s">
        <v>2713</v>
      </c>
      <c r="Y4476" t="s">
        <v>3964</v>
      </c>
      <c r="Z4476" t="s">
        <v>3532</v>
      </c>
      <c r="AA4476" t="s">
        <v>876</v>
      </c>
      <c r="AB4476" s="203">
        <v>37043</v>
      </c>
      <c r="AC4476" s="203">
        <v>37195</v>
      </c>
    </row>
    <row r="4477" spans="1:29" x14ac:dyDescent="0.25">
      <c r="A4477" s="44" t="str">
        <f t="shared" si="346"/>
        <v>US Crude Financial</v>
      </c>
      <c r="B4477" s="44" t="str">
        <f t="shared" si="347"/>
        <v>US</v>
      </c>
      <c r="C4477" s="44" t="str">
        <f t="shared" si="348"/>
        <v>Crude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1</v>
      </c>
      <c r="F4477" s="218">
        <f t="shared" si="350"/>
        <v>10000</v>
      </c>
      <c r="G4477" s="207">
        <v>1268360</v>
      </c>
      <c r="H4477" s="203">
        <v>37029.569166666668</v>
      </c>
      <c r="I4477" t="s">
        <v>4149</v>
      </c>
      <c r="M4477" t="s">
        <v>3626</v>
      </c>
      <c r="N4477" t="s">
        <v>4150</v>
      </c>
      <c r="O4477" t="s">
        <v>2550</v>
      </c>
      <c r="P4477" s="204">
        <v>10000</v>
      </c>
      <c r="S4477" t="s">
        <v>2483</v>
      </c>
      <c r="T4477" t="s">
        <v>3899</v>
      </c>
      <c r="U4477" s="206">
        <v>30.22</v>
      </c>
      <c r="V4477" t="s">
        <v>2999</v>
      </c>
      <c r="W4477" t="s">
        <v>4153</v>
      </c>
      <c r="X4477" t="s">
        <v>4154</v>
      </c>
      <c r="Y4477" t="s">
        <v>3964</v>
      </c>
      <c r="Z4477" t="s">
        <v>3532</v>
      </c>
      <c r="AA4477" t="s">
        <v>877</v>
      </c>
      <c r="AB4477" s="203">
        <v>37073</v>
      </c>
      <c r="AC4477" s="203">
        <v>37103</v>
      </c>
    </row>
    <row r="4478" spans="1:29" x14ac:dyDescent="0.25">
      <c r="A4478" s="44" t="str">
        <f t="shared" si="346"/>
        <v>US Crude Financial</v>
      </c>
      <c r="B4478" s="44" t="str">
        <f t="shared" si="347"/>
        <v>US</v>
      </c>
      <c r="C4478" s="44" t="str">
        <f t="shared" si="348"/>
        <v>Crude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1</v>
      </c>
      <c r="F4478" s="218">
        <f t="shared" si="350"/>
        <v>50000</v>
      </c>
      <c r="G4478" s="207">
        <v>1268362</v>
      </c>
      <c r="H4478" s="203">
        <v>37029.569305555553</v>
      </c>
      <c r="I4478" t="s">
        <v>4149</v>
      </c>
      <c r="M4478" t="s">
        <v>3626</v>
      </c>
      <c r="N4478" t="s">
        <v>4150</v>
      </c>
      <c r="O4478" t="s">
        <v>2550</v>
      </c>
      <c r="P4478" s="204">
        <v>50000</v>
      </c>
      <c r="S4478" t="s">
        <v>2483</v>
      </c>
      <c r="T4478" t="s">
        <v>3899</v>
      </c>
      <c r="U4478" s="206">
        <v>30.22</v>
      </c>
      <c r="V4478" t="s">
        <v>3693</v>
      </c>
      <c r="W4478" t="s">
        <v>4153</v>
      </c>
      <c r="X4478" t="s">
        <v>4154</v>
      </c>
      <c r="Y4478" t="s">
        <v>3964</v>
      </c>
      <c r="Z4478" t="s">
        <v>3532</v>
      </c>
      <c r="AA4478" t="s">
        <v>878</v>
      </c>
      <c r="AB4478" s="203">
        <v>37073</v>
      </c>
      <c r="AC4478" s="203">
        <v>37103</v>
      </c>
    </row>
    <row r="4479" spans="1:29" x14ac:dyDescent="0.25">
      <c r="A4479" s="44" t="str">
        <f t="shared" si="346"/>
        <v>US Crude Financial</v>
      </c>
      <c r="B4479" s="44" t="str">
        <f t="shared" si="347"/>
        <v>US</v>
      </c>
      <c r="C4479" s="44" t="str">
        <f t="shared" si="348"/>
        <v>Crude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1</v>
      </c>
      <c r="F4479" s="218">
        <f t="shared" si="350"/>
        <v>50000</v>
      </c>
      <c r="G4479" s="207">
        <v>1268363</v>
      </c>
      <c r="H4479" s="203">
        <v>37029.56931712963</v>
      </c>
      <c r="I4479" t="s">
        <v>4149</v>
      </c>
      <c r="M4479" t="s">
        <v>3626</v>
      </c>
      <c r="N4479" t="s">
        <v>4150</v>
      </c>
      <c r="O4479" t="s">
        <v>4151</v>
      </c>
      <c r="P4479" s="204">
        <v>50000</v>
      </c>
      <c r="S4479" t="s">
        <v>2483</v>
      </c>
      <c r="T4479" t="s">
        <v>3899</v>
      </c>
      <c r="U4479" s="206">
        <v>29.76</v>
      </c>
      <c r="V4479" t="s">
        <v>2372</v>
      </c>
      <c r="W4479" t="s">
        <v>4153</v>
      </c>
      <c r="X4479" t="s">
        <v>4154</v>
      </c>
      <c r="Y4479" t="s">
        <v>3964</v>
      </c>
      <c r="Z4479" t="s">
        <v>3532</v>
      </c>
      <c r="AA4479" t="s">
        <v>879</v>
      </c>
      <c r="AB4479" s="203">
        <v>37043</v>
      </c>
      <c r="AC4479" s="203">
        <v>37072</v>
      </c>
    </row>
    <row r="4480" spans="1:29" x14ac:dyDescent="0.25">
      <c r="A4480" s="44" t="str">
        <f t="shared" si="346"/>
        <v>US Crude Financial</v>
      </c>
      <c r="B4480" s="44" t="str">
        <f t="shared" si="347"/>
        <v>US</v>
      </c>
      <c r="C4480" s="44" t="str">
        <f t="shared" si="348"/>
        <v>Crude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18">
        <f t="shared" si="350"/>
        <v>50000</v>
      </c>
      <c r="G4480" s="207">
        <v>1268364</v>
      </c>
      <c r="H4480" s="203">
        <v>37029.569988425923</v>
      </c>
      <c r="I4480" t="s">
        <v>4149</v>
      </c>
      <c r="M4480" t="s">
        <v>3626</v>
      </c>
      <c r="N4480" t="s">
        <v>4150</v>
      </c>
      <c r="O4480" t="s">
        <v>2550</v>
      </c>
      <c r="P4480" s="204">
        <v>50000</v>
      </c>
      <c r="S4480" t="s">
        <v>2483</v>
      </c>
      <c r="T4480" t="s">
        <v>3899</v>
      </c>
      <c r="U4480" s="206">
        <v>30.18</v>
      </c>
      <c r="V4480" t="s">
        <v>3693</v>
      </c>
      <c r="W4480" t="s">
        <v>4153</v>
      </c>
      <c r="X4480" t="s">
        <v>4154</v>
      </c>
      <c r="Y4480" t="s">
        <v>3964</v>
      </c>
      <c r="Z4480" t="s">
        <v>3532</v>
      </c>
      <c r="AA4480" t="s">
        <v>880</v>
      </c>
      <c r="AB4480" s="203">
        <v>37073</v>
      </c>
      <c r="AC4480" s="203">
        <v>37103</v>
      </c>
    </row>
    <row r="4481" spans="1:29" x14ac:dyDescent="0.25">
      <c r="A4481" s="44" t="str">
        <f t="shared" si="346"/>
        <v>US Crude Financial</v>
      </c>
      <c r="B4481" s="44" t="str">
        <f t="shared" si="347"/>
        <v>US</v>
      </c>
      <c r="C4481" s="44" t="str">
        <f t="shared" si="348"/>
        <v>Crude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1</v>
      </c>
      <c r="F4481" s="218">
        <f t="shared" si="350"/>
        <v>50000</v>
      </c>
      <c r="G4481" s="207">
        <v>1268365</v>
      </c>
      <c r="H4481" s="203">
        <v>37029.570150462961</v>
      </c>
      <c r="I4481" t="s">
        <v>2710</v>
      </c>
      <c r="M4481" t="s">
        <v>3626</v>
      </c>
      <c r="N4481" t="s">
        <v>4150</v>
      </c>
      <c r="O4481" t="s">
        <v>4151</v>
      </c>
      <c r="P4481" s="204">
        <v>50000</v>
      </c>
      <c r="S4481" t="s">
        <v>2483</v>
      </c>
      <c r="T4481" t="s">
        <v>3899</v>
      </c>
      <c r="U4481" s="206">
        <v>29.72</v>
      </c>
      <c r="V4481" t="s">
        <v>2997</v>
      </c>
      <c r="W4481" t="s">
        <v>4153</v>
      </c>
      <c r="X4481" t="s">
        <v>4154</v>
      </c>
      <c r="Y4481" t="s">
        <v>3964</v>
      </c>
      <c r="Z4481" t="s">
        <v>3532</v>
      </c>
      <c r="AA4481" t="s">
        <v>881</v>
      </c>
      <c r="AB4481" s="203">
        <v>37043</v>
      </c>
      <c r="AC4481" s="203">
        <v>37072</v>
      </c>
    </row>
    <row r="4482" spans="1:29" x14ac:dyDescent="0.25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151</v>
      </c>
      <c r="F4482" s="218">
        <f t="shared" si="350"/>
        <v>755000</v>
      </c>
      <c r="G4482" s="207">
        <v>1268366</v>
      </c>
      <c r="H4482" s="203">
        <v>37029.5703587963</v>
      </c>
      <c r="I4482" t="s">
        <v>2699</v>
      </c>
      <c r="M4482" t="s">
        <v>2476</v>
      </c>
      <c r="N4482" t="s">
        <v>2711</v>
      </c>
      <c r="O4482" t="s">
        <v>3148</v>
      </c>
      <c r="P4482" s="204">
        <v>5000</v>
      </c>
      <c r="S4482" t="s">
        <v>2477</v>
      </c>
      <c r="T4482" t="s">
        <v>3899</v>
      </c>
      <c r="U4482" s="206">
        <v>4.72</v>
      </c>
      <c r="V4482" t="s">
        <v>3821</v>
      </c>
      <c r="W4482" t="s">
        <v>3390</v>
      </c>
      <c r="X4482" t="s">
        <v>2713</v>
      </c>
      <c r="Y4482" t="s">
        <v>3964</v>
      </c>
      <c r="Z4482" t="s">
        <v>3532</v>
      </c>
      <c r="AA4482" t="s">
        <v>882</v>
      </c>
      <c r="AB4482" s="203">
        <v>37196</v>
      </c>
      <c r="AC4482" s="203">
        <v>37346</v>
      </c>
    </row>
    <row r="4483" spans="1:29" x14ac:dyDescent="0.25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8">
        <f t="shared" si="350"/>
        <v>50000</v>
      </c>
      <c r="G4483" s="207">
        <v>1268367</v>
      </c>
      <c r="H4483" s="203">
        <v>37029.570474537039</v>
      </c>
      <c r="I4483" t="s">
        <v>4149</v>
      </c>
      <c r="M4483" t="s">
        <v>3626</v>
      </c>
      <c r="N4483" t="s">
        <v>4150</v>
      </c>
      <c r="O4483" t="s">
        <v>2550</v>
      </c>
      <c r="P4483" s="204">
        <v>50000</v>
      </c>
      <c r="S4483" t="s">
        <v>2483</v>
      </c>
      <c r="T4483" t="s">
        <v>3899</v>
      </c>
      <c r="U4483" s="206">
        <v>30.14</v>
      </c>
      <c r="V4483" t="s">
        <v>3693</v>
      </c>
      <c r="W4483" t="s">
        <v>4153</v>
      </c>
      <c r="X4483" t="s">
        <v>4154</v>
      </c>
      <c r="Y4483" t="s">
        <v>3964</v>
      </c>
      <c r="Z4483" t="s">
        <v>3532</v>
      </c>
      <c r="AA4483" t="s">
        <v>883</v>
      </c>
      <c r="AB4483" s="203">
        <v>37073</v>
      </c>
      <c r="AC4483" s="203">
        <v>37103</v>
      </c>
    </row>
    <row r="4484" spans="1:29" x14ac:dyDescent="0.25">
      <c r="A4484" s="44" t="str">
        <f t="shared" si="346"/>
        <v>US Natural Gas Physical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1</v>
      </c>
      <c r="F4484" s="218">
        <f t="shared" si="350"/>
        <v>10000</v>
      </c>
      <c r="G4484" s="207">
        <v>1268368</v>
      </c>
      <c r="H4484" s="203">
        <v>37029.570636574077</v>
      </c>
      <c r="I4484" t="s">
        <v>2365</v>
      </c>
      <c r="M4484" t="s">
        <v>2476</v>
      </c>
      <c r="N4484" t="s">
        <v>3110</v>
      </c>
      <c r="O4484" t="s">
        <v>708</v>
      </c>
      <c r="P4484" s="204">
        <v>10000</v>
      </c>
      <c r="S4484" t="s">
        <v>2477</v>
      </c>
      <c r="T4484" t="s">
        <v>3899</v>
      </c>
      <c r="U4484" s="206">
        <v>4.1749999999999998</v>
      </c>
      <c r="V4484" t="s">
        <v>2366</v>
      </c>
      <c r="W4484" t="s">
        <v>2319</v>
      </c>
      <c r="X4484" t="s">
        <v>2320</v>
      </c>
      <c r="Y4484" t="s">
        <v>3114</v>
      </c>
      <c r="Z4484" t="s">
        <v>3532</v>
      </c>
      <c r="AA4484">
        <v>798575</v>
      </c>
      <c r="AB4484" s="203">
        <v>37033.875</v>
      </c>
      <c r="AC4484" s="203">
        <v>37033.875</v>
      </c>
    </row>
    <row r="4485" spans="1:29" x14ac:dyDescent="0.25">
      <c r="A4485" s="44" t="str">
        <f t="shared" si="346"/>
        <v>US LPG Financial</v>
      </c>
      <c r="B4485" s="44" t="str">
        <f t="shared" si="347"/>
        <v>US</v>
      </c>
      <c r="C4485" s="44" t="str">
        <f t="shared" si="348"/>
        <v>LPG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3</v>
      </c>
      <c r="F4485" s="218">
        <f t="shared" si="350"/>
        <v>45000</v>
      </c>
      <c r="G4485" s="207">
        <v>1268369</v>
      </c>
      <c r="H4485" s="203">
        <v>37029.570636574077</v>
      </c>
      <c r="I4485" t="s">
        <v>2871</v>
      </c>
      <c r="M4485" t="s">
        <v>2481</v>
      </c>
      <c r="N4485" t="s">
        <v>580</v>
      </c>
      <c r="O4485" t="s">
        <v>884</v>
      </c>
      <c r="Q4485" s="204">
        <v>15000</v>
      </c>
      <c r="S4485" t="s">
        <v>3235</v>
      </c>
      <c r="T4485" t="s">
        <v>3899</v>
      </c>
      <c r="U4485" s="206">
        <v>38.375</v>
      </c>
      <c r="V4485" t="s">
        <v>885</v>
      </c>
      <c r="W4485" t="s">
        <v>583</v>
      </c>
      <c r="X4485" t="s">
        <v>584</v>
      </c>
      <c r="Y4485" t="s">
        <v>3964</v>
      </c>
      <c r="Z4485" t="s">
        <v>3532</v>
      </c>
      <c r="AA4485" t="s">
        <v>886</v>
      </c>
      <c r="AB4485" s="203">
        <v>37165</v>
      </c>
      <c r="AC4485" s="203">
        <v>37256</v>
      </c>
    </row>
    <row r="4486" spans="1:29" x14ac:dyDescent="0.25">
      <c r="A4486" s="44" t="str">
        <f t="shared" si="346"/>
        <v>US Natural Gas Physical</v>
      </c>
      <c r="B4486" s="44" t="str">
        <f t="shared" si="347"/>
        <v>US</v>
      </c>
      <c r="C4486" s="44" t="str">
        <f t="shared" si="348"/>
        <v>Natural Gas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1</v>
      </c>
      <c r="F4486" s="218">
        <f t="shared" si="350"/>
        <v>10000</v>
      </c>
      <c r="G4486" s="207">
        <v>1268370</v>
      </c>
      <c r="H4486" s="203">
        <v>37029.570648148147</v>
      </c>
      <c r="I4486" t="s">
        <v>2669</v>
      </c>
      <c r="M4486" t="s">
        <v>2476</v>
      </c>
      <c r="N4486" t="s">
        <v>3110</v>
      </c>
      <c r="O4486" t="s">
        <v>887</v>
      </c>
      <c r="P4486" s="204">
        <v>10000</v>
      </c>
      <c r="S4486" t="s">
        <v>2477</v>
      </c>
      <c r="T4486" t="s">
        <v>3899</v>
      </c>
      <c r="U4486" s="206">
        <v>4.37</v>
      </c>
      <c r="V4486" t="s">
        <v>2744</v>
      </c>
      <c r="W4486" t="s">
        <v>2337</v>
      </c>
      <c r="X4486" t="s">
        <v>2338</v>
      </c>
      <c r="Y4486" t="s">
        <v>3114</v>
      </c>
      <c r="Z4486" t="s">
        <v>3532</v>
      </c>
      <c r="AA4486">
        <v>798574</v>
      </c>
      <c r="AB4486" s="203">
        <v>37033.875</v>
      </c>
      <c r="AC4486" s="203">
        <v>37033.875</v>
      </c>
    </row>
    <row r="4487" spans="1:29" x14ac:dyDescent="0.25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153</v>
      </c>
      <c r="F4487" s="218">
        <f t="shared" si="350"/>
        <v>765000</v>
      </c>
      <c r="G4487" s="207">
        <v>1268374</v>
      </c>
      <c r="H4487" s="203">
        <v>37029.571331018517</v>
      </c>
      <c r="I4487" t="s">
        <v>1192</v>
      </c>
      <c r="M4487" t="s">
        <v>2476</v>
      </c>
      <c r="N4487" t="s">
        <v>2711</v>
      </c>
      <c r="O4487" t="s">
        <v>2310</v>
      </c>
      <c r="Q4487" s="204">
        <v>5000</v>
      </c>
      <c r="S4487" t="s">
        <v>2477</v>
      </c>
      <c r="T4487" t="s">
        <v>3899</v>
      </c>
      <c r="U4487" s="206">
        <v>4.3550000000000004</v>
      </c>
      <c r="V4487" t="s">
        <v>2948</v>
      </c>
      <c r="W4487" t="s">
        <v>3390</v>
      </c>
      <c r="X4487" t="s">
        <v>2713</v>
      </c>
      <c r="Y4487" t="s">
        <v>3964</v>
      </c>
      <c r="Z4487" t="s">
        <v>3532</v>
      </c>
      <c r="AA4487" t="s">
        <v>888</v>
      </c>
      <c r="AB4487" s="203">
        <v>37043</v>
      </c>
      <c r="AC4487" s="203">
        <v>37195</v>
      </c>
    </row>
    <row r="4488" spans="1:29" x14ac:dyDescent="0.25">
      <c r="A4488" s="44" t="str">
        <f t="shared" si="346"/>
        <v>US Natural Gas Financial</v>
      </c>
      <c r="B4488" s="44" t="str">
        <f t="shared" si="347"/>
        <v>US</v>
      </c>
      <c r="C4488" s="44" t="str">
        <f t="shared" si="348"/>
        <v>Natural Gas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10</v>
      </c>
      <c r="F4488" s="218">
        <f t="shared" si="350"/>
        <v>250000</v>
      </c>
      <c r="G4488" s="207">
        <v>1268375</v>
      </c>
      <c r="H4488" s="203">
        <v>37029.571469907409</v>
      </c>
      <c r="I4488" t="s">
        <v>3136</v>
      </c>
      <c r="M4488" t="s">
        <v>2476</v>
      </c>
      <c r="N4488" t="s">
        <v>2711</v>
      </c>
      <c r="O4488" t="s">
        <v>558</v>
      </c>
      <c r="Q4488" s="204">
        <v>25000</v>
      </c>
      <c r="S4488" t="s">
        <v>2477</v>
      </c>
      <c r="T4488" t="s">
        <v>3899</v>
      </c>
      <c r="U4488" s="206">
        <v>4.1849999999999996</v>
      </c>
      <c r="V4488" t="s">
        <v>2363</v>
      </c>
      <c r="W4488" t="s">
        <v>3181</v>
      </c>
      <c r="X4488" t="s">
        <v>2306</v>
      </c>
      <c r="Y4488" t="s">
        <v>3964</v>
      </c>
      <c r="Z4488" t="s">
        <v>3532</v>
      </c>
      <c r="AA4488" t="s">
        <v>889</v>
      </c>
      <c r="AB4488" s="203">
        <v>37033.875</v>
      </c>
      <c r="AC4488" s="203">
        <v>37042.875</v>
      </c>
    </row>
    <row r="4489" spans="1:29" x14ac:dyDescent="0.25">
      <c r="A4489" s="44" t="str">
        <f t="shared" si="346"/>
        <v>US Natural Gas Financial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30</v>
      </c>
      <c r="F4489" s="218">
        <f t="shared" si="350"/>
        <v>150000</v>
      </c>
      <c r="G4489" s="207">
        <v>1268379</v>
      </c>
      <c r="H4489" s="203">
        <v>37029.571793981479</v>
      </c>
      <c r="I4489" t="s">
        <v>3240</v>
      </c>
      <c r="M4489" t="s">
        <v>2476</v>
      </c>
      <c r="N4489" t="s">
        <v>2711</v>
      </c>
      <c r="O4489" t="s">
        <v>2712</v>
      </c>
      <c r="P4489" s="204">
        <v>5000</v>
      </c>
      <c r="S4489" t="s">
        <v>2477</v>
      </c>
      <c r="T4489" t="s">
        <v>3899</v>
      </c>
      <c r="U4489" s="206">
        <v>4.2350000000000003</v>
      </c>
      <c r="V4489" t="s">
        <v>2773</v>
      </c>
      <c r="W4489" t="s">
        <v>3390</v>
      </c>
      <c r="X4489" t="s">
        <v>2713</v>
      </c>
      <c r="Y4489" t="s">
        <v>3964</v>
      </c>
      <c r="Z4489" t="s">
        <v>3532</v>
      </c>
      <c r="AA4489" t="s">
        <v>890</v>
      </c>
      <c r="AB4489" s="203">
        <v>37043.875</v>
      </c>
      <c r="AC4489" s="203">
        <v>37072.875</v>
      </c>
    </row>
    <row r="4490" spans="1:29" x14ac:dyDescent="0.25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30</v>
      </c>
      <c r="F4490" s="218">
        <f t="shared" si="350"/>
        <v>450000</v>
      </c>
      <c r="G4490" s="207">
        <v>1268380</v>
      </c>
      <c r="H4490" s="203">
        <v>37029.571840277778</v>
      </c>
      <c r="I4490" t="s">
        <v>2654</v>
      </c>
      <c r="M4490" t="s">
        <v>2476</v>
      </c>
      <c r="N4490" t="s">
        <v>2711</v>
      </c>
      <c r="O4490" t="s">
        <v>2712</v>
      </c>
      <c r="P4490" s="204">
        <v>15000</v>
      </c>
      <c r="S4490" t="s">
        <v>2477</v>
      </c>
      <c r="T4490" t="s">
        <v>3899</v>
      </c>
      <c r="U4490" s="206">
        <v>4.2350000000000003</v>
      </c>
      <c r="V4490" t="s">
        <v>2349</v>
      </c>
      <c r="W4490" t="s">
        <v>3390</v>
      </c>
      <c r="X4490" t="s">
        <v>2713</v>
      </c>
      <c r="Y4490" t="s">
        <v>3964</v>
      </c>
      <c r="Z4490" t="s">
        <v>3532</v>
      </c>
      <c r="AA4490" t="s">
        <v>891</v>
      </c>
      <c r="AB4490" s="203">
        <v>37043.875</v>
      </c>
      <c r="AC4490" s="203">
        <v>37072.875</v>
      </c>
    </row>
    <row r="4491" spans="1:29" x14ac:dyDescent="0.25">
      <c r="A4491" s="44" t="str">
        <f t="shared" ref="A4491:A4554" si="351">B4491&amp;" "&amp;C4491&amp;" "&amp;D4491</f>
        <v>US Natural Gas Physical</v>
      </c>
      <c r="B4491" s="44" t="str">
        <f t="shared" ref="B4491:B4554" si="352">IF((LEFT(N4491,2)="US"),"US","")</f>
        <v>US</v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1</v>
      </c>
      <c r="F4491" s="218">
        <f t="shared" ref="F4491:F4554" si="355">E4491*SUM(P4491:Q4491)</f>
        <v>10000</v>
      </c>
      <c r="G4491" s="207">
        <v>1268381</v>
      </c>
      <c r="H4491" s="203">
        <v>37029.571840277778</v>
      </c>
      <c r="I4491" t="s">
        <v>2365</v>
      </c>
      <c r="M4491" t="s">
        <v>2476</v>
      </c>
      <c r="N4491" t="s">
        <v>3110</v>
      </c>
      <c r="O4491" t="s">
        <v>708</v>
      </c>
      <c r="P4491" s="204">
        <v>10000</v>
      </c>
      <c r="S4491" t="s">
        <v>2477</v>
      </c>
      <c r="T4491" t="s">
        <v>3899</v>
      </c>
      <c r="U4491" s="206">
        <v>4.1749999999999998</v>
      </c>
      <c r="V4491" t="s">
        <v>2366</v>
      </c>
      <c r="W4491" t="s">
        <v>2319</v>
      </c>
      <c r="X4491" t="s">
        <v>2320</v>
      </c>
      <c r="Y4491" t="s">
        <v>3114</v>
      </c>
      <c r="Z4491" t="s">
        <v>3532</v>
      </c>
      <c r="AA4491">
        <v>798576</v>
      </c>
      <c r="AB4491" s="203">
        <v>37033.875</v>
      </c>
      <c r="AC4491" s="203">
        <v>37033.875</v>
      </c>
    </row>
    <row r="4492" spans="1:29" x14ac:dyDescent="0.25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30</v>
      </c>
      <c r="F4492" s="218">
        <f t="shared" si="355"/>
        <v>600000</v>
      </c>
      <c r="G4492" s="207">
        <v>1268382</v>
      </c>
      <c r="H4492" s="203">
        <v>37029.572025462963</v>
      </c>
      <c r="I4492" t="s">
        <v>2719</v>
      </c>
      <c r="M4492" t="s">
        <v>2476</v>
      </c>
      <c r="N4492" t="s">
        <v>2711</v>
      </c>
      <c r="O4492" t="s">
        <v>2712</v>
      </c>
      <c r="P4492" s="204">
        <v>20000</v>
      </c>
      <c r="S4492" t="s">
        <v>2477</v>
      </c>
      <c r="T4492" t="s">
        <v>3899</v>
      </c>
      <c r="U4492" s="206">
        <v>4.2300000000000004</v>
      </c>
      <c r="V4492" t="s">
        <v>2720</v>
      </c>
      <c r="W4492" t="s">
        <v>3390</v>
      </c>
      <c r="X4492" t="s">
        <v>2713</v>
      </c>
      <c r="Y4492" t="s">
        <v>3964</v>
      </c>
      <c r="Z4492" t="s">
        <v>3532</v>
      </c>
      <c r="AA4492" t="s">
        <v>892</v>
      </c>
      <c r="AB4492" s="203">
        <v>37043.875</v>
      </c>
      <c r="AC4492" s="203">
        <v>37072.875</v>
      </c>
    </row>
    <row r="4493" spans="1:29" x14ac:dyDescent="0.25">
      <c r="A4493" s="44" t="str">
        <f t="shared" si="351"/>
        <v>US Natural Gas Physical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Physical</v>
      </c>
      <c r="E4493" s="44">
        <f>IF(VLOOKUP(S4493,'DD-Lookup'!$J$6:$L$50,3,FALSE)="Monthly",(YEAR(AC4493)-YEAR(AB4493))*12+MONTH(AC4493)-MONTH(AB4493)+1,(AC4493-AB4493+1))</f>
        <v>1</v>
      </c>
      <c r="F4493" s="218">
        <f t="shared" si="355"/>
        <v>10000</v>
      </c>
      <c r="G4493" s="207">
        <v>1268383</v>
      </c>
      <c r="H4493" s="203">
        <v>37029.572094907409</v>
      </c>
      <c r="I4493" t="s">
        <v>2647</v>
      </c>
      <c r="M4493" t="s">
        <v>2476</v>
      </c>
      <c r="N4493" t="s">
        <v>3110</v>
      </c>
      <c r="O4493" t="s">
        <v>708</v>
      </c>
      <c r="P4493" s="204">
        <v>10000</v>
      </c>
      <c r="S4493" t="s">
        <v>2477</v>
      </c>
      <c r="T4493" t="s">
        <v>3899</v>
      </c>
      <c r="U4493" s="206">
        <v>4.17</v>
      </c>
      <c r="V4493" t="s">
        <v>2924</v>
      </c>
      <c r="W4493" t="s">
        <v>2319</v>
      </c>
      <c r="X4493" t="s">
        <v>2320</v>
      </c>
      <c r="Y4493" t="s">
        <v>3114</v>
      </c>
      <c r="Z4493" t="s">
        <v>3532</v>
      </c>
      <c r="AA4493">
        <v>798577</v>
      </c>
      <c r="AB4493" s="203">
        <v>37033.875</v>
      </c>
      <c r="AC4493" s="203">
        <v>37033.875</v>
      </c>
    </row>
    <row r="4494" spans="1:29" x14ac:dyDescent="0.25">
      <c r="A4494" s="44" t="str">
        <f t="shared" si="351"/>
        <v xml:space="preserve"> Metals Financial</v>
      </c>
      <c r="B4494" s="44" t="str">
        <f t="shared" si="352"/>
        <v/>
      </c>
      <c r="C4494" s="44" t="str">
        <f t="shared" si="353"/>
        <v>Metals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</v>
      </c>
      <c r="F4494" s="218">
        <f t="shared" si="355"/>
        <v>10</v>
      </c>
      <c r="G4494" s="207">
        <v>1268385</v>
      </c>
      <c r="H4494" s="203">
        <v>37029.572256944448</v>
      </c>
      <c r="I4494" t="s">
        <v>3838</v>
      </c>
      <c r="M4494" t="s">
        <v>2482</v>
      </c>
      <c r="N4494" t="s">
        <v>3951</v>
      </c>
      <c r="O4494" t="s">
        <v>3952</v>
      </c>
      <c r="P4494" s="204">
        <v>10</v>
      </c>
      <c r="S4494" t="s">
        <v>3898</v>
      </c>
      <c r="T4494" t="s">
        <v>3899</v>
      </c>
      <c r="U4494" s="206">
        <v>1548</v>
      </c>
      <c r="V4494" t="s">
        <v>2627</v>
      </c>
      <c r="W4494" t="s">
        <v>2774</v>
      </c>
      <c r="X4494" t="s">
        <v>3902</v>
      </c>
      <c r="Y4494" t="s">
        <v>3903</v>
      </c>
      <c r="Z4494" t="s">
        <v>3904</v>
      </c>
      <c r="AA4494">
        <v>2140042</v>
      </c>
    </row>
    <row r="4495" spans="1:29" x14ac:dyDescent="0.25">
      <c r="A4495" s="44" t="str">
        <f t="shared" si="351"/>
        <v>US Crude Financial</v>
      </c>
      <c r="B4495" s="44" t="str">
        <f t="shared" si="352"/>
        <v>US</v>
      </c>
      <c r="C4495" s="44" t="str">
        <f t="shared" si="353"/>
        <v>Crude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8">
        <f t="shared" si="355"/>
        <v>50000</v>
      </c>
      <c r="G4495" s="207">
        <v>1268386</v>
      </c>
      <c r="H4495" s="203">
        <v>37029.57240740741</v>
      </c>
      <c r="I4495" t="s">
        <v>4149</v>
      </c>
      <c r="M4495" t="s">
        <v>3626</v>
      </c>
      <c r="N4495" t="s">
        <v>4150</v>
      </c>
      <c r="O4495" t="s">
        <v>2550</v>
      </c>
      <c r="Q4495" s="204">
        <v>50000</v>
      </c>
      <c r="S4495" t="s">
        <v>2483</v>
      </c>
      <c r="T4495" t="s">
        <v>3899</v>
      </c>
      <c r="U4495" s="206">
        <v>30.16</v>
      </c>
      <c r="V4495" t="s">
        <v>2999</v>
      </c>
      <c r="W4495" t="s">
        <v>4153</v>
      </c>
      <c r="X4495" t="s">
        <v>4154</v>
      </c>
      <c r="Y4495" t="s">
        <v>3964</v>
      </c>
      <c r="Z4495" t="s">
        <v>3532</v>
      </c>
      <c r="AA4495" t="s">
        <v>893</v>
      </c>
      <c r="AB4495" s="203">
        <v>37073</v>
      </c>
      <c r="AC4495" s="203">
        <v>37103</v>
      </c>
    </row>
    <row r="4496" spans="1:29" x14ac:dyDescent="0.25">
      <c r="A4496" s="44" t="str">
        <f t="shared" si="351"/>
        <v>US Natural Gas Physical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1</v>
      </c>
      <c r="F4496" s="218">
        <f t="shared" si="355"/>
        <v>5000</v>
      </c>
      <c r="G4496" s="207">
        <v>1268388</v>
      </c>
      <c r="H4496" s="203">
        <v>37029.572465277779</v>
      </c>
      <c r="I4496" t="s">
        <v>3240</v>
      </c>
      <c r="M4496" t="s">
        <v>2476</v>
      </c>
      <c r="N4496" t="s">
        <v>3110</v>
      </c>
      <c r="O4496" t="s">
        <v>894</v>
      </c>
      <c r="P4496" s="204">
        <v>5000</v>
      </c>
      <c r="S4496" t="s">
        <v>2477</v>
      </c>
      <c r="T4496" t="s">
        <v>3899</v>
      </c>
      <c r="U4496" s="206">
        <v>4.0549999999999997</v>
      </c>
      <c r="V4496" t="s">
        <v>3756</v>
      </c>
      <c r="W4496" t="s">
        <v>2326</v>
      </c>
      <c r="X4496" t="s">
        <v>2378</v>
      </c>
      <c r="Y4496" t="s">
        <v>3114</v>
      </c>
      <c r="Z4496" t="s">
        <v>3532</v>
      </c>
      <c r="AA4496">
        <v>798578</v>
      </c>
      <c r="AB4496" s="203">
        <v>37033.875</v>
      </c>
      <c r="AC4496" s="203">
        <v>37033.875</v>
      </c>
    </row>
    <row r="4497" spans="1:29" x14ac:dyDescent="0.25">
      <c r="A4497" s="44" t="str">
        <f t="shared" si="351"/>
        <v>US Power Financial</v>
      </c>
      <c r="B4497" s="44" t="str">
        <f t="shared" si="352"/>
        <v>US</v>
      </c>
      <c r="C4497" s="44" t="str">
        <f t="shared" si="353"/>
        <v>Power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30</v>
      </c>
      <c r="F4497" s="218">
        <f t="shared" si="355"/>
        <v>1500</v>
      </c>
      <c r="G4497" s="207">
        <v>1268387</v>
      </c>
      <c r="H4497" s="203">
        <v>37029.572465277779</v>
      </c>
      <c r="I4497" t="s">
        <v>3118</v>
      </c>
      <c r="M4497" t="s">
        <v>3301</v>
      </c>
      <c r="N4497" t="s">
        <v>4162</v>
      </c>
      <c r="O4497" t="s">
        <v>2728</v>
      </c>
      <c r="Q4497" s="204">
        <v>50</v>
      </c>
      <c r="S4497" t="s">
        <v>2475</v>
      </c>
      <c r="T4497" t="s">
        <v>3899</v>
      </c>
      <c r="U4497" s="206">
        <v>84</v>
      </c>
      <c r="V4497" t="s">
        <v>3095</v>
      </c>
      <c r="W4497" t="s">
        <v>2689</v>
      </c>
      <c r="X4497" t="s">
        <v>2664</v>
      </c>
      <c r="Y4497" t="s">
        <v>4166</v>
      </c>
      <c r="Z4497" t="s">
        <v>3532</v>
      </c>
      <c r="AA4497">
        <v>615698.1</v>
      </c>
      <c r="AB4497" s="203">
        <v>37043</v>
      </c>
      <c r="AC4497" s="203">
        <v>37072</v>
      </c>
    </row>
    <row r="4498" spans="1:29" x14ac:dyDescent="0.25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10</v>
      </c>
      <c r="F4498" s="218">
        <f t="shared" si="355"/>
        <v>100000</v>
      </c>
      <c r="G4498" s="207">
        <v>1268389</v>
      </c>
      <c r="H4498" s="203">
        <v>37029.572777777779</v>
      </c>
      <c r="I4498" t="s">
        <v>3118</v>
      </c>
      <c r="M4498" t="s">
        <v>2476</v>
      </c>
      <c r="N4498" t="s">
        <v>2711</v>
      </c>
      <c r="O4498" t="s">
        <v>764</v>
      </c>
      <c r="P4498" s="204">
        <v>10000</v>
      </c>
      <c r="S4498" t="s">
        <v>2477</v>
      </c>
      <c r="T4498" t="s">
        <v>3899</v>
      </c>
      <c r="U4498" s="206">
        <v>4.2350000000000003</v>
      </c>
      <c r="V4498" t="s">
        <v>2425</v>
      </c>
      <c r="W4498" t="s">
        <v>2384</v>
      </c>
      <c r="X4498" t="s">
        <v>2385</v>
      </c>
      <c r="Y4498" t="s">
        <v>3964</v>
      </c>
      <c r="Z4498" t="s">
        <v>3532</v>
      </c>
      <c r="AA4498" t="s">
        <v>895</v>
      </c>
      <c r="AB4498" s="203">
        <v>37033.875</v>
      </c>
      <c r="AC4498" s="203">
        <v>37042.875</v>
      </c>
    </row>
    <row r="4499" spans="1:29" x14ac:dyDescent="0.25">
      <c r="A4499" s="44" t="str">
        <f t="shared" si="351"/>
        <v>US Oil Products Financial</v>
      </c>
      <c r="B4499" s="44" t="str">
        <f t="shared" si="352"/>
        <v>US</v>
      </c>
      <c r="C4499" s="44" t="str">
        <f t="shared" si="353"/>
        <v>Oil Products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</v>
      </c>
      <c r="F4499" s="218">
        <f t="shared" si="355"/>
        <v>150000</v>
      </c>
      <c r="G4499" s="207">
        <v>1268391</v>
      </c>
      <c r="H4499" s="203">
        <v>37029.572870370372</v>
      </c>
      <c r="I4499" t="s">
        <v>2723</v>
      </c>
      <c r="M4499" t="s">
        <v>2480</v>
      </c>
      <c r="N4499" t="s">
        <v>2589</v>
      </c>
      <c r="O4499" t="s">
        <v>2590</v>
      </c>
      <c r="P4499" s="204">
        <v>50000</v>
      </c>
      <c r="S4499" t="s">
        <v>3235</v>
      </c>
      <c r="T4499" t="s">
        <v>3899</v>
      </c>
      <c r="U4499" s="206">
        <v>2.8</v>
      </c>
      <c r="V4499" t="s">
        <v>2591</v>
      </c>
      <c r="W4499" t="s">
        <v>2592</v>
      </c>
      <c r="X4499" t="s">
        <v>2593</v>
      </c>
      <c r="Y4499" t="s">
        <v>3964</v>
      </c>
      <c r="Z4499" t="s">
        <v>3532</v>
      </c>
      <c r="AA4499" t="s">
        <v>896</v>
      </c>
      <c r="AB4499" s="203">
        <v>37257</v>
      </c>
      <c r="AC4499" s="203">
        <v>37346</v>
      </c>
    </row>
    <row r="4500" spans="1:29" x14ac:dyDescent="0.25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10</v>
      </c>
      <c r="F4500" s="218">
        <f t="shared" si="355"/>
        <v>100000</v>
      </c>
      <c r="G4500" s="207">
        <v>1268392</v>
      </c>
      <c r="H4500" s="203">
        <v>37029.572928240741</v>
      </c>
      <c r="I4500" t="s">
        <v>3118</v>
      </c>
      <c r="M4500" t="s">
        <v>2476</v>
      </c>
      <c r="N4500" t="s">
        <v>2711</v>
      </c>
      <c r="O4500" t="s">
        <v>764</v>
      </c>
      <c r="P4500" s="204">
        <v>10000</v>
      </c>
      <c r="S4500" t="s">
        <v>2477</v>
      </c>
      <c r="T4500" t="s">
        <v>3899</v>
      </c>
      <c r="U4500" s="206">
        <v>4.2300000000000004</v>
      </c>
      <c r="V4500" t="s">
        <v>2425</v>
      </c>
      <c r="W4500" t="s">
        <v>2384</v>
      </c>
      <c r="X4500" t="s">
        <v>2385</v>
      </c>
      <c r="Y4500" t="s">
        <v>3964</v>
      </c>
      <c r="Z4500" t="s">
        <v>3532</v>
      </c>
      <c r="AA4500" t="s">
        <v>897</v>
      </c>
      <c r="AB4500" s="203">
        <v>37033.875</v>
      </c>
      <c r="AC4500" s="203">
        <v>37042.875</v>
      </c>
    </row>
    <row r="4501" spans="1:29" x14ac:dyDescent="0.25">
      <c r="A4501" s="44" t="str">
        <f t="shared" si="351"/>
        <v>US Natural Gas Physical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1</v>
      </c>
      <c r="F4501" s="218">
        <f t="shared" si="355"/>
        <v>5000</v>
      </c>
      <c r="G4501" s="207">
        <v>1268395</v>
      </c>
      <c r="H4501" s="203">
        <v>37029.57303240741</v>
      </c>
      <c r="I4501" t="s">
        <v>3240</v>
      </c>
      <c r="M4501" t="s">
        <v>2476</v>
      </c>
      <c r="N4501" t="s">
        <v>3110</v>
      </c>
      <c r="O4501" t="s">
        <v>898</v>
      </c>
      <c r="P4501" s="204">
        <v>5000</v>
      </c>
      <c r="S4501" t="s">
        <v>2477</v>
      </c>
      <c r="T4501" t="s">
        <v>3899</v>
      </c>
      <c r="U4501" s="206">
        <v>4.1050000000000004</v>
      </c>
      <c r="V4501" t="s">
        <v>3756</v>
      </c>
      <c r="W4501" t="s">
        <v>2326</v>
      </c>
      <c r="X4501" t="s">
        <v>2378</v>
      </c>
      <c r="Y4501" t="s">
        <v>3114</v>
      </c>
      <c r="Z4501" t="s">
        <v>3532</v>
      </c>
      <c r="AA4501">
        <v>798579</v>
      </c>
      <c r="AB4501" s="203">
        <v>37033.875</v>
      </c>
      <c r="AC4501" s="203">
        <v>37033.875</v>
      </c>
    </row>
    <row r="4502" spans="1:29" x14ac:dyDescent="0.25">
      <c r="A4502" s="44" t="str">
        <f t="shared" si="351"/>
        <v>US Crude Financial</v>
      </c>
      <c r="B4502" s="44" t="str">
        <f t="shared" si="352"/>
        <v>US</v>
      </c>
      <c r="C4502" s="44" t="str">
        <f t="shared" si="353"/>
        <v>Crude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1</v>
      </c>
      <c r="F4502" s="218">
        <f t="shared" si="355"/>
        <v>50000</v>
      </c>
      <c r="G4502" s="207">
        <v>1268396</v>
      </c>
      <c r="H4502" s="203">
        <v>37029.573113425926</v>
      </c>
      <c r="I4502" t="s">
        <v>4149</v>
      </c>
      <c r="M4502" t="s">
        <v>3626</v>
      </c>
      <c r="N4502" t="s">
        <v>4150</v>
      </c>
      <c r="O4502" t="s">
        <v>2550</v>
      </c>
      <c r="P4502" s="204">
        <v>50000</v>
      </c>
      <c r="S4502" t="s">
        <v>2483</v>
      </c>
      <c r="T4502" t="s">
        <v>3899</v>
      </c>
      <c r="U4502" s="206">
        <v>30.14</v>
      </c>
      <c r="V4502" t="s">
        <v>3693</v>
      </c>
      <c r="W4502" t="s">
        <v>4153</v>
      </c>
      <c r="X4502" t="s">
        <v>4154</v>
      </c>
      <c r="Y4502" t="s">
        <v>3964</v>
      </c>
      <c r="Z4502" t="s">
        <v>3532</v>
      </c>
      <c r="AA4502" t="s">
        <v>899</v>
      </c>
      <c r="AB4502" s="203">
        <v>37073</v>
      </c>
      <c r="AC4502" s="203">
        <v>37103</v>
      </c>
    </row>
    <row r="4503" spans="1:29" x14ac:dyDescent="0.25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151</v>
      </c>
      <c r="F4503" s="218">
        <f t="shared" si="355"/>
        <v>377500</v>
      </c>
      <c r="G4503" s="207">
        <v>1268400</v>
      </c>
      <c r="H4503" s="203">
        <v>37029.57403935185</v>
      </c>
      <c r="I4503" t="s">
        <v>2383</v>
      </c>
      <c r="M4503" t="s">
        <v>2476</v>
      </c>
      <c r="N4503" t="s">
        <v>2711</v>
      </c>
      <c r="O4503" t="s">
        <v>3148</v>
      </c>
      <c r="Q4503" s="204">
        <v>2500</v>
      </c>
      <c r="S4503" t="s">
        <v>2477</v>
      </c>
      <c r="T4503" t="s">
        <v>3899</v>
      </c>
      <c r="U4503" s="206">
        <v>4.7300000000000004</v>
      </c>
      <c r="V4503" t="s">
        <v>2618</v>
      </c>
      <c r="W4503" t="s">
        <v>3390</v>
      </c>
      <c r="X4503" t="s">
        <v>2713</v>
      </c>
      <c r="Y4503" t="s">
        <v>3964</v>
      </c>
      <c r="Z4503" t="s">
        <v>3532</v>
      </c>
      <c r="AA4503" t="s">
        <v>900</v>
      </c>
      <c r="AB4503" s="203">
        <v>37196</v>
      </c>
      <c r="AC4503" s="203">
        <v>37346</v>
      </c>
    </row>
    <row r="4504" spans="1:29" x14ac:dyDescent="0.25">
      <c r="A4504" s="44" t="str">
        <f t="shared" si="351"/>
        <v>US Natural Gas Financial</v>
      </c>
      <c r="B4504" s="44" t="str">
        <f t="shared" si="352"/>
        <v>US</v>
      </c>
      <c r="C4504" s="44" t="str">
        <f t="shared" si="353"/>
        <v>Natural Gas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31</v>
      </c>
      <c r="F4504" s="218">
        <f t="shared" si="355"/>
        <v>77500</v>
      </c>
      <c r="G4504" s="207">
        <v>1268401</v>
      </c>
      <c r="H4504" s="203">
        <v>37029.574490740742</v>
      </c>
      <c r="I4504" t="s">
        <v>2690</v>
      </c>
      <c r="M4504" t="s">
        <v>2476</v>
      </c>
      <c r="N4504" t="s">
        <v>2711</v>
      </c>
      <c r="O4504" t="s">
        <v>2724</v>
      </c>
      <c r="Q4504" s="204">
        <v>2500</v>
      </c>
      <c r="S4504" t="s">
        <v>2477</v>
      </c>
      <c r="T4504" t="s">
        <v>3899</v>
      </c>
      <c r="U4504" s="206">
        <v>4.3849999999999998</v>
      </c>
      <c r="V4504" t="s">
        <v>3855</v>
      </c>
      <c r="W4504" t="s">
        <v>3390</v>
      </c>
      <c r="X4504" t="s">
        <v>2713</v>
      </c>
      <c r="Y4504" t="s">
        <v>3964</v>
      </c>
      <c r="Z4504" t="s">
        <v>3532</v>
      </c>
      <c r="AA4504" t="s">
        <v>901</v>
      </c>
      <c r="AB4504" s="203">
        <v>37104.875</v>
      </c>
      <c r="AC4504" s="203">
        <v>37134.875</v>
      </c>
    </row>
    <row r="4505" spans="1:29" x14ac:dyDescent="0.25">
      <c r="A4505" s="44" t="str">
        <f t="shared" si="351"/>
        <v>US Crude Financial</v>
      </c>
      <c r="B4505" s="44" t="str">
        <f t="shared" si="352"/>
        <v>US</v>
      </c>
      <c r="C4505" s="44" t="str">
        <f t="shared" si="353"/>
        <v>Crude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1</v>
      </c>
      <c r="F4505" s="218">
        <f t="shared" si="355"/>
        <v>50000</v>
      </c>
      <c r="G4505" s="207">
        <v>1268404</v>
      </c>
      <c r="H4505" s="203">
        <v>37029.574583333335</v>
      </c>
      <c r="I4505" t="s">
        <v>4149</v>
      </c>
      <c r="M4505" t="s">
        <v>3626</v>
      </c>
      <c r="N4505" t="s">
        <v>4150</v>
      </c>
      <c r="O4505" t="s">
        <v>2550</v>
      </c>
      <c r="Q4505" s="204">
        <v>50000</v>
      </c>
      <c r="S4505" t="s">
        <v>2483</v>
      </c>
      <c r="T4505" t="s">
        <v>3899</v>
      </c>
      <c r="U4505" s="206">
        <v>30.16</v>
      </c>
      <c r="V4505" t="s">
        <v>2999</v>
      </c>
      <c r="W4505" t="s">
        <v>4153</v>
      </c>
      <c r="X4505" t="s">
        <v>4154</v>
      </c>
      <c r="Y4505" t="s">
        <v>3964</v>
      </c>
      <c r="Z4505" t="s">
        <v>3532</v>
      </c>
      <c r="AA4505" t="s">
        <v>902</v>
      </c>
      <c r="AB4505" s="203">
        <v>37073</v>
      </c>
      <c r="AC4505" s="203">
        <v>37103</v>
      </c>
    </row>
    <row r="4506" spans="1:29" x14ac:dyDescent="0.25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10</v>
      </c>
      <c r="F4506" s="218">
        <f t="shared" si="355"/>
        <v>50000</v>
      </c>
      <c r="G4506" s="207">
        <v>1268406</v>
      </c>
      <c r="H4506" s="203">
        <v>37029.574907407405</v>
      </c>
      <c r="I4506" t="s">
        <v>3118</v>
      </c>
      <c r="M4506" t="s">
        <v>2476</v>
      </c>
      <c r="N4506" t="s">
        <v>2711</v>
      </c>
      <c r="O4506" t="s">
        <v>558</v>
      </c>
      <c r="P4506" s="204">
        <v>5000</v>
      </c>
      <c r="S4506" t="s">
        <v>2477</v>
      </c>
      <c r="T4506" t="s">
        <v>3899</v>
      </c>
      <c r="U4506" s="206">
        <v>4.18</v>
      </c>
      <c r="V4506" t="s">
        <v>3132</v>
      </c>
      <c r="W4506" t="s">
        <v>3181</v>
      </c>
      <c r="X4506" t="s">
        <v>2306</v>
      </c>
      <c r="Y4506" t="s">
        <v>3964</v>
      </c>
      <c r="Z4506" t="s">
        <v>3532</v>
      </c>
      <c r="AA4506" t="s">
        <v>903</v>
      </c>
      <c r="AB4506" s="203">
        <v>37033.875</v>
      </c>
      <c r="AC4506" s="203">
        <v>37042.875</v>
      </c>
    </row>
    <row r="4507" spans="1:29" x14ac:dyDescent="0.25">
      <c r="A4507" s="44" t="str">
        <f t="shared" si="351"/>
        <v>US Natural Gas Physical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Physical</v>
      </c>
      <c r="E4507" s="44">
        <f>IF(VLOOKUP(S4507,'DD-Lookup'!$J$6:$L$50,3,FALSE)="Monthly",(YEAR(AC4507)-YEAR(AB4507))*12+MONTH(AC4507)-MONTH(AB4507)+1,(AC4507-AB4507+1))</f>
        <v>1</v>
      </c>
      <c r="F4507" s="218">
        <f t="shared" si="355"/>
        <v>10000</v>
      </c>
      <c r="G4507" s="207">
        <v>1268407</v>
      </c>
      <c r="H4507" s="203">
        <v>37029.574965277781</v>
      </c>
      <c r="I4507" t="s">
        <v>2853</v>
      </c>
      <c r="M4507" t="s">
        <v>2476</v>
      </c>
      <c r="N4507" t="s">
        <v>3110</v>
      </c>
      <c r="O4507" t="s">
        <v>708</v>
      </c>
      <c r="Q4507" s="204">
        <v>10000</v>
      </c>
      <c r="S4507" t="s">
        <v>2477</v>
      </c>
      <c r="T4507" t="s">
        <v>3899</v>
      </c>
      <c r="U4507" s="206">
        <v>4.1749999999999998</v>
      </c>
      <c r="V4507" t="s">
        <v>2854</v>
      </c>
      <c r="W4507" t="s">
        <v>2319</v>
      </c>
      <c r="X4507" t="s">
        <v>2320</v>
      </c>
      <c r="Y4507" t="s">
        <v>3114</v>
      </c>
      <c r="Z4507" t="s">
        <v>3532</v>
      </c>
      <c r="AA4507">
        <v>798580</v>
      </c>
      <c r="AB4507" s="203">
        <v>37033.875</v>
      </c>
      <c r="AC4507" s="203">
        <v>37033.875</v>
      </c>
    </row>
    <row r="4508" spans="1:29" x14ac:dyDescent="0.25">
      <c r="A4508" s="44" t="str">
        <f t="shared" si="351"/>
        <v>US Crude Financial</v>
      </c>
      <c r="B4508" s="44" t="str">
        <f t="shared" si="352"/>
        <v>US</v>
      </c>
      <c r="C4508" s="44" t="str">
        <f t="shared" si="353"/>
        <v>Crude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</v>
      </c>
      <c r="F4508" s="218">
        <f t="shared" si="355"/>
        <v>50000</v>
      </c>
      <c r="G4508" s="207">
        <v>1268408</v>
      </c>
      <c r="H4508" s="203">
        <v>37029.57508101852</v>
      </c>
      <c r="I4508" t="s">
        <v>2710</v>
      </c>
      <c r="M4508" t="s">
        <v>3626</v>
      </c>
      <c r="N4508" t="s">
        <v>4150</v>
      </c>
      <c r="O4508" t="s">
        <v>2550</v>
      </c>
      <c r="Q4508" s="204">
        <v>50000</v>
      </c>
      <c r="S4508" t="s">
        <v>2483</v>
      </c>
      <c r="T4508" t="s">
        <v>3899</v>
      </c>
      <c r="U4508" s="206">
        <v>30.22</v>
      </c>
      <c r="V4508" t="s">
        <v>2997</v>
      </c>
      <c r="W4508" t="s">
        <v>4153</v>
      </c>
      <c r="X4508" t="s">
        <v>4154</v>
      </c>
      <c r="Y4508" t="s">
        <v>3964</v>
      </c>
      <c r="Z4508" t="s">
        <v>3532</v>
      </c>
      <c r="AA4508" t="s">
        <v>904</v>
      </c>
      <c r="AB4508" s="203">
        <v>37073</v>
      </c>
      <c r="AC4508" s="203">
        <v>37103</v>
      </c>
    </row>
    <row r="4509" spans="1:29" x14ac:dyDescent="0.25">
      <c r="A4509" s="44" t="str">
        <f t="shared" si="351"/>
        <v>US Natural Gas Physical</v>
      </c>
      <c r="B4509" s="44" t="str">
        <f t="shared" si="352"/>
        <v>US</v>
      </c>
      <c r="C4509" s="44" t="str">
        <f t="shared" si="353"/>
        <v>Natural Gas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1</v>
      </c>
      <c r="F4509" s="218">
        <f t="shared" si="355"/>
        <v>10000</v>
      </c>
      <c r="G4509" s="207">
        <v>1268409</v>
      </c>
      <c r="H4509" s="203">
        <v>37029.575474537036</v>
      </c>
      <c r="I4509" t="s">
        <v>2647</v>
      </c>
      <c r="M4509" t="s">
        <v>2476</v>
      </c>
      <c r="N4509" t="s">
        <v>3110</v>
      </c>
      <c r="O4509" t="s">
        <v>708</v>
      </c>
      <c r="P4509" s="204">
        <v>10000</v>
      </c>
      <c r="S4509" t="s">
        <v>2477</v>
      </c>
      <c r="T4509" t="s">
        <v>3899</v>
      </c>
      <c r="U4509" s="206">
        <v>4.17</v>
      </c>
      <c r="V4509" t="s">
        <v>2924</v>
      </c>
      <c r="W4509" t="s">
        <v>2319</v>
      </c>
      <c r="X4509" t="s">
        <v>2320</v>
      </c>
      <c r="Y4509" t="s">
        <v>3114</v>
      </c>
      <c r="Z4509" t="s">
        <v>3532</v>
      </c>
      <c r="AA4509">
        <v>798581</v>
      </c>
      <c r="AB4509" s="203">
        <v>37033.875</v>
      </c>
      <c r="AC4509" s="203">
        <v>37033.875</v>
      </c>
    </row>
    <row r="4510" spans="1:29" x14ac:dyDescent="0.25">
      <c r="A4510" s="44" t="str">
        <f t="shared" si="351"/>
        <v>US Natural Gas Financial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153</v>
      </c>
      <c r="F4510" s="218">
        <f t="shared" si="355"/>
        <v>382500</v>
      </c>
      <c r="G4510" s="207">
        <v>1268410</v>
      </c>
      <c r="H4510" s="203">
        <v>37029.575659722221</v>
      </c>
      <c r="I4510" t="s">
        <v>3109</v>
      </c>
      <c r="M4510" t="s">
        <v>2476</v>
      </c>
      <c r="N4510" t="s">
        <v>2711</v>
      </c>
      <c r="O4510" t="s">
        <v>2310</v>
      </c>
      <c r="Q4510" s="204">
        <v>2500</v>
      </c>
      <c r="S4510" t="s">
        <v>2477</v>
      </c>
      <c r="T4510" t="s">
        <v>3899</v>
      </c>
      <c r="U4510" s="206">
        <v>4.3600000000000003</v>
      </c>
      <c r="V4510" t="s">
        <v>2335</v>
      </c>
      <c r="W4510" t="s">
        <v>3390</v>
      </c>
      <c r="X4510" t="s">
        <v>2713</v>
      </c>
      <c r="Y4510" t="s">
        <v>3964</v>
      </c>
      <c r="Z4510" t="s">
        <v>3532</v>
      </c>
      <c r="AA4510" t="s">
        <v>905</v>
      </c>
      <c r="AB4510" s="203">
        <v>37043</v>
      </c>
      <c r="AC4510" s="203">
        <v>37195</v>
      </c>
    </row>
    <row r="4511" spans="1:29" x14ac:dyDescent="0.25">
      <c r="A4511" s="44" t="str">
        <f t="shared" si="351"/>
        <v>US Natural Gas Financial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30</v>
      </c>
      <c r="F4511" s="218">
        <f t="shared" si="355"/>
        <v>450000</v>
      </c>
      <c r="G4511" s="207">
        <v>1268411</v>
      </c>
      <c r="H4511" s="203">
        <v>37029.576111111113</v>
      </c>
      <c r="I4511" t="s">
        <v>3737</v>
      </c>
      <c r="M4511" t="s">
        <v>2476</v>
      </c>
      <c r="N4511" t="s">
        <v>2711</v>
      </c>
      <c r="O4511" t="s">
        <v>2712</v>
      </c>
      <c r="Q4511" s="204">
        <v>15000</v>
      </c>
      <c r="S4511" t="s">
        <v>2477</v>
      </c>
      <c r="T4511" t="s">
        <v>3899</v>
      </c>
      <c r="U4511" s="206">
        <v>4.2350000000000003</v>
      </c>
      <c r="V4511" t="s">
        <v>906</v>
      </c>
      <c r="W4511" t="s">
        <v>3390</v>
      </c>
      <c r="X4511" t="s">
        <v>2713</v>
      </c>
      <c r="Y4511" t="s">
        <v>3964</v>
      </c>
      <c r="Z4511" t="s">
        <v>3532</v>
      </c>
      <c r="AA4511" t="s">
        <v>907</v>
      </c>
      <c r="AB4511" s="203">
        <v>37043.875</v>
      </c>
      <c r="AC4511" s="203">
        <v>37072.875</v>
      </c>
    </row>
    <row r="4512" spans="1:29" x14ac:dyDescent="0.25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30</v>
      </c>
      <c r="F4512" s="218">
        <f t="shared" si="355"/>
        <v>75000</v>
      </c>
      <c r="G4512" s="207">
        <v>1268412</v>
      </c>
      <c r="H4512" s="203">
        <v>37029.576273148145</v>
      </c>
      <c r="I4512" t="s">
        <v>2710</v>
      </c>
      <c r="M4512" t="s">
        <v>2476</v>
      </c>
      <c r="N4512" t="s">
        <v>2711</v>
      </c>
      <c r="O4512" t="s">
        <v>2712</v>
      </c>
      <c r="Q4512" s="204">
        <v>2500</v>
      </c>
      <c r="S4512" t="s">
        <v>2477</v>
      </c>
      <c r="T4512" t="s">
        <v>3899</v>
      </c>
      <c r="U4512" s="206">
        <v>4.2350000000000003</v>
      </c>
      <c r="V4512" t="s">
        <v>3806</v>
      </c>
      <c r="W4512" t="s">
        <v>3390</v>
      </c>
      <c r="X4512" t="s">
        <v>2713</v>
      </c>
      <c r="Y4512" t="s">
        <v>3964</v>
      </c>
      <c r="Z4512" t="s">
        <v>3532</v>
      </c>
      <c r="AA4512" t="s">
        <v>908</v>
      </c>
      <c r="AB4512" s="203">
        <v>37043.875</v>
      </c>
      <c r="AC4512" s="203">
        <v>37072.875</v>
      </c>
    </row>
    <row r="4513" spans="1:29" x14ac:dyDescent="0.25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153</v>
      </c>
      <c r="F4513" s="218">
        <f t="shared" si="355"/>
        <v>765000</v>
      </c>
      <c r="G4513" s="207">
        <v>1268413</v>
      </c>
      <c r="H4513" s="203">
        <v>37029.576342592591</v>
      </c>
      <c r="I4513" t="s">
        <v>3109</v>
      </c>
      <c r="M4513" t="s">
        <v>2476</v>
      </c>
      <c r="N4513" t="s">
        <v>2711</v>
      </c>
      <c r="O4513" t="s">
        <v>2310</v>
      </c>
      <c r="Q4513" s="204">
        <v>5000</v>
      </c>
      <c r="S4513" t="s">
        <v>2477</v>
      </c>
      <c r="T4513" t="s">
        <v>3899</v>
      </c>
      <c r="U4513" s="206">
        <v>4.3650000000000002</v>
      </c>
      <c r="V4513" t="s">
        <v>2335</v>
      </c>
      <c r="W4513" t="s">
        <v>3390</v>
      </c>
      <c r="X4513" t="s">
        <v>2713</v>
      </c>
      <c r="Y4513" t="s">
        <v>3964</v>
      </c>
      <c r="Z4513" t="s">
        <v>3532</v>
      </c>
      <c r="AA4513" t="s">
        <v>909</v>
      </c>
      <c r="AB4513" s="203">
        <v>37043</v>
      </c>
      <c r="AC4513" s="203">
        <v>37195</v>
      </c>
    </row>
    <row r="4514" spans="1:29" x14ac:dyDescent="0.25">
      <c r="A4514" s="44" t="str">
        <f t="shared" si="351"/>
        <v>US Natural Gas Financial</v>
      </c>
      <c r="B4514" s="44" t="str">
        <f t="shared" si="352"/>
        <v>US</v>
      </c>
      <c r="C4514" s="44" t="str">
        <f t="shared" si="353"/>
        <v>Natural Gas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30</v>
      </c>
      <c r="F4514" s="218">
        <f t="shared" si="355"/>
        <v>300000</v>
      </c>
      <c r="G4514" s="207">
        <v>1268414</v>
      </c>
      <c r="H4514" s="203">
        <v>37029.576481481483</v>
      </c>
      <c r="I4514" t="s">
        <v>2672</v>
      </c>
      <c r="M4514" t="s">
        <v>2476</v>
      </c>
      <c r="N4514" t="s">
        <v>2711</v>
      </c>
      <c r="O4514" t="s">
        <v>2712</v>
      </c>
      <c r="P4514" s="204">
        <v>10000</v>
      </c>
      <c r="S4514" t="s">
        <v>2477</v>
      </c>
      <c r="T4514" t="s">
        <v>3899</v>
      </c>
      <c r="U4514" s="206">
        <v>4.2300000000000004</v>
      </c>
      <c r="V4514" t="s">
        <v>3738</v>
      </c>
      <c r="W4514" t="s">
        <v>3390</v>
      </c>
      <c r="X4514" t="s">
        <v>2713</v>
      </c>
      <c r="Y4514" t="s">
        <v>3964</v>
      </c>
      <c r="Z4514" t="s">
        <v>3532</v>
      </c>
      <c r="AA4514" t="s">
        <v>910</v>
      </c>
      <c r="AB4514" s="203">
        <v>37043.875</v>
      </c>
      <c r="AC4514" s="203">
        <v>37072.875</v>
      </c>
    </row>
    <row r="4515" spans="1:29" x14ac:dyDescent="0.25">
      <c r="A4515" s="44" t="str">
        <f t="shared" si="351"/>
        <v>US Crude Financial</v>
      </c>
      <c r="B4515" s="44" t="str">
        <f t="shared" si="352"/>
        <v>US</v>
      </c>
      <c r="C4515" s="44" t="str">
        <f t="shared" si="353"/>
        <v>Crude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1</v>
      </c>
      <c r="F4515" s="218">
        <f t="shared" si="355"/>
        <v>50000</v>
      </c>
      <c r="G4515" s="207">
        <v>1268415</v>
      </c>
      <c r="H4515" s="203">
        <v>37029.576805555553</v>
      </c>
      <c r="I4515" t="s">
        <v>4149</v>
      </c>
      <c r="M4515" t="s">
        <v>3626</v>
      </c>
      <c r="N4515" t="s">
        <v>4150</v>
      </c>
      <c r="O4515" t="s">
        <v>4151</v>
      </c>
      <c r="Q4515" s="204">
        <v>50000</v>
      </c>
      <c r="S4515" t="s">
        <v>2483</v>
      </c>
      <c r="T4515" t="s">
        <v>3899</v>
      </c>
      <c r="U4515" s="206">
        <v>29.8</v>
      </c>
      <c r="V4515" t="s">
        <v>2999</v>
      </c>
      <c r="W4515" t="s">
        <v>4153</v>
      </c>
      <c r="X4515" t="s">
        <v>4154</v>
      </c>
      <c r="Y4515" t="s">
        <v>3964</v>
      </c>
      <c r="Z4515" t="s">
        <v>3532</v>
      </c>
      <c r="AA4515" t="s">
        <v>911</v>
      </c>
      <c r="AB4515" s="203">
        <v>37043</v>
      </c>
      <c r="AC4515" s="203">
        <v>37072</v>
      </c>
    </row>
    <row r="4516" spans="1:29" x14ac:dyDescent="0.25">
      <c r="A4516" s="44" t="str">
        <f t="shared" si="351"/>
        <v>US Natural Gas Financial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365</v>
      </c>
      <c r="F4516" s="218">
        <f t="shared" si="355"/>
        <v>1825000</v>
      </c>
      <c r="G4516" s="207">
        <v>1268416</v>
      </c>
      <c r="H4516" s="203">
        <v>37029.576944444445</v>
      </c>
      <c r="I4516" t="s">
        <v>3136</v>
      </c>
      <c r="M4516" t="s">
        <v>2476</v>
      </c>
      <c r="N4516" t="s">
        <v>2711</v>
      </c>
      <c r="O4516" t="s">
        <v>3178</v>
      </c>
      <c r="Q4516" s="204">
        <v>5000</v>
      </c>
      <c r="S4516" t="s">
        <v>2477</v>
      </c>
      <c r="T4516" t="s">
        <v>3899</v>
      </c>
      <c r="U4516" s="206">
        <v>4.43</v>
      </c>
      <c r="V4516" t="s">
        <v>2981</v>
      </c>
      <c r="W4516" t="s">
        <v>3390</v>
      </c>
      <c r="X4516" t="s">
        <v>2713</v>
      </c>
      <c r="Y4516" t="s">
        <v>3964</v>
      </c>
      <c r="Z4516" t="s">
        <v>3532</v>
      </c>
      <c r="AA4516" t="s">
        <v>912</v>
      </c>
      <c r="AB4516" s="203">
        <v>37257.875</v>
      </c>
      <c r="AC4516" s="203">
        <v>37621.875</v>
      </c>
    </row>
    <row r="4517" spans="1:29" x14ac:dyDescent="0.25">
      <c r="A4517" s="44" t="str">
        <f t="shared" si="351"/>
        <v>US Crude Financial</v>
      </c>
      <c r="B4517" s="44" t="str">
        <f t="shared" si="352"/>
        <v>US</v>
      </c>
      <c r="C4517" s="44" t="str">
        <f t="shared" si="353"/>
        <v>Crude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</v>
      </c>
      <c r="F4517" s="218">
        <f t="shared" si="355"/>
        <v>50000</v>
      </c>
      <c r="G4517" s="207">
        <v>1268417</v>
      </c>
      <c r="H4517" s="203">
        <v>37029.576979166668</v>
      </c>
      <c r="I4517" t="s">
        <v>2710</v>
      </c>
      <c r="M4517" t="s">
        <v>3626</v>
      </c>
      <c r="N4517" t="s">
        <v>4150</v>
      </c>
      <c r="O4517" t="s">
        <v>2550</v>
      </c>
      <c r="Q4517" s="204">
        <v>50000</v>
      </c>
      <c r="S4517" t="s">
        <v>2483</v>
      </c>
      <c r="T4517" t="s">
        <v>3899</v>
      </c>
      <c r="U4517" s="206">
        <v>30.28</v>
      </c>
      <c r="V4517" t="s">
        <v>3705</v>
      </c>
      <c r="W4517" t="s">
        <v>4153</v>
      </c>
      <c r="X4517" t="s">
        <v>4154</v>
      </c>
      <c r="Y4517" t="s">
        <v>3964</v>
      </c>
      <c r="Z4517" t="s">
        <v>3532</v>
      </c>
      <c r="AA4517" t="s">
        <v>913</v>
      </c>
      <c r="AB4517" s="203">
        <v>37073</v>
      </c>
      <c r="AC4517" s="203">
        <v>37103</v>
      </c>
    </row>
    <row r="4518" spans="1:29" x14ac:dyDescent="0.25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10</v>
      </c>
      <c r="F4518" s="218">
        <f t="shared" si="355"/>
        <v>250000</v>
      </c>
      <c r="G4518" s="207">
        <v>1268419</v>
      </c>
      <c r="H4518" s="203">
        <v>37029.577013888891</v>
      </c>
      <c r="I4518" t="s">
        <v>3639</v>
      </c>
      <c r="M4518" t="s">
        <v>2476</v>
      </c>
      <c r="N4518" t="s">
        <v>2711</v>
      </c>
      <c r="O4518" t="s">
        <v>558</v>
      </c>
      <c r="Q4518" s="204">
        <v>25000</v>
      </c>
      <c r="S4518" t="s">
        <v>2477</v>
      </c>
      <c r="T4518" t="s">
        <v>3899</v>
      </c>
      <c r="U4518" s="206">
        <v>4.1849999999999996</v>
      </c>
      <c r="V4518" t="s">
        <v>3180</v>
      </c>
      <c r="W4518" t="s">
        <v>3181</v>
      </c>
      <c r="X4518" t="s">
        <v>2306</v>
      </c>
      <c r="Y4518" t="s">
        <v>3964</v>
      </c>
      <c r="Z4518" t="s">
        <v>3532</v>
      </c>
      <c r="AA4518" t="s">
        <v>914</v>
      </c>
      <c r="AB4518" s="203">
        <v>37033.875</v>
      </c>
      <c r="AC4518" s="203">
        <v>37042.875</v>
      </c>
    </row>
    <row r="4519" spans="1:29" x14ac:dyDescent="0.25">
      <c r="A4519" s="44" t="str">
        <f t="shared" si="351"/>
        <v>US Power Physical</v>
      </c>
      <c r="B4519" s="44" t="str">
        <f t="shared" si="352"/>
        <v>US</v>
      </c>
      <c r="C4519" s="44" t="str">
        <f t="shared" si="353"/>
        <v>Power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1</v>
      </c>
      <c r="F4519" s="218">
        <f t="shared" si="355"/>
        <v>50</v>
      </c>
      <c r="G4519" s="207">
        <v>1268418</v>
      </c>
      <c r="H4519" s="203">
        <v>37029.577013888891</v>
      </c>
      <c r="I4519" t="s">
        <v>2721</v>
      </c>
      <c r="M4519" t="s">
        <v>3301</v>
      </c>
      <c r="N4519" t="s">
        <v>2631</v>
      </c>
      <c r="O4519" t="s">
        <v>784</v>
      </c>
      <c r="Q4519" s="204">
        <v>50</v>
      </c>
      <c r="S4519" t="s">
        <v>2475</v>
      </c>
      <c r="T4519" t="s">
        <v>3899</v>
      </c>
      <c r="U4519" s="206">
        <v>43.5</v>
      </c>
      <c r="V4519" t="s">
        <v>2722</v>
      </c>
      <c r="W4519" t="s">
        <v>2656</v>
      </c>
      <c r="X4519" t="s">
        <v>2657</v>
      </c>
      <c r="Y4519" t="s">
        <v>4166</v>
      </c>
      <c r="Z4519" t="s">
        <v>3527</v>
      </c>
      <c r="AA4519">
        <v>615699.1</v>
      </c>
      <c r="AB4519" s="203">
        <v>37043.875</v>
      </c>
      <c r="AC4519" s="203">
        <v>37043.875</v>
      </c>
    </row>
    <row r="4520" spans="1:29" x14ac:dyDescent="0.25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30</v>
      </c>
      <c r="F4520" s="218">
        <f t="shared" si="355"/>
        <v>600000</v>
      </c>
      <c r="G4520" s="207">
        <v>1268420</v>
      </c>
      <c r="H4520" s="203">
        <v>37029.577152777776</v>
      </c>
      <c r="I4520" t="s">
        <v>2710</v>
      </c>
      <c r="M4520" t="s">
        <v>2476</v>
      </c>
      <c r="N4520" t="s">
        <v>2711</v>
      </c>
      <c r="O4520" t="s">
        <v>2712</v>
      </c>
      <c r="Q4520" s="204">
        <v>20000</v>
      </c>
      <c r="S4520" t="s">
        <v>2477</v>
      </c>
      <c r="T4520" t="s">
        <v>3899</v>
      </c>
      <c r="U4520" s="206">
        <v>4.24</v>
      </c>
      <c r="V4520" t="s">
        <v>2962</v>
      </c>
      <c r="W4520" t="s">
        <v>3390</v>
      </c>
      <c r="X4520" t="s">
        <v>2713</v>
      </c>
      <c r="Y4520" t="s">
        <v>3964</v>
      </c>
      <c r="Z4520" t="s">
        <v>3532</v>
      </c>
      <c r="AA4520" t="s">
        <v>915</v>
      </c>
      <c r="AB4520" s="203">
        <v>37043.875</v>
      </c>
      <c r="AC4520" s="203">
        <v>37072.875</v>
      </c>
    </row>
    <row r="4521" spans="1:29" x14ac:dyDescent="0.25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153</v>
      </c>
      <c r="F4521" s="218">
        <f t="shared" si="355"/>
        <v>765000</v>
      </c>
      <c r="G4521" s="207">
        <v>1268421</v>
      </c>
      <c r="H4521" s="203">
        <v>37029.577164351853</v>
      </c>
      <c r="I4521" t="s">
        <v>2710</v>
      </c>
      <c r="M4521" t="s">
        <v>2476</v>
      </c>
      <c r="N4521" t="s">
        <v>2711</v>
      </c>
      <c r="O4521" t="s">
        <v>2310</v>
      </c>
      <c r="Q4521" s="204">
        <v>5000</v>
      </c>
      <c r="S4521" t="s">
        <v>2477</v>
      </c>
      <c r="T4521" t="s">
        <v>3899</v>
      </c>
      <c r="U4521" s="206">
        <v>4.3650000000000002</v>
      </c>
      <c r="V4521" t="s">
        <v>2951</v>
      </c>
      <c r="W4521" t="s">
        <v>3390</v>
      </c>
      <c r="X4521" t="s">
        <v>2713</v>
      </c>
      <c r="Y4521" t="s">
        <v>3964</v>
      </c>
      <c r="Z4521" t="s">
        <v>3532</v>
      </c>
      <c r="AA4521" t="s">
        <v>916</v>
      </c>
      <c r="AB4521" s="203">
        <v>37043</v>
      </c>
      <c r="AC4521" s="203">
        <v>37195</v>
      </c>
    </row>
    <row r="4522" spans="1:29" x14ac:dyDescent="0.25">
      <c r="A4522" s="44" t="str">
        <f t="shared" si="351"/>
        <v>US Natural Gas Physical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1</v>
      </c>
      <c r="F4522" s="218">
        <f t="shared" si="355"/>
        <v>10000</v>
      </c>
      <c r="G4522" s="207">
        <v>1268422</v>
      </c>
      <c r="H4522" s="203">
        <v>37029.577245370368</v>
      </c>
      <c r="I4522" t="s">
        <v>2853</v>
      </c>
      <c r="M4522" t="s">
        <v>2476</v>
      </c>
      <c r="N4522" t="s">
        <v>3110</v>
      </c>
      <c r="O4522" t="s">
        <v>708</v>
      </c>
      <c r="Q4522" s="204">
        <v>10000</v>
      </c>
      <c r="S4522" t="s">
        <v>2477</v>
      </c>
      <c r="T4522" t="s">
        <v>3899</v>
      </c>
      <c r="U4522" s="206">
        <v>4.1749999999999998</v>
      </c>
      <c r="V4522" t="s">
        <v>2854</v>
      </c>
      <c r="W4522" t="s">
        <v>2319</v>
      </c>
      <c r="X4522" t="s">
        <v>2320</v>
      </c>
      <c r="Y4522" t="s">
        <v>3114</v>
      </c>
      <c r="Z4522" t="s">
        <v>3532</v>
      </c>
      <c r="AA4522">
        <v>798582</v>
      </c>
      <c r="AB4522" s="203">
        <v>37033.875</v>
      </c>
      <c r="AC4522" s="203">
        <v>37033.875</v>
      </c>
    </row>
    <row r="4523" spans="1:29" x14ac:dyDescent="0.25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30</v>
      </c>
      <c r="F4523" s="218">
        <f t="shared" si="355"/>
        <v>600000</v>
      </c>
      <c r="G4523" s="207">
        <v>1268424</v>
      </c>
      <c r="H4523" s="203">
        <v>37029.577511574076</v>
      </c>
      <c r="I4523" t="s">
        <v>3136</v>
      </c>
      <c r="M4523" t="s">
        <v>2476</v>
      </c>
      <c r="N4523" t="s">
        <v>2711</v>
      </c>
      <c r="O4523" t="s">
        <v>2712</v>
      </c>
      <c r="Q4523" s="204">
        <v>20000</v>
      </c>
      <c r="S4523" t="s">
        <v>2477</v>
      </c>
      <c r="T4523" t="s">
        <v>3899</v>
      </c>
      <c r="U4523" s="206">
        <v>4.2450000000000001</v>
      </c>
      <c r="V4523" t="s">
        <v>3139</v>
      </c>
      <c r="W4523" t="s">
        <v>3390</v>
      </c>
      <c r="X4523" t="s">
        <v>2713</v>
      </c>
      <c r="Y4523" t="s">
        <v>3964</v>
      </c>
      <c r="Z4523" t="s">
        <v>3532</v>
      </c>
      <c r="AA4523" t="s">
        <v>917</v>
      </c>
      <c r="AB4523" s="203">
        <v>37043.875</v>
      </c>
      <c r="AC4523" s="203">
        <v>37072.875</v>
      </c>
    </row>
    <row r="4524" spans="1:29" x14ac:dyDescent="0.25">
      <c r="A4524" s="44" t="str">
        <f t="shared" si="351"/>
        <v>US Natural Gas Financial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10</v>
      </c>
      <c r="F4524" s="218">
        <f t="shared" si="355"/>
        <v>250000</v>
      </c>
      <c r="G4524" s="207">
        <v>1268425</v>
      </c>
      <c r="H4524" s="203">
        <v>37029.577604166669</v>
      </c>
      <c r="I4524" t="s">
        <v>3639</v>
      </c>
      <c r="M4524" t="s">
        <v>2476</v>
      </c>
      <c r="N4524" t="s">
        <v>2711</v>
      </c>
      <c r="O4524" t="s">
        <v>558</v>
      </c>
      <c r="Q4524" s="204">
        <v>25000</v>
      </c>
      <c r="S4524" t="s">
        <v>2477</v>
      </c>
      <c r="T4524" t="s">
        <v>3899</v>
      </c>
      <c r="U4524" s="206">
        <v>4.1900000000000004</v>
      </c>
      <c r="V4524" t="s">
        <v>3180</v>
      </c>
      <c r="W4524" t="s">
        <v>3181</v>
      </c>
      <c r="X4524" t="s">
        <v>2306</v>
      </c>
      <c r="Y4524" t="s">
        <v>3964</v>
      </c>
      <c r="Z4524" t="s">
        <v>3532</v>
      </c>
      <c r="AA4524" t="s">
        <v>918</v>
      </c>
      <c r="AB4524" s="203">
        <v>37033.875</v>
      </c>
      <c r="AC4524" s="203">
        <v>37042.875</v>
      </c>
    </row>
    <row r="4525" spans="1:29" x14ac:dyDescent="0.25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30</v>
      </c>
      <c r="F4525" s="218">
        <f t="shared" si="355"/>
        <v>150000</v>
      </c>
      <c r="G4525" s="207">
        <v>1268426</v>
      </c>
      <c r="H4525" s="203">
        <v>37029.577627314815</v>
      </c>
      <c r="I4525" t="s">
        <v>2672</v>
      </c>
      <c r="M4525" t="s">
        <v>2476</v>
      </c>
      <c r="N4525" t="s">
        <v>2711</v>
      </c>
      <c r="O4525" t="s">
        <v>2712</v>
      </c>
      <c r="P4525" s="204">
        <v>5000</v>
      </c>
      <c r="S4525" t="s">
        <v>2477</v>
      </c>
      <c r="T4525" t="s">
        <v>3899</v>
      </c>
      <c r="U4525" s="206">
        <v>4.24</v>
      </c>
      <c r="V4525" t="s">
        <v>3738</v>
      </c>
      <c r="W4525" t="s">
        <v>3390</v>
      </c>
      <c r="X4525" t="s">
        <v>2713</v>
      </c>
      <c r="Y4525" t="s">
        <v>3964</v>
      </c>
      <c r="Z4525" t="s">
        <v>3532</v>
      </c>
      <c r="AA4525" t="s">
        <v>919</v>
      </c>
      <c r="AB4525" s="203">
        <v>37043.875</v>
      </c>
      <c r="AC4525" s="203">
        <v>37072.875</v>
      </c>
    </row>
    <row r="4526" spans="1:29" x14ac:dyDescent="0.25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30</v>
      </c>
      <c r="F4526" s="218">
        <f t="shared" si="355"/>
        <v>600000</v>
      </c>
      <c r="G4526" s="207">
        <v>1268427</v>
      </c>
      <c r="H4526" s="203">
        <v>37029.577766203707</v>
      </c>
      <c r="I4526" t="s">
        <v>3639</v>
      </c>
      <c r="M4526" t="s">
        <v>2476</v>
      </c>
      <c r="N4526" t="s">
        <v>2711</v>
      </c>
      <c r="O4526" t="s">
        <v>2712</v>
      </c>
      <c r="Q4526" s="204">
        <v>20000</v>
      </c>
      <c r="S4526" t="s">
        <v>2477</v>
      </c>
      <c r="T4526" t="s">
        <v>3899</v>
      </c>
      <c r="U4526" s="206">
        <v>4.2450000000000001</v>
      </c>
      <c r="V4526" t="s">
        <v>2361</v>
      </c>
      <c r="W4526" t="s">
        <v>3390</v>
      </c>
      <c r="X4526" t="s">
        <v>2713</v>
      </c>
      <c r="Y4526" t="s">
        <v>3964</v>
      </c>
      <c r="Z4526" t="s">
        <v>3532</v>
      </c>
      <c r="AA4526" t="s">
        <v>920</v>
      </c>
      <c r="AB4526" s="203">
        <v>37043.875</v>
      </c>
      <c r="AC4526" s="203">
        <v>37072.875</v>
      </c>
    </row>
    <row r="4527" spans="1:29" x14ac:dyDescent="0.25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153</v>
      </c>
      <c r="F4527" s="218">
        <f t="shared" si="355"/>
        <v>765000</v>
      </c>
      <c r="G4527" s="207">
        <v>1268430</v>
      </c>
      <c r="H4527" s="203">
        <v>37029.577881944446</v>
      </c>
      <c r="I4527" t="s">
        <v>2710</v>
      </c>
      <c r="M4527" t="s">
        <v>2476</v>
      </c>
      <c r="N4527" t="s">
        <v>2711</v>
      </c>
      <c r="O4527" t="s">
        <v>2310</v>
      </c>
      <c r="Q4527" s="204">
        <v>5000</v>
      </c>
      <c r="S4527" t="s">
        <v>2477</v>
      </c>
      <c r="T4527" t="s">
        <v>3899</v>
      </c>
      <c r="U4527" s="206">
        <v>4.37</v>
      </c>
      <c r="V4527" t="s">
        <v>2951</v>
      </c>
      <c r="W4527" t="s">
        <v>3390</v>
      </c>
      <c r="X4527" t="s">
        <v>2713</v>
      </c>
      <c r="Y4527" t="s">
        <v>3964</v>
      </c>
      <c r="Z4527" t="s">
        <v>3532</v>
      </c>
      <c r="AA4527" t="s">
        <v>921</v>
      </c>
      <c r="AB4527" s="203">
        <v>37043</v>
      </c>
      <c r="AC4527" s="203">
        <v>37195</v>
      </c>
    </row>
    <row r="4528" spans="1:29" x14ac:dyDescent="0.25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151</v>
      </c>
      <c r="F4528" s="218">
        <f t="shared" si="355"/>
        <v>1510000</v>
      </c>
      <c r="G4528" s="207">
        <v>1268431</v>
      </c>
      <c r="H4528" s="203">
        <v>37029.577905092592</v>
      </c>
      <c r="I4528" t="s">
        <v>1985</v>
      </c>
      <c r="M4528" t="s">
        <v>2476</v>
      </c>
      <c r="N4528" t="s">
        <v>3125</v>
      </c>
      <c r="O4528" t="s">
        <v>2777</v>
      </c>
      <c r="P4528" s="204">
        <v>10000</v>
      </c>
      <c r="S4528" t="s">
        <v>2477</v>
      </c>
      <c r="T4528" t="s">
        <v>3899</v>
      </c>
      <c r="U4528" s="206">
        <v>-3.2500000000000001E-2</v>
      </c>
      <c r="V4528" t="s">
        <v>1986</v>
      </c>
      <c r="W4528" t="s">
        <v>2831</v>
      </c>
      <c r="X4528" t="s">
        <v>2832</v>
      </c>
      <c r="Y4528" t="s">
        <v>3964</v>
      </c>
      <c r="Z4528" t="s">
        <v>3532</v>
      </c>
      <c r="AA4528" t="s">
        <v>922</v>
      </c>
      <c r="AB4528" s="203">
        <v>37196</v>
      </c>
      <c r="AC4528" s="203">
        <v>37346</v>
      </c>
    </row>
    <row r="4529" spans="1:31" x14ac:dyDescent="0.25">
      <c r="A4529" s="44" t="str">
        <f t="shared" si="351"/>
        <v>US Natural Gas Physical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1</v>
      </c>
      <c r="F4529" s="218">
        <f t="shared" si="355"/>
        <v>10000</v>
      </c>
      <c r="G4529" s="207">
        <v>1268432</v>
      </c>
      <c r="H4529" s="203">
        <v>37029.577928240738</v>
      </c>
      <c r="I4529" t="s">
        <v>2853</v>
      </c>
      <c r="M4529" t="s">
        <v>2476</v>
      </c>
      <c r="N4529" t="s">
        <v>3110</v>
      </c>
      <c r="O4529" t="s">
        <v>708</v>
      </c>
      <c r="Q4529" s="204">
        <v>10000</v>
      </c>
      <c r="S4529" t="s">
        <v>2477</v>
      </c>
      <c r="T4529" t="s">
        <v>3899</v>
      </c>
      <c r="U4529" s="206">
        <v>4.18</v>
      </c>
      <c r="V4529" t="s">
        <v>2854</v>
      </c>
      <c r="W4529" t="s">
        <v>2319</v>
      </c>
      <c r="X4529" t="s">
        <v>2320</v>
      </c>
      <c r="Y4529" t="s">
        <v>3114</v>
      </c>
      <c r="Z4529" t="s">
        <v>3532</v>
      </c>
      <c r="AA4529">
        <v>798583</v>
      </c>
      <c r="AB4529" s="203">
        <v>37033.875</v>
      </c>
      <c r="AC4529" s="203">
        <v>37033.875</v>
      </c>
    </row>
    <row r="4530" spans="1:31" x14ac:dyDescent="0.25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30</v>
      </c>
      <c r="F4530" s="218">
        <f t="shared" si="355"/>
        <v>300000</v>
      </c>
      <c r="G4530" s="207">
        <v>1268433</v>
      </c>
      <c r="H4530" s="203">
        <v>37029.578043981484</v>
      </c>
      <c r="I4530" t="s">
        <v>2672</v>
      </c>
      <c r="M4530" t="s">
        <v>2476</v>
      </c>
      <c r="N4530" t="s">
        <v>2711</v>
      </c>
      <c r="O4530" t="s">
        <v>2712</v>
      </c>
      <c r="Q4530" s="204">
        <v>10000</v>
      </c>
      <c r="S4530" t="s">
        <v>2477</v>
      </c>
      <c r="T4530" t="s">
        <v>3899</v>
      </c>
      <c r="U4530" s="206">
        <v>4.25</v>
      </c>
      <c r="V4530" t="s">
        <v>2790</v>
      </c>
      <c r="W4530" t="s">
        <v>3390</v>
      </c>
      <c r="X4530" t="s">
        <v>2713</v>
      </c>
      <c r="Y4530" t="s">
        <v>3964</v>
      </c>
      <c r="Z4530" t="s">
        <v>3532</v>
      </c>
      <c r="AA4530" t="s">
        <v>923</v>
      </c>
      <c r="AB4530" s="203">
        <v>37043.875</v>
      </c>
      <c r="AC4530" s="203">
        <v>37072.875</v>
      </c>
    </row>
    <row r="4531" spans="1:31" x14ac:dyDescent="0.25">
      <c r="A4531" s="44" t="str">
        <f t="shared" si="351"/>
        <v>US Natural Gas Physical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1</v>
      </c>
      <c r="F4531" s="218">
        <f t="shared" si="355"/>
        <v>10000</v>
      </c>
      <c r="G4531" s="207">
        <v>1268434</v>
      </c>
      <c r="H4531" s="203">
        <v>37029.578055555554</v>
      </c>
      <c r="I4531" t="s">
        <v>2920</v>
      </c>
      <c r="M4531" t="s">
        <v>2476</v>
      </c>
      <c r="N4531" t="s">
        <v>3110</v>
      </c>
      <c r="O4531" t="s">
        <v>708</v>
      </c>
      <c r="Q4531" s="204">
        <v>10000</v>
      </c>
      <c r="S4531" t="s">
        <v>2477</v>
      </c>
      <c r="T4531" t="s">
        <v>3899</v>
      </c>
      <c r="U4531" s="206">
        <v>4.1849999999999996</v>
      </c>
      <c r="V4531" t="s">
        <v>2921</v>
      </c>
      <c r="W4531" t="s">
        <v>2319</v>
      </c>
      <c r="X4531" t="s">
        <v>2320</v>
      </c>
      <c r="Y4531" t="s">
        <v>3114</v>
      </c>
      <c r="Z4531" t="s">
        <v>3532</v>
      </c>
      <c r="AA4531">
        <v>798584</v>
      </c>
      <c r="AB4531" s="203">
        <v>37033.875</v>
      </c>
      <c r="AC4531" s="203">
        <v>37033.875</v>
      </c>
    </row>
    <row r="4532" spans="1:31" x14ac:dyDescent="0.25">
      <c r="A4532" s="44" t="str">
        <f t="shared" si="351"/>
        <v>US Crude Financial</v>
      </c>
      <c r="B4532" s="44" t="str">
        <f t="shared" si="352"/>
        <v>US</v>
      </c>
      <c r="C4532" s="44" t="str">
        <f t="shared" si="353"/>
        <v>Crude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</v>
      </c>
      <c r="F4532" s="218">
        <f t="shared" si="355"/>
        <v>50000</v>
      </c>
      <c r="G4532" s="207">
        <v>1268435</v>
      </c>
      <c r="H4532" s="203">
        <v>37029.578101851854</v>
      </c>
      <c r="I4532" t="s">
        <v>2710</v>
      </c>
      <c r="M4532" t="s">
        <v>3626</v>
      </c>
      <c r="N4532" t="s">
        <v>4150</v>
      </c>
      <c r="O4532" t="s">
        <v>2550</v>
      </c>
      <c r="Q4532" s="204">
        <v>50000</v>
      </c>
      <c r="S4532" t="s">
        <v>2483</v>
      </c>
      <c r="T4532" t="s">
        <v>3899</v>
      </c>
      <c r="U4532" s="206">
        <v>30.34</v>
      </c>
      <c r="V4532" t="s">
        <v>3705</v>
      </c>
      <c r="W4532" t="s">
        <v>4153</v>
      </c>
      <c r="X4532" t="s">
        <v>4154</v>
      </c>
      <c r="Y4532" t="s">
        <v>3964</v>
      </c>
      <c r="Z4532" t="s">
        <v>3532</v>
      </c>
      <c r="AA4532" t="s">
        <v>924</v>
      </c>
      <c r="AB4532" s="203">
        <v>37073</v>
      </c>
      <c r="AC4532" s="203">
        <v>37103</v>
      </c>
    </row>
    <row r="4533" spans="1:31" x14ac:dyDescent="0.25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30</v>
      </c>
      <c r="F4533" s="218">
        <f t="shared" si="355"/>
        <v>300000</v>
      </c>
      <c r="G4533" s="207">
        <v>1268436</v>
      </c>
      <c r="H4533" s="203">
        <v>37029.578125</v>
      </c>
      <c r="I4533" t="s">
        <v>4149</v>
      </c>
      <c r="M4533" t="s">
        <v>2476</v>
      </c>
      <c r="N4533" t="s">
        <v>2711</v>
      </c>
      <c r="O4533" t="s">
        <v>2712</v>
      </c>
      <c r="Q4533" s="204">
        <v>10000</v>
      </c>
      <c r="S4533" t="s">
        <v>2477</v>
      </c>
      <c r="T4533" t="s">
        <v>3899</v>
      </c>
      <c r="U4533" s="206">
        <v>4.25</v>
      </c>
      <c r="V4533" t="s">
        <v>3669</v>
      </c>
      <c r="W4533" t="s">
        <v>3390</v>
      </c>
      <c r="X4533" t="s">
        <v>2713</v>
      </c>
      <c r="Y4533" t="s">
        <v>3964</v>
      </c>
      <c r="Z4533" t="s">
        <v>3532</v>
      </c>
      <c r="AA4533" t="s">
        <v>925</v>
      </c>
      <c r="AB4533" s="203">
        <v>37043.875</v>
      </c>
      <c r="AC4533" s="203">
        <v>37072.875</v>
      </c>
    </row>
    <row r="4534" spans="1:31" x14ac:dyDescent="0.25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10</v>
      </c>
      <c r="F4534" s="218">
        <f t="shared" si="355"/>
        <v>250000</v>
      </c>
      <c r="G4534" s="207">
        <v>1268437</v>
      </c>
      <c r="H4534" s="203">
        <v>37029.578194444446</v>
      </c>
      <c r="I4534" t="s">
        <v>3639</v>
      </c>
      <c r="M4534" t="s">
        <v>2476</v>
      </c>
      <c r="N4534" t="s">
        <v>2711</v>
      </c>
      <c r="O4534" t="s">
        <v>558</v>
      </c>
      <c r="Q4534" s="204">
        <v>25000</v>
      </c>
      <c r="S4534" t="s">
        <v>2477</v>
      </c>
      <c r="T4534" t="s">
        <v>3899</v>
      </c>
      <c r="U4534" s="206">
        <v>4.1950000000000003</v>
      </c>
      <c r="V4534" t="s">
        <v>3180</v>
      </c>
      <c r="W4534" t="s">
        <v>3181</v>
      </c>
      <c r="X4534" t="s">
        <v>2306</v>
      </c>
      <c r="Y4534" t="s">
        <v>3964</v>
      </c>
      <c r="Z4534" t="s">
        <v>3532</v>
      </c>
      <c r="AA4534" t="s">
        <v>926</v>
      </c>
      <c r="AB4534" s="203">
        <v>37033.875</v>
      </c>
      <c r="AC4534" s="203">
        <v>37042.875</v>
      </c>
    </row>
    <row r="4535" spans="1:31" x14ac:dyDescent="0.25">
      <c r="A4535" s="44" t="str">
        <f t="shared" si="351"/>
        <v xml:space="preserve"> Metals Financial</v>
      </c>
      <c r="B4535" s="44" t="str">
        <f t="shared" si="352"/>
        <v/>
      </c>
      <c r="C4535" s="44" t="str">
        <f t="shared" si="353"/>
        <v>Metals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1</v>
      </c>
      <c r="F4535" s="218">
        <f t="shared" si="355"/>
        <v>20</v>
      </c>
      <c r="G4535" s="207">
        <v>1268440</v>
      </c>
      <c r="H4535" s="203">
        <v>37029.578356481485</v>
      </c>
      <c r="I4535" t="s">
        <v>3838</v>
      </c>
      <c r="M4535" t="s">
        <v>2482</v>
      </c>
      <c r="N4535" t="s">
        <v>3951</v>
      </c>
      <c r="O4535" t="s">
        <v>3952</v>
      </c>
      <c r="Q4535" s="204">
        <v>20</v>
      </c>
      <c r="S4535" t="s">
        <v>3898</v>
      </c>
      <c r="T4535" t="s">
        <v>3899</v>
      </c>
      <c r="U4535" s="206">
        <v>1549.5</v>
      </c>
      <c r="V4535" t="s">
        <v>2627</v>
      </c>
      <c r="W4535" t="s">
        <v>2774</v>
      </c>
      <c r="X4535" t="s">
        <v>3902</v>
      </c>
      <c r="Y4535" t="s">
        <v>3903</v>
      </c>
      <c r="Z4535" t="s">
        <v>3904</v>
      </c>
      <c r="AA4535">
        <v>2140040</v>
      </c>
    </row>
    <row r="4536" spans="1:31" x14ac:dyDescent="0.25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30</v>
      </c>
      <c r="F4536" s="218">
        <f t="shared" si="355"/>
        <v>150000</v>
      </c>
      <c r="G4536" s="207">
        <v>1268443</v>
      </c>
      <c r="H4536" s="203">
        <v>37029.57849537037</v>
      </c>
      <c r="I4536" t="s">
        <v>3128</v>
      </c>
      <c r="M4536" t="s">
        <v>2476</v>
      </c>
      <c r="N4536" t="s">
        <v>2711</v>
      </c>
      <c r="O4536" t="s">
        <v>2712</v>
      </c>
      <c r="P4536" s="204">
        <v>5000</v>
      </c>
      <c r="S4536" t="s">
        <v>2477</v>
      </c>
      <c r="T4536" t="s">
        <v>3899</v>
      </c>
      <c r="U4536" s="206">
        <v>4.25</v>
      </c>
      <c r="V4536" t="s">
        <v>2781</v>
      </c>
      <c r="W4536" t="s">
        <v>3390</v>
      </c>
      <c r="X4536" t="s">
        <v>2713</v>
      </c>
      <c r="Y4536" t="s">
        <v>3964</v>
      </c>
      <c r="Z4536" t="s">
        <v>3532</v>
      </c>
      <c r="AA4536" t="s">
        <v>927</v>
      </c>
      <c r="AB4536" s="203">
        <v>37043.875</v>
      </c>
      <c r="AC4536" s="203">
        <v>37072.875</v>
      </c>
    </row>
    <row r="4537" spans="1:31" x14ac:dyDescent="0.25">
      <c r="A4537" s="44" t="str">
        <f t="shared" si="351"/>
        <v>US Natural Gas Financial</v>
      </c>
      <c r="B4537" s="44" t="str">
        <f t="shared" si="352"/>
        <v>US</v>
      </c>
      <c r="C4537" s="44" t="str">
        <f t="shared" si="353"/>
        <v>Natural Gas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30</v>
      </c>
      <c r="F4537" s="218">
        <f t="shared" si="355"/>
        <v>600000</v>
      </c>
      <c r="G4537" s="207">
        <v>1268444</v>
      </c>
      <c r="H4537" s="203">
        <v>37029.578599537039</v>
      </c>
      <c r="I4537" t="s">
        <v>2630</v>
      </c>
      <c r="M4537" t="s">
        <v>2476</v>
      </c>
      <c r="N4537" t="s">
        <v>2711</v>
      </c>
      <c r="O4537" t="s">
        <v>2712</v>
      </c>
      <c r="Q4537" s="204">
        <v>20000</v>
      </c>
      <c r="S4537" t="s">
        <v>2477</v>
      </c>
      <c r="T4537" t="s">
        <v>3899</v>
      </c>
      <c r="U4537" s="206">
        <v>4.2549999999999999</v>
      </c>
      <c r="V4537" t="s">
        <v>928</v>
      </c>
      <c r="W4537" t="s">
        <v>3390</v>
      </c>
      <c r="X4537" t="s">
        <v>2713</v>
      </c>
      <c r="Y4537" t="s">
        <v>3964</v>
      </c>
      <c r="Z4537" t="s">
        <v>3532</v>
      </c>
      <c r="AA4537" t="s">
        <v>929</v>
      </c>
      <c r="AB4537" s="203">
        <v>37043.875</v>
      </c>
      <c r="AC4537" s="203">
        <v>37072.875</v>
      </c>
      <c r="AE4537" s="116">
        <f>IF(S4537="Gallon",F4537/42,F4537)</f>
        <v>600000</v>
      </c>
    </row>
    <row r="4538" spans="1:31" x14ac:dyDescent="0.25">
      <c r="A4538" s="44" t="str">
        <f t="shared" si="351"/>
        <v>US Crude Financial</v>
      </c>
      <c r="B4538" s="44" t="str">
        <f t="shared" si="352"/>
        <v>US</v>
      </c>
      <c r="C4538" s="44" t="str">
        <f t="shared" si="353"/>
        <v>Crude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</v>
      </c>
      <c r="F4538" s="218">
        <f t="shared" si="355"/>
        <v>50000</v>
      </c>
      <c r="G4538" s="207">
        <v>1268446</v>
      </c>
      <c r="H4538" s="203">
        <v>37029.578738425924</v>
      </c>
      <c r="I4538" t="s">
        <v>2710</v>
      </c>
      <c r="M4538" t="s">
        <v>3626</v>
      </c>
      <c r="N4538" t="s">
        <v>4150</v>
      </c>
      <c r="O4538" t="s">
        <v>4151</v>
      </c>
      <c r="P4538" s="204">
        <v>50000</v>
      </c>
      <c r="S4538" t="s">
        <v>2483</v>
      </c>
      <c r="T4538" t="s">
        <v>3899</v>
      </c>
      <c r="U4538" s="206">
        <v>29.9</v>
      </c>
      <c r="V4538" t="s">
        <v>2997</v>
      </c>
      <c r="W4538" t="s">
        <v>4153</v>
      </c>
      <c r="X4538" t="s">
        <v>4154</v>
      </c>
      <c r="Y4538" t="s">
        <v>3964</v>
      </c>
      <c r="Z4538" t="s">
        <v>3532</v>
      </c>
      <c r="AA4538" t="s">
        <v>930</v>
      </c>
      <c r="AB4538" s="203">
        <v>37043</v>
      </c>
      <c r="AC4538" s="203">
        <v>37072</v>
      </c>
    </row>
    <row r="4539" spans="1:31" x14ac:dyDescent="0.25">
      <c r="A4539" s="44" t="str">
        <f t="shared" si="351"/>
        <v>US Crude Financial</v>
      </c>
      <c r="B4539" s="44" t="str">
        <f t="shared" si="352"/>
        <v>US</v>
      </c>
      <c r="C4539" s="44" t="str">
        <f t="shared" si="353"/>
        <v>Crude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8">
        <f t="shared" si="355"/>
        <v>50000</v>
      </c>
      <c r="G4539" s="207">
        <v>1268447</v>
      </c>
      <c r="H4539" s="203">
        <v>37029.578761574077</v>
      </c>
      <c r="I4539" t="s">
        <v>4149</v>
      </c>
      <c r="M4539" t="s">
        <v>3626</v>
      </c>
      <c r="N4539" t="s">
        <v>4150</v>
      </c>
      <c r="O4539" t="s">
        <v>2550</v>
      </c>
      <c r="P4539" s="204">
        <v>50000</v>
      </c>
      <c r="S4539" t="s">
        <v>2483</v>
      </c>
      <c r="T4539" t="s">
        <v>3899</v>
      </c>
      <c r="U4539" s="206">
        <v>30.32</v>
      </c>
      <c r="V4539" t="s">
        <v>2999</v>
      </c>
      <c r="W4539" t="s">
        <v>4153</v>
      </c>
      <c r="X4539" t="s">
        <v>4154</v>
      </c>
      <c r="Y4539" t="s">
        <v>3964</v>
      </c>
      <c r="Z4539" t="s">
        <v>3532</v>
      </c>
      <c r="AA4539" t="s">
        <v>931</v>
      </c>
      <c r="AB4539" s="203">
        <v>37073</v>
      </c>
      <c r="AC4539" s="203">
        <v>37103</v>
      </c>
    </row>
    <row r="4540" spans="1:31" x14ac:dyDescent="0.25">
      <c r="A4540" s="44" t="str">
        <f t="shared" si="351"/>
        <v xml:space="preserve"> Natural Gas Physical</v>
      </c>
      <c r="B4540" s="44" t="str">
        <f t="shared" si="352"/>
        <v/>
      </c>
      <c r="C4540" s="44" t="str">
        <f t="shared" si="353"/>
        <v>Natural Gas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30</v>
      </c>
      <c r="F4540" s="218">
        <f t="shared" si="355"/>
        <v>150000</v>
      </c>
      <c r="G4540" s="207">
        <v>1268448</v>
      </c>
      <c r="H4540" s="203">
        <v>37029.57885416667</v>
      </c>
      <c r="I4540" t="s">
        <v>2710</v>
      </c>
      <c r="M4540" t="s">
        <v>2476</v>
      </c>
      <c r="N4540" t="s">
        <v>2391</v>
      </c>
      <c r="O4540" t="s">
        <v>3715</v>
      </c>
      <c r="Q4540" s="204">
        <v>5000</v>
      </c>
      <c r="S4540" t="s">
        <v>4050</v>
      </c>
      <c r="T4540" t="s">
        <v>2392</v>
      </c>
      <c r="U4540" s="206">
        <v>5.64</v>
      </c>
      <c r="V4540" t="s">
        <v>2794</v>
      </c>
      <c r="W4540" t="s">
        <v>2979</v>
      </c>
      <c r="X4540" t="s">
        <v>2395</v>
      </c>
      <c r="Y4540" t="s">
        <v>3114</v>
      </c>
      <c r="Z4540" t="s">
        <v>3533</v>
      </c>
      <c r="AA4540">
        <v>798585</v>
      </c>
      <c r="AB4540" s="203">
        <v>37043.875</v>
      </c>
      <c r="AC4540" s="203">
        <v>37072.875</v>
      </c>
    </row>
    <row r="4541" spans="1:31" x14ac:dyDescent="0.25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153</v>
      </c>
      <c r="F4541" s="218">
        <f t="shared" si="355"/>
        <v>765000</v>
      </c>
      <c r="G4541" s="207">
        <v>1268449</v>
      </c>
      <c r="H4541" s="203">
        <v>37029.578888888886</v>
      </c>
      <c r="I4541" t="s">
        <v>2710</v>
      </c>
      <c r="M4541" t="s">
        <v>2476</v>
      </c>
      <c r="N4541" t="s">
        <v>2711</v>
      </c>
      <c r="O4541" t="s">
        <v>2310</v>
      </c>
      <c r="Q4541" s="204">
        <v>5000</v>
      </c>
      <c r="S4541" t="s">
        <v>2477</v>
      </c>
      <c r="T4541" t="s">
        <v>3899</v>
      </c>
      <c r="U4541" s="206">
        <v>4.375</v>
      </c>
      <c r="V4541" t="s">
        <v>2962</v>
      </c>
      <c r="W4541" t="s">
        <v>3390</v>
      </c>
      <c r="X4541" t="s">
        <v>2713</v>
      </c>
      <c r="Y4541" t="s">
        <v>3964</v>
      </c>
      <c r="Z4541" t="s">
        <v>3532</v>
      </c>
      <c r="AA4541" t="s">
        <v>932</v>
      </c>
      <c r="AB4541" s="203">
        <v>37043</v>
      </c>
      <c r="AC4541" s="203">
        <v>37195</v>
      </c>
    </row>
    <row r="4542" spans="1:31" x14ac:dyDescent="0.25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30</v>
      </c>
      <c r="F4542" s="218">
        <f t="shared" si="355"/>
        <v>300000</v>
      </c>
      <c r="G4542" s="207">
        <v>1268451</v>
      </c>
      <c r="H4542" s="203">
        <v>37029.579247685186</v>
      </c>
      <c r="I4542" t="s">
        <v>2672</v>
      </c>
      <c r="M4542" t="s">
        <v>2476</v>
      </c>
      <c r="N4542" t="s">
        <v>2711</v>
      </c>
      <c r="O4542" t="s">
        <v>2712</v>
      </c>
      <c r="P4542" s="204">
        <v>10000</v>
      </c>
      <c r="S4542" t="s">
        <v>2477</v>
      </c>
      <c r="T4542" t="s">
        <v>3899</v>
      </c>
      <c r="U4542" s="206">
        <v>4.25</v>
      </c>
      <c r="V4542" t="s">
        <v>3738</v>
      </c>
      <c r="W4542" t="s">
        <v>3390</v>
      </c>
      <c r="X4542" t="s">
        <v>2713</v>
      </c>
      <c r="Y4542" t="s">
        <v>3964</v>
      </c>
      <c r="Z4542" t="s">
        <v>3532</v>
      </c>
      <c r="AA4542" t="s">
        <v>933</v>
      </c>
      <c r="AB4542" s="203">
        <v>37043.875</v>
      </c>
      <c r="AC4542" s="203">
        <v>37072.875</v>
      </c>
    </row>
    <row r="4543" spans="1:31" x14ac:dyDescent="0.25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30</v>
      </c>
      <c r="F4543" s="218">
        <f t="shared" si="355"/>
        <v>600000</v>
      </c>
      <c r="G4543" s="207">
        <v>1268452</v>
      </c>
      <c r="H4543" s="203">
        <v>37029.579293981478</v>
      </c>
      <c r="I4543" t="s">
        <v>2704</v>
      </c>
      <c r="M4543" t="s">
        <v>2476</v>
      </c>
      <c r="N4543" t="s">
        <v>2711</v>
      </c>
      <c r="O4543" t="s">
        <v>2712</v>
      </c>
      <c r="Q4543" s="204">
        <v>20000</v>
      </c>
      <c r="S4543" t="s">
        <v>2477</v>
      </c>
      <c r="T4543" t="s">
        <v>3899</v>
      </c>
      <c r="U4543" s="206">
        <v>4.26</v>
      </c>
      <c r="V4543" t="s">
        <v>3163</v>
      </c>
      <c r="W4543" t="s">
        <v>3390</v>
      </c>
      <c r="X4543" t="s">
        <v>2713</v>
      </c>
      <c r="Y4543" t="s">
        <v>3964</v>
      </c>
      <c r="Z4543" t="s">
        <v>3532</v>
      </c>
      <c r="AA4543" t="s">
        <v>934</v>
      </c>
      <c r="AB4543" s="203">
        <v>37043.875</v>
      </c>
      <c r="AC4543" s="203">
        <v>37072.875</v>
      </c>
    </row>
    <row r="4544" spans="1:31" x14ac:dyDescent="0.25">
      <c r="A4544" s="44" t="str">
        <f t="shared" si="351"/>
        <v>US Natural Gas Financial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151</v>
      </c>
      <c r="F4544" s="218">
        <f t="shared" si="355"/>
        <v>755000</v>
      </c>
      <c r="G4544" s="207">
        <v>1268454</v>
      </c>
      <c r="H4544" s="203">
        <v>37029.579398148147</v>
      </c>
      <c r="I4544" t="s">
        <v>2710</v>
      </c>
      <c r="M4544" t="s">
        <v>2476</v>
      </c>
      <c r="N4544" t="s">
        <v>2711</v>
      </c>
      <c r="O4544" t="s">
        <v>3148</v>
      </c>
      <c r="Q4544" s="204">
        <v>5000</v>
      </c>
      <c r="S4544" t="s">
        <v>2477</v>
      </c>
      <c r="T4544" t="s">
        <v>3899</v>
      </c>
      <c r="U4544" s="206">
        <v>4.75</v>
      </c>
      <c r="V4544" t="s">
        <v>3806</v>
      </c>
      <c r="W4544" t="s">
        <v>3390</v>
      </c>
      <c r="X4544" t="s">
        <v>2713</v>
      </c>
      <c r="Y4544" t="s">
        <v>3964</v>
      </c>
      <c r="Z4544" t="s">
        <v>3532</v>
      </c>
      <c r="AA4544" t="s">
        <v>935</v>
      </c>
      <c r="AB4544" s="203">
        <v>37196</v>
      </c>
      <c r="AC4544" s="203">
        <v>37346</v>
      </c>
    </row>
    <row r="4545" spans="1:29" x14ac:dyDescent="0.25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30</v>
      </c>
      <c r="F4545" s="218">
        <f t="shared" si="355"/>
        <v>600000</v>
      </c>
      <c r="G4545" s="207">
        <v>1268455</v>
      </c>
      <c r="H4545" s="203">
        <v>37029.579432870371</v>
      </c>
      <c r="I4545" t="s">
        <v>3639</v>
      </c>
      <c r="M4545" t="s">
        <v>2476</v>
      </c>
      <c r="N4545" t="s">
        <v>2711</v>
      </c>
      <c r="O4545" t="s">
        <v>2712</v>
      </c>
      <c r="Q4545" s="204">
        <v>20000</v>
      </c>
      <c r="S4545" t="s">
        <v>2477</v>
      </c>
      <c r="T4545" t="s">
        <v>3899</v>
      </c>
      <c r="U4545" s="206">
        <v>4.26</v>
      </c>
      <c r="V4545" t="s">
        <v>1665</v>
      </c>
      <c r="W4545" t="s">
        <v>3390</v>
      </c>
      <c r="X4545" t="s">
        <v>2713</v>
      </c>
      <c r="Y4545" t="s">
        <v>3964</v>
      </c>
      <c r="Z4545" t="s">
        <v>3532</v>
      </c>
      <c r="AA4545" t="s">
        <v>936</v>
      </c>
      <c r="AB4545" s="203">
        <v>37043.875</v>
      </c>
      <c r="AC4545" s="203">
        <v>37072.875</v>
      </c>
    </row>
    <row r="4546" spans="1:29" x14ac:dyDescent="0.25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30</v>
      </c>
      <c r="F4546" s="218">
        <f t="shared" si="355"/>
        <v>150000</v>
      </c>
      <c r="G4546" s="207">
        <v>1268457</v>
      </c>
      <c r="H4546" s="203">
        <v>37029.579548611109</v>
      </c>
      <c r="I4546" t="s">
        <v>3136</v>
      </c>
      <c r="M4546" t="s">
        <v>2476</v>
      </c>
      <c r="N4546" t="s">
        <v>2711</v>
      </c>
      <c r="O4546" t="s">
        <v>2712</v>
      </c>
      <c r="P4546" s="204">
        <v>5000</v>
      </c>
      <c r="S4546" t="s">
        <v>2477</v>
      </c>
      <c r="T4546" t="s">
        <v>3899</v>
      </c>
      <c r="U4546" s="206">
        <v>4.2549999999999999</v>
      </c>
      <c r="V4546" t="s">
        <v>3742</v>
      </c>
      <c r="W4546" t="s">
        <v>3390</v>
      </c>
      <c r="X4546" t="s">
        <v>2713</v>
      </c>
      <c r="Y4546" t="s">
        <v>3964</v>
      </c>
      <c r="Z4546" t="s">
        <v>3532</v>
      </c>
      <c r="AA4546" t="s">
        <v>937</v>
      </c>
      <c r="AB4546" s="203">
        <v>37043.875</v>
      </c>
      <c r="AC4546" s="203">
        <v>37072.875</v>
      </c>
    </row>
    <row r="4547" spans="1:29" x14ac:dyDescent="0.25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30</v>
      </c>
      <c r="F4547" s="218">
        <f t="shared" si="355"/>
        <v>600000</v>
      </c>
      <c r="G4547" s="207">
        <v>1268458</v>
      </c>
      <c r="H4547" s="203">
        <v>37029.579606481479</v>
      </c>
      <c r="I4547" t="s">
        <v>3639</v>
      </c>
      <c r="M4547" t="s">
        <v>2476</v>
      </c>
      <c r="N4547" t="s">
        <v>2711</v>
      </c>
      <c r="O4547" t="s">
        <v>2712</v>
      </c>
      <c r="Q4547" s="204">
        <v>20000</v>
      </c>
      <c r="S4547" t="s">
        <v>2477</v>
      </c>
      <c r="T4547" t="s">
        <v>3899</v>
      </c>
      <c r="U4547" s="206">
        <v>4.26</v>
      </c>
      <c r="V4547" t="s">
        <v>1665</v>
      </c>
      <c r="W4547" t="s">
        <v>3390</v>
      </c>
      <c r="X4547" t="s">
        <v>2713</v>
      </c>
      <c r="Y4547" t="s">
        <v>3964</v>
      </c>
      <c r="Z4547" t="s">
        <v>3532</v>
      </c>
      <c r="AA4547" t="s">
        <v>938</v>
      </c>
      <c r="AB4547" s="203">
        <v>37043.875</v>
      </c>
      <c r="AC4547" s="203">
        <v>37072.875</v>
      </c>
    </row>
    <row r="4548" spans="1:29" x14ac:dyDescent="0.25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30</v>
      </c>
      <c r="F4548" s="218">
        <f t="shared" si="355"/>
        <v>150000</v>
      </c>
      <c r="G4548" s="207">
        <v>1268459</v>
      </c>
      <c r="H4548" s="203">
        <v>37029.57980324074</v>
      </c>
      <c r="I4548" t="s">
        <v>2672</v>
      </c>
      <c r="M4548" t="s">
        <v>2476</v>
      </c>
      <c r="N4548" t="s">
        <v>2711</v>
      </c>
      <c r="O4548" t="s">
        <v>2712</v>
      </c>
      <c r="Q4548" s="204">
        <v>5000</v>
      </c>
      <c r="S4548" t="s">
        <v>2477</v>
      </c>
      <c r="T4548" t="s">
        <v>3899</v>
      </c>
      <c r="U4548" s="206">
        <v>4.2649999999999997</v>
      </c>
      <c r="V4548" t="s">
        <v>2790</v>
      </c>
      <c r="W4548" t="s">
        <v>3390</v>
      </c>
      <c r="X4548" t="s">
        <v>2713</v>
      </c>
      <c r="Y4548" t="s">
        <v>3964</v>
      </c>
      <c r="Z4548" t="s">
        <v>3532</v>
      </c>
      <c r="AA4548" t="s">
        <v>939</v>
      </c>
      <c r="AB4548" s="203">
        <v>37043.875</v>
      </c>
      <c r="AC4548" s="203">
        <v>37072.875</v>
      </c>
    </row>
    <row r="4549" spans="1:29" x14ac:dyDescent="0.25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30</v>
      </c>
      <c r="F4549" s="218">
        <f t="shared" si="355"/>
        <v>150000</v>
      </c>
      <c r="G4549" s="207">
        <v>1268460</v>
      </c>
      <c r="H4549" s="203">
        <v>37029.579872685186</v>
      </c>
      <c r="I4549" t="s">
        <v>3165</v>
      </c>
      <c r="M4549" t="s">
        <v>2476</v>
      </c>
      <c r="N4549" t="s">
        <v>2711</v>
      </c>
      <c r="O4549" t="s">
        <v>2712</v>
      </c>
      <c r="P4549" s="204">
        <v>5000</v>
      </c>
      <c r="S4549" t="s">
        <v>2477</v>
      </c>
      <c r="T4549" t="s">
        <v>3899</v>
      </c>
      <c r="U4549" s="206">
        <v>4.2549999999999999</v>
      </c>
      <c r="V4549" t="s">
        <v>2925</v>
      </c>
      <c r="W4549" t="s">
        <v>3390</v>
      </c>
      <c r="X4549" t="s">
        <v>2713</v>
      </c>
      <c r="Y4549" t="s">
        <v>3964</v>
      </c>
      <c r="Z4549" t="s">
        <v>3532</v>
      </c>
      <c r="AA4549" t="s">
        <v>940</v>
      </c>
      <c r="AB4549" s="203">
        <v>37043.875</v>
      </c>
      <c r="AC4549" s="203">
        <v>37072.875</v>
      </c>
    </row>
    <row r="4550" spans="1:29" x14ac:dyDescent="0.25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30</v>
      </c>
      <c r="F4550" s="218">
        <f t="shared" si="355"/>
        <v>150000</v>
      </c>
      <c r="G4550" s="207">
        <v>1268461</v>
      </c>
      <c r="H4550" s="203">
        <v>37029.579930555556</v>
      </c>
      <c r="I4550" t="s">
        <v>3639</v>
      </c>
      <c r="M4550" t="s">
        <v>2476</v>
      </c>
      <c r="N4550" t="s">
        <v>2711</v>
      </c>
      <c r="O4550" t="s">
        <v>2712</v>
      </c>
      <c r="Q4550" s="204">
        <v>5000</v>
      </c>
      <c r="S4550" t="s">
        <v>2477</v>
      </c>
      <c r="T4550" t="s">
        <v>3899</v>
      </c>
      <c r="U4550" s="206">
        <v>4.2649999999999997</v>
      </c>
      <c r="V4550" t="s">
        <v>1665</v>
      </c>
      <c r="W4550" t="s">
        <v>3390</v>
      </c>
      <c r="X4550" t="s">
        <v>2713</v>
      </c>
      <c r="Y4550" t="s">
        <v>3964</v>
      </c>
      <c r="Z4550" t="s">
        <v>3532</v>
      </c>
      <c r="AA4550" t="s">
        <v>941</v>
      </c>
      <c r="AB4550" s="203">
        <v>37043.875</v>
      </c>
      <c r="AC4550" s="203">
        <v>37072.875</v>
      </c>
    </row>
    <row r="4551" spans="1:29" x14ac:dyDescent="0.25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30</v>
      </c>
      <c r="F4551" s="218">
        <f t="shared" si="355"/>
        <v>300000</v>
      </c>
      <c r="G4551" s="207">
        <v>1268462</v>
      </c>
      <c r="H4551" s="203">
        <v>37029.579988425925</v>
      </c>
      <c r="I4551" t="s">
        <v>3869</v>
      </c>
      <c r="M4551" t="s">
        <v>2476</v>
      </c>
      <c r="N4551" t="s">
        <v>2711</v>
      </c>
      <c r="O4551" t="s">
        <v>2712</v>
      </c>
      <c r="Q4551" s="204">
        <v>10000</v>
      </c>
      <c r="S4551" t="s">
        <v>2477</v>
      </c>
      <c r="T4551" t="s">
        <v>3899</v>
      </c>
      <c r="U4551" s="206">
        <v>4.2649999999999997</v>
      </c>
      <c r="V4551" t="s">
        <v>3767</v>
      </c>
      <c r="W4551" t="s">
        <v>3390</v>
      </c>
      <c r="X4551" t="s">
        <v>2713</v>
      </c>
      <c r="Y4551" t="s">
        <v>3964</v>
      </c>
      <c r="Z4551" t="s">
        <v>3532</v>
      </c>
      <c r="AA4551" t="s">
        <v>942</v>
      </c>
      <c r="AB4551" s="203">
        <v>37043.875</v>
      </c>
      <c r="AC4551" s="203">
        <v>37072.875</v>
      </c>
    </row>
    <row r="4552" spans="1:29" x14ac:dyDescent="0.25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30</v>
      </c>
      <c r="F4552" s="218">
        <f t="shared" si="355"/>
        <v>72000</v>
      </c>
      <c r="G4552" s="207">
        <v>1268463</v>
      </c>
      <c r="H4552" s="203">
        <v>37029.58021990741</v>
      </c>
      <c r="I4552" t="s">
        <v>2362</v>
      </c>
      <c r="M4552" t="s">
        <v>2476</v>
      </c>
      <c r="N4552" t="s">
        <v>3125</v>
      </c>
      <c r="O4552" t="s">
        <v>3712</v>
      </c>
      <c r="Q4552" s="204">
        <v>2400</v>
      </c>
      <c r="S4552" t="s">
        <v>2477</v>
      </c>
      <c r="T4552" t="s">
        <v>3899</v>
      </c>
      <c r="U4552" s="206">
        <v>8.2500000000000004E-2</v>
      </c>
      <c r="V4552" t="s">
        <v>943</v>
      </c>
      <c r="W4552" t="s">
        <v>2384</v>
      </c>
      <c r="X4552" t="s">
        <v>2385</v>
      </c>
      <c r="Y4552" t="s">
        <v>3964</v>
      </c>
      <c r="Z4552" t="s">
        <v>3532</v>
      </c>
      <c r="AA4552" t="s">
        <v>944</v>
      </c>
      <c r="AB4552" s="203">
        <v>37043.875</v>
      </c>
      <c r="AC4552" s="203">
        <v>37072.875</v>
      </c>
    </row>
    <row r="4553" spans="1:29" x14ac:dyDescent="0.25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30</v>
      </c>
      <c r="F4553" s="218">
        <f t="shared" si="355"/>
        <v>150000</v>
      </c>
      <c r="G4553" s="207">
        <v>1268464</v>
      </c>
      <c r="H4553" s="203">
        <v>37029.580243055556</v>
      </c>
      <c r="I4553" t="s">
        <v>3869</v>
      </c>
      <c r="M4553" t="s">
        <v>2476</v>
      </c>
      <c r="N4553" t="s">
        <v>3125</v>
      </c>
      <c r="O4553" t="s">
        <v>2930</v>
      </c>
      <c r="P4553" s="204">
        <v>5000</v>
      </c>
      <c r="S4553" t="s">
        <v>2477</v>
      </c>
      <c r="T4553" t="s">
        <v>3899</v>
      </c>
      <c r="U4553" s="206">
        <v>-0.91500000000000004</v>
      </c>
      <c r="V4553" t="s">
        <v>2880</v>
      </c>
      <c r="W4553" t="s">
        <v>2931</v>
      </c>
      <c r="X4553" t="s">
        <v>2932</v>
      </c>
      <c r="Y4553" t="s">
        <v>3964</v>
      </c>
      <c r="Z4553" t="s">
        <v>3532</v>
      </c>
      <c r="AA4553" t="s">
        <v>945</v>
      </c>
      <c r="AB4553" s="203">
        <v>37043.875</v>
      </c>
      <c r="AC4553" s="203">
        <v>37072.875</v>
      </c>
    </row>
    <row r="4554" spans="1:29" x14ac:dyDescent="0.25">
      <c r="A4554" s="44" t="str">
        <f t="shared" si="351"/>
        <v>US Natural Gas Physical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Physical</v>
      </c>
      <c r="E4554" s="44">
        <f>IF(VLOOKUP(S4554,'DD-Lookup'!$J$6:$L$50,3,FALSE)="Monthly",(YEAR(AC4554)-YEAR(AB4554))*12+MONTH(AC4554)-MONTH(AB4554)+1,(AC4554-AB4554+1))</f>
        <v>1</v>
      </c>
      <c r="F4554" s="218">
        <f t="shared" si="355"/>
        <v>10000</v>
      </c>
      <c r="G4554" s="207">
        <v>1268465</v>
      </c>
      <c r="H4554" s="203">
        <v>37029.580300925925</v>
      </c>
      <c r="I4554" t="s">
        <v>2853</v>
      </c>
      <c r="M4554" t="s">
        <v>2476</v>
      </c>
      <c r="N4554" t="s">
        <v>3110</v>
      </c>
      <c r="O4554" t="s">
        <v>708</v>
      </c>
      <c r="Q4554" s="204">
        <v>10000</v>
      </c>
      <c r="S4554" t="s">
        <v>2477</v>
      </c>
      <c r="T4554" t="s">
        <v>3899</v>
      </c>
      <c r="U4554" s="206">
        <v>4.1900000000000004</v>
      </c>
      <c r="V4554" t="s">
        <v>2854</v>
      </c>
      <c r="W4554" t="s">
        <v>2319</v>
      </c>
      <c r="X4554" t="s">
        <v>2320</v>
      </c>
      <c r="Y4554" t="s">
        <v>3114</v>
      </c>
      <c r="Z4554" t="s">
        <v>3532</v>
      </c>
      <c r="AA4554">
        <v>798587</v>
      </c>
      <c r="AB4554" s="203">
        <v>37033.875</v>
      </c>
      <c r="AC4554" s="203">
        <v>37033.875</v>
      </c>
    </row>
    <row r="4555" spans="1:29" x14ac:dyDescent="0.25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31</v>
      </c>
      <c r="F4555" s="218">
        <f t="shared" ref="F4555:F4618" si="360">E4555*SUM(P4555:Q4555)</f>
        <v>620000</v>
      </c>
      <c r="G4555" s="207">
        <v>1268466</v>
      </c>
      <c r="H4555" s="203">
        <v>37029.580358796295</v>
      </c>
      <c r="I4555" t="s">
        <v>3240</v>
      </c>
      <c r="M4555" t="s">
        <v>2476</v>
      </c>
      <c r="N4555" t="s">
        <v>2711</v>
      </c>
      <c r="O4555" t="s">
        <v>2724</v>
      </c>
      <c r="Q4555" s="204">
        <v>20000</v>
      </c>
      <c r="S4555" t="s">
        <v>2477</v>
      </c>
      <c r="T4555" t="s">
        <v>3899</v>
      </c>
      <c r="U4555" s="206">
        <v>4.42</v>
      </c>
      <c r="V4555" t="s">
        <v>946</v>
      </c>
      <c r="W4555" t="s">
        <v>3390</v>
      </c>
      <c r="X4555" t="s">
        <v>2713</v>
      </c>
      <c r="Y4555" t="s">
        <v>3964</v>
      </c>
      <c r="Z4555" t="s">
        <v>3532</v>
      </c>
      <c r="AA4555" t="s">
        <v>947</v>
      </c>
      <c r="AB4555" s="203">
        <v>37104.875</v>
      </c>
      <c r="AC4555" s="203">
        <v>37134.875</v>
      </c>
    </row>
    <row r="4556" spans="1:29" x14ac:dyDescent="0.25">
      <c r="A4556" s="44" t="str">
        <f t="shared" si="356"/>
        <v>US Natural Gas Financial</v>
      </c>
      <c r="B4556" s="44" t="str">
        <f t="shared" si="357"/>
        <v>US</v>
      </c>
      <c r="C4556" s="44" t="str">
        <f t="shared" si="358"/>
        <v>Natural Gas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10</v>
      </c>
      <c r="F4556" s="218">
        <f t="shared" si="360"/>
        <v>200000</v>
      </c>
      <c r="G4556" s="207">
        <v>1268470</v>
      </c>
      <c r="H4556" s="203">
        <v>37029.580416666664</v>
      </c>
      <c r="I4556" t="s">
        <v>3639</v>
      </c>
      <c r="M4556" t="s">
        <v>2476</v>
      </c>
      <c r="N4556" t="s">
        <v>2711</v>
      </c>
      <c r="O4556" t="s">
        <v>948</v>
      </c>
      <c r="Q4556" s="204">
        <v>20000</v>
      </c>
      <c r="S4556" t="s">
        <v>2477</v>
      </c>
      <c r="T4556" t="s">
        <v>3899</v>
      </c>
      <c r="U4556" s="206">
        <v>4.0750000000000002</v>
      </c>
      <c r="V4556" t="s">
        <v>4121</v>
      </c>
      <c r="W4556" t="s">
        <v>2460</v>
      </c>
      <c r="X4556" t="s">
        <v>2461</v>
      </c>
      <c r="Y4556" t="s">
        <v>3964</v>
      </c>
      <c r="Z4556" t="s">
        <v>3532</v>
      </c>
      <c r="AA4556" t="s">
        <v>949</v>
      </c>
      <c r="AB4556" s="203">
        <v>37033.875</v>
      </c>
      <c r="AC4556" s="203">
        <v>37042.875</v>
      </c>
    </row>
    <row r="4557" spans="1:29" x14ac:dyDescent="0.25">
      <c r="A4557" s="44" t="str">
        <f t="shared" si="356"/>
        <v>US Crude Financial</v>
      </c>
      <c r="B4557" s="44" t="str">
        <f t="shared" si="357"/>
        <v>US</v>
      </c>
      <c r="C4557" s="44" t="str">
        <f t="shared" si="358"/>
        <v>Crude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</v>
      </c>
      <c r="F4557" s="218">
        <f t="shared" si="360"/>
        <v>25000</v>
      </c>
      <c r="G4557" s="207">
        <v>1268469</v>
      </c>
      <c r="H4557" s="203">
        <v>37029.580416666664</v>
      </c>
      <c r="I4557" t="s">
        <v>2710</v>
      </c>
      <c r="M4557" t="s">
        <v>3626</v>
      </c>
      <c r="N4557" t="s">
        <v>4150</v>
      </c>
      <c r="O4557" t="s">
        <v>2550</v>
      </c>
      <c r="P4557" s="204">
        <v>25000</v>
      </c>
      <c r="S4557" t="s">
        <v>2483</v>
      </c>
      <c r="T4557" t="s">
        <v>3899</v>
      </c>
      <c r="U4557" s="206">
        <v>30.26</v>
      </c>
      <c r="V4557" t="s">
        <v>2997</v>
      </c>
      <c r="W4557" t="s">
        <v>4153</v>
      </c>
      <c r="X4557" t="s">
        <v>4154</v>
      </c>
      <c r="Y4557" t="s">
        <v>3964</v>
      </c>
      <c r="Z4557" t="s">
        <v>3532</v>
      </c>
      <c r="AA4557" t="s">
        <v>950</v>
      </c>
      <c r="AB4557" s="203">
        <v>37073</v>
      </c>
      <c r="AC4557" s="203">
        <v>37103</v>
      </c>
    </row>
    <row r="4558" spans="1:29" x14ac:dyDescent="0.25">
      <c r="A4558" s="44" t="str">
        <f t="shared" si="356"/>
        <v>US Crude Financial</v>
      </c>
      <c r="B4558" s="44" t="str">
        <f t="shared" si="357"/>
        <v>US</v>
      </c>
      <c r="C4558" s="44" t="str">
        <f t="shared" si="358"/>
        <v>Crude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8">
        <f t="shared" si="360"/>
        <v>25000</v>
      </c>
      <c r="G4558" s="207">
        <v>1268471</v>
      </c>
      <c r="H4558" s="203">
        <v>37029.580543981479</v>
      </c>
      <c r="I4558" t="s">
        <v>2710</v>
      </c>
      <c r="M4558" t="s">
        <v>3626</v>
      </c>
      <c r="N4558" t="s">
        <v>4150</v>
      </c>
      <c r="O4558" t="s">
        <v>2550</v>
      </c>
      <c r="P4558" s="204">
        <v>25000</v>
      </c>
      <c r="S4558" t="s">
        <v>2483</v>
      </c>
      <c r="T4558" t="s">
        <v>3899</v>
      </c>
      <c r="U4558" s="206">
        <v>30.26</v>
      </c>
      <c r="V4558" t="s">
        <v>3705</v>
      </c>
      <c r="W4558" t="s">
        <v>4153</v>
      </c>
      <c r="X4558" t="s">
        <v>4154</v>
      </c>
      <c r="Y4558" t="s">
        <v>3964</v>
      </c>
      <c r="Z4558" t="s">
        <v>3532</v>
      </c>
      <c r="AA4558" t="s">
        <v>951</v>
      </c>
      <c r="AB4558" s="203">
        <v>37073</v>
      </c>
      <c r="AC4558" s="203">
        <v>37103</v>
      </c>
    </row>
    <row r="4559" spans="1:29" x14ac:dyDescent="0.25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30</v>
      </c>
      <c r="F4559" s="218">
        <f t="shared" si="360"/>
        <v>300000</v>
      </c>
      <c r="G4559" s="207">
        <v>1268472</v>
      </c>
      <c r="H4559" s="203">
        <v>37029.580590277779</v>
      </c>
      <c r="I4559" t="s">
        <v>2710</v>
      </c>
      <c r="M4559" t="s">
        <v>2476</v>
      </c>
      <c r="N4559" t="s">
        <v>2711</v>
      </c>
      <c r="O4559" t="s">
        <v>2712</v>
      </c>
      <c r="P4559" s="204">
        <v>10000</v>
      </c>
      <c r="S4559" t="s">
        <v>2477</v>
      </c>
      <c r="T4559" t="s">
        <v>3899</v>
      </c>
      <c r="U4559" s="206">
        <v>4.2649999999999997</v>
      </c>
      <c r="V4559" t="s">
        <v>2794</v>
      </c>
      <c r="W4559" t="s">
        <v>3390</v>
      </c>
      <c r="X4559" t="s">
        <v>2713</v>
      </c>
      <c r="Y4559" t="s">
        <v>3964</v>
      </c>
      <c r="Z4559" t="s">
        <v>3532</v>
      </c>
      <c r="AA4559" t="s">
        <v>952</v>
      </c>
      <c r="AB4559" s="203">
        <v>37043.875</v>
      </c>
      <c r="AC4559" s="203">
        <v>37072.875</v>
      </c>
    </row>
    <row r="4560" spans="1:29" x14ac:dyDescent="0.25">
      <c r="A4560" s="44" t="str">
        <f t="shared" si="356"/>
        <v>US Natural Gas Financial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30</v>
      </c>
      <c r="F4560" s="218">
        <f t="shared" si="360"/>
        <v>150000</v>
      </c>
      <c r="G4560" s="207">
        <v>1268473</v>
      </c>
      <c r="H4560" s="203">
        <v>37029.580659722225</v>
      </c>
      <c r="I4560" t="s">
        <v>3128</v>
      </c>
      <c r="M4560" t="s">
        <v>2476</v>
      </c>
      <c r="N4560" t="s">
        <v>2711</v>
      </c>
      <c r="O4560" t="s">
        <v>2712</v>
      </c>
      <c r="P4560" s="204">
        <v>5000</v>
      </c>
      <c r="S4560" t="s">
        <v>2477</v>
      </c>
      <c r="T4560" t="s">
        <v>3899</v>
      </c>
      <c r="U4560" s="206">
        <v>4.2649999999999997</v>
      </c>
      <c r="V4560" t="s">
        <v>2781</v>
      </c>
      <c r="W4560" t="s">
        <v>3390</v>
      </c>
      <c r="X4560" t="s">
        <v>2713</v>
      </c>
      <c r="Y4560" t="s">
        <v>3964</v>
      </c>
      <c r="Z4560" t="s">
        <v>3532</v>
      </c>
      <c r="AA4560" t="s">
        <v>953</v>
      </c>
      <c r="AB4560" s="203">
        <v>37043.875</v>
      </c>
      <c r="AC4560" s="203">
        <v>37072.875</v>
      </c>
    </row>
    <row r="4561" spans="1:31" x14ac:dyDescent="0.25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10</v>
      </c>
      <c r="F4561" s="218">
        <f t="shared" si="360"/>
        <v>250000</v>
      </c>
      <c r="G4561" s="207">
        <v>1268474</v>
      </c>
      <c r="H4561" s="203">
        <v>37029.58084490741</v>
      </c>
      <c r="I4561" t="s">
        <v>3639</v>
      </c>
      <c r="M4561" t="s">
        <v>2476</v>
      </c>
      <c r="N4561" t="s">
        <v>2711</v>
      </c>
      <c r="O4561" t="s">
        <v>558</v>
      </c>
      <c r="Q4561" s="204">
        <v>25000</v>
      </c>
      <c r="S4561" t="s">
        <v>2477</v>
      </c>
      <c r="T4561" t="s">
        <v>3899</v>
      </c>
      <c r="U4561" s="206">
        <v>4.2050000000000001</v>
      </c>
      <c r="V4561" t="s">
        <v>3180</v>
      </c>
      <c r="W4561" t="s">
        <v>3181</v>
      </c>
      <c r="X4561" t="s">
        <v>2306</v>
      </c>
      <c r="Y4561" t="s">
        <v>3964</v>
      </c>
      <c r="Z4561" t="s">
        <v>3532</v>
      </c>
      <c r="AA4561" t="s">
        <v>954</v>
      </c>
      <c r="AB4561" s="203">
        <v>37033.875</v>
      </c>
      <c r="AC4561" s="203">
        <v>37042.875</v>
      </c>
    </row>
    <row r="4562" spans="1:31" x14ac:dyDescent="0.25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30</v>
      </c>
      <c r="F4562" s="218">
        <f t="shared" si="360"/>
        <v>600000</v>
      </c>
      <c r="G4562" s="207">
        <v>1268475</v>
      </c>
      <c r="H4562" s="203">
        <v>37029.580937500003</v>
      </c>
      <c r="I4562" t="s">
        <v>2704</v>
      </c>
      <c r="M4562" t="s">
        <v>2476</v>
      </c>
      <c r="N4562" t="s">
        <v>2711</v>
      </c>
      <c r="O4562" t="s">
        <v>2712</v>
      </c>
      <c r="Q4562" s="204">
        <v>20000</v>
      </c>
      <c r="S4562" t="s">
        <v>2477</v>
      </c>
      <c r="T4562" t="s">
        <v>3899</v>
      </c>
      <c r="U4562" s="206">
        <v>4.2699999999999996</v>
      </c>
      <c r="V4562" t="s">
        <v>955</v>
      </c>
      <c r="W4562" t="s">
        <v>3390</v>
      </c>
      <c r="X4562" t="s">
        <v>2713</v>
      </c>
      <c r="Y4562" t="s">
        <v>3964</v>
      </c>
      <c r="Z4562" t="s">
        <v>3532</v>
      </c>
      <c r="AA4562" t="s">
        <v>956</v>
      </c>
      <c r="AB4562" s="203">
        <v>37043.875</v>
      </c>
      <c r="AC4562" s="203">
        <v>37072.875</v>
      </c>
    </row>
    <row r="4563" spans="1:31" x14ac:dyDescent="0.25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10</v>
      </c>
      <c r="F4563" s="218">
        <f t="shared" si="360"/>
        <v>250000</v>
      </c>
      <c r="G4563" s="207">
        <v>1268476</v>
      </c>
      <c r="H4563" s="203">
        <v>37029.580995370372</v>
      </c>
      <c r="I4563" t="s">
        <v>3639</v>
      </c>
      <c r="M4563" t="s">
        <v>2476</v>
      </c>
      <c r="N4563" t="s">
        <v>2711</v>
      </c>
      <c r="O4563" t="s">
        <v>558</v>
      </c>
      <c r="Q4563" s="204">
        <v>25000</v>
      </c>
      <c r="S4563" t="s">
        <v>2477</v>
      </c>
      <c r="T4563" t="s">
        <v>3899</v>
      </c>
      <c r="U4563" s="206">
        <v>4.21</v>
      </c>
      <c r="V4563" t="s">
        <v>3180</v>
      </c>
      <c r="W4563" t="s">
        <v>3181</v>
      </c>
      <c r="X4563" t="s">
        <v>2306</v>
      </c>
      <c r="Y4563" t="s">
        <v>3964</v>
      </c>
      <c r="Z4563" t="s">
        <v>3532</v>
      </c>
      <c r="AA4563" t="s">
        <v>957</v>
      </c>
      <c r="AB4563" s="203">
        <v>37033.875</v>
      </c>
      <c r="AC4563" s="203">
        <v>37042.875</v>
      </c>
    </row>
    <row r="4564" spans="1:31" x14ac:dyDescent="0.25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31</v>
      </c>
      <c r="F4564" s="218">
        <f t="shared" si="360"/>
        <v>155000</v>
      </c>
      <c r="G4564" s="207">
        <v>1268477</v>
      </c>
      <c r="H4564" s="203">
        <v>37029.581053240741</v>
      </c>
      <c r="I4564" t="s">
        <v>2474</v>
      </c>
      <c r="M4564" t="s">
        <v>2476</v>
      </c>
      <c r="N4564" t="s">
        <v>3125</v>
      </c>
      <c r="O4564" t="s">
        <v>958</v>
      </c>
      <c r="Q4564" s="204">
        <v>5000</v>
      </c>
      <c r="S4564" t="s">
        <v>2477</v>
      </c>
      <c r="T4564" t="s">
        <v>3899</v>
      </c>
      <c r="U4564" s="206">
        <v>-0.97</v>
      </c>
      <c r="V4564" t="s">
        <v>2961</v>
      </c>
      <c r="W4564" t="s">
        <v>2404</v>
      </c>
      <c r="X4564" t="s">
        <v>2405</v>
      </c>
      <c r="Y4564" t="s">
        <v>3964</v>
      </c>
      <c r="Z4564" t="s">
        <v>3532</v>
      </c>
      <c r="AA4564" t="s">
        <v>959</v>
      </c>
      <c r="AB4564" s="203">
        <v>37165.915972222225</v>
      </c>
      <c r="AC4564" s="203">
        <v>37195.915972222225</v>
      </c>
    </row>
    <row r="4565" spans="1:31" x14ac:dyDescent="0.25">
      <c r="A4565" s="44" t="str">
        <f t="shared" si="356"/>
        <v>US Power Physical</v>
      </c>
      <c r="B4565" s="44" t="str">
        <f t="shared" si="357"/>
        <v>US</v>
      </c>
      <c r="C4565" s="44" t="str">
        <f t="shared" si="358"/>
        <v>Power</v>
      </c>
      <c r="D4565" s="44" t="str">
        <f t="shared" si="359"/>
        <v>Physical</v>
      </c>
      <c r="E4565" s="44">
        <f>IF(VLOOKUP(S4565,'DD-Lookup'!$J$6:$L$50,3,FALSE)="Monthly",(YEAR(AC4565)-YEAR(AB4565))*12+MONTH(AC4565)-MONTH(AB4565)+1,(AC4565-AB4565+1))</f>
        <v>30</v>
      </c>
      <c r="F4565" s="218">
        <f t="shared" si="360"/>
        <v>1500</v>
      </c>
      <c r="G4565" s="207">
        <v>1268480</v>
      </c>
      <c r="H4565" s="203">
        <v>37029.581099537034</v>
      </c>
      <c r="I4565" t="s">
        <v>2721</v>
      </c>
      <c r="M4565" t="s">
        <v>3301</v>
      </c>
      <c r="N4565" t="s">
        <v>2700</v>
      </c>
      <c r="O4565" t="s">
        <v>960</v>
      </c>
      <c r="Q4565" s="204">
        <v>50</v>
      </c>
      <c r="S4565" t="s">
        <v>2475</v>
      </c>
      <c r="T4565" t="s">
        <v>3899</v>
      </c>
      <c r="U4565" s="206">
        <v>49.25</v>
      </c>
      <c r="V4565" t="s">
        <v>1677</v>
      </c>
      <c r="W4565" t="s">
        <v>3159</v>
      </c>
      <c r="X4565" t="s">
        <v>3160</v>
      </c>
      <c r="Y4565" t="s">
        <v>4166</v>
      </c>
      <c r="Z4565" t="s">
        <v>3527</v>
      </c>
      <c r="AA4565">
        <v>615700.1</v>
      </c>
      <c r="AB4565" s="203">
        <v>37135</v>
      </c>
      <c r="AC4565" s="203">
        <v>37164</v>
      </c>
    </row>
    <row r="4566" spans="1:31" x14ac:dyDescent="0.25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10</v>
      </c>
      <c r="F4566" s="218">
        <f t="shared" si="360"/>
        <v>250000</v>
      </c>
      <c r="G4566" s="207">
        <v>1268481</v>
      </c>
      <c r="H4566" s="203">
        <v>37029.581145833334</v>
      </c>
      <c r="I4566" t="s">
        <v>3136</v>
      </c>
      <c r="M4566" t="s">
        <v>2476</v>
      </c>
      <c r="N4566" t="s">
        <v>2711</v>
      </c>
      <c r="O4566" t="s">
        <v>558</v>
      </c>
      <c r="Q4566" s="204">
        <v>25000</v>
      </c>
      <c r="S4566" t="s">
        <v>2477</v>
      </c>
      <c r="T4566" t="s">
        <v>3899</v>
      </c>
      <c r="U4566" s="206">
        <v>4.2149999999999999</v>
      </c>
      <c r="V4566" t="s">
        <v>2363</v>
      </c>
      <c r="W4566" t="s">
        <v>3181</v>
      </c>
      <c r="X4566" t="s">
        <v>2306</v>
      </c>
      <c r="Y4566" t="s">
        <v>3964</v>
      </c>
      <c r="Z4566" t="s">
        <v>3532</v>
      </c>
      <c r="AA4566" t="s">
        <v>961</v>
      </c>
      <c r="AB4566" s="203">
        <v>37033.875</v>
      </c>
      <c r="AC4566" s="203">
        <v>37042.875</v>
      </c>
    </row>
    <row r="4567" spans="1:31" x14ac:dyDescent="0.25">
      <c r="A4567" s="44" t="str">
        <f t="shared" si="356"/>
        <v>US Weather Financial</v>
      </c>
      <c r="B4567" s="44" t="str">
        <f t="shared" si="357"/>
        <v>US</v>
      </c>
      <c r="C4567" s="44" t="str">
        <f t="shared" si="358"/>
        <v>Weather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31</v>
      </c>
      <c r="F4567" s="218">
        <f t="shared" si="360"/>
        <v>93</v>
      </c>
      <c r="G4567" s="207">
        <v>1268482</v>
      </c>
      <c r="H4567" s="203">
        <v>37029.581192129626</v>
      </c>
      <c r="I4567" t="s">
        <v>3118</v>
      </c>
      <c r="M4567" t="s">
        <v>3236</v>
      </c>
      <c r="N4567" t="s">
        <v>3856</v>
      </c>
      <c r="O4567" t="s">
        <v>817</v>
      </c>
      <c r="P4567" s="204">
        <v>3</v>
      </c>
      <c r="S4567" t="s">
        <v>3237</v>
      </c>
      <c r="T4567" t="s">
        <v>3899</v>
      </c>
      <c r="U4567" s="206">
        <v>255</v>
      </c>
      <c r="V4567" t="s">
        <v>962</v>
      </c>
      <c r="W4567" t="s">
        <v>3857</v>
      </c>
      <c r="X4567" t="s">
        <v>3858</v>
      </c>
      <c r="Y4567" t="s">
        <v>3236</v>
      </c>
      <c r="Z4567" t="s">
        <v>3532</v>
      </c>
      <c r="AA4567">
        <v>1268482</v>
      </c>
      <c r="AB4567" s="203">
        <v>37012.875</v>
      </c>
      <c r="AC4567" s="203">
        <v>37042.875</v>
      </c>
    </row>
    <row r="4568" spans="1:31" x14ac:dyDescent="0.25">
      <c r="A4568" s="44" t="str">
        <f t="shared" si="356"/>
        <v>US Natural Gas Physical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Physical</v>
      </c>
      <c r="E4568" s="44">
        <f>IF(VLOOKUP(S4568,'DD-Lookup'!$J$6:$L$50,3,FALSE)="Monthly",(YEAR(AC4568)-YEAR(AB4568))*12+MONTH(AC4568)-MONTH(AB4568)+1,(AC4568-AB4568+1))</f>
        <v>1</v>
      </c>
      <c r="F4568" s="218">
        <f t="shared" si="360"/>
        <v>10000</v>
      </c>
      <c r="G4568" s="207">
        <v>1268484</v>
      </c>
      <c r="H4568" s="203">
        <v>37029.581319444442</v>
      </c>
      <c r="I4568" t="s">
        <v>2853</v>
      </c>
      <c r="M4568" t="s">
        <v>2476</v>
      </c>
      <c r="N4568" t="s">
        <v>3110</v>
      </c>
      <c r="O4568" t="s">
        <v>708</v>
      </c>
      <c r="Q4568" s="204">
        <v>10000</v>
      </c>
      <c r="S4568" t="s">
        <v>2477</v>
      </c>
      <c r="T4568" t="s">
        <v>3899</v>
      </c>
      <c r="U4568" s="206">
        <v>4.1950000000000003</v>
      </c>
      <c r="V4568" t="s">
        <v>2854</v>
      </c>
      <c r="W4568" t="s">
        <v>2319</v>
      </c>
      <c r="X4568" t="s">
        <v>2320</v>
      </c>
      <c r="Y4568" t="s">
        <v>3114</v>
      </c>
      <c r="Z4568" t="s">
        <v>3532</v>
      </c>
      <c r="AA4568">
        <v>798588</v>
      </c>
      <c r="AB4568" s="203">
        <v>37033.875</v>
      </c>
      <c r="AC4568" s="203">
        <v>37033.875</v>
      </c>
    </row>
    <row r="4569" spans="1:31" x14ac:dyDescent="0.25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31</v>
      </c>
      <c r="F4569" s="218">
        <f t="shared" si="360"/>
        <v>155000</v>
      </c>
      <c r="G4569" s="207">
        <v>1268485</v>
      </c>
      <c r="H4569" s="203">
        <v>37029.581331018519</v>
      </c>
      <c r="I4569" t="s">
        <v>2354</v>
      </c>
      <c r="M4569" t="s">
        <v>2476</v>
      </c>
      <c r="N4569" t="s">
        <v>3125</v>
      </c>
      <c r="O4569" t="s">
        <v>958</v>
      </c>
      <c r="Q4569" s="204">
        <v>5000</v>
      </c>
      <c r="S4569" t="s">
        <v>2477</v>
      </c>
      <c r="T4569" t="s">
        <v>3899</v>
      </c>
      <c r="U4569" s="206">
        <v>-0.97</v>
      </c>
      <c r="V4569" t="s">
        <v>2422</v>
      </c>
      <c r="W4569" t="s">
        <v>2404</v>
      </c>
      <c r="X4569" t="s">
        <v>2405</v>
      </c>
      <c r="Y4569" t="s">
        <v>3964</v>
      </c>
      <c r="Z4569" t="s">
        <v>3532</v>
      </c>
      <c r="AA4569" t="s">
        <v>963</v>
      </c>
      <c r="AB4569" s="203">
        <v>37165.915972222225</v>
      </c>
      <c r="AC4569" s="203">
        <v>37195.915972222225</v>
      </c>
    </row>
    <row r="4570" spans="1:31" x14ac:dyDescent="0.25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30</v>
      </c>
      <c r="F4570" s="218">
        <f t="shared" si="360"/>
        <v>600000</v>
      </c>
      <c r="G4570" s="207">
        <v>1268487</v>
      </c>
      <c r="H4570" s="203">
        <v>37029.581423611111</v>
      </c>
      <c r="I4570" t="s">
        <v>4149</v>
      </c>
      <c r="M4570" t="s">
        <v>2476</v>
      </c>
      <c r="N4570" t="s">
        <v>2711</v>
      </c>
      <c r="O4570" t="s">
        <v>2712</v>
      </c>
      <c r="P4570" s="204">
        <v>20000</v>
      </c>
      <c r="S4570" t="s">
        <v>2477</v>
      </c>
      <c r="T4570" t="s">
        <v>3899</v>
      </c>
      <c r="U4570" s="206">
        <v>4.2699999999999996</v>
      </c>
      <c r="V4570" t="s">
        <v>3669</v>
      </c>
      <c r="W4570" t="s">
        <v>3390</v>
      </c>
      <c r="X4570" t="s">
        <v>2713</v>
      </c>
      <c r="Y4570" t="s">
        <v>3964</v>
      </c>
      <c r="Z4570" t="s">
        <v>3532</v>
      </c>
      <c r="AA4570" t="s">
        <v>964</v>
      </c>
      <c r="AB4570" s="203">
        <v>37043.875</v>
      </c>
      <c r="AC4570" s="203">
        <v>37072.875</v>
      </c>
    </row>
    <row r="4571" spans="1:31" x14ac:dyDescent="0.25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151</v>
      </c>
      <c r="F4571" s="218">
        <f t="shared" si="360"/>
        <v>755000</v>
      </c>
      <c r="G4571" s="207">
        <v>1268489</v>
      </c>
      <c r="H4571" s="203">
        <v>37029.581458333334</v>
      </c>
      <c r="I4571" t="s">
        <v>2309</v>
      </c>
      <c r="M4571" t="s">
        <v>2476</v>
      </c>
      <c r="N4571" t="s">
        <v>2711</v>
      </c>
      <c r="O4571" t="s">
        <v>3148</v>
      </c>
      <c r="P4571" s="204">
        <v>5000</v>
      </c>
      <c r="S4571" t="s">
        <v>2477</v>
      </c>
      <c r="T4571" t="s">
        <v>3899</v>
      </c>
      <c r="U4571" s="206">
        <v>4.75</v>
      </c>
      <c r="V4571" t="s">
        <v>2311</v>
      </c>
      <c r="W4571" t="s">
        <v>3390</v>
      </c>
      <c r="X4571" t="s">
        <v>2713</v>
      </c>
      <c r="Y4571" t="s">
        <v>3964</v>
      </c>
      <c r="Z4571" t="s">
        <v>3532</v>
      </c>
      <c r="AA4571" t="s">
        <v>965</v>
      </c>
      <c r="AB4571" s="203">
        <v>37196</v>
      </c>
      <c r="AC4571" s="203">
        <v>37346</v>
      </c>
    </row>
    <row r="4572" spans="1:31" x14ac:dyDescent="0.25">
      <c r="A4572" s="44" t="str">
        <f t="shared" si="356"/>
        <v>US Crude Financial</v>
      </c>
      <c r="B4572" s="44" t="str">
        <f t="shared" si="357"/>
        <v>US</v>
      </c>
      <c r="C4572" s="44" t="str">
        <f t="shared" si="358"/>
        <v>Crude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</v>
      </c>
      <c r="F4572" s="218">
        <f t="shared" si="360"/>
        <v>25000</v>
      </c>
      <c r="G4572" s="207">
        <v>1268490</v>
      </c>
      <c r="H4572" s="203">
        <v>37029.58153935185</v>
      </c>
      <c r="I4572" t="s">
        <v>2710</v>
      </c>
      <c r="M4572" t="s">
        <v>3626</v>
      </c>
      <c r="N4572" t="s">
        <v>3698</v>
      </c>
      <c r="O4572" t="s">
        <v>3829</v>
      </c>
      <c r="Q4572" s="204">
        <v>25000</v>
      </c>
      <c r="S4572" t="s">
        <v>2479</v>
      </c>
      <c r="T4572" t="s">
        <v>3899</v>
      </c>
      <c r="U4572" s="206">
        <v>-0.42</v>
      </c>
      <c r="V4572" t="s">
        <v>3776</v>
      </c>
      <c r="W4572" t="s">
        <v>3700</v>
      </c>
      <c r="X4572" t="s">
        <v>3701</v>
      </c>
      <c r="Y4572" t="s">
        <v>3964</v>
      </c>
      <c r="Z4572" t="s">
        <v>3532</v>
      </c>
      <c r="AA4572" t="s">
        <v>966</v>
      </c>
      <c r="AB4572" s="203">
        <v>37043</v>
      </c>
      <c r="AC4572" s="203">
        <v>37072</v>
      </c>
      <c r="AE4572" s="116">
        <f>IF(S4572="Gallon",F4572/42,F4572)</f>
        <v>25000</v>
      </c>
    </row>
    <row r="4573" spans="1:31" x14ac:dyDescent="0.25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30</v>
      </c>
      <c r="F4573" s="218">
        <f t="shared" si="360"/>
        <v>300000</v>
      </c>
      <c r="G4573" s="207">
        <v>1268492</v>
      </c>
      <c r="H4573" s="203">
        <v>37029.581655092596</v>
      </c>
      <c r="I4573" t="s">
        <v>2754</v>
      </c>
      <c r="M4573" t="s">
        <v>2476</v>
      </c>
      <c r="N4573" t="s">
        <v>2711</v>
      </c>
      <c r="O4573" t="s">
        <v>2712</v>
      </c>
      <c r="Q4573" s="204">
        <v>10000</v>
      </c>
      <c r="S4573" t="s">
        <v>2477</v>
      </c>
      <c r="T4573" t="s">
        <v>3899</v>
      </c>
      <c r="U4573" s="206">
        <v>4.2699999999999996</v>
      </c>
      <c r="V4573" t="s">
        <v>3182</v>
      </c>
      <c r="W4573" t="s">
        <v>3390</v>
      </c>
      <c r="X4573" t="s">
        <v>2713</v>
      </c>
      <c r="Y4573" t="s">
        <v>3964</v>
      </c>
      <c r="Z4573" t="s">
        <v>3532</v>
      </c>
      <c r="AA4573" t="s">
        <v>967</v>
      </c>
      <c r="AB4573" s="203">
        <v>37043.875</v>
      </c>
      <c r="AC4573" s="203">
        <v>37072.875</v>
      </c>
    </row>
    <row r="4574" spans="1:31" x14ac:dyDescent="0.25">
      <c r="A4574" s="44" t="str">
        <f t="shared" si="356"/>
        <v>US Power Physical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Physical</v>
      </c>
      <c r="E4574" s="44">
        <f>IF(VLOOKUP(S4574,'DD-Lookup'!$J$6:$L$50,3,FALSE)="Monthly",(YEAR(AC4574)-YEAR(AB4574))*12+MONTH(AC4574)-MONTH(AB4574)+1,(AC4574-AB4574+1))</f>
        <v>30</v>
      </c>
      <c r="F4574" s="218">
        <f t="shared" si="360"/>
        <v>1500</v>
      </c>
      <c r="G4574" s="207">
        <v>1268493</v>
      </c>
      <c r="H4574" s="203">
        <v>37029.581666666665</v>
      </c>
      <c r="I4574" t="s">
        <v>2654</v>
      </c>
      <c r="M4574" t="s">
        <v>3301</v>
      </c>
      <c r="N4574" t="s">
        <v>2631</v>
      </c>
      <c r="O4574" t="s">
        <v>2705</v>
      </c>
      <c r="Q4574" s="204">
        <v>50</v>
      </c>
      <c r="S4574" t="s">
        <v>2475</v>
      </c>
      <c r="T4574" t="s">
        <v>3899</v>
      </c>
      <c r="U4574" s="206">
        <v>60.1</v>
      </c>
      <c r="V4574" t="s">
        <v>2659</v>
      </c>
      <c r="W4574" t="s">
        <v>2638</v>
      </c>
      <c r="X4574" t="s">
        <v>2639</v>
      </c>
      <c r="Y4574" t="s">
        <v>4166</v>
      </c>
      <c r="Z4574" t="s">
        <v>3527</v>
      </c>
      <c r="AA4574">
        <v>615701.1</v>
      </c>
      <c r="AB4574" s="203">
        <v>37043.71597222222</v>
      </c>
      <c r="AC4574" s="203">
        <v>37072.71597222222</v>
      </c>
    </row>
    <row r="4575" spans="1:31" x14ac:dyDescent="0.25">
      <c r="A4575" s="44" t="str">
        <f t="shared" si="356"/>
        <v xml:space="preserve"> Natural Gas Physical</v>
      </c>
      <c r="B4575" s="44" t="str">
        <f t="shared" si="357"/>
        <v/>
      </c>
      <c r="C4575" s="44" t="str">
        <f t="shared" si="358"/>
        <v>Natural Gas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4</v>
      </c>
      <c r="F4575" s="218">
        <f t="shared" si="360"/>
        <v>20000</v>
      </c>
      <c r="G4575" s="207">
        <v>1268494</v>
      </c>
      <c r="H4575" s="203">
        <v>37029.581782407404</v>
      </c>
      <c r="I4575" t="s">
        <v>2865</v>
      </c>
      <c r="M4575" t="s">
        <v>2476</v>
      </c>
      <c r="N4575" t="s">
        <v>2391</v>
      </c>
      <c r="O4575" t="s">
        <v>2080</v>
      </c>
      <c r="Q4575" s="204">
        <v>5000</v>
      </c>
      <c r="S4575" t="s">
        <v>4050</v>
      </c>
      <c r="T4575" t="s">
        <v>2392</v>
      </c>
      <c r="U4575" s="206">
        <v>5.31</v>
      </c>
      <c r="V4575" t="s">
        <v>4</v>
      </c>
      <c r="W4575" t="s">
        <v>2394</v>
      </c>
      <c r="X4575" t="s">
        <v>2395</v>
      </c>
      <c r="Y4575" t="s">
        <v>3114</v>
      </c>
      <c r="Z4575" t="s">
        <v>3533</v>
      </c>
      <c r="AA4575">
        <v>798589</v>
      </c>
      <c r="AB4575" s="203">
        <v>37029.875</v>
      </c>
      <c r="AC4575" s="203">
        <v>37032.875</v>
      </c>
    </row>
    <row r="4576" spans="1:31" x14ac:dyDescent="0.25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10</v>
      </c>
      <c r="F4576" s="218">
        <f t="shared" si="360"/>
        <v>100000</v>
      </c>
      <c r="G4576" s="207">
        <v>1268495</v>
      </c>
      <c r="H4576" s="203">
        <v>37029.581875000003</v>
      </c>
      <c r="I4576" t="s">
        <v>2365</v>
      </c>
      <c r="M4576" t="s">
        <v>2476</v>
      </c>
      <c r="N4576" t="s">
        <v>2711</v>
      </c>
      <c r="O4576" t="s">
        <v>558</v>
      </c>
      <c r="P4576" s="204">
        <v>10000</v>
      </c>
      <c r="S4576" t="s">
        <v>2477</v>
      </c>
      <c r="T4576" t="s">
        <v>3899</v>
      </c>
      <c r="U4576" s="206">
        <v>4.21</v>
      </c>
      <c r="V4576" t="s">
        <v>2922</v>
      </c>
      <c r="W4576" t="s">
        <v>3181</v>
      </c>
      <c r="X4576" t="s">
        <v>2306</v>
      </c>
      <c r="Y4576" t="s">
        <v>3964</v>
      </c>
      <c r="Z4576" t="s">
        <v>3532</v>
      </c>
      <c r="AA4576" t="s">
        <v>968</v>
      </c>
      <c r="AB4576" s="203">
        <v>37033.875</v>
      </c>
      <c r="AC4576" s="203">
        <v>37042.875</v>
      </c>
    </row>
    <row r="4577" spans="1:29" x14ac:dyDescent="0.25">
      <c r="A4577" s="44" t="str">
        <f t="shared" si="356"/>
        <v>US Natural Gas Physical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Physical</v>
      </c>
      <c r="E4577" s="44">
        <f>IF(VLOOKUP(S4577,'DD-Lookup'!$J$6:$L$50,3,FALSE)="Monthly",(YEAR(AC4577)-YEAR(AB4577))*12+MONTH(AC4577)-MONTH(AB4577)+1,(AC4577-AB4577+1))</f>
        <v>1</v>
      </c>
      <c r="F4577" s="218">
        <f t="shared" si="360"/>
        <v>10000</v>
      </c>
      <c r="G4577" s="207">
        <v>1268496</v>
      </c>
      <c r="H4577" s="203">
        <v>37029.581886574073</v>
      </c>
      <c r="I4577" t="s">
        <v>2920</v>
      </c>
      <c r="M4577" t="s">
        <v>2476</v>
      </c>
      <c r="N4577" t="s">
        <v>3110</v>
      </c>
      <c r="O4577" t="s">
        <v>708</v>
      </c>
      <c r="P4577" s="204">
        <v>10000</v>
      </c>
      <c r="S4577" t="s">
        <v>2477</v>
      </c>
      <c r="T4577" t="s">
        <v>3899</v>
      </c>
      <c r="U4577" s="206">
        <v>4.1900000000000004</v>
      </c>
      <c r="V4577" t="s">
        <v>2921</v>
      </c>
      <c r="W4577" t="s">
        <v>2319</v>
      </c>
      <c r="X4577" t="s">
        <v>2320</v>
      </c>
      <c r="Y4577" t="s">
        <v>3114</v>
      </c>
      <c r="Z4577" t="s">
        <v>3532</v>
      </c>
      <c r="AA4577">
        <v>798590</v>
      </c>
      <c r="AB4577" s="203">
        <v>37033.875</v>
      </c>
      <c r="AC4577" s="203">
        <v>37033.875</v>
      </c>
    </row>
    <row r="4578" spans="1:29" x14ac:dyDescent="0.25">
      <c r="A4578" s="44" t="str">
        <f t="shared" si="356"/>
        <v>US Natural Gas Physical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1</v>
      </c>
      <c r="F4578" s="218">
        <f t="shared" si="360"/>
        <v>5000</v>
      </c>
      <c r="G4578" s="207">
        <v>1268497</v>
      </c>
      <c r="H4578" s="203">
        <v>37029.581944444442</v>
      </c>
      <c r="I4578" t="s">
        <v>2328</v>
      </c>
      <c r="M4578" t="s">
        <v>2476</v>
      </c>
      <c r="N4578" t="s">
        <v>3110</v>
      </c>
      <c r="O4578" t="s">
        <v>799</v>
      </c>
      <c r="P4578" s="204">
        <v>5000</v>
      </c>
      <c r="S4578" t="s">
        <v>2477</v>
      </c>
      <c r="T4578" t="s">
        <v>3899</v>
      </c>
      <c r="U4578" s="206">
        <v>4.4400000000000004</v>
      </c>
      <c r="V4578" t="s">
        <v>2329</v>
      </c>
      <c r="W4578" t="s">
        <v>2351</v>
      </c>
      <c r="X4578" t="s">
        <v>2352</v>
      </c>
      <c r="Y4578" t="s">
        <v>3114</v>
      </c>
      <c r="Z4578" t="s">
        <v>3532</v>
      </c>
      <c r="AA4578">
        <v>798592</v>
      </c>
      <c r="AB4578" s="203">
        <v>37033.875</v>
      </c>
      <c r="AC4578" s="203">
        <v>37033.875</v>
      </c>
    </row>
    <row r="4579" spans="1:29" x14ac:dyDescent="0.25">
      <c r="A4579" s="44" t="str">
        <f t="shared" si="356"/>
        <v>US Natural Gas Financial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30</v>
      </c>
      <c r="F4579" s="218">
        <f t="shared" si="360"/>
        <v>300000</v>
      </c>
      <c r="G4579" s="207">
        <v>1268498</v>
      </c>
      <c r="H4579" s="203">
        <v>37029.582187499997</v>
      </c>
      <c r="I4579" t="s">
        <v>3128</v>
      </c>
      <c r="M4579" t="s">
        <v>2476</v>
      </c>
      <c r="N4579" t="s">
        <v>2711</v>
      </c>
      <c r="O4579" t="s">
        <v>2712</v>
      </c>
      <c r="P4579" s="204">
        <v>10000</v>
      </c>
      <c r="S4579" t="s">
        <v>2477</v>
      </c>
      <c r="T4579" t="s">
        <v>3899</v>
      </c>
      <c r="U4579" s="206">
        <v>4.2649999999999997</v>
      </c>
      <c r="V4579" t="s">
        <v>2781</v>
      </c>
      <c r="W4579" t="s">
        <v>3390</v>
      </c>
      <c r="X4579" t="s">
        <v>2713</v>
      </c>
      <c r="Y4579" t="s">
        <v>3964</v>
      </c>
      <c r="Z4579" t="s">
        <v>3532</v>
      </c>
      <c r="AA4579" t="s">
        <v>969</v>
      </c>
      <c r="AB4579" s="203">
        <v>37043.875</v>
      </c>
      <c r="AC4579" s="203">
        <v>37072.875</v>
      </c>
    </row>
    <row r="4580" spans="1:29" x14ac:dyDescent="0.25">
      <c r="A4580" s="44" t="str">
        <f t="shared" si="356"/>
        <v>US Natural Gas Physical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1</v>
      </c>
      <c r="F4580" s="218">
        <f t="shared" si="360"/>
        <v>10000</v>
      </c>
      <c r="G4580" s="207">
        <v>1268499</v>
      </c>
      <c r="H4580" s="203">
        <v>37029.582233796296</v>
      </c>
      <c r="I4580" t="s">
        <v>2669</v>
      </c>
      <c r="M4580" t="s">
        <v>2476</v>
      </c>
      <c r="N4580" t="s">
        <v>3110</v>
      </c>
      <c r="O4580" t="s">
        <v>887</v>
      </c>
      <c r="P4580" s="204">
        <v>10000</v>
      </c>
      <c r="S4580" t="s">
        <v>2477</v>
      </c>
      <c r="T4580" t="s">
        <v>3899</v>
      </c>
      <c r="U4580" s="206">
        <v>4.3949999999999996</v>
      </c>
      <c r="V4580" t="s">
        <v>2744</v>
      </c>
      <c r="W4580" t="s">
        <v>2337</v>
      </c>
      <c r="X4580" t="s">
        <v>2338</v>
      </c>
      <c r="Y4580" t="s">
        <v>3114</v>
      </c>
      <c r="Z4580" t="s">
        <v>3532</v>
      </c>
      <c r="AA4580">
        <v>798593</v>
      </c>
      <c r="AB4580" s="203">
        <v>37033.875</v>
      </c>
      <c r="AC4580" s="203">
        <v>37033.875</v>
      </c>
    </row>
    <row r="4581" spans="1:29" x14ac:dyDescent="0.25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30</v>
      </c>
      <c r="F4581" s="218">
        <f t="shared" si="360"/>
        <v>600000</v>
      </c>
      <c r="G4581" s="207">
        <v>1268501</v>
      </c>
      <c r="H4581" s="203">
        <v>37029.582326388889</v>
      </c>
      <c r="I4581" t="s">
        <v>3240</v>
      </c>
      <c r="M4581" t="s">
        <v>2476</v>
      </c>
      <c r="N4581" t="s">
        <v>2711</v>
      </c>
      <c r="O4581" t="s">
        <v>2712</v>
      </c>
      <c r="P4581" s="204">
        <v>20000</v>
      </c>
      <c r="S4581" t="s">
        <v>2477</v>
      </c>
      <c r="T4581" t="s">
        <v>3899</v>
      </c>
      <c r="U4581" s="206">
        <v>4.26</v>
      </c>
      <c r="V4581" t="s">
        <v>1726</v>
      </c>
      <c r="W4581" t="s">
        <v>3390</v>
      </c>
      <c r="X4581" t="s">
        <v>2713</v>
      </c>
      <c r="Y4581" t="s">
        <v>3964</v>
      </c>
      <c r="Z4581" t="s">
        <v>3532</v>
      </c>
      <c r="AA4581" t="s">
        <v>970</v>
      </c>
      <c r="AB4581" s="203">
        <v>37043.875</v>
      </c>
      <c r="AC4581" s="203">
        <v>37072.875</v>
      </c>
    </row>
    <row r="4582" spans="1:29" x14ac:dyDescent="0.25">
      <c r="A4582" s="44" t="str">
        <f t="shared" si="356"/>
        <v>US Crude Financial</v>
      </c>
      <c r="B4582" s="44" t="str">
        <f t="shared" si="357"/>
        <v>US</v>
      </c>
      <c r="C4582" s="44" t="str">
        <f t="shared" si="358"/>
        <v>Crude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</v>
      </c>
      <c r="F4582" s="218">
        <f t="shared" si="360"/>
        <v>50000</v>
      </c>
      <c r="G4582" s="207">
        <v>1268502</v>
      </c>
      <c r="H4582" s="203">
        <v>37029.582361111112</v>
      </c>
      <c r="I4582" t="s">
        <v>4149</v>
      </c>
      <c r="M4582" t="s">
        <v>3626</v>
      </c>
      <c r="N4582" t="s">
        <v>4150</v>
      </c>
      <c r="O4582" t="s">
        <v>2550</v>
      </c>
      <c r="Q4582" s="204">
        <v>50000</v>
      </c>
      <c r="S4582" t="s">
        <v>2483</v>
      </c>
      <c r="T4582" t="s">
        <v>3899</v>
      </c>
      <c r="U4582" s="206">
        <v>30.28</v>
      </c>
      <c r="V4582" t="s">
        <v>2999</v>
      </c>
      <c r="W4582" t="s">
        <v>4153</v>
      </c>
      <c r="X4582" t="s">
        <v>4154</v>
      </c>
      <c r="Y4582" t="s">
        <v>3964</v>
      </c>
      <c r="Z4582" t="s">
        <v>3532</v>
      </c>
      <c r="AA4582" t="s">
        <v>971</v>
      </c>
      <c r="AB4582" s="203">
        <v>37073</v>
      </c>
      <c r="AC4582" s="203">
        <v>37103</v>
      </c>
    </row>
    <row r="4583" spans="1:29" x14ac:dyDescent="0.25">
      <c r="A4583" s="44" t="str">
        <f t="shared" si="356"/>
        <v>US Natural Gas Physical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Physical</v>
      </c>
      <c r="E4583" s="44">
        <f>IF(VLOOKUP(S4583,'DD-Lookup'!$J$6:$L$50,3,FALSE)="Monthly",(YEAR(AC4583)-YEAR(AB4583))*12+MONTH(AC4583)-MONTH(AB4583)+1,(AC4583-AB4583+1))</f>
        <v>1</v>
      </c>
      <c r="F4583" s="218">
        <f t="shared" si="360"/>
        <v>10000</v>
      </c>
      <c r="G4583" s="207">
        <v>1268503</v>
      </c>
      <c r="H4583" s="203">
        <v>37029.582372685189</v>
      </c>
      <c r="I4583" t="s">
        <v>2647</v>
      </c>
      <c r="M4583" t="s">
        <v>2476</v>
      </c>
      <c r="N4583" t="s">
        <v>3110</v>
      </c>
      <c r="O4583" t="s">
        <v>708</v>
      </c>
      <c r="P4583" s="204">
        <v>10000</v>
      </c>
      <c r="S4583" t="s">
        <v>2477</v>
      </c>
      <c r="T4583" t="s">
        <v>3899</v>
      </c>
      <c r="U4583" s="206">
        <v>4.1849999999999996</v>
      </c>
      <c r="V4583" t="s">
        <v>2924</v>
      </c>
      <c r="W4583" t="s">
        <v>2319</v>
      </c>
      <c r="X4583" t="s">
        <v>2320</v>
      </c>
      <c r="Y4583" t="s">
        <v>3114</v>
      </c>
      <c r="Z4583" t="s">
        <v>3532</v>
      </c>
      <c r="AA4583">
        <v>798595</v>
      </c>
      <c r="AB4583" s="203">
        <v>37033.875</v>
      </c>
      <c r="AC4583" s="203">
        <v>37033.875</v>
      </c>
    </row>
    <row r="4584" spans="1:29" x14ac:dyDescent="0.25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30</v>
      </c>
      <c r="F4584" s="218">
        <f t="shared" si="360"/>
        <v>3000</v>
      </c>
      <c r="G4584" s="207">
        <v>1268504</v>
      </c>
      <c r="H4584" s="203">
        <v>37029.582384259258</v>
      </c>
      <c r="I4584" t="s">
        <v>2346</v>
      </c>
      <c r="M4584" t="s">
        <v>2476</v>
      </c>
      <c r="N4584" t="s">
        <v>2884</v>
      </c>
      <c r="O4584" t="s">
        <v>3104</v>
      </c>
      <c r="Q4584" s="204">
        <v>100</v>
      </c>
      <c r="S4584" t="s">
        <v>2885</v>
      </c>
      <c r="T4584" t="s">
        <v>3899</v>
      </c>
      <c r="U4584" s="206">
        <v>0.14499999999999999</v>
      </c>
      <c r="V4584" t="s">
        <v>2347</v>
      </c>
      <c r="W4584" t="s">
        <v>2886</v>
      </c>
      <c r="X4584" t="s">
        <v>2887</v>
      </c>
      <c r="Y4584" t="s">
        <v>3964</v>
      </c>
      <c r="Z4584" t="s">
        <v>3532</v>
      </c>
      <c r="AA4584" t="s">
        <v>972</v>
      </c>
      <c r="AB4584" s="203">
        <v>37043</v>
      </c>
      <c r="AC4584" s="203">
        <v>37072</v>
      </c>
    </row>
    <row r="4585" spans="1:29" x14ac:dyDescent="0.25">
      <c r="A4585" s="44" t="str">
        <f t="shared" si="356"/>
        <v>US Power Physical</v>
      </c>
      <c r="B4585" s="44" t="str">
        <f t="shared" si="357"/>
        <v>US</v>
      </c>
      <c r="C4585" s="44" t="str">
        <f t="shared" si="358"/>
        <v>Power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92</v>
      </c>
      <c r="F4585" s="218">
        <f t="shared" si="360"/>
        <v>4600</v>
      </c>
      <c r="G4585" s="207">
        <v>1268506</v>
      </c>
      <c r="H4585" s="203">
        <v>37029.582395833335</v>
      </c>
      <c r="I4585" t="s">
        <v>3871</v>
      </c>
      <c r="M4585" t="s">
        <v>3301</v>
      </c>
      <c r="N4585" t="s">
        <v>2631</v>
      </c>
      <c r="O4585" t="s">
        <v>973</v>
      </c>
      <c r="Q4585" s="204">
        <v>50</v>
      </c>
      <c r="S4585" t="s">
        <v>2475</v>
      </c>
      <c r="T4585" t="s">
        <v>3899</v>
      </c>
      <c r="U4585" s="206">
        <v>38.6</v>
      </c>
      <c r="V4585" t="s">
        <v>974</v>
      </c>
      <c r="W4585" t="s">
        <v>2680</v>
      </c>
      <c r="X4585" t="s">
        <v>2681</v>
      </c>
      <c r="Y4585" t="s">
        <v>4166</v>
      </c>
      <c r="Z4585" t="s">
        <v>3527</v>
      </c>
      <c r="AA4585">
        <v>615702.1</v>
      </c>
      <c r="AB4585" s="203">
        <v>37165.591666666667</v>
      </c>
      <c r="AC4585" s="203">
        <v>37256.591666666667</v>
      </c>
    </row>
    <row r="4586" spans="1:29" x14ac:dyDescent="0.25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30</v>
      </c>
      <c r="F4586" s="218">
        <f t="shared" si="360"/>
        <v>3000</v>
      </c>
      <c r="G4586" s="207">
        <v>1268508</v>
      </c>
      <c r="H4586" s="203">
        <v>37029.58252314815</v>
      </c>
      <c r="I4586" t="s">
        <v>2346</v>
      </c>
      <c r="M4586" t="s">
        <v>2476</v>
      </c>
      <c r="N4586" t="s">
        <v>2884</v>
      </c>
      <c r="O4586" t="s">
        <v>3104</v>
      </c>
      <c r="Q4586" s="204">
        <v>100</v>
      </c>
      <c r="S4586" t="s">
        <v>2885</v>
      </c>
      <c r="T4586" t="s">
        <v>3899</v>
      </c>
      <c r="U4586" s="206">
        <v>0.14499999999999999</v>
      </c>
      <c r="V4586" t="s">
        <v>2347</v>
      </c>
      <c r="W4586" t="s">
        <v>2886</v>
      </c>
      <c r="X4586" t="s">
        <v>2887</v>
      </c>
      <c r="Y4586" t="s">
        <v>3964</v>
      </c>
      <c r="Z4586" t="s">
        <v>3532</v>
      </c>
      <c r="AA4586" t="s">
        <v>975</v>
      </c>
      <c r="AB4586" s="203">
        <v>37043</v>
      </c>
      <c r="AC4586" s="203">
        <v>37072</v>
      </c>
    </row>
    <row r="4587" spans="1:29" x14ac:dyDescent="0.25">
      <c r="A4587" s="44" t="str">
        <f t="shared" si="356"/>
        <v>US Crude Financial</v>
      </c>
      <c r="B4587" s="44" t="str">
        <f t="shared" si="357"/>
        <v>US</v>
      </c>
      <c r="C4587" s="44" t="str">
        <f t="shared" si="358"/>
        <v>Crude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1</v>
      </c>
      <c r="F4587" s="218">
        <f t="shared" si="360"/>
        <v>50000</v>
      </c>
      <c r="G4587" s="207">
        <v>1268510</v>
      </c>
      <c r="H4587" s="203">
        <v>37029.582557870373</v>
      </c>
      <c r="I4587" t="s">
        <v>2710</v>
      </c>
      <c r="M4587" t="s">
        <v>3626</v>
      </c>
      <c r="N4587" t="s">
        <v>4150</v>
      </c>
      <c r="O4587" t="s">
        <v>2550</v>
      </c>
      <c r="Q4587" s="204">
        <v>50000</v>
      </c>
      <c r="S4587" t="s">
        <v>2483</v>
      </c>
      <c r="T4587" t="s">
        <v>3899</v>
      </c>
      <c r="U4587" s="206">
        <v>30.34</v>
      </c>
      <c r="V4587" t="s">
        <v>2997</v>
      </c>
      <c r="W4587" t="s">
        <v>4153</v>
      </c>
      <c r="X4587" t="s">
        <v>4154</v>
      </c>
      <c r="Y4587" t="s">
        <v>3964</v>
      </c>
      <c r="Z4587" t="s">
        <v>3532</v>
      </c>
      <c r="AA4587" t="s">
        <v>976</v>
      </c>
      <c r="AB4587" s="203">
        <v>37073</v>
      </c>
      <c r="AC4587" s="203">
        <v>37103</v>
      </c>
    </row>
    <row r="4588" spans="1:29" x14ac:dyDescent="0.25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365</v>
      </c>
      <c r="F4588" s="218">
        <f t="shared" si="360"/>
        <v>182500</v>
      </c>
      <c r="G4588" s="207">
        <v>1268512</v>
      </c>
      <c r="H4588" s="203">
        <v>37029.582905092589</v>
      </c>
      <c r="I4588" t="s">
        <v>2717</v>
      </c>
      <c r="M4588" t="s">
        <v>2476</v>
      </c>
      <c r="N4588" t="s">
        <v>2711</v>
      </c>
      <c r="O4588" t="s">
        <v>3178</v>
      </c>
      <c r="P4588" s="204">
        <v>500</v>
      </c>
      <c r="S4588" t="s">
        <v>2477</v>
      </c>
      <c r="T4588" t="s">
        <v>3899</v>
      </c>
      <c r="U4588" s="206">
        <v>4.4400000000000004</v>
      </c>
      <c r="V4588" t="s">
        <v>2718</v>
      </c>
      <c r="W4588" t="s">
        <v>3390</v>
      </c>
      <c r="X4588" t="s">
        <v>2713</v>
      </c>
      <c r="Y4588" t="s">
        <v>3964</v>
      </c>
      <c r="Z4588" t="s">
        <v>3532</v>
      </c>
      <c r="AA4588" t="s">
        <v>977</v>
      </c>
      <c r="AB4588" s="203">
        <v>37257.875</v>
      </c>
      <c r="AC4588" s="203">
        <v>37621.875</v>
      </c>
    </row>
    <row r="4589" spans="1:29" x14ac:dyDescent="0.25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153</v>
      </c>
      <c r="F4589" s="218">
        <f t="shared" si="360"/>
        <v>765000</v>
      </c>
      <c r="G4589" s="207">
        <v>1268513</v>
      </c>
      <c r="H4589" s="203">
        <v>37029.582951388889</v>
      </c>
      <c r="I4589" t="s">
        <v>2719</v>
      </c>
      <c r="M4589" t="s">
        <v>2476</v>
      </c>
      <c r="N4589" t="s">
        <v>2711</v>
      </c>
      <c r="O4589" t="s">
        <v>2310</v>
      </c>
      <c r="P4589" s="204">
        <v>5000</v>
      </c>
      <c r="S4589" t="s">
        <v>2477</v>
      </c>
      <c r="T4589" t="s">
        <v>3899</v>
      </c>
      <c r="U4589" s="206">
        <v>4.38</v>
      </c>
      <c r="V4589" t="s">
        <v>2720</v>
      </c>
      <c r="W4589" t="s">
        <v>3390</v>
      </c>
      <c r="X4589" t="s">
        <v>2713</v>
      </c>
      <c r="Y4589" t="s">
        <v>3964</v>
      </c>
      <c r="Z4589" t="s">
        <v>3532</v>
      </c>
      <c r="AA4589" t="s">
        <v>978</v>
      </c>
      <c r="AB4589" s="203">
        <v>37043</v>
      </c>
      <c r="AC4589" s="203">
        <v>37195</v>
      </c>
    </row>
    <row r="4590" spans="1:29" x14ac:dyDescent="0.25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30</v>
      </c>
      <c r="F4590" s="218">
        <f t="shared" si="360"/>
        <v>300000</v>
      </c>
      <c r="G4590" s="207">
        <v>1268514</v>
      </c>
      <c r="H4590" s="203">
        <v>37029.582986111112</v>
      </c>
      <c r="I4590" t="s">
        <v>4149</v>
      </c>
      <c r="M4590" t="s">
        <v>2476</v>
      </c>
      <c r="N4590" t="s">
        <v>2711</v>
      </c>
      <c r="O4590" t="s">
        <v>2712</v>
      </c>
      <c r="Q4590" s="204">
        <v>10000</v>
      </c>
      <c r="S4590" t="s">
        <v>2477</v>
      </c>
      <c r="T4590" t="s">
        <v>3899</v>
      </c>
      <c r="U4590" s="206">
        <v>4.2649999999999997</v>
      </c>
      <c r="V4590" t="s">
        <v>1785</v>
      </c>
      <c r="W4590" t="s">
        <v>3390</v>
      </c>
      <c r="X4590" t="s">
        <v>2713</v>
      </c>
      <c r="Y4590" t="s">
        <v>3964</v>
      </c>
      <c r="Z4590" t="s">
        <v>3532</v>
      </c>
      <c r="AA4590" t="s">
        <v>979</v>
      </c>
      <c r="AB4590" s="203">
        <v>37043.875</v>
      </c>
      <c r="AC4590" s="203">
        <v>37072.875</v>
      </c>
    </row>
    <row r="4591" spans="1:29" x14ac:dyDescent="0.25">
      <c r="A4591" s="44" t="str">
        <f t="shared" si="356"/>
        <v>US Crude Financial</v>
      </c>
      <c r="B4591" s="44" t="str">
        <f t="shared" si="357"/>
        <v>US</v>
      </c>
      <c r="C4591" s="44" t="str">
        <f t="shared" si="358"/>
        <v>Crude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8">
        <f t="shared" si="360"/>
        <v>50000</v>
      </c>
      <c r="G4591" s="207">
        <v>1268515</v>
      </c>
      <c r="H4591" s="203">
        <v>37029.583067129628</v>
      </c>
      <c r="I4591" t="s">
        <v>4149</v>
      </c>
      <c r="M4591" t="s">
        <v>3626</v>
      </c>
      <c r="N4591" t="s">
        <v>4150</v>
      </c>
      <c r="O4591" t="s">
        <v>2550</v>
      </c>
      <c r="P4591" s="204">
        <v>50000</v>
      </c>
      <c r="S4591" t="s">
        <v>2483</v>
      </c>
      <c r="T4591" t="s">
        <v>3899</v>
      </c>
      <c r="U4591" s="206">
        <v>30.32</v>
      </c>
      <c r="V4591" t="s">
        <v>2999</v>
      </c>
      <c r="W4591" t="s">
        <v>4153</v>
      </c>
      <c r="X4591" t="s">
        <v>4154</v>
      </c>
      <c r="Y4591" t="s">
        <v>3964</v>
      </c>
      <c r="Z4591" t="s">
        <v>3532</v>
      </c>
      <c r="AA4591" t="s">
        <v>980</v>
      </c>
      <c r="AB4591" s="203">
        <v>37073</v>
      </c>
      <c r="AC4591" s="203">
        <v>37103</v>
      </c>
    </row>
    <row r="4592" spans="1:29" x14ac:dyDescent="0.25">
      <c r="A4592" s="44" t="str">
        <f t="shared" si="356"/>
        <v xml:space="preserve"> Metals Financial</v>
      </c>
      <c r="B4592" s="44" t="str">
        <f t="shared" si="357"/>
        <v/>
      </c>
      <c r="C4592" s="44" t="str">
        <f t="shared" si="358"/>
        <v>Metals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1</v>
      </c>
      <c r="F4592" s="218">
        <f t="shared" si="360"/>
        <v>5</v>
      </c>
      <c r="G4592" s="207">
        <v>1268516</v>
      </c>
      <c r="H4592" s="203">
        <v>37029.583148148151</v>
      </c>
      <c r="I4592" t="s">
        <v>3869</v>
      </c>
      <c r="M4592" t="s">
        <v>2482</v>
      </c>
      <c r="N4592" t="s">
        <v>3896</v>
      </c>
      <c r="O4592" t="s">
        <v>3897</v>
      </c>
      <c r="Q4592" s="204">
        <v>5</v>
      </c>
      <c r="S4592" t="s">
        <v>3898</v>
      </c>
      <c r="T4592" t="s">
        <v>3899</v>
      </c>
      <c r="U4592" s="206">
        <v>1725</v>
      </c>
      <c r="V4592" t="s">
        <v>3956</v>
      </c>
      <c r="W4592" t="s">
        <v>2774</v>
      </c>
      <c r="X4592" t="s">
        <v>3902</v>
      </c>
      <c r="Y4592" t="s">
        <v>3903</v>
      </c>
      <c r="Z4592" t="s">
        <v>3904</v>
      </c>
      <c r="AA4592">
        <v>2140036</v>
      </c>
    </row>
    <row r="4593" spans="1:29" x14ac:dyDescent="0.25">
      <c r="A4593" s="44" t="str">
        <f t="shared" si="356"/>
        <v>US Natural Gas Physical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30</v>
      </c>
      <c r="F4593" s="218">
        <f t="shared" si="360"/>
        <v>150000</v>
      </c>
      <c r="G4593" s="207">
        <v>1268517</v>
      </c>
      <c r="H4593" s="203">
        <v>37029.583275462966</v>
      </c>
      <c r="I4593" t="s">
        <v>2741</v>
      </c>
      <c r="M4593" t="s">
        <v>2476</v>
      </c>
      <c r="N4593" t="s">
        <v>3110</v>
      </c>
      <c r="O4593" t="s">
        <v>2578</v>
      </c>
      <c r="P4593" s="204">
        <v>5000</v>
      </c>
      <c r="S4593" t="s">
        <v>2477</v>
      </c>
      <c r="T4593" t="s">
        <v>3899</v>
      </c>
      <c r="U4593" s="206">
        <v>4.4824999999999999</v>
      </c>
      <c r="V4593" t="s">
        <v>2742</v>
      </c>
      <c r="W4593" t="s">
        <v>2351</v>
      </c>
      <c r="X4593" t="s">
        <v>2352</v>
      </c>
      <c r="Y4593" t="s">
        <v>3114</v>
      </c>
      <c r="Z4593" t="s">
        <v>3532</v>
      </c>
      <c r="AA4593" t="s">
        <v>981</v>
      </c>
      <c r="AB4593" s="203">
        <v>37043.875</v>
      </c>
      <c r="AC4593" s="203">
        <v>37072.875</v>
      </c>
    </row>
    <row r="4594" spans="1:29" x14ac:dyDescent="0.25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30</v>
      </c>
      <c r="F4594" s="218">
        <f t="shared" si="360"/>
        <v>300000</v>
      </c>
      <c r="G4594" s="207">
        <v>1268522</v>
      </c>
      <c r="H4594" s="203">
        <v>37029.583495370367</v>
      </c>
      <c r="I4594" t="s">
        <v>2704</v>
      </c>
      <c r="M4594" t="s">
        <v>2476</v>
      </c>
      <c r="N4594" t="s">
        <v>2711</v>
      </c>
      <c r="O4594" t="s">
        <v>2712</v>
      </c>
      <c r="Q4594" s="204">
        <v>10000</v>
      </c>
      <c r="S4594" t="s">
        <v>2477</v>
      </c>
      <c r="T4594" t="s">
        <v>3899</v>
      </c>
      <c r="U4594" s="206">
        <v>4.2649999999999997</v>
      </c>
      <c r="V4594" t="s">
        <v>955</v>
      </c>
      <c r="W4594" t="s">
        <v>3390</v>
      </c>
      <c r="X4594" t="s">
        <v>2713</v>
      </c>
      <c r="Y4594" t="s">
        <v>3964</v>
      </c>
      <c r="Z4594" t="s">
        <v>3532</v>
      </c>
      <c r="AA4594" t="s">
        <v>982</v>
      </c>
      <c r="AB4594" s="203">
        <v>37043.875</v>
      </c>
      <c r="AC4594" s="203">
        <v>37072.875</v>
      </c>
    </row>
    <row r="4595" spans="1:29" x14ac:dyDescent="0.25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61</v>
      </c>
      <c r="F4595" s="218">
        <f t="shared" si="360"/>
        <v>305000</v>
      </c>
      <c r="G4595" s="207">
        <v>1268524</v>
      </c>
      <c r="H4595" s="203">
        <v>37029.583553240744</v>
      </c>
      <c r="I4595" t="s">
        <v>3133</v>
      </c>
      <c r="M4595" t="s">
        <v>2476</v>
      </c>
      <c r="N4595" t="s">
        <v>3125</v>
      </c>
      <c r="O4595" t="s">
        <v>2900</v>
      </c>
      <c r="Q4595" s="204">
        <v>5000</v>
      </c>
      <c r="S4595" t="s">
        <v>2477</v>
      </c>
      <c r="T4595" t="s">
        <v>3899</v>
      </c>
      <c r="U4595" s="206">
        <v>5.3</v>
      </c>
      <c r="V4595" t="s">
        <v>2908</v>
      </c>
      <c r="W4595" t="s">
        <v>2843</v>
      </c>
      <c r="X4595" t="s">
        <v>2844</v>
      </c>
      <c r="Y4595" t="s">
        <v>3964</v>
      </c>
      <c r="Z4595" t="s">
        <v>3532</v>
      </c>
      <c r="AA4595" t="s">
        <v>983</v>
      </c>
      <c r="AB4595" s="203">
        <v>37196</v>
      </c>
      <c r="AC4595" s="203">
        <v>37256</v>
      </c>
    </row>
    <row r="4596" spans="1:29" x14ac:dyDescent="0.25">
      <c r="A4596" s="44" t="str">
        <f t="shared" si="356"/>
        <v>US Natural Gas Financial</v>
      </c>
      <c r="B4596" s="44" t="str">
        <f t="shared" si="357"/>
        <v>US</v>
      </c>
      <c r="C4596" s="44" t="str">
        <f t="shared" si="358"/>
        <v>Natural Gas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90</v>
      </c>
      <c r="F4596" s="218">
        <f t="shared" si="360"/>
        <v>450000</v>
      </c>
      <c r="G4596" s="207">
        <v>1268523</v>
      </c>
      <c r="H4596" s="203">
        <v>37029.583553240744</v>
      </c>
      <c r="I4596" t="s">
        <v>3133</v>
      </c>
      <c r="M4596" t="s">
        <v>2476</v>
      </c>
      <c r="N4596" t="s">
        <v>3125</v>
      </c>
      <c r="O4596" t="s">
        <v>2903</v>
      </c>
      <c r="Q4596" s="204">
        <v>5000</v>
      </c>
      <c r="S4596" t="s">
        <v>2477</v>
      </c>
      <c r="T4596" t="s">
        <v>3899</v>
      </c>
      <c r="U4596" s="206">
        <v>4.0999999999999996</v>
      </c>
      <c r="V4596" t="s">
        <v>2546</v>
      </c>
      <c r="W4596" t="s">
        <v>2843</v>
      </c>
      <c r="X4596" t="s">
        <v>2844</v>
      </c>
      <c r="Y4596" t="s">
        <v>3964</v>
      </c>
      <c r="Z4596" t="s">
        <v>3532</v>
      </c>
      <c r="AA4596" t="s">
        <v>984</v>
      </c>
      <c r="AB4596" s="203">
        <v>37257</v>
      </c>
      <c r="AC4596" s="203">
        <v>37346</v>
      </c>
    </row>
    <row r="4597" spans="1:29" x14ac:dyDescent="0.25">
      <c r="A4597" s="44" t="str">
        <f t="shared" si="356"/>
        <v>US Natural Gas Financial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214</v>
      </c>
      <c r="F4597" s="218">
        <f t="shared" si="360"/>
        <v>1070000</v>
      </c>
      <c r="G4597" s="207">
        <v>1268527</v>
      </c>
      <c r="H4597" s="203">
        <v>37029.583668981482</v>
      </c>
      <c r="I4597" t="s">
        <v>3133</v>
      </c>
      <c r="M4597" t="s">
        <v>2476</v>
      </c>
      <c r="N4597" t="s">
        <v>3125</v>
      </c>
      <c r="O4597" t="s">
        <v>985</v>
      </c>
      <c r="Q4597" s="204">
        <v>5000</v>
      </c>
      <c r="S4597" t="s">
        <v>2477</v>
      </c>
      <c r="T4597" t="s">
        <v>3899</v>
      </c>
      <c r="U4597" s="206">
        <v>1.1950000000000001</v>
      </c>
      <c r="V4597" t="s">
        <v>2546</v>
      </c>
      <c r="W4597" t="s">
        <v>2404</v>
      </c>
      <c r="X4597" t="s">
        <v>2405</v>
      </c>
      <c r="Y4597" t="s">
        <v>3964</v>
      </c>
      <c r="Z4597" t="s">
        <v>3532</v>
      </c>
      <c r="AA4597" t="s">
        <v>986</v>
      </c>
      <c r="AB4597" s="203">
        <v>37347</v>
      </c>
      <c r="AC4597" s="203">
        <v>37560</v>
      </c>
    </row>
    <row r="4598" spans="1:29" x14ac:dyDescent="0.25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30</v>
      </c>
      <c r="F4598" s="218">
        <f t="shared" si="360"/>
        <v>150000</v>
      </c>
      <c r="G4598" s="207">
        <v>1268528</v>
      </c>
      <c r="H4598" s="203">
        <v>37029.583692129629</v>
      </c>
      <c r="I4598" t="s">
        <v>2741</v>
      </c>
      <c r="M4598" t="s">
        <v>2476</v>
      </c>
      <c r="N4598" t="s">
        <v>3125</v>
      </c>
      <c r="O4598" t="s">
        <v>3791</v>
      </c>
      <c r="Q4598" s="204">
        <v>5000</v>
      </c>
      <c r="S4598" t="s">
        <v>2477</v>
      </c>
      <c r="T4598" t="s">
        <v>3899</v>
      </c>
      <c r="U4598" s="206">
        <v>0.2475</v>
      </c>
      <c r="V4598" t="s">
        <v>2742</v>
      </c>
      <c r="W4598" t="s">
        <v>3126</v>
      </c>
      <c r="X4598" t="s">
        <v>3127</v>
      </c>
      <c r="Y4598" t="s">
        <v>3964</v>
      </c>
      <c r="Z4598" t="s">
        <v>3532</v>
      </c>
      <c r="AA4598" t="s">
        <v>987</v>
      </c>
      <c r="AB4598" s="203">
        <v>37043.875</v>
      </c>
      <c r="AC4598" s="203">
        <v>37072.875</v>
      </c>
    </row>
    <row r="4599" spans="1:29" x14ac:dyDescent="0.25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30</v>
      </c>
      <c r="F4599" s="218">
        <f t="shared" si="360"/>
        <v>600000</v>
      </c>
      <c r="G4599" s="207">
        <v>1268529</v>
      </c>
      <c r="H4599" s="203">
        <v>37029.583784722221</v>
      </c>
      <c r="I4599" t="s">
        <v>2717</v>
      </c>
      <c r="M4599" t="s">
        <v>2476</v>
      </c>
      <c r="N4599" t="s">
        <v>2711</v>
      </c>
      <c r="O4599" t="s">
        <v>2712</v>
      </c>
      <c r="Q4599" s="204">
        <v>20000</v>
      </c>
      <c r="S4599" t="s">
        <v>2477</v>
      </c>
      <c r="T4599" t="s">
        <v>3899</v>
      </c>
      <c r="U4599" s="206">
        <v>4.2649999999999997</v>
      </c>
      <c r="V4599" t="s">
        <v>3702</v>
      </c>
      <c r="W4599" t="s">
        <v>3390</v>
      </c>
      <c r="X4599" t="s">
        <v>2713</v>
      </c>
      <c r="Y4599" t="s">
        <v>3964</v>
      </c>
      <c r="Z4599" t="s">
        <v>3532</v>
      </c>
      <c r="AA4599" t="s">
        <v>988</v>
      </c>
      <c r="AB4599" s="203">
        <v>37043.875</v>
      </c>
      <c r="AC4599" s="203">
        <v>37072.875</v>
      </c>
    </row>
    <row r="4600" spans="1:29" x14ac:dyDescent="0.25">
      <c r="A4600" s="44" t="str">
        <f t="shared" si="356"/>
        <v>US Crude Financial</v>
      </c>
      <c r="B4600" s="44" t="str">
        <f t="shared" si="357"/>
        <v>US</v>
      </c>
      <c r="C4600" s="44" t="str">
        <f t="shared" si="358"/>
        <v>Crude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1</v>
      </c>
      <c r="F4600" s="218">
        <f t="shared" si="360"/>
        <v>50000</v>
      </c>
      <c r="G4600" s="207">
        <v>1268532</v>
      </c>
      <c r="H4600" s="203">
        <v>37029.583993055552</v>
      </c>
      <c r="I4600" t="s">
        <v>4149</v>
      </c>
      <c r="M4600" t="s">
        <v>3626</v>
      </c>
      <c r="N4600" t="s">
        <v>4150</v>
      </c>
      <c r="O4600" t="s">
        <v>4151</v>
      </c>
      <c r="P4600" s="204">
        <v>50000</v>
      </c>
      <c r="S4600" t="s">
        <v>2483</v>
      </c>
      <c r="T4600" t="s">
        <v>3899</v>
      </c>
      <c r="U4600" s="206">
        <v>29.84</v>
      </c>
      <c r="V4600" t="s">
        <v>2999</v>
      </c>
      <c r="W4600" t="s">
        <v>4153</v>
      </c>
      <c r="X4600" t="s">
        <v>4154</v>
      </c>
      <c r="Y4600" t="s">
        <v>3964</v>
      </c>
      <c r="Z4600" t="s">
        <v>3532</v>
      </c>
      <c r="AA4600" t="s">
        <v>989</v>
      </c>
      <c r="AB4600" s="203">
        <v>37043</v>
      </c>
      <c r="AC4600" s="203">
        <v>37072</v>
      </c>
    </row>
    <row r="4601" spans="1:29" x14ac:dyDescent="0.25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30</v>
      </c>
      <c r="F4601" s="218">
        <f t="shared" si="360"/>
        <v>150000</v>
      </c>
      <c r="G4601" s="207">
        <v>1268534</v>
      </c>
      <c r="H4601" s="203">
        <v>37029.584027777775</v>
      </c>
      <c r="I4601" t="s">
        <v>2672</v>
      </c>
      <c r="M4601" t="s">
        <v>2476</v>
      </c>
      <c r="N4601" t="s">
        <v>3125</v>
      </c>
      <c r="O4601" t="s">
        <v>1170</v>
      </c>
      <c r="Q4601" s="204">
        <v>5000</v>
      </c>
      <c r="S4601" t="s">
        <v>2477</v>
      </c>
      <c r="T4601" t="s">
        <v>3899</v>
      </c>
      <c r="U4601" s="206">
        <v>-0.1</v>
      </c>
      <c r="V4601" t="s">
        <v>990</v>
      </c>
      <c r="W4601" t="s">
        <v>2460</v>
      </c>
      <c r="X4601" t="s">
        <v>2461</v>
      </c>
      <c r="Y4601" t="s">
        <v>3964</v>
      </c>
      <c r="Z4601" t="s">
        <v>3532</v>
      </c>
      <c r="AA4601" t="s">
        <v>991</v>
      </c>
      <c r="AB4601" s="203">
        <v>37043.875</v>
      </c>
      <c r="AC4601" s="203">
        <v>37072.875</v>
      </c>
    </row>
    <row r="4602" spans="1:29" x14ac:dyDescent="0.25">
      <c r="A4602" s="44" t="str">
        <f t="shared" si="356"/>
        <v>US Crude Financial</v>
      </c>
      <c r="B4602" s="44" t="str">
        <f t="shared" si="357"/>
        <v>US</v>
      </c>
      <c r="C4602" s="44" t="str">
        <f t="shared" si="358"/>
        <v>Crude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1</v>
      </c>
      <c r="F4602" s="218">
        <f t="shared" si="360"/>
        <v>50000</v>
      </c>
      <c r="G4602" s="207">
        <v>1268535</v>
      </c>
      <c r="H4602" s="203">
        <v>37029.584062499998</v>
      </c>
      <c r="I4602" t="s">
        <v>4149</v>
      </c>
      <c r="M4602" t="s">
        <v>3626</v>
      </c>
      <c r="N4602" t="s">
        <v>4150</v>
      </c>
      <c r="O4602" t="s">
        <v>2550</v>
      </c>
      <c r="P4602" s="204">
        <v>50000</v>
      </c>
      <c r="S4602" t="s">
        <v>2483</v>
      </c>
      <c r="T4602" t="s">
        <v>3899</v>
      </c>
      <c r="U4602" s="206">
        <v>30.26</v>
      </c>
      <c r="V4602" t="s">
        <v>2999</v>
      </c>
      <c r="W4602" t="s">
        <v>4153</v>
      </c>
      <c r="X4602" t="s">
        <v>4154</v>
      </c>
      <c r="Y4602" t="s">
        <v>3964</v>
      </c>
      <c r="Z4602" t="s">
        <v>3532</v>
      </c>
      <c r="AA4602" t="s">
        <v>992</v>
      </c>
      <c r="AB4602" s="203">
        <v>37073</v>
      </c>
      <c r="AC4602" s="203">
        <v>37103</v>
      </c>
    </row>
    <row r="4603" spans="1:29" x14ac:dyDescent="0.25">
      <c r="A4603" s="44" t="str">
        <f t="shared" si="356"/>
        <v>US Power Physical</v>
      </c>
      <c r="B4603" s="44" t="str">
        <f t="shared" si="357"/>
        <v>US</v>
      </c>
      <c r="C4603" s="44" t="str">
        <f t="shared" si="358"/>
        <v>Power</v>
      </c>
      <c r="D4603" s="44" t="str">
        <f t="shared" si="359"/>
        <v>Physical</v>
      </c>
      <c r="E4603" s="44">
        <f>IF(VLOOKUP(S4603,'DD-Lookup'!$J$6:$L$50,3,FALSE)="Monthly",(YEAR(AC4603)-YEAR(AB4603))*12+MONTH(AC4603)-MONTH(AB4603)+1,(AC4603-AB4603+1))</f>
        <v>4</v>
      </c>
      <c r="F4603" s="218">
        <f t="shared" si="360"/>
        <v>200</v>
      </c>
      <c r="G4603" s="207">
        <v>1268536</v>
      </c>
      <c r="H4603" s="203">
        <v>37029.584108796298</v>
      </c>
      <c r="I4603" t="s">
        <v>2636</v>
      </c>
      <c r="M4603" t="s">
        <v>3301</v>
      </c>
      <c r="N4603" t="s">
        <v>2631</v>
      </c>
      <c r="O4603" t="s">
        <v>67</v>
      </c>
      <c r="P4603" s="204">
        <v>50</v>
      </c>
      <c r="S4603" t="s">
        <v>2475</v>
      </c>
      <c r="T4603" t="s">
        <v>3899</v>
      </c>
      <c r="U4603" s="206">
        <v>30.25</v>
      </c>
      <c r="V4603" t="s">
        <v>2637</v>
      </c>
      <c r="W4603" t="s">
        <v>2638</v>
      </c>
      <c r="X4603" t="s">
        <v>2639</v>
      </c>
      <c r="Y4603" t="s">
        <v>4166</v>
      </c>
      <c r="Z4603" t="s">
        <v>3527</v>
      </c>
      <c r="AA4603">
        <v>615712.1</v>
      </c>
      <c r="AB4603" s="203">
        <v>37033.875</v>
      </c>
      <c r="AC4603" s="203">
        <v>37036.875</v>
      </c>
    </row>
    <row r="4604" spans="1:29" x14ac:dyDescent="0.25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30</v>
      </c>
      <c r="F4604" s="218">
        <f t="shared" si="360"/>
        <v>150000</v>
      </c>
      <c r="G4604" s="207">
        <v>1268537</v>
      </c>
      <c r="H4604" s="203">
        <v>37029.584247685183</v>
      </c>
      <c r="I4604" t="s">
        <v>2672</v>
      </c>
      <c r="M4604" t="s">
        <v>2476</v>
      </c>
      <c r="N4604" t="s">
        <v>2711</v>
      </c>
      <c r="O4604" t="s">
        <v>2712</v>
      </c>
      <c r="P4604" s="204">
        <v>5000</v>
      </c>
      <c r="S4604" t="s">
        <v>2477</v>
      </c>
      <c r="T4604" t="s">
        <v>3899</v>
      </c>
      <c r="U4604" s="206">
        <v>4.2549999999999999</v>
      </c>
      <c r="V4604" t="s">
        <v>2969</v>
      </c>
      <c r="W4604" t="s">
        <v>3390</v>
      </c>
      <c r="X4604" t="s">
        <v>2713</v>
      </c>
      <c r="Y4604" t="s">
        <v>3964</v>
      </c>
      <c r="Z4604" t="s">
        <v>3532</v>
      </c>
      <c r="AA4604" t="s">
        <v>993</v>
      </c>
      <c r="AB4604" s="203">
        <v>37043.875</v>
      </c>
      <c r="AC4604" s="203">
        <v>37072.875</v>
      </c>
    </row>
    <row r="4605" spans="1:29" x14ac:dyDescent="0.25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10</v>
      </c>
      <c r="F4605" s="218">
        <f t="shared" si="360"/>
        <v>100000</v>
      </c>
      <c r="G4605" s="207">
        <v>1268538</v>
      </c>
      <c r="H4605" s="203">
        <v>37029.584305555552</v>
      </c>
      <c r="I4605" t="s">
        <v>3118</v>
      </c>
      <c r="M4605" t="s">
        <v>2476</v>
      </c>
      <c r="N4605" t="s">
        <v>2711</v>
      </c>
      <c r="O4605" t="s">
        <v>764</v>
      </c>
      <c r="P4605" s="204">
        <v>10000</v>
      </c>
      <c r="S4605" t="s">
        <v>2477</v>
      </c>
      <c r="T4605" t="s">
        <v>3899</v>
      </c>
      <c r="U4605" s="206">
        <v>4.25</v>
      </c>
      <c r="V4605" t="s">
        <v>2425</v>
      </c>
      <c r="W4605" t="s">
        <v>2384</v>
      </c>
      <c r="X4605" t="s">
        <v>2385</v>
      </c>
      <c r="Y4605" t="s">
        <v>3964</v>
      </c>
      <c r="Z4605" t="s">
        <v>3532</v>
      </c>
      <c r="AA4605" t="s">
        <v>994</v>
      </c>
      <c r="AB4605" s="203">
        <v>37033.875</v>
      </c>
      <c r="AC4605" s="203">
        <v>37042.875</v>
      </c>
    </row>
    <row r="4606" spans="1:29" x14ac:dyDescent="0.25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30</v>
      </c>
      <c r="F4606" s="218">
        <f t="shared" si="360"/>
        <v>600000</v>
      </c>
      <c r="G4606" s="207">
        <v>1268540</v>
      </c>
      <c r="H4606" s="203">
        <v>37029.584722222222</v>
      </c>
      <c r="I4606" t="s">
        <v>3871</v>
      </c>
      <c r="M4606" t="s">
        <v>2476</v>
      </c>
      <c r="N4606" t="s">
        <v>2711</v>
      </c>
      <c r="O4606" t="s">
        <v>2712</v>
      </c>
      <c r="Q4606" s="204">
        <v>20000</v>
      </c>
      <c r="S4606" t="s">
        <v>2477</v>
      </c>
      <c r="T4606" t="s">
        <v>3899</v>
      </c>
      <c r="U4606" s="206">
        <v>4.2649999999999997</v>
      </c>
      <c r="V4606" t="s">
        <v>2716</v>
      </c>
      <c r="W4606" t="s">
        <v>3390</v>
      </c>
      <c r="X4606" t="s">
        <v>2713</v>
      </c>
      <c r="Y4606" t="s">
        <v>3964</v>
      </c>
      <c r="Z4606" t="s">
        <v>3532</v>
      </c>
      <c r="AA4606" t="s">
        <v>995</v>
      </c>
      <c r="AB4606" s="203">
        <v>37043.875</v>
      </c>
      <c r="AC4606" s="203">
        <v>37072.875</v>
      </c>
    </row>
    <row r="4607" spans="1:29" x14ac:dyDescent="0.25">
      <c r="A4607" s="44" t="str">
        <f t="shared" si="356"/>
        <v xml:space="preserve"> Natural Gas Physical</v>
      </c>
      <c r="B4607" s="44" t="str">
        <f t="shared" si="357"/>
        <v/>
      </c>
      <c r="C4607" s="44" t="str">
        <f t="shared" si="358"/>
        <v>Natural Gas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153</v>
      </c>
      <c r="F4607" s="218">
        <f t="shared" si="360"/>
        <v>1530000</v>
      </c>
      <c r="G4607" s="207">
        <v>1268541</v>
      </c>
      <c r="H4607" s="203">
        <v>37029.585138888891</v>
      </c>
      <c r="I4607" t="s">
        <v>2654</v>
      </c>
      <c r="M4607" t="s">
        <v>2476</v>
      </c>
      <c r="N4607" t="s">
        <v>1965</v>
      </c>
      <c r="O4607" t="s">
        <v>1966</v>
      </c>
      <c r="P4607" s="204">
        <v>10000</v>
      </c>
      <c r="S4607" t="s">
        <v>2477</v>
      </c>
      <c r="T4607" t="s">
        <v>3899</v>
      </c>
      <c r="U4607" s="206">
        <v>0.14499999999999999</v>
      </c>
      <c r="V4607" t="s">
        <v>2521</v>
      </c>
      <c r="W4607" t="s">
        <v>2384</v>
      </c>
      <c r="X4607" t="s">
        <v>3153</v>
      </c>
      <c r="Y4607" t="s">
        <v>3114</v>
      </c>
      <c r="Z4607" t="s">
        <v>3532</v>
      </c>
      <c r="AA4607" t="s">
        <v>996</v>
      </c>
      <c r="AB4607" s="203">
        <v>37043</v>
      </c>
      <c r="AC4607" s="203">
        <v>37195</v>
      </c>
    </row>
    <row r="4608" spans="1:29" x14ac:dyDescent="0.25">
      <c r="A4608" s="44" t="str">
        <f t="shared" si="356"/>
        <v xml:space="preserve"> Natural Gas Physical</v>
      </c>
      <c r="B4608" s="44" t="str">
        <f t="shared" si="357"/>
        <v/>
      </c>
      <c r="C4608" s="44" t="str">
        <f t="shared" si="358"/>
        <v>Natural Gas</v>
      </c>
      <c r="D4608" s="44" t="str">
        <f t="shared" si="359"/>
        <v>Physical</v>
      </c>
      <c r="E4608" s="44">
        <f>IF(VLOOKUP(S4608,'DD-Lookup'!$J$6:$L$50,3,FALSE)="Monthly",(YEAR(AC4608)-YEAR(AB4608))*12+MONTH(AC4608)-MONTH(AB4608)+1,(AC4608-AB4608+1))</f>
        <v>1</v>
      </c>
      <c r="F4608" s="218">
        <f t="shared" si="360"/>
        <v>3000</v>
      </c>
      <c r="G4608" s="207">
        <v>1268542</v>
      </c>
      <c r="H4608" s="203">
        <v>37029.585381944446</v>
      </c>
      <c r="I4608" t="s">
        <v>2865</v>
      </c>
      <c r="M4608" t="s">
        <v>2476</v>
      </c>
      <c r="N4608" t="s">
        <v>2391</v>
      </c>
      <c r="O4608" t="s">
        <v>2538</v>
      </c>
      <c r="P4608" s="204">
        <v>3000</v>
      </c>
      <c r="S4608" t="s">
        <v>4050</v>
      </c>
      <c r="T4608" t="s">
        <v>2392</v>
      </c>
      <c r="U4608" s="206">
        <v>5.3</v>
      </c>
      <c r="V4608" t="s">
        <v>4</v>
      </c>
      <c r="W4608" t="s">
        <v>2394</v>
      </c>
      <c r="X4608" t="s">
        <v>2395</v>
      </c>
      <c r="Y4608" t="s">
        <v>3114</v>
      </c>
      <c r="Z4608" t="s">
        <v>3533</v>
      </c>
      <c r="AA4608">
        <v>798605</v>
      </c>
      <c r="AB4608" s="203">
        <v>37029.875</v>
      </c>
      <c r="AC4608" s="203">
        <v>37029.875</v>
      </c>
    </row>
    <row r="4609" spans="1:31" x14ac:dyDescent="0.25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31</v>
      </c>
      <c r="F4609" s="218">
        <f t="shared" si="360"/>
        <v>620000</v>
      </c>
      <c r="G4609" s="207">
        <v>1268544</v>
      </c>
      <c r="H4609" s="203">
        <v>37029.586053240739</v>
      </c>
      <c r="I4609" t="s">
        <v>3871</v>
      </c>
      <c r="M4609" t="s">
        <v>2476</v>
      </c>
      <c r="N4609" t="s">
        <v>2711</v>
      </c>
      <c r="O4609" t="s">
        <v>3124</v>
      </c>
      <c r="Q4609" s="204">
        <v>20000</v>
      </c>
      <c r="S4609" t="s">
        <v>2477</v>
      </c>
      <c r="T4609" t="s">
        <v>3899</v>
      </c>
      <c r="U4609" s="206">
        <v>4.3475000000000001</v>
      </c>
      <c r="V4609" t="s">
        <v>2716</v>
      </c>
      <c r="W4609" t="s">
        <v>3390</v>
      </c>
      <c r="X4609" t="s">
        <v>2713</v>
      </c>
      <c r="Y4609" t="s">
        <v>3964</v>
      </c>
      <c r="Z4609" t="s">
        <v>3532</v>
      </c>
      <c r="AA4609" t="s">
        <v>997</v>
      </c>
      <c r="AB4609" s="203">
        <v>37073.875</v>
      </c>
      <c r="AC4609" s="203">
        <v>37103.875</v>
      </c>
      <c r="AE4609" s="116">
        <f>IF(S4609="Gallon",F4609/42,F4609)</f>
        <v>620000</v>
      </c>
    </row>
    <row r="4610" spans="1:31" x14ac:dyDescent="0.25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151</v>
      </c>
      <c r="F4610" s="218">
        <f t="shared" si="360"/>
        <v>377500</v>
      </c>
      <c r="G4610" s="207">
        <v>1268552</v>
      </c>
      <c r="H4610" s="203">
        <v>37029.586574074077</v>
      </c>
      <c r="I4610" t="s">
        <v>3240</v>
      </c>
      <c r="M4610" t="s">
        <v>2476</v>
      </c>
      <c r="N4610" t="s">
        <v>2711</v>
      </c>
      <c r="O4610" t="s">
        <v>3148</v>
      </c>
      <c r="Q4610" s="204">
        <v>2500</v>
      </c>
      <c r="S4610" t="s">
        <v>2477</v>
      </c>
      <c r="T4610" t="s">
        <v>3899</v>
      </c>
      <c r="U4610" s="206">
        <v>4.7549999999999999</v>
      </c>
      <c r="V4610" t="s">
        <v>946</v>
      </c>
      <c r="W4610" t="s">
        <v>3390</v>
      </c>
      <c r="X4610" t="s">
        <v>2713</v>
      </c>
      <c r="Y4610" t="s">
        <v>3964</v>
      </c>
      <c r="Z4610" t="s">
        <v>3532</v>
      </c>
      <c r="AA4610" t="s">
        <v>998</v>
      </c>
      <c r="AB4610" s="203">
        <v>37196</v>
      </c>
      <c r="AC4610" s="203">
        <v>37346</v>
      </c>
    </row>
    <row r="4611" spans="1:31" x14ac:dyDescent="0.25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153</v>
      </c>
      <c r="F4611" s="218">
        <f t="shared" si="360"/>
        <v>382500</v>
      </c>
      <c r="G4611" s="207">
        <v>1268551</v>
      </c>
      <c r="H4611" s="203">
        <v>37029.586574074077</v>
      </c>
      <c r="I4611" t="s">
        <v>3136</v>
      </c>
      <c r="M4611" t="s">
        <v>2476</v>
      </c>
      <c r="N4611" t="s">
        <v>2711</v>
      </c>
      <c r="O4611" t="s">
        <v>2310</v>
      </c>
      <c r="Q4611" s="204">
        <v>2500</v>
      </c>
      <c r="S4611" t="s">
        <v>2477</v>
      </c>
      <c r="T4611" t="s">
        <v>3899</v>
      </c>
      <c r="U4611" s="206">
        <v>4.3899999999999997</v>
      </c>
      <c r="V4611" t="s">
        <v>2981</v>
      </c>
      <c r="W4611" t="s">
        <v>3390</v>
      </c>
      <c r="X4611" t="s">
        <v>2713</v>
      </c>
      <c r="Y4611" t="s">
        <v>3964</v>
      </c>
      <c r="Z4611" t="s">
        <v>3532</v>
      </c>
      <c r="AA4611" t="s">
        <v>999</v>
      </c>
      <c r="AB4611" s="203">
        <v>37043</v>
      </c>
      <c r="AC4611" s="203">
        <v>37195</v>
      </c>
    </row>
    <row r="4612" spans="1:31" x14ac:dyDescent="0.25">
      <c r="A4612" s="44" t="str">
        <f t="shared" si="356"/>
        <v>US Crude Financial</v>
      </c>
      <c r="B4612" s="44" t="str">
        <f t="shared" si="357"/>
        <v>US</v>
      </c>
      <c r="C4612" s="44" t="str">
        <f t="shared" si="358"/>
        <v>Crude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8">
        <f t="shared" si="360"/>
        <v>50000</v>
      </c>
      <c r="G4612" s="207">
        <v>1268554</v>
      </c>
      <c r="H4612" s="203">
        <v>37029.586701388886</v>
      </c>
      <c r="I4612" t="s">
        <v>2710</v>
      </c>
      <c r="M4612" t="s">
        <v>3626</v>
      </c>
      <c r="N4612" t="s">
        <v>4150</v>
      </c>
      <c r="O4612" t="s">
        <v>2550</v>
      </c>
      <c r="P4612" s="204">
        <v>50000</v>
      </c>
      <c r="S4612" t="s">
        <v>2483</v>
      </c>
      <c r="T4612" t="s">
        <v>3899</v>
      </c>
      <c r="U4612" s="206">
        <v>30.2</v>
      </c>
      <c r="V4612" t="s">
        <v>2997</v>
      </c>
      <c r="W4612" t="s">
        <v>4153</v>
      </c>
      <c r="X4612" t="s">
        <v>4154</v>
      </c>
      <c r="Y4612" t="s">
        <v>3964</v>
      </c>
      <c r="Z4612" t="s">
        <v>3532</v>
      </c>
      <c r="AA4612" t="s">
        <v>1000</v>
      </c>
      <c r="AB4612" s="203">
        <v>37073</v>
      </c>
      <c r="AC4612" s="203">
        <v>37103</v>
      </c>
    </row>
    <row r="4613" spans="1:31" x14ac:dyDescent="0.25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30</v>
      </c>
      <c r="F4613" s="218">
        <f t="shared" si="360"/>
        <v>600000</v>
      </c>
      <c r="G4613" s="207">
        <v>1268555</v>
      </c>
      <c r="H4613" s="203">
        <v>37029.586875000001</v>
      </c>
      <c r="I4613" t="s">
        <v>3109</v>
      </c>
      <c r="M4613" t="s">
        <v>2476</v>
      </c>
      <c r="N4613" t="s">
        <v>2711</v>
      </c>
      <c r="O4613" t="s">
        <v>2712</v>
      </c>
      <c r="Q4613" s="204">
        <v>20000</v>
      </c>
      <c r="S4613" t="s">
        <v>2477</v>
      </c>
      <c r="T4613" t="s">
        <v>3899</v>
      </c>
      <c r="U4613" s="206">
        <v>4.2750000000000004</v>
      </c>
      <c r="V4613" t="s">
        <v>33</v>
      </c>
      <c r="W4613" t="s">
        <v>3390</v>
      </c>
      <c r="X4613" t="s">
        <v>2713</v>
      </c>
      <c r="Y4613" t="s">
        <v>3964</v>
      </c>
      <c r="Z4613" t="s">
        <v>3532</v>
      </c>
      <c r="AA4613" t="s">
        <v>1001</v>
      </c>
      <c r="AB4613" s="203">
        <v>37043.875</v>
      </c>
      <c r="AC4613" s="203">
        <v>37072.875</v>
      </c>
    </row>
    <row r="4614" spans="1:31" x14ac:dyDescent="0.25">
      <c r="A4614" s="44" t="str">
        <f t="shared" si="356"/>
        <v>US Crude Financial</v>
      </c>
      <c r="B4614" s="44" t="str">
        <f t="shared" si="357"/>
        <v>US</v>
      </c>
      <c r="C4614" s="44" t="str">
        <f t="shared" si="358"/>
        <v>Crude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</v>
      </c>
      <c r="F4614" s="218">
        <f t="shared" si="360"/>
        <v>50000</v>
      </c>
      <c r="G4614" s="207">
        <v>1268556</v>
      </c>
      <c r="H4614" s="203">
        <v>37029.58699074074</v>
      </c>
      <c r="I4614" t="s">
        <v>4149</v>
      </c>
      <c r="M4614" t="s">
        <v>3626</v>
      </c>
      <c r="N4614" t="s">
        <v>4150</v>
      </c>
      <c r="O4614" t="s">
        <v>2550</v>
      </c>
      <c r="Q4614" s="204">
        <v>50000</v>
      </c>
      <c r="S4614" t="s">
        <v>2483</v>
      </c>
      <c r="T4614" t="s">
        <v>3899</v>
      </c>
      <c r="U4614" s="206">
        <v>30.22</v>
      </c>
      <c r="V4614" t="s">
        <v>2999</v>
      </c>
      <c r="W4614" t="s">
        <v>4153</v>
      </c>
      <c r="X4614" t="s">
        <v>4154</v>
      </c>
      <c r="Y4614" t="s">
        <v>3964</v>
      </c>
      <c r="Z4614" t="s">
        <v>3532</v>
      </c>
      <c r="AA4614" t="s">
        <v>1002</v>
      </c>
      <c r="AB4614" s="203">
        <v>37073</v>
      </c>
      <c r="AC4614" s="203">
        <v>37103</v>
      </c>
    </row>
    <row r="4615" spans="1:31" x14ac:dyDescent="0.25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151</v>
      </c>
      <c r="F4615" s="218">
        <f t="shared" si="360"/>
        <v>377500</v>
      </c>
      <c r="G4615" s="207">
        <v>1268557</v>
      </c>
      <c r="H4615" s="203">
        <v>37029.587002314816</v>
      </c>
      <c r="I4615" t="s">
        <v>3133</v>
      </c>
      <c r="M4615" t="s">
        <v>2476</v>
      </c>
      <c r="N4615" t="s">
        <v>2711</v>
      </c>
      <c r="O4615" t="s">
        <v>3148</v>
      </c>
      <c r="Q4615" s="204">
        <v>2500</v>
      </c>
      <c r="S4615" t="s">
        <v>2477</v>
      </c>
      <c r="T4615" t="s">
        <v>3899</v>
      </c>
      <c r="U4615" s="206">
        <v>4.76</v>
      </c>
      <c r="V4615" t="s">
        <v>1003</v>
      </c>
      <c r="W4615" t="s">
        <v>3390</v>
      </c>
      <c r="X4615" t="s">
        <v>2713</v>
      </c>
      <c r="Y4615" t="s">
        <v>3964</v>
      </c>
      <c r="Z4615" t="s">
        <v>3532</v>
      </c>
      <c r="AA4615" t="s">
        <v>1004</v>
      </c>
      <c r="AB4615" s="203">
        <v>37196</v>
      </c>
      <c r="AC4615" s="203">
        <v>37346</v>
      </c>
    </row>
    <row r="4616" spans="1:31" x14ac:dyDescent="0.25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30</v>
      </c>
      <c r="F4616" s="218">
        <f t="shared" si="360"/>
        <v>150000</v>
      </c>
      <c r="G4616" s="207">
        <v>1268558</v>
      </c>
      <c r="H4616" s="203">
        <v>37029.587048611109</v>
      </c>
      <c r="I4616" t="s">
        <v>2690</v>
      </c>
      <c r="M4616" t="s">
        <v>2476</v>
      </c>
      <c r="N4616" t="s">
        <v>3125</v>
      </c>
      <c r="O4616" t="s">
        <v>2403</v>
      </c>
      <c r="Q4616" s="204">
        <v>5000</v>
      </c>
      <c r="S4616" t="s">
        <v>2477</v>
      </c>
      <c r="T4616" t="s">
        <v>3899</v>
      </c>
      <c r="U4616" s="206">
        <v>-1.44</v>
      </c>
      <c r="V4616" t="s">
        <v>3814</v>
      </c>
      <c r="W4616" t="s">
        <v>2404</v>
      </c>
      <c r="X4616" t="s">
        <v>2405</v>
      </c>
      <c r="Y4616" t="s">
        <v>3964</v>
      </c>
      <c r="Z4616" t="s">
        <v>3532</v>
      </c>
      <c r="AA4616" t="s">
        <v>1005</v>
      </c>
      <c r="AB4616" s="203">
        <v>37043.875</v>
      </c>
      <c r="AC4616" s="203">
        <v>37072.875</v>
      </c>
    </row>
    <row r="4617" spans="1:31" x14ac:dyDescent="0.25">
      <c r="A4617" s="44" t="str">
        <f t="shared" si="356"/>
        <v>US Natural Gas Financial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10</v>
      </c>
      <c r="F4617" s="218">
        <f t="shared" si="360"/>
        <v>250000</v>
      </c>
      <c r="G4617" s="207">
        <v>1268559</v>
      </c>
      <c r="H4617" s="203">
        <v>37029.587094907409</v>
      </c>
      <c r="I4617" t="s">
        <v>3869</v>
      </c>
      <c r="M4617" t="s">
        <v>2476</v>
      </c>
      <c r="N4617" t="s">
        <v>2711</v>
      </c>
      <c r="O4617" t="s">
        <v>558</v>
      </c>
      <c r="Q4617" s="204">
        <v>25000</v>
      </c>
      <c r="S4617" t="s">
        <v>2477</v>
      </c>
      <c r="T4617" t="s">
        <v>3899</v>
      </c>
      <c r="U4617" s="206">
        <v>4.2149999999999999</v>
      </c>
      <c r="V4617" t="s">
        <v>2880</v>
      </c>
      <c r="W4617" t="s">
        <v>3181</v>
      </c>
      <c r="X4617" t="s">
        <v>2306</v>
      </c>
      <c r="Y4617" t="s">
        <v>3964</v>
      </c>
      <c r="Z4617" t="s">
        <v>3532</v>
      </c>
      <c r="AA4617" t="s">
        <v>1006</v>
      </c>
      <c r="AB4617" s="203">
        <v>37033.875</v>
      </c>
      <c r="AC4617" s="203">
        <v>37042.875</v>
      </c>
    </row>
    <row r="4618" spans="1:31" x14ac:dyDescent="0.25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30</v>
      </c>
      <c r="F4618" s="218">
        <f t="shared" si="360"/>
        <v>600000</v>
      </c>
      <c r="G4618" s="207">
        <v>1268561</v>
      </c>
      <c r="H4618" s="203">
        <v>37029.587546296294</v>
      </c>
      <c r="I4618" t="s">
        <v>2630</v>
      </c>
      <c r="M4618" t="s">
        <v>2476</v>
      </c>
      <c r="N4618" t="s">
        <v>2711</v>
      </c>
      <c r="O4618" t="s">
        <v>2712</v>
      </c>
      <c r="Q4618" s="204">
        <v>20000</v>
      </c>
      <c r="S4618" t="s">
        <v>2477</v>
      </c>
      <c r="T4618" t="s">
        <v>3899</v>
      </c>
      <c r="U4618" s="206">
        <v>4.28</v>
      </c>
      <c r="V4618" t="s">
        <v>928</v>
      </c>
      <c r="W4618" t="s">
        <v>3390</v>
      </c>
      <c r="X4618" t="s">
        <v>2713</v>
      </c>
      <c r="Y4618" t="s">
        <v>3964</v>
      </c>
      <c r="Z4618" t="s">
        <v>3532</v>
      </c>
      <c r="AA4618" t="s">
        <v>1007</v>
      </c>
      <c r="AB4618" s="203">
        <v>37043.875</v>
      </c>
      <c r="AC4618" s="203">
        <v>37072.875</v>
      </c>
    </row>
    <row r="4619" spans="1:31" x14ac:dyDescent="0.25">
      <c r="A4619" s="44" t="str">
        <f t="shared" ref="A4619:A4682" si="361">B4619&amp;" "&amp;C4619&amp;" "&amp;D4619</f>
        <v>US Crude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Crude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</v>
      </c>
      <c r="F4619" s="218">
        <f t="shared" ref="F4619:F4682" si="365">E4619*SUM(P4619:Q4619)</f>
        <v>50000</v>
      </c>
      <c r="G4619" s="207">
        <v>1268562</v>
      </c>
      <c r="H4619" s="203">
        <v>37029.587581018517</v>
      </c>
      <c r="I4619" t="s">
        <v>4149</v>
      </c>
      <c r="M4619" t="s">
        <v>3626</v>
      </c>
      <c r="N4619" t="s">
        <v>4150</v>
      </c>
      <c r="O4619" t="s">
        <v>4151</v>
      </c>
      <c r="Q4619" s="204">
        <v>50000</v>
      </c>
      <c r="S4619" t="s">
        <v>2483</v>
      </c>
      <c r="T4619" t="s">
        <v>3899</v>
      </c>
      <c r="U4619" s="206">
        <v>29.82</v>
      </c>
      <c r="V4619" t="s">
        <v>2999</v>
      </c>
      <c r="W4619" t="s">
        <v>4153</v>
      </c>
      <c r="X4619" t="s">
        <v>4154</v>
      </c>
      <c r="Y4619" t="s">
        <v>3964</v>
      </c>
      <c r="Z4619" t="s">
        <v>3532</v>
      </c>
      <c r="AA4619" t="s">
        <v>1008</v>
      </c>
      <c r="AB4619" s="203">
        <v>37043</v>
      </c>
      <c r="AC4619" s="203">
        <v>37072</v>
      </c>
    </row>
    <row r="4620" spans="1:31" x14ac:dyDescent="0.25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151</v>
      </c>
      <c r="F4620" s="218">
        <f t="shared" si="365"/>
        <v>755000</v>
      </c>
      <c r="G4620" s="207">
        <v>1268564</v>
      </c>
      <c r="H4620" s="203">
        <v>37029.587650462963</v>
      </c>
      <c r="I4620" t="s">
        <v>2699</v>
      </c>
      <c r="M4620" t="s">
        <v>2476</v>
      </c>
      <c r="N4620" t="s">
        <v>2711</v>
      </c>
      <c r="O4620" t="s">
        <v>3148</v>
      </c>
      <c r="Q4620" s="204">
        <v>5000</v>
      </c>
      <c r="S4620" t="s">
        <v>2477</v>
      </c>
      <c r="T4620" t="s">
        <v>3899</v>
      </c>
      <c r="U4620" s="206">
        <v>4.7649999999999997</v>
      </c>
      <c r="V4620" t="s">
        <v>3821</v>
      </c>
      <c r="W4620" t="s">
        <v>3390</v>
      </c>
      <c r="X4620" t="s">
        <v>2713</v>
      </c>
      <c r="Y4620" t="s">
        <v>3964</v>
      </c>
      <c r="Z4620" t="s">
        <v>3532</v>
      </c>
      <c r="AA4620" t="s">
        <v>1009</v>
      </c>
      <c r="AB4620" s="203">
        <v>37196</v>
      </c>
      <c r="AC4620" s="203">
        <v>37346</v>
      </c>
    </row>
    <row r="4621" spans="1:31" x14ac:dyDescent="0.25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30</v>
      </c>
      <c r="F4621" s="218">
        <f t="shared" si="365"/>
        <v>300000</v>
      </c>
      <c r="G4621" s="207">
        <v>1268565</v>
      </c>
      <c r="H4621" s="203">
        <v>37029.587650462963</v>
      </c>
      <c r="I4621" t="s">
        <v>2754</v>
      </c>
      <c r="M4621" t="s">
        <v>2476</v>
      </c>
      <c r="N4621" t="s">
        <v>2711</v>
      </c>
      <c r="O4621" t="s">
        <v>2712</v>
      </c>
      <c r="Q4621" s="204">
        <v>10000</v>
      </c>
      <c r="S4621" t="s">
        <v>2477</v>
      </c>
      <c r="T4621" t="s">
        <v>3899</v>
      </c>
      <c r="U4621" s="206">
        <v>4.28</v>
      </c>
      <c r="V4621" t="s">
        <v>3182</v>
      </c>
      <c r="W4621" t="s">
        <v>3390</v>
      </c>
      <c r="X4621" t="s">
        <v>2713</v>
      </c>
      <c r="Y4621" t="s">
        <v>3964</v>
      </c>
      <c r="Z4621" t="s">
        <v>3532</v>
      </c>
      <c r="AA4621" t="s">
        <v>1010</v>
      </c>
      <c r="AB4621" s="203">
        <v>37043.875</v>
      </c>
      <c r="AC4621" s="203">
        <v>37072.875</v>
      </c>
    </row>
    <row r="4622" spans="1:31" x14ac:dyDescent="0.25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30</v>
      </c>
      <c r="F4622" s="218">
        <f t="shared" si="365"/>
        <v>300000</v>
      </c>
      <c r="G4622" s="207">
        <v>1268566</v>
      </c>
      <c r="H4622" s="203">
        <v>37029.587708333333</v>
      </c>
      <c r="I4622" t="s">
        <v>2710</v>
      </c>
      <c r="M4622" t="s">
        <v>2476</v>
      </c>
      <c r="N4622" t="s">
        <v>2711</v>
      </c>
      <c r="O4622" t="s">
        <v>2712</v>
      </c>
      <c r="Q4622" s="204">
        <v>10000</v>
      </c>
      <c r="S4622" t="s">
        <v>2477</v>
      </c>
      <c r="T4622" t="s">
        <v>3899</v>
      </c>
      <c r="U4622" s="206">
        <v>4.28</v>
      </c>
      <c r="V4622" t="s">
        <v>2951</v>
      </c>
      <c r="W4622" t="s">
        <v>3390</v>
      </c>
      <c r="X4622" t="s">
        <v>2713</v>
      </c>
      <c r="Y4622" t="s">
        <v>3964</v>
      </c>
      <c r="Z4622" t="s">
        <v>3532</v>
      </c>
      <c r="AA4622" t="s">
        <v>1011</v>
      </c>
      <c r="AB4622" s="203">
        <v>37043.875</v>
      </c>
      <c r="AC4622" s="203">
        <v>37072.875</v>
      </c>
    </row>
    <row r="4623" spans="1:31" x14ac:dyDescent="0.25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30</v>
      </c>
      <c r="F4623" s="218">
        <f t="shared" si="365"/>
        <v>600000</v>
      </c>
      <c r="G4623" s="207">
        <v>1268567</v>
      </c>
      <c r="H4623" s="203">
        <v>37029.587743055556</v>
      </c>
      <c r="I4623" t="s">
        <v>3169</v>
      </c>
      <c r="M4623" t="s">
        <v>2476</v>
      </c>
      <c r="N4623" t="s">
        <v>2786</v>
      </c>
      <c r="O4623" t="s">
        <v>1012</v>
      </c>
      <c r="Q4623" s="204">
        <v>20000</v>
      </c>
      <c r="S4623" t="s">
        <v>2477</v>
      </c>
      <c r="T4623" t="s">
        <v>3899</v>
      </c>
      <c r="U4623" s="206">
        <v>0.17499999999999999</v>
      </c>
      <c r="V4623" t="s">
        <v>1013</v>
      </c>
      <c r="W4623" t="s">
        <v>2787</v>
      </c>
      <c r="X4623" t="s">
        <v>2788</v>
      </c>
      <c r="Y4623" t="s">
        <v>3964</v>
      </c>
      <c r="Z4623" t="s">
        <v>3532</v>
      </c>
      <c r="AA4623" t="s">
        <v>1014</v>
      </c>
      <c r="AB4623" s="203">
        <v>37043</v>
      </c>
      <c r="AC4623" s="203">
        <v>37072</v>
      </c>
    </row>
    <row r="4624" spans="1:31" x14ac:dyDescent="0.25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151</v>
      </c>
      <c r="F4624" s="218">
        <f t="shared" si="365"/>
        <v>755000</v>
      </c>
      <c r="G4624" s="207">
        <v>1268569</v>
      </c>
      <c r="H4624" s="203">
        <v>37029.587789351855</v>
      </c>
      <c r="I4624" t="s">
        <v>2699</v>
      </c>
      <c r="M4624" t="s">
        <v>2476</v>
      </c>
      <c r="N4624" t="s">
        <v>2711</v>
      </c>
      <c r="O4624" t="s">
        <v>3148</v>
      </c>
      <c r="Q4624" s="204">
        <v>5000</v>
      </c>
      <c r="S4624" t="s">
        <v>2477</v>
      </c>
      <c r="T4624" t="s">
        <v>3899</v>
      </c>
      <c r="U4624" s="206">
        <v>4.7699999999999996</v>
      </c>
      <c r="V4624" t="s">
        <v>3821</v>
      </c>
      <c r="W4624" t="s">
        <v>3390</v>
      </c>
      <c r="X4624" t="s">
        <v>2713</v>
      </c>
      <c r="Y4624" t="s">
        <v>3964</v>
      </c>
      <c r="Z4624" t="s">
        <v>3532</v>
      </c>
      <c r="AA4624" t="s">
        <v>1015</v>
      </c>
      <c r="AB4624" s="203">
        <v>37196</v>
      </c>
      <c r="AC4624" s="203">
        <v>37346</v>
      </c>
    </row>
    <row r="4625" spans="1:29" x14ac:dyDescent="0.25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8">
        <f t="shared" si="365"/>
        <v>50000</v>
      </c>
      <c r="G4625" s="207">
        <v>1268571</v>
      </c>
      <c r="H4625" s="203">
        <v>37029.587824074071</v>
      </c>
      <c r="I4625" t="s">
        <v>4149</v>
      </c>
      <c r="M4625" t="s">
        <v>3626</v>
      </c>
      <c r="N4625" t="s">
        <v>4150</v>
      </c>
      <c r="O4625" t="s">
        <v>2550</v>
      </c>
      <c r="Q4625" s="204">
        <v>50000</v>
      </c>
      <c r="S4625" t="s">
        <v>2483</v>
      </c>
      <c r="T4625" t="s">
        <v>3899</v>
      </c>
      <c r="U4625" s="206">
        <v>30.28</v>
      </c>
      <c r="V4625" t="s">
        <v>2999</v>
      </c>
      <c r="W4625" t="s">
        <v>4153</v>
      </c>
      <c r="X4625" t="s">
        <v>4154</v>
      </c>
      <c r="Y4625" t="s">
        <v>3964</v>
      </c>
      <c r="Z4625" t="s">
        <v>3532</v>
      </c>
      <c r="AA4625" t="s">
        <v>1016</v>
      </c>
      <c r="AB4625" s="203">
        <v>37073</v>
      </c>
      <c r="AC4625" s="203">
        <v>37103</v>
      </c>
    </row>
    <row r="4626" spans="1:29" x14ac:dyDescent="0.25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10</v>
      </c>
      <c r="F4626" s="218">
        <f t="shared" si="365"/>
        <v>250000</v>
      </c>
      <c r="G4626" s="207">
        <v>1268572</v>
      </c>
      <c r="H4626" s="203">
        <v>37029.587858796294</v>
      </c>
      <c r="I4626" t="s">
        <v>3639</v>
      </c>
      <c r="M4626" t="s">
        <v>2476</v>
      </c>
      <c r="N4626" t="s">
        <v>2711</v>
      </c>
      <c r="O4626" t="s">
        <v>558</v>
      </c>
      <c r="Q4626" s="204">
        <v>25000</v>
      </c>
      <c r="S4626" t="s">
        <v>2477</v>
      </c>
      <c r="T4626" t="s">
        <v>3899</v>
      </c>
      <c r="U4626" s="206">
        <v>4.22</v>
      </c>
      <c r="V4626" t="s">
        <v>3180</v>
      </c>
      <c r="W4626" t="s">
        <v>3181</v>
      </c>
      <c r="X4626" t="s">
        <v>2306</v>
      </c>
      <c r="Y4626" t="s">
        <v>3964</v>
      </c>
      <c r="Z4626" t="s">
        <v>3532</v>
      </c>
      <c r="AA4626" t="s">
        <v>1017</v>
      </c>
      <c r="AB4626" s="203">
        <v>37033.875</v>
      </c>
      <c r="AC4626" s="203">
        <v>37042.875</v>
      </c>
    </row>
    <row r="4627" spans="1:29" x14ac:dyDescent="0.25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30</v>
      </c>
      <c r="F4627" s="218">
        <f t="shared" si="365"/>
        <v>150000</v>
      </c>
      <c r="G4627" s="207">
        <v>1268573</v>
      </c>
      <c r="H4627" s="203">
        <v>37029.587870370371</v>
      </c>
      <c r="I4627" t="s">
        <v>3184</v>
      </c>
      <c r="M4627" t="s">
        <v>2476</v>
      </c>
      <c r="N4627" t="s">
        <v>2711</v>
      </c>
      <c r="O4627" t="s">
        <v>2712</v>
      </c>
      <c r="P4627" s="204">
        <v>5000</v>
      </c>
      <c r="S4627" t="s">
        <v>2477</v>
      </c>
      <c r="T4627" t="s">
        <v>3899</v>
      </c>
      <c r="U4627" s="206">
        <v>4.28</v>
      </c>
      <c r="V4627" t="s">
        <v>2569</v>
      </c>
      <c r="W4627" t="s">
        <v>3390</v>
      </c>
      <c r="X4627" t="s">
        <v>2713</v>
      </c>
      <c r="Y4627" t="s">
        <v>3964</v>
      </c>
      <c r="Z4627" t="s">
        <v>3532</v>
      </c>
      <c r="AA4627" t="s">
        <v>1018</v>
      </c>
      <c r="AB4627" s="203">
        <v>37043.875</v>
      </c>
      <c r="AC4627" s="203">
        <v>37072.875</v>
      </c>
    </row>
    <row r="4628" spans="1:29" x14ac:dyDescent="0.25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30</v>
      </c>
      <c r="F4628" s="218">
        <f t="shared" si="365"/>
        <v>450000</v>
      </c>
      <c r="G4628" s="207">
        <v>1268576</v>
      </c>
      <c r="H4628" s="203">
        <v>37029.58797453704</v>
      </c>
      <c r="I4628" t="s">
        <v>2630</v>
      </c>
      <c r="M4628" t="s">
        <v>2476</v>
      </c>
      <c r="N4628" t="s">
        <v>2711</v>
      </c>
      <c r="O4628" t="s">
        <v>2712</v>
      </c>
      <c r="Q4628" s="204">
        <v>15000</v>
      </c>
      <c r="S4628" t="s">
        <v>2477</v>
      </c>
      <c r="T4628" t="s">
        <v>3899</v>
      </c>
      <c r="U4628" s="206">
        <v>4.29</v>
      </c>
      <c r="V4628" t="s">
        <v>1943</v>
      </c>
      <c r="W4628" t="s">
        <v>3390</v>
      </c>
      <c r="X4628" t="s">
        <v>2713</v>
      </c>
      <c r="Y4628" t="s">
        <v>3964</v>
      </c>
      <c r="Z4628" t="s">
        <v>3532</v>
      </c>
      <c r="AA4628" t="s">
        <v>1019</v>
      </c>
      <c r="AB4628" s="203">
        <v>37043.875</v>
      </c>
      <c r="AC4628" s="203">
        <v>37072.875</v>
      </c>
    </row>
    <row r="4629" spans="1:29" x14ac:dyDescent="0.25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10</v>
      </c>
      <c r="F4629" s="218">
        <f t="shared" si="365"/>
        <v>250000</v>
      </c>
      <c r="G4629" s="207">
        <v>1268575</v>
      </c>
      <c r="H4629" s="203">
        <v>37029.58797453704</v>
      </c>
      <c r="I4629" t="s">
        <v>3869</v>
      </c>
      <c r="M4629" t="s">
        <v>2476</v>
      </c>
      <c r="N4629" t="s">
        <v>2711</v>
      </c>
      <c r="O4629" t="s">
        <v>558</v>
      </c>
      <c r="Q4629" s="204">
        <v>25000</v>
      </c>
      <c r="S4629" t="s">
        <v>2477</v>
      </c>
      <c r="T4629" t="s">
        <v>3899</v>
      </c>
      <c r="U4629" s="206">
        <v>4.2249999999999996</v>
      </c>
      <c r="V4629" t="s">
        <v>2880</v>
      </c>
      <c r="W4629" t="s">
        <v>3181</v>
      </c>
      <c r="X4629" t="s">
        <v>2306</v>
      </c>
      <c r="Y4629" t="s">
        <v>3964</v>
      </c>
      <c r="Z4629" t="s">
        <v>3532</v>
      </c>
      <c r="AA4629" t="s">
        <v>1020</v>
      </c>
      <c r="AB4629" s="203">
        <v>37033.875</v>
      </c>
      <c r="AC4629" s="203">
        <v>37042.875</v>
      </c>
    </row>
    <row r="4630" spans="1:29" x14ac:dyDescent="0.25">
      <c r="A4630" s="44" t="str">
        <f t="shared" si="361"/>
        <v>US Power Physical</v>
      </c>
      <c r="B4630" s="44" t="str">
        <f t="shared" si="362"/>
        <v>US</v>
      </c>
      <c r="C4630" s="44" t="str">
        <f t="shared" si="363"/>
        <v>Power</v>
      </c>
      <c r="D4630" s="44" t="str">
        <f t="shared" si="364"/>
        <v>Physical</v>
      </c>
      <c r="E4630" s="44">
        <f>IF(VLOOKUP(S4630,'DD-Lookup'!$J$6:$L$50,3,FALSE)="Monthly",(YEAR(AC4630)-YEAR(AB4630))*12+MONTH(AC4630)-MONTH(AB4630)+1,(AC4630-AB4630+1))</f>
        <v>30</v>
      </c>
      <c r="F4630" s="218">
        <f t="shared" si="365"/>
        <v>1500</v>
      </c>
      <c r="G4630" s="207">
        <v>1268577</v>
      </c>
      <c r="H4630" s="203">
        <v>37029.588078703702</v>
      </c>
      <c r="I4630" t="s">
        <v>2654</v>
      </c>
      <c r="M4630" t="s">
        <v>3301</v>
      </c>
      <c r="N4630" t="s">
        <v>2631</v>
      </c>
      <c r="O4630" t="s">
        <v>3123</v>
      </c>
      <c r="Q4630" s="204">
        <v>50</v>
      </c>
      <c r="S4630" t="s">
        <v>2475</v>
      </c>
      <c r="T4630" t="s">
        <v>3899</v>
      </c>
      <c r="U4630" s="206">
        <v>59.25</v>
      </c>
      <c r="V4630" t="s">
        <v>2679</v>
      </c>
      <c r="W4630" t="s">
        <v>2656</v>
      </c>
      <c r="X4630" t="s">
        <v>2681</v>
      </c>
      <c r="Y4630" t="s">
        <v>4166</v>
      </c>
      <c r="Z4630" t="s">
        <v>3527</v>
      </c>
      <c r="AA4630">
        <v>615718.1</v>
      </c>
      <c r="AB4630" s="203">
        <v>37043.591666666667</v>
      </c>
      <c r="AC4630" s="203">
        <v>37072.591666666667</v>
      </c>
    </row>
    <row r="4631" spans="1:29" x14ac:dyDescent="0.25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31</v>
      </c>
      <c r="F4631" s="218">
        <f t="shared" si="365"/>
        <v>620000</v>
      </c>
      <c r="G4631" s="207">
        <v>1268578</v>
      </c>
      <c r="H4631" s="203">
        <v>37029.588101851848</v>
      </c>
      <c r="I4631" t="s">
        <v>3871</v>
      </c>
      <c r="M4631" t="s">
        <v>2476</v>
      </c>
      <c r="N4631" t="s">
        <v>2711</v>
      </c>
      <c r="O4631" t="s">
        <v>3124</v>
      </c>
      <c r="Q4631" s="204">
        <v>20000</v>
      </c>
      <c r="S4631" t="s">
        <v>2477</v>
      </c>
      <c r="T4631" t="s">
        <v>3899</v>
      </c>
      <c r="U4631" s="206">
        <v>4.3674999999999997</v>
      </c>
      <c r="V4631" t="s">
        <v>2716</v>
      </c>
      <c r="W4631" t="s">
        <v>3390</v>
      </c>
      <c r="X4631" t="s">
        <v>2713</v>
      </c>
      <c r="Y4631" t="s">
        <v>3964</v>
      </c>
      <c r="Z4631" t="s">
        <v>3532</v>
      </c>
      <c r="AA4631" t="s">
        <v>1021</v>
      </c>
      <c r="AB4631" s="203">
        <v>37073.875</v>
      </c>
      <c r="AC4631" s="203">
        <v>37103.875</v>
      </c>
    </row>
    <row r="4632" spans="1:29" x14ac:dyDescent="0.25">
      <c r="A4632" s="44" t="str">
        <f t="shared" si="361"/>
        <v>US Natural Gas Financial</v>
      </c>
      <c r="B4632" s="44" t="str">
        <f t="shared" si="362"/>
        <v>US</v>
      </c>
      <c r="C4632" s="44" t="str">
        <f t="shared" si="363"/>
        <v>Natural Gas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151</v>
      </c>
      <c r="F4632" s="218">
        <f t="shared" si="365"/>
        <v>755000</v>
      </c>
      <c r="G4632" s="207">
        <v>1268580</v>
      </c>
      <c r="H4632" s="203">
        <v>37029.588125000002</v>
      </c>
      <c r="I4632" t="s">
        <v>2710</v>
      </c>
      <c r="M4632" t="s">
        <v>2476</v>
      </c>
      <c r="N4632" t="s">
        <v>2711</v>
      </c>
      <c r="O4632" t="s">
        <v>3148</v>
      </c>
      <c r="Q4632" s="204">
        <v>5000</v>
      </c>
      <c r="S4632" t="s">
        <v>2477</v>
      </c>
      <c r="T4632" t="s">
        <v>3899</v>
      </c>
      <c r="U4632" s="206">
        <v>4.78</v>
      </c>
      <c r="V4632" t="s">
        <v>2962</v>
      </c>
      <c r="W4632" t="s">
        <v>3390</v>
      </c>
      <c r="X4632" t="s">
        <v>2713</v>
      </c>
      <c r="Y4632" t="s">
        <v>3964</v>
      </c>
      <c r="Z4632" t="s">
        <v>3532</v>
      </c>
      <c r="AA4632" t="s">
        <v>1022</v>
      </c>
      <c r="AB4632" s="203">
        <v>37196</v>
      </c>
      <c r="AC4632" s="203">
        <v>37346</v>
      </c>
    </row>
    <row r="4633" spans="1:29" x14ac:dyDescent="0.25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365</v>
      </c>
      <c r="F4633" s="218">
        <f t="shared" si="365"/>
        <v>182500</v>
      </c>
      <c r="G4633" s="207">
        <v>1268585</v>
      </c>
      <c r="H4633" s="203">
        <v>37029.588287037041</v>
      </c>
      <c r="I4633" t="s">
        <v>2717</v>
      </c>
      <c r="M4633" t="s">
        <v>2476</v>
      </c>
      <c r="N4633" t="s">
        <v>2711</v>
      </c>
      <c r="O4633" t="s">
        <v>3178</v>
      </c>
      <c r="Q4633" s="204">
        <v>500</v>
      </c>
      <c r="S4633" t="s">
        <v>2477</v>
      </c>
      <c r="T4633" t="s">
        <v>3899</v>
      </c>
      <c r="U4633" s="206">
        <v>4.46</v>
      </c>
      <c r="V4633" t="s">
        <v>2718</v>
      </c>
      <c r="W4633" t="s">
        <v>3390</v>
      </c>
      <c r="X4633" t="s">
        <v>2713</v>
      </c>
      <c r="Y4633" t="s">
        <v>3964</v>
      </c>
      <c r="Z4633" t="s">
        <v>3532</v>
      </c>
      <c r="AA4633" t="s">
        <v>1023</v>
      </c>
      <c r="AB4633" s="203">
        <v>37257.875</v>
      </c>
      <c r="AC4633" s="203">
        <v>37621.875</v>
      </c>
    </row>
    <row r="4634" spans="1:29" x14ac:dyDescent="0.25">
      <c r="A4634" s="44" t="str">
        <f t="shared" si="361"/>
        <v>US Natural Gas Physical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Physical</v>
      </c>
      <c r="E4634" s="44">
        <f>IF(VLOOKUP(S4634,'DD-Lookup'!$J$6:$L$50,3,FALSE)="Monthly",(YEAR(AC4634)-YEAR(AB4634))*12+MONTH(AC4634)-MONTH(AB4634)+1,(AC4634-AB4634+1))</f>
        <v>1</v>
      </c>
      <c r="F4634" s="218">
        <f t="shared" si="365"/>
        <v>3000</v>
      </c>
      <c r="G4634" s="207">
        <v>1268588</v>
      </c>
      <c r="H4634" s="203">
        <v>37029.588506944441</v>
      </c>
      <c r="I4634" t="s">
        <v>2920</v>
      </c>
      <c r="M4634" t="s">
        <v>2476</v>
      </c>
      <c r="N4634" t="s">
        <v>3110</v>
      </c>
      <c r="O4634" t="s">
        <v>708</v>
      </c>
      <c r="Q4634" s="204">
        <v>3000</v>
      </c>
      <c r="S4634" t="s">
        <v>2477</v>
      </c>
      <c r="T4634" t="s">
        <v>3899</v>
      </c>
      <c r="U4634" s="206">
        <v>4.2050000000000001</v>
      </c>
      <c r="V4634" t="s">
        <v>2921</v>
      </c>
      <c r="W4634" t="s">
        <v>2319</v>
      </c>
      <c r="X4634" t="s">
        <v>2320</v>
      </c>
      <c r="Y4634" t="s">
        <v>3114</v>
      </c>
      <c r="Z4634" t="s">
        <v>3532</v>
      </c>
      <c r="AA4634">
        <v>798609</v>
      </c>
      <c r="AB4634" s="203">
        <v>37033.875</v>
      </c>
      <c r="AC4634" s="203">
        <v>37033.875</v>
      </c>
    </row>
    <row r="4635" spans="1:29" x14ac:dyDescent="0.25">
      <c r="A4635" s="44" t="str">
        <f t="shared" si="361"/>
        <v>US Natural Gas Financial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30</v>
      </c>
      <c r="F4635" s="218">
        <f t="shared" si="365"/>
        <v>600000</v>
      </c>
      <c r="G4635" s="207">
        <v>1268589</v>
      </c>
      <c r="H4635" s="203">
        <v>37029.588576388887</v>
      </c>
      <c r="I4635" t="s">
        <v>4149</v>
      </c>
      <c r="M4635" t="s">
        <v>2476</v>
      </c>
      <c r="N4635" t="s">
        <v>2711</v>
      </c>
      <c r="O4635" t="s">
        <v>2712</v>
      </c>
      <c r="Q4635" s="204">
        <v>20000</v>
      </c>
      <c r="S4635" t="s">
        <v>2477</v>
      </c>
      <c r="T4635" t="s">
        <v>3899</v>
      </c>
      <c r="U4635" s="206">
        <v>4.2949999999999999</v>
      </c>
      <c r="V4635" t="s">
        <v>3669</v>
      </c>
      <c r="W4635" t="s">
        <v>3390</v>
      </c>
      <c r="X4635" t="s">
        <v>2713</v>
      </c>
      <c r="Y4635" t="s">
        <v>3964</v>
      </c>
      <c r="Z4635" t="s">
        <v>3532</v>
      </c>
      <c r="AA4635" t="s">
        <v>1024</v>
      </c>
      <c r="AB4635" s="203">
        <v>37043.875</v>
      </c>
      <c r="AC4635" s="203">
        <v>37072.875</v>
      </c>
    </row>
    <row r="4636" spans="1:29" x14ac:dyDescent="0.25">
      <c r="A4636" s="44" t="str">
        <f t="shared" si="361"/>
        <v>US Crude Financial</v>
      </c>
      <c r="B4636" s="44" t="str">
        <f t="shared" si="362"/>
        <v>US</v>
      </c>
      <c r="C4636" s="44" t="str">
        <f t="shared" si="363"/>
        <v>Crude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18">
        <f t="shared" si="365"/>
        <v>50000</v>
      </c>
      <c r="G4636" s="207">
        <v>1268590</v>
      </c>
      <c r="H4636" s="203">
        <v>37029.588622685187</v>
      </c>
      <c r="I4636" t="s">
        <v>2710</v>
      </c>
      <c r="M4636" t="s">
        <v>3626</v>
      </c>
      <c r="N4636" t="s">
        <v>4150</v>
      </c>
      <c r="O4636" t="s">
        <v>4151</v>
      </c>
      <c r="P4636" s="204">
        <v>50000</v>
      </c>
      <c r="S4636" t="s">
        <v>2483</v>
      </c>
      <c r="T4636" t="s">
        <v>3899</v>
      </c>
      <c r="U4636" s="206">
        <v>29.8</v>
      </c>
      <c r="V4636" t="s">
        <v>3743</v>
      </c>
      <c r="W4636" t="s">
        <v>4153</v>
      </c>
      <c r="X4636" t="s">
        <v>4154</v>
      </c>
      <c r="Y4636" t="s">
        <v>3964</v>
      </c>
      <c r="Z4636" t="s">
        <v>3532</v>
      </c>
      <c r="AA4636" t="s">
        <v>1025</v>
      </c>
      <c r="AB4636" s="203">
        <v>37043</v>
      </c>
      <c r="AC4636" s="203">
        <v>37072</v>
      </c>
    </row>
    <row r="4637" spans="1:29" x14ac:dyDescent="0.25">
      <c r="A4637" s="44" t="str">
        <f t="shared" si="361"/>
        <v>US Natural Gas Physical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Physical</v>
      </c>
      <c r="E4637" s="44">
        <f>IF(VLOOKUP(S4637,'DD-Lookup'!$J$6:$L$50,3,FALSE)="Monthly",(YEAR(AC4637)-YEAR(AB4637))*12+MONTH(AC4637)-MONTH(AB4637)+1,(AC4637-AB4637+1))</f>
        <v>1</v>
      </c>
      <c r="F4637" s="218">
        <f t="shared" si="365"/>
        <v>7000</v>
      </c>
      <c r="G4637" s="207">
        <v>1268592</v>
      </c>
      <c r="H4637" s="203">
        <v>37029.58865740741</v>
      </c>
      <c r="I4637" t="s">
        <v>2920</v>
      </c>
      <c r="M4637" t="s">
        <v>2476</v>
      </c>
      <c r="N4637" t="s">
        <v>3110</v>
      </c>
      <c r="O4637" t="s">
        <v>708</v>
      </c>
      <c r="Q4637" s="204">
        <v>7000</v>
      </c>
      <c r="S4637" t="s">
        <v>2477</v>
      </c>
      <c r="T4637" t="s">
        <v>3899</v>
      </c>
      <c r="U4637" s="206">
        <v>4.2050000000000001</v>
      </c>
      <c r="V4637" t="s">
        <v>2921</v>
      </c>
      <c r="W4637" t="s">
        <v>2319</v>
      </c>
      <c r="X4637" t="s">
        <v>2320</v>
      </c>
      <c r="Y4637" t="s">
        <v>3114</v>
      </c>
      <c r="Z4637" t="s">
        <v>3532</v>
      </c>
      <c r="AA4637">
        <v>798610</v>
      </c>
      <c r="AB4637" s="203">
        <v>37033.875</v>
      </c>
      <c r="AC4637" s="203">
        <v>37033.875</v>
      </c>
    </row>
    <row r="4638" spans="1:29" x14ac:dyDescent="0.25">
      <c r="A4638" s="44" t="str">
        <f t="shared" si="361"/>
        <v>US Crude Financial</v>
      </c>
      <c r="B4638" s="44" t="str">
        <f t="shared" si="362"/>
        <v>US</v>
      </c>
      <c r="C4638" s="44" t="str">
        <f t="shared" si="363"/>
        <v>Crude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1</v>
      </c>
      <c r="F4638" s="218">
        <f t="shared" si="365"/>
        <v>50000</v>
      </c>
      <c r="G4638" s="207">
        <v>1268594</v>
      </c>
      <c r="H4638" s="203">
        <v>37029.588692129626</v>
      </c>
      <c r="I4638" t="s">
        <v>2710</v>
      </c>
      <c r="M4638" t="s">
        <v>3626</v>
      </c>
      <c r="N4638" t="s">
        <v>4150</v>
      </c>
      <c r="O4638" t="s">
        <v>2550</v>
      </c>
      <c r="P4638" s="204">
        <v>50000</v>
      </c>
      <c r="S4638" t="s">
        <v>2483</v>
      </c>
      <c r="T4638" t="s">
        <v>3899</v>
      </c>
      <c r="U4638" s="206">
        <v>30.26</v>
      </c>
      <c r="V4638" t="s">
        <v>3776</v>
      </c>
      <c r="W4638" t="s">
        <v>4153</v>
      </c>
      <c r="X4638" t="s">
        <v>4154</v>
      </c>
      <c r="Y4638" t="s">
        <v>3964</v>
      </c>
      <c r="Z4638" t="s">
        <v>3532</v>
      </c>
      <c r="AA4638" t="s">
        <v>1026</v>
      </c>
      <c r="AB4638" s="203">
        <v>37073</v>
      </c>
      <c r="AC4638" s="203">
        <v>37103</v>
      </c>
    </row>
    <row r="4639" spans="1:29" x14ac:dyDescent="0.25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30</v>
      </c>
      <c r="F4639" s="218">
        <f t="shared" si="365"/>
        <v>600000</v>
      </c>
      <c r="G4639" s="207">
        <v>1268596</v>
      </c>
      <c r="H4639" s="203">
        <v>37029.588796296295</v>
      </c>
      <c r="I4639" t="s">
        <v>4149</v>
      </c>
      <c r="M4639" t="s">
        <v>2476</v>
      </c>
      <c r="N4639" t="s">
        <v>2711</v>
      </c>
      <c r="O4639" t="s">
        <v>2712</v>
      </c>
      <c r="Q4639" s="204">
        <v>20000</v>
      </c>
      <c r="S4639" t="s">
        <v>2477</v>
      </c>
      <c r="T4639" t="s">
        <v>3899</v>
      </c>
      <c r="U4639" s="206">
        <v>4.3049999999999997</v>
      </c>
      <c r="V4639" t="s">
        <v>1785</v>
      </c>
      <c r="W4639" t="s">
        <v>3390</v>
      </c>
      <c r="X4639" t="s">
        <v>2713</v>
      </c>
      <c r="Y4639" t="s">
        <v>3964</v>
      </c>
      <c r="Z4639" t="s">
        <v>3532</v>
      </c>
      <c r="AA4639" t="s">
        <v>1027</v>
      </c>
      <c r="AB4639" s="203">
        <v>37043.875</v>
      </c>
      <c r="AC4639" s="203">
        <v>37072.875</v>
      </c>
    </row>
    <row r="4640" spans="1:29" x14ac:dyDescent="0.25">
      <c r="A4640" s="44" t="str">
        <f t="shared" si="361"/>
        <v>US Natural Gas Physical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Physical</v>
      </c>
      <c r="E4640" s="44">
        <f>IF(VLOOKUP(S4640,'DD-Lookup'!$J$6:$L$50,3,FALSE)="Monthly",(YEAR(AC4640)-YEAR(AB4640))*12+MONTH(AC4640)-MONTH(AB4640)+1,(AC4640-AB4640+1))</f>
        <v>1</v>
      </c>
      <c r="F4640" s="218">
        <f t="shared" si="365"/>
        <v>10000</v>
      </c>
      <c r="G4640" s="207">
        <v>1268597</v>
      </c>
      <c r="H4640" s="203">
        <v>37029.588831018518</v>
      </c>
      <c r="I4640" t="s">
        <v>2669</v>
      </c>
      <c r="M4640" t="s">
        <v>2476</v>
      </c>
      <c r="N4640" t="s">
        <v>3110</v>
      </c>
      <c r="O4640" t="s">
        <v>887</v>
      </c>
      <c r="P4640" s="204">
        <v>10000</v>
      </c>
      <c r="S4640" t="s">
        <v>2477</v>
      </c>
      <c r="T4640" t="s">
        <v>3899</v>
      </c>
      <c r="U4640" s="206">
        <v>4.4000000000000004</v>
      </c>
      <c r="V4640" t="s">
        <v>2744</v>
      </c>
      <c r="W4640" t="s">
        <v>2337</v>
      </c>
      <c r="X4640" t="s">
        <v>2338</v>
      </c>
      <c r="Y4640" t="s">
        <v>3114</v>
      </c>
      <c r="Z4640" t="s">
        <v>3532</v>
      </c>
      <c r="AA4640">
        <v>798611</v>
      </c>
      <c r="AB4640" s="203">
        <v>37033.875</v>
      </c>
      <c r="AC4640" s="203">
        <v>37033.875</v>
      </c>
    </row>
    <row r="4641" spans="1:29" x14ac:dyDescent="0.25">
      <c r="A4641" s="44" t="str">
        <f t="shared" si="361"/>
        <v>US Natural Gas Physical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Physical</v>
      </c>
      <c r="E4641" s="44">
        <f>IF(VLOOKUP(S4641,'DD-Lookup'!$J$6:$L$50,3,FALSE)="Monthly",(YEAR(AC4641)-YEAR(AB4641))*12+MONTH(AC4641)-MONTH(AB4641)+1,(AC4641-AB4641+1))</f>
        <v>10</v>
      </c>
      <c r="F4641" s="218">
        <f t="shared" si="365"/>
        <v>100000</v>
      </c>
      <c r="G4641" s="207">
        <v>1268599</v>
      </c>
      <c r="H4641" s="203">
        <v>37029.588877314818</v>
      </c>
      <c r="I4641" t="s">
        <v>3869</v>
      </c>
      <c r="M4641" t="s">
        <v>2476</v>
      </c>
      <c r="N4641" t="s">
        <v>3110</v>
      </c>
      <c r="O4641" t="s">
        <v>1028</v>
      </c>
      <c r="Q4641" s="204">
        <v>10000</v>
      </c>
      <c r="S4641" t="s">
        <v>2477</v>
      </c>
      <c r="T4641" t="s">
        <v>3899</v>
      </c>
      <c r="U4641" s="206">
        <v>4.2300000000000004</v>
      </c>
      <c r="V4641" t="s">
        <v>2880</v>
      </c>
      <c r="W4641" t="s">
        <v>2319</v>
      </c>
      <c r="X4641" t="s">
        <v>2320</v>
      </c>
      <c r="Y4641" t="s">
        <v>3114</v>
      </c>
      <c r="Z4641" t="s">
        <v>3532</v>
      </c>
      <c r="AA4641">
        <v>798612</v>
      </c>
      <c r="AB4641" s="203">
        <v>37033.875</v>
      </c>
      <c r="AC4641" s="203">
        <v>37042.875</v>
      </c>
    </row>
    <row r="4642" spans="1:29" x14ac:dyDescent="0.25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30</v>
      </c>
      <c r="F4642" s="218">
        <f t="shared" si="365"/>
        <v>600000</v>
      </c>
      <c r="G4642" s="207">
        <v>1268601</v>
      </c>
      <c r="H4642" s="203">
        <v>37029.588935185187</v>
      </c>
      <c r="I4642" t="s">
        <v>2710</v>
      </c>
      <c r="M4642" t="s">
        <v>2476</v>
      </c>
      <c r="N4642" t="s">
        <v>2711</v>
      </c>
      <c r="O4642" t="s">
        <v>2712</v>
      </c>
      <c r="Q4642" s="204">
        <v>20000</v>
      </c>
      <c r="S4642" t="s">
        <v>2477</v>
      </c>
      <c r="T4642" t="s">
        <v>3899</v>
      </c>
      <c r="U4642" s="206">
        <v>4.3049999999999997</v>
      </c>
      <c r="V4642" t="s">
        <v>2951</v>
      </c>
      <c r="W4642" t="s">
        <v>3390</v>
      </c>
      <c r="X4642" t="s">
        <v>2713</v>
      </c>
      <c r="Y4642" t="s">
        <v>3964</v>
      </c>
      <c r="Z4642" t="s">
        <v>3532</v>
      </c>
      <c r="AA4642" t="s">
        <v>1029</v>
      </c>
      <c r="AB4642" s="203">
        <v>37043.875</v>
      </c>
      <c r="AC4642" s="203">
        <v>37072.875</v>
      </c>
    </row>
    <row r="4643" spans="1:29" x14ac:dyDescent="0.25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30</v>
      </c>
      <c r="F4643" s="218">
        <f t="shared" si="365"/>
        <v>3000</v>
      </c>
      <c r="G4643" s="207">
        <v>1268602</v>
      </c>
      <c r="H4643" s="203">
        <v>37029.588993055557</v>
      </c>
      <c r="I4643" t="s">
        <v>2699</v>
      </c>
      <c r="M4643" t="s">
        <v>2476</v>
      </c>
      <c r="N4643" t="s">
        <v>2884</v>
      </c>
      <c r="O4643" t="s">
        <v>1030</v>
      </c>
      <c r="Q4643" s="204">
        <v>100</v>
      </c>
      <c r="S4643" t="s">
        <v>2885</v>
      </c>
      <c r="T4643" t="s">
        <v>3899</v>
      </c>
      <c r="U4643" s="206">
        <v>0.12</v>
      </c>
      <c r="V4643" t="s">
        <v>2988</v>
      </c>
      <c r="W4643" t="s">
        <v>2886</v>
      </c>
      <c r="X4643" t="s">
        <v>2887</v>
      </c>
      <c r="Y4643" t="s">
        <v>3964</v>
      </c>
      <c r="Z4643" t="s">
        <v>3532</v>
      </c>
      <c r="AA4643" t="s">
        <v>1031</v>
      </c>
      <c r="AB4643" s="203">
        <v>37043</v>
      </c>
      <c r="AC4643" s="203">
        <v>37072</v>
      </c>
    </row>
    <row r="4644" spans="1:29" x14ac:dyDescent="0.25">
      <c r="A4644" s="44" t="str">
        <f t="shared" si="361"/>
        <v>US Natural Gas Physical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Physical</v>
      </c>
      <c r="E4644" s="44">
        <f>IF(VLOOKUP(S4644,'DD-Lookup'!$J$6:$L$50,3,FALSE)="Monthly",(YEAR(AC4644)-YEAR(AB4644))*12+MONTH(AC4644)-MONTH(AB4644)+1,(AC4644-AB4644+1))</f>
        <v>1</v>
      </c>
      <c r="F4644" s="218">
        <f t="shared" si="365"/>
        <v>10000</v>
      </c>
      <c r="G4644" s="207">
        <v>1268604</v>
      </c>
      <c r="H4644" s="203">
        <v>37029.589004629626</v>
      </c>
      <c r="I4644" t="s">
        <v>2365</v>
      </c>
      <c r="M4644" t="s">
        <v>2476</v>
      </c>
      <c r="N4644" t="s">
        <v>3110</v>
      </c>
      <c r="O4644" t="s">
        <v>708</v>
      </c>
      <c r="P4644" s="204">
        <v>10000</v>
      </c>
      <c r="S4644" t="s">
        <v>2477</v>
      </c>
      <c r="T4644" t="s">
        <v>3899</v>
      </c>
      <c r="U4644" s="206">
        <v>4.1950000000000003</v>
      </c>
      <c r="V4644" t="s">
        <v>2366</v>
      </c>
      <c r="W4644" t="s">
        <v>2319</v>
      </c>
      <c r="X4644" t="s">
        <v>2320</v>
      </c>
      <c r="Y4644" t="s">
        <v>3114</v>
      </c>
      <c r="Z4644" t="s">
        <v>3532</v>
      </c>
      <c r="AA4644">
        <v>798613</v>
      </c>
      <c r="AB4644" s="203">
        <v>37033.875</v>
      </c>
      <c r="AC4644" s="203">
        <v>37033.875</v>
      </c>
    </row>
    <row r="4645" spans="1:29" x14ac:dyDescent="0.25">
      <c r="A4645" s="44" t="str">
        <f t="shared" si="361"/>
        <v>US Crude Financial</v>
      </c>
      <c r="B4645" s="44" t="str">
        <f t="shared" si="362"/>
        <v>US</v>
      </c>
      <c r="C4645" s="44" t="str">
        <f t="shared" si="363"/>
        <v>Crude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1</v>
      </c>
      <c r="F4645" s="218">
        <f t="shared" si="365"/>
        <v>50000</v>
      </c>
      <c r="G4645" s="207">
        <v>1268606</v>
      </c>
      <c r="H4645" s="203">
        <v>37029.589062500003</v>
      </c>
      <c r="I4645" t="s">
        <v>4149</v>
      </c>
      <c r="M4645" t="s">
        <v>3626</v>
      </c>
      <c r="N4645" t="s">
        <v>4150</v>
      </c>
      <c r="O4645" t="s">
        <v>4151</v>
      </c>
      <c r="Q4645" s="204">
        <v>50000</v>
      </c>
      <c r="S4645" t="s">
        <v>2483</v>
      </c>
      <c r="T4645" t="s">
        <v>3899</v>
      </c>
      <c r="U4645" s="206">
        <v>29.82</v>
      </c>
      <c r="V4645" t="s">
        <v>2372</v>
      </c>
      <c r="W4645" t="s">
        <v>4153</v>
      </c>
      <c r="X4645" t="s">
        <v>4154</v>
      </c>
      <c r="Y4645" t="s">
        <v>3964</v>
      </c>
      <c r="Z4645" t="s">
        <v>3532</v>
      </c>
      <c r="AA4645" t="s">
        <v>1032</v>
      </c>
      <c r="AB4645" s="203">
        <v>37043</v>
      </c>
      <c r="AC4645" s="203">
        <v>37072</v>
      </c>
    </row>
    <row r="4646" spans="1:29" x14ac:dyDescent="0.25">
      <c r="A4646" s="44" t="str">
        <f t="shared" si="361"/>
        <v>US Natural Gas Financial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10</v>
      </c>
      <c r="F4646" s="218">
        <f t="shared" si="365"/>
        <v>100000</v>
      </c>
      <c r="G4646" s="207">
        <v>1268607</v>
      </c>
      <c r="H4646" s="203">
        <v>37029.589085648149</v>
      </c>
      <c r="I4646" t="s">
        <v>3118</v>
      </c>
      <c r="M4646" t="s">
        <v>2476</v>
      </c>
      <c r="N4646" t="s">
        <v>2711</v>
      </c>
      <c r="O4646" t="s">
        <v>764</v>
      </c>
      <c r="Q4646" s="204">
        <v>10000</v>
      </c>
      <c r="S4646" t="s">
        <v>2477</v>
      </c>
      <c r="T4646" t="s">
        <v>3899</v>
      </c>
      <c r="U4646" s="206">
        <v>4.29</v>
      </c>
      <c r="V4646" t="s">
        <v>3132</v>
      </c>
      <c r="W4646" t="s">
        <v>2384</v>
      </c>
      <c r="X4646" t="s">
        <v>2385</v>
      </c>
      <c r="Y4646" t="s">
        <v>3964</v>
      </c>
      <c r="Z4646" t="s">
        <v>3532</v>
      </c>
      <c r="AA4646" t="s">
        <v>1033</v>
      </c>
      <c r="AB4646" s="203">
        <v>37033.875</v>
      </c>
      <c r="AC4646" s="203">
        <v>37042.875</v>
      </c>
    </row>
    <row r="4647" spans="1:29" x14ac:dyDescent="0.25">
      <c r="A4647" s="44" t="str">
        <f t="shared" si="361"/>
        <v>US Crude Financial</v>
      </c>
      <c r="B4647" s="44" t="str">
        <f t="shared" si="362"/>
        <v>US</v>
      </c>
      <c r="C4647" s="44" t="str">
        <f t="shared" si="363"/>
        <v>Crude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18">
        <f t="shared" si="365"/>
        <v>50000</v>
      </c>
      <c r="G4647" s="207">
        <v>1268609</v>
      </c>
      <c r="H4647" s="203">
        <v>37029.589097222219</v>
      </c>
      <c r="I4647" t="s">
        <v>2710</v>
      </c>
      <c r="M4647" t="s">
        <v>3626</v>
      </c>
      <c r="N4647" t="s">
        <v>4150</v>
      </c>
      <c r="O4647" t="s">
        <v>2550</v>
      </c>
      <c r="Q4647" s="204">
        <v>50000</v>
      </c>
      <c r="S4647" t="s">
        <v>2483</v>
      </c>
      <c r="T4647" t="s">
        <v>3899</v>
      </c>
      <c r="U4647" s="206">
        <v>30.28</v>
      </c>
      <c r="V4647" t="s">
        <v>3776</v>
      </c>
      <c r="W4647" t="s">
        <v>4153</v>
      </c>
      <c r="X4647" t="s">
        <v>4154</v>
      </c>
      <c r="Y4647" t="s">
        <v>3964</v>
      </c>
      <c r="Z4647" t="s">
        <v>3532</v>
      </c>
      <c r="AA4647" t="s">
        <v>1034</v>
      </c>
      <c r="AB4647" s="203">
        <v>37073</v>
      </c>
      <c r="AC4647" s="203">
        <v>37103</v>
      </c>
    </row>
    <row r="4648" spans="1:29" x14ac:dyDescent="0.25">
      <c r="A4648" s="44" t="str">
        <f t="shared" si="361"/>
        <v>US Crude Financial</v>
      </c>
      <c r="B4648" s="44" t="str">
        <f t="shared" si="362"/>
        <v>US</v>
      </c>
      <c r="C4648" s="44" t="str">
        <f t="shared" si="363"/>
        <v>Crude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1</v>
      </c>
      <c r="F4648" s="218">
        <f t="shared" si="365"/>
        <v>50000</v>
      </c>
      <c r="G4648" s="207">
        <v>1268610</v>
      </c>
      <c r="H4648" s="203">
        <v>37029.589097222219</v>
      </c>
      <c r="I4648" t="s">
        <v>4149</v>
      </c>
      <c r="M4648" t="s">
        <v>3626</v>
      </c>
      <c r="N4648" t="s">
        <v>4150</v>
      </c>
      <c r="O4648" t="s">
        <v>4151</v>
      </c>
      <c r="Q4648" s="204">
        <v>50000</v>
      </c>
      <c r="S4648" t="s">
        <v>2483</v>
      </c>
      <c r="T4648" t="s">
        <v>3899</v>
      </c>
      <c r="U4648" s="206">
        <v>29.88</v>
      </c>
      <c r="V4648" t="s">
        <v>3164</v>
      </c>
      <c r="W4648" t="s">
        <v>4153</v>
      </c>
      <c r="X4648" t="s">
        <v>4154</v>
      </c>
      <c r="Y4648" t="s">
        <v>3964</v>
      </c>
      <c r="Z4648" t="s">
        <v>3532</v>
      </c>
      <c r="AA4648" t="s">
        <v>1035</v>
      </c>
      <c r="AB4648" s="203">
        <v>37043</v>
      </c>
      <c r="AC4648" s="203">
        <v>37072</v>
      </c>
    </row>
    <row r="4649" spans="1:29" x14ac:dyDescent="0.25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31</v>
      </c>
      <c r="F4649" s="218">
        <f t="shared" si="365"/>
        <v>155000</v>
      </c>
      <c r="G4649" s="207">
        <v>1268611</v>
      </c>
      <c r="H4649" s="203">
        <v>37029.589120370372</v>
      </c>
      <c r="I4649" t="s">
        <v>2690</v>
      </c>
      <c r="M4649" t="s">
        <v>2476</v>
      </c>
      <c r="N4649" t="s">
        <v>2711</v>
      </c>
      <c r="O4649" t="s">
        <v>2724</v>
      </c>
      <c r="Q4649" s="204">
        <v>5000</v>
      </c>
      <c r="S4649" t="s">
        <v>2477</v>
      </c>
      <c r="T4649" t="s">
        <v>3899</v>
      </c>
      <c r="U4649" s="206">
        <v>4.4550000000000001</v>
      </c>
      <c r="V4649" t="s">
        <v>3855</v>
      </c>
      <c r="W4649" t="s">
        <v>3390</v>
      </c>
      <c r="X4649" t="s">
        <v>2713</v>
      </c>
      <c r="Y4649" t="s">
        <v>3964</v>
      </c>
      <c r="Z4649" t="s">
        <v>3532</v>
      </c>
      <c r="AA4649" t="s">
        <v>1036</v>
      </c>
      <c r="AB4649" s="203">
        <v>37104.875</v>
      </c>
      <c r="AC4649" s="203">
        <v>37134.875</v>
      </c>
    </row>
    <row r="4650" spans="1:29" x14ac:dyDescent="0.25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153</v>
      </c>
      <c r="F4650" s="218">
        <f t="shared" si="365"/>
        <v>765000</v>
      </c>
      <c r="G4650" s="207">
        <v>1268614</v>
      </c>
      <c r="H4650" s="203">
        <v>37029.589143518519</v>
      </c>
      <c r="I4650" t="s">
        <v>3136</v>
      </c>
      <c r="M4650" t="s">
        <v>2476</v>
      </c>
      <c r="N4650" t="s">
        <v>2711</v>
      </c>
      <c r="O4650" t="s">
        <v>2310</v>
      </c>
      <c r="Q4650" s="204">
        <v>5000</v>
      </c>
      <c r="S4650" t="s">
        <v>2477</v>
      </c>
      <c r="T4650" t="s">
        <v>3899</v>
      </c>
      <c r="U4650" s="206">
        <v>4.4249999999999998</v>
      </c>
      <c r="V4650" t="s">
        <v>2981</v>
      </c>
      <c r="W4650" t="s">
        <v>3390</v>
      </c>
      <c r="X4650" t="s">
        <v>2713</v>
      </c>
      <c r="Y4650" t="s">
        <v>3964</v>
      </c>
      <c r="Z4650" t="s">
        <v>3532</v>
      </c>
      <c r="AA4650" t="s">
        <v>1037</v>
      </c>
      <c r="AB4650" s="203">
        <v>37043</v>
      </c>
      <c r="AC4650" s="203">
        <v>37195</v>
      </c>
    </row>
    <row r="4651" spans="1:29" x14ac:dyDescent="0.25">
      <c r="A4651" s="44" t="str">
        <f t="shared" si="361"/>
        <v>US Natural Gas Financial</v>
      </c>
      <c r="B4651" s="44" t="str">
        <f t="shared" si="362"/>
        <v>US</v>
      </c>
      <c r="C4651" s="44" t="str">
        <f t="shared" si="363"/>
        <v>Natural Gas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30</v>
      </c>
      <c r="F4651" s="218">
        <f t="shared" si="365"/>
        <v>600000</v>
      </c>
      <c r="G4651" s="207">
        <v>1268616</v>
      </c>
      <c r="H4651" s="203">
        <v>37029.589236111111</v>
      </c>
      <c r="I4651" t="s">
        <v>3863</v>
      </c>
      <c r="M4651" t="s">
        <v>2476</v>
      </c>
      <c r="N4651" t="s">
        <v>2711</v>
      </c>
      <c r="O4651" t="s">
        <v>2712</v>
      </c>
      <c r="P4651" s="204">
        <v>20000</v>
      </c>
      <c r="S4651" t="s">
        <v>2477</v>
      </c>
      <c r="T4651" t="s">
        <v>3899</v>
      </c>
      <c r="U4651" s="206">
        <v>4.3</v>
      </c>
      <c r="V4651" t="s">
        <v>2613</v>
      </c>
      <c r="W4651" t="s">
        <v>3390</v>
      </c>
      <c r="X4651" t="s">
        <v>2713</v>
      </c>
      <c r="Y4651" t="s">
        <v>3964</v>
      </c>
      <c r="Z4651" t="s">
        <v>3532</v>
      </c>
      <c r="AA4651" t="s">
        <v>1038</v>
      </c>
      <c r="AB4651" s="203">
        <v>37043.875</v>
      </c>
      <c r="AC4651" s="203">
        <v>37072.875</v>
      </c>
    </row>
    <row r="4652" spans="1:29" x14ac:dyDescent="0.25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30</v>
      </c>
      <c r="F4652" s="218">
        <f t="shared" si="365"/>
        <v>600000</v>
      </c>
      <c r="G4652" s="207">
        <v>1268617</v>
      </c>
      <c r="H4652" s="203">
        <v>37029.58934027778</v>
      </c>
      <c r="I4652" t="s">
        <v>2654</v>
      </c>
      <c r="M4652" t="s">
        <v>2476</v>
      </c>
      <c r="N4652" t="s">
        <v>2711</v>
      </c>
      <c r="O4652" t="s">
        <v>2712</v>
      </c>
      <c r="P4652" s="204">
        <v>20000</v>
      </c>
      <c r="S4652" t="s">
        <v>2477</v>
      </c>
      <c r="T4652" t="s">
        <v>3899</v>
      </c>
      <c r="U4652" s="206">
        <v>4.2949999999999999</v>
      </c>
      <c r="V4652" t="s">
        <v>2349</v>
      </c>
      <c r="W4652" t="s">
        <v>3390</v>
      </c>
      <c r="X4652" t="s">
        <v>2713</v>
      </c>
      <c r="Y4652" t="s">
        <v>3964</v>
      </c>
      <c r="Z4652" t="s">
        <v>3532</v>
      </c>
      <c r="AA4652" t="s">
        <v>1039</v>
      </c>
      <c r="AB4652" s="203">
        <v>37043.875</v>
      </c>
      <c r="AC4652" s="203">
        <v>37072.875</v>
      </c>
    </row>
    <row r="4653" spans="1:29" x14ac:dyDescent="0.25">
      <c r="A4653" s="44" t="str">
        <f t="shared" si="361"/>
        <v>US Natural Gas Physical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1</v>
      </c>
      <c r="F4653" s="218">
        <f t="shared" si="365"/>
        <v>5000</v>
      </c>
      <c r="G4653" s="207">
        <v>1268618</v>
      </c>
      <c r="H4653" s="203">
        <v>37029.589375000003</v>
      </c>
      <c r="I4653" t="s">
        <v>2669</v>
      </c>
      <c r="M4653" t="s">
        <v>2476</v>
      </c>
      <c r="N4653" t="s">
        <v>3110</v>
      </c>
      <c r="O4653" t="s">
        <v>799</v>
      </c>
      <c r="P4653" s="204">
        <v>5000</v>
      </c>
      <c r="S4653" t="s">
        <v>2477</v>
      </c>
      <c r="T4653" t="s">
        <v>3899</v>
      </c>
      <c r="U4653" s="206">
        <v>4.4450000000000003</v>
      </c>
      <c r="V4653" t="s">
        <v>2744</v>
      </c>
      <c r="W4653" t="s">
        <v>2351</v>
      </c>
      <c r="X4653" t="s">
        <v>2352</v>
      </c>
      <c r="Y4653" t="s">
        <v>3114</v>
      </c>
      <c r="Z4653" t="s">
        <v>3532</v>
      </c>
      <c r="AA4653">
        <v>798615</v>
      </c>
      <c r="AB4653" s="203">
        <v>37033.875</v>
      </c>
      <c r="AC4653" s="203">
        <v>37033.875</v>
      </c>
    </row>
    <row r="4654" spans="1:29" x14ac:dyDescent="0.25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153</v>
      </c>
      <c r="F4654" s="218">
        <f t="shared" si="365"/>
        <v>765000</v>
      </c>
      <c r="G4654" s="207">
        <v>1268619</v>
      </c>
      <c r="H4654" s="203">
        <v>37029.589398148149</v>
      </c>
      <c r="I4654" t="s">
        <v>2595</v>
      </c>
      <c r="M4654" t="s">
        <v>2476</v>
      </c>
      <c r="N4654" t="s">
        <v>2711</v>
      </c>
      <c r="O4654" t="s">
        <v>2310</v>
      </c>
      <c r="Q4654" s="204">
        <v>5000</v>
      </c>
      <c r="S4654" t="s">
        <v>2477</v>
      </c>
      <c r="T4654" t="s">
        <v>3899</v>
      </c>
      <c r="U4654" s="206">
        <v>4.4249999999999998</v>
      </c>
      <c r="V4654" t="s">
        <v>2596</v>
      </c>
      <c r="W4654" t="s">
        <v>3390</v>
      </c>
      <c r="X4654" t="s">
        <v>2713</v>
      </c>
      <c r="Y4654" t="s">
        <v>3964</v>
      </c>
      <c r="Z4654" t="s">
        <v>3532</v>
      </c>
      <c r="AA4654" t="s">
        <v>1040</v>
      </c>
      <c r="AB4654" s="203">
        <v>37043</v>
      </c>
      <c r="AC4654" s="203">
        <v>37195</v>
      </c>
    </row>
    <row r="4655" spans="1:29" x14ac:dyDescent="0.25">
      <c r="A4655" s="44" t="str">
        <f t="shared" si="361"/>
        <v>US Natural Gas Financial</v>
      </c>
      <c r="B4655" s="44" t="str">
        <f t="shared" si="362"/>
        <v>US</v>
      </c>
      <c r="C4655" s="44" t="str">
        <f t="shared" si="363"/>
        <v>Natural Gas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30</v>
      </c>
      <c r="F4655" s="218">
        <f t="shared" si="365"/>
        <v>600000</v>
      </c>
      <c r="G4655" s="207">
        <v>1268620</v>
      </c>
      <c r="H4655" s="203">
        <v>37029.589444444442</v>
      </c>
      <c r="I4655" t="s">
        <v>2710</v>
      </c>
      <c r="M4655" t="s">
        <v>2476</v>
      </c>
      <c r="N4655" t="s">
        <v>2711</v>
      </c>
      <c r="O4655" t="s">
        <v>2712</v>
      </c>
      <c r="P4655" s="204">
        <v>20000</v>
      </c>
      <c r="S4655" t="s">
        <v>2477</v>
      </c>
      <c r="T4655" t="s">
        <v>3899</v>
      </c>
      <c r="U4655" s="206">
        <v>4.29</v>
      </c>
      <c r="V4655" t="s">
        <v>2951</v>
      </c>
      <c r="W4655" t="s">
        <v>3390</v>
      </c>
      <c r="X4655" t="s">
        <v>2713</v>
      </c>
      <c r="Y4655" t="s">
        <v>3964</v>
      </c>
      <c r="Z4655" t="s">
        <v>3532</v>
      </c>
      <c r="AA4655" t="s">
        <v>1041</v>
      </c>
      <c r="AB4655" s="203">
        <v>37043.875</v>
      </c>
      <c r="AC4655" s="203">
        <v>37072.875</v>
      </c>
    </row>
    <row r="4656" spans="1:29" x14ac:dyDescent="0.25">
      <c r="A4656" s="44" t="str">
        <f t="shared" si="361"/>
        <v>US Natural Gas Financial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151</v>
      </c>
      <c r="F4656" s="218">
        <f t="shared" si="365"/>
        <v>755000</v>
      </c>
      <c r="G4656" s="207">
        <v>1268621</v>
      </c>
      <c r="H4656" s="203">
        <v>37029.589548611111</v>
      </c>
      <c r="I4656" t="s">
        <v>2309</v>
      </c>
      <c r="M4656" t="s">
        <v>2476</v>
      </c>
      <c r="N4656" t="s">
        <v>2711</v>
      </c>
      <c r="O4656" t="s">
        <v>3148</v>
      </c>
      <c r="P4656" s="204">
        <v>5000</v>
      </c>
      <c r="S4656" t="s">
        <v>2477</v>
      </c>
      <c r="T4656" t="s">
        <v>3899</v>
      </c>
      <c r="U4656" s="206">
        <v>4.78</v>
      </c>
      <c r="V4656" t="s">
        <v>2311</v>
      </c>
      <c r="W4656" t="s">
        <v>3390</v>
      </c>
      <c r="X4656" t="s">
        <v>2713</v>
      </c>
      <c r="Y4656" t="s">
        <v>3964</v>
      </c>
      <c r="Z4656" t="s">
        <v>3532</v>
      </c>
      <c r="AA4656" t="s">
        <v>1042</v>
      </c>
      <c r="AB4656" s="203">
        <v>37196</v>
      </c>
      <c r="AC4656" s="203">
        <v>37346</v>
      </c>
    </row>
    <row r="4657" spans="1:29" x14ac:dyDescent="0.25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153</v>
      </c>
      <c r="F4657" s="218">
        <f t="shared" si="365"/>
        <v>382500</v>
      </c>
      <c r="G4657" s="207">
        <v>1268622</v>
      </c>
      <c r="H4657" s="203">
        <v>37029.589571759258</v>
      </c>
      <c r="I4657" t="s">
        <v>2710</v>
      </c>
      <c r="M4657" t="s">
        <v>2476</v>
      </c>
      <c r="N4657" t="s">
        <v>2711</v>
      </c>
      <c r="O4657" t="s">
        <v>2310</v>
      </c>
      <c r="Q4657" s="204">
        <v>2500</v>
      </c>
      <c r="S4657" t="s">
        <v>2477</v>
      </c>
      <c r="T4657" t="s">
        <v>3899</v>
      </c>
      <c r="U4657" s="206">
        <v>4.4249999999999998</v>
      </c>
      <c r="V4657" t="s">
        <v>3806</v>
      </c>
      <c r="W4657" t="s">
        <v>3390</v>
      </c>
      <c r="X4657" t="s">
        <v>2713</v>
      </c>
      <c r="Y4657" t="s">
        <v>3964</v>
      </c>
      <c r="Z4657" t="s">
        <v>3532</v>
      </c>
      <c r="AA4657" t="s">
        <v>1043</v>
      </c>
      <c r="AB4657" s="203">
        <v>37043</v>
      </c>
      <c r="AC4657" s="203">
        <v>37195</v>
      </c>
    </row>
    <row r="4658" spans="1:29" x14ac:dyDescent="0.25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151</v>
      </c>
      <c r="F4658" s="218">
        <f t="shared" si="365"/>
        <v>755000</v>
      </c>
      <c r="G4658" s="207">
        <v>1268623</v>
      </c>
      <c r="H4658" s="203">
        <v>37029.58966435185</v>
      </c>
      <c r="I4658" t="s">
        <v>2309</v>
      </c>
      <c r="M4658" t="s">
        <v>2476</v>
      </c>
      <c r="N4658" t="s">
        <v>2711</v>
      </c>
      <c r="O4658" t="s">
        <v>3148</v>
      </c>
      <c r="P4658" s="204">
        <v>5000</v>
      </c>
      <c r="S4658" t="s">
        <v>2477</v>
      </c>
      <c r="T4658" t="s">
        <v>3899</v>
      </c>
      <c r="U4658" s="206">
        <v>4.78</v>
      </c>
      <c r="V4658" t="s">
        <v>2311</v>
      </c>
      <c r="W4658" t="s">
        <v>3390</v>
      </c>
      <c r="X4658" t="s">
        <v>2713</v>
      </c>
      <c r="Y4658" t="s">
        <v>3964</v>
      </c>
      <c r="Z4658" t="s">
        <v>3532</v>
      </c>
      <c r="AA4658" t="s">
        <v>1044</v>
      </c>
      <c r="AB4658" s="203">
        <v>37196</v>
      </c>
      <c r="AC4658" s="203">
        <v>37346</v>
      </c>
    </row>
    <row r="4659" spans="1:29" x14ac:dyDescent="0.25">
      <c r="A4659" s="44" t="str">
        <f t="shared" si="361"/>
        <v>US Natural Gas Financial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10</v>
      </c>
      <c r="F4659" s="218">
        <f t="shared" si="365"/>
        <v>100000</v>
      </c>
      <c r="G4659" s="207">
        <v>1268624</v>
      </c>
      <c r="H4659" s="203">
        <v>37029.589780092596</v>
      </c>
      <c r="I4659" t="s">
        <v>3118</v>
      </c>
      <c r="M4659" t="s">
        <v>2476</v>
      </c>
      <c r="N4659" t="s">
        <v>2711</v>
      </c>
      <c r="O4659" t="s">
        <v>764</v>
      </c>
      <c r="P4659" s="204">
        <v>10000</v>
      </c>
      <c r="S4659" t="s">
        <v>2477</v>
      </c>
      <c r="T4659" t="s">
        <v>3899</v>
      </c>
      <c r="U4659" s="206">
        <v>4.2750000000000004</v>
      </c>
      <c r="V4659" t="s">
        <v>2425</v>
      </c>
      <c r="W4659" t="s">
        <v>2384</v>
      </c>
      <c r="X4659" t="s">
        <v>2385</v>
      </c>
      <c r="Y4659" t="s">
        <v>3964</v>
      </c>
      <c r="Z4659" t="s">
        <v>3532</v>
      </c>
      <c r="AA4659" t="s">
        <v>1045</v>
      </c>
      <c r="AB4659" s="203">
        <v>37033.875</v>
      </c>
      <c r="AC4659" s="203">
        <v>37042.875</v>
      </c>
    </row>
    <row r="4660" spans="1:29" x14ac:dyDescent="0.25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18">
        <f t="shared" si="365"/>
        <v>600000</v>
      </c>
      <c r="G4660" s="207">
        <v>1268626</v>
      </c>
      <c r="H4660" s="203">
        <v>37029.589791666665</v>
      </c>
      <c r="I4660" t="s">
        <v>3169</v>
      </c>
      <c r="M4660" t="s">
        <v>2476</v>
      </c>
      <c r="N4660" t="s">
        <v>2786</v>
      </c>
      <c r="O4660" t="s">
        <v>1012</v>
      </c>
      <c r="Q4660" s="204">
        <v>20000</v>
      </c>
      <c r="S4660" t="s">
        <v>2477</v>
      </c>
      <c r="T4660" t="s">
        <v>3899</v>
      </c>
      <c r="U4660" s="206">
        <v>0.185</v>
      </c>
      <c r="V4660" t="s">
        <v>1013</v>
      </c>
      <c r="W4660" t="s">
        <v>2787</v>
      </c>
      <c r="X4660" t="s">
        <v>2788</v>
      </c>
      <c r="Y4660" t="s">
        <v>3964</v>
      </c>
      <c r="Z4660" t="s">
        <v>3532</v>
      </c>
      <c r="AA4660" t="s">
        <v>1046</v>
      </c>
      <c r="AB4660" s="203">
        <v>37043</v>
      </c>
      <c r="AC4660" s="203">
        <v>37072</v>
      </c>
    </row>
    <row r="4661" spans="1:29" x14ac:dyDescent="0.25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153</v>
      </c>
      <c r="F4661" s="218">
        <f t="shared" si="365"/>
        <v>765000</v>
      </c>
      <c r="G4661" s="207">
        <v>1268627</v>
      </c>
      <c r="H4661" s="203">
        <v>37029.589872685188</v>
      </c>
      <c r="I4661" t="s">
        <v>2710</v>
      </c>
      <c r="M4661" t="s">
        <v>2476</v>
      </c>
      <c r="N4661" t="s">
        <v>2711</v>
      </c>
      <c r="O4661" t="s">
        <v>2310</v>
      </c>
      <c r="P4661" s="204">
        <v>5000</v>
      </c>
      <c r="S4661" t="s">
        <v>2477</v>
      </c>
      <c r="T4661" t="s">
        <v>3899</v>
      </c>
      <c r="U4661" s="206">
        <v>4.4050000000000002</v>
      </c>
      <c r="V4661" t="s">
        <v>2962</v>
      </c>
      <c r="W4661" t="s">
        <v>3390</v>
      </c>
      <c r="X4661" t="s">
        <v>2713</v>
      </c>
      <c r="Y4661" t="s">
        <v>3964</v>
      </c>
      <c r="Z4661" t="s">
        <v>3532</v>
      </c>
      <c r="AA4661" t="s">
        <v>1047</v>
      </c>
      <c r="AB4661" s="203">
        <v>37043</v>
      </c>
      <c r="AC4661" s="203">
        <v>37195</v>
      </c>
    </row>
    <row r="4662" spans="1:29" x14ac:dyDescent="0.25">
      <c r="A4662" s="44" t="str">
        <f t="shared" si="361"/>
        <v>US Crude Financial</v>
      </c>
      <c r="B4662" s="44" t="str">
        <f t="shared" si="362"/>
        <v>US</v>
      </c>
      <c r="C4662" s="44" t="str">
        <f t="shared" si="363"/>
        <v>Crude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</v>
      </c>
      <c r="F4662" s="218">
        <f t="shared" si="365"/>
        <v>50000</v>
      </c>
      <c r="G4662" s="207">
        <v>1268628</v>
      </c>
      <c r="H4662" s="203">
        <v>37029.589907407404</v>
      </c>
      <c r="I4662" t="s">
        <v>2710</v>
      </c>
      <c r="M4662" t="s">
        <v>3626</v>
      </c>
      <c r="N4662" t="s">
        <v>4150</v>
      </c>
      <c r="O4662" t="s">
        <v>2550</v>
      </c>
      <c r="Q4662" s="204">
        <v>50000</v>
      </c>
      <c r="S4662" t="s">
        <v>2483</v>
      </c>
      <c r="T4662" t="s">
        <v>3899</v>
      </c>
      <c r="U4662" s="206">
        <v>30.34</v>
      </c>
      <c r="V4662" t="s">
        <v>2997</v>
      </c>
      <c r="W4662" t="s">
        <v>4153</v>
      </c>
      <c r="X4662" t="s">
        <v>4154</v>
      </c>
      <c r="Y4662" t="s">
        <v>3964</v>
      </c>
      <c r="Z4662" t="s">
        <v>3532</v>
      </c>
      <c r="AA4662" t="s">
        <v>1048</v>
      </c>
      <c r="AB4662" s="203">
        <v>37073</v>
      </c>
      <c r="AC4662" s="203">
        <v>37103</v>
      </c>
    </row>
    <row r="4663" spans="1:29" x14ac:dyDescent="0.25">
      <c r="A4663" s="44" t="str">
        <f t="shared" si="361"/>
        <v>US Natural Gas Financial</v>
      </c>
      <c r="B4663" s="44" t="str">
        <f t="shared" si="362"/>
        <v>US</v>
      </c>
      <c r="C4663" s="44" t="str">
        <f t="shared" si="363"/>
        <v>Natural Gas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30</v>
      </c>
      <c r="F4663" s="218">
        <f t="shared" si="365"/>
        <v>300000</v>
      </c>
      <c r="G4663" s="207">
        <v>1268629</v>
      </c>
      <c r="H4663" s="203">
        <v>37029.589930555558</v>
      </c>
      <c r="I4663" t="s">
        <v>3166</v>
      </c>
      <c r="M4663" t="s">
        <v>2476</v>
      </c>
      <c r="N4663" t="s">
        <v>2711</v>
      </c>
      <c r="O4663" t="s">
        <v>2712</v>
      </c>
      <c r="P4663" s="204">
        <v>10000</v>
      </c>
      <c r="S4663" t="s">
        <v>2477</v>
      </c>
      <c r="T4663" t="s">
        <v>3899</v>
      </c>
      <c r="U4663" s="206">
        <v>4.2850000000000001</v>
      </c>
      <c r="V4663" t="s">
        <v>3167</v>
      </c>
      <c r="W4663" t="s">
        <v>3390</v>
      </c>
      <c r="X4663" t="s">
        <v>2713</v>
      </c>
      <c r="Y4663" t="s">
        <v>3964</v>
      </c>
      <c r="Z4663" t="s">
        <v>3532</v>
      </c>
      <c r="AA4663" t="s">
        <v>1049</v>
      </c>
      <c r="AB4663" s="203">
        <v>37043.875</v>
      </c>
      <c r="AC4663" s="203">
        <v>37072.875</v>
      </c>
    </row>
    <row r="4664" spans="1:29" x14ac:dyDescent="0.25">
      <c r="A4664" s="44" t="str">
        <f t="shared" si="361"/>
        <v>US Natural Gas Financial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30</v>
      </c>
      <c r="F4664" s="218">
        <f t="shared" si="365"/>
        <v>300000</v>
      </c>
      <c r="G4664" s="207">
        <v>1268634</v>
      </c>
      <c r="H4664" s="203">
        <v>37029.590173611112</v>
      </c>
      <c r="I4664" t="s">
        <v>3109</v>
      </c>
      <c r="M4664" t="s">
        <v>2476</v>
      </c>
      <c r="N4664" t="s">
        <v>2711</v>
      </c>
      <c r="O4664" t="s">
        <v>2712</v>
      </c>
      <c r="Q4664" s="204">
        <v>10000</v>
      </c>
      <c r="S4664" t="s">
        <v>2477</v>
      </c>
      <c r="T4664" t="s">
        <v>3899</v>
      </c>
      <c r="U4664" s="206">
        <v>4.29</v>
      </c>
      <c r="V4664" t="s">
        <v>33</v>
      </c>
      <c r="W4664" t="s">
        <v>3390</v>
      </c>
      <c r="X4664" t="s">
        <v>2713</v>
      </c>
      <c r="Y4664" t="s">
        <v>3964</v>
      </c>
      <c r="Z4664" t="s">
        <v>3532</v>
      </c>
      <c r="AA4664" t="s">
        <v>1050</v>
      </c>
      <c r="AB4664" s="203">
        <v>37043.875</v>
      </c>
      <c r="AC4664" s="203">
        <v>37072.875</v>
      </c>
    </row>
    <row r="4665" spans="1:29" x14ac:dyDescent="0.25">
      <c r="A4665" s="44" t="str">
        <f t="shared" si="361"/>
        <v>US Crude Financial</v>
      </c>
      <c r="B4665" s="44" t="str">
        <f t="shared" si="362"/>
        <v>US</v>
      </c>
      <c r="C4665" s="44" t="str">
        <f t="shared" si="363"/>
        <v>Crude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1</v>
      </c>
      <c r="F4665" s="218">
        <f t="shared" si="365"/>
        <v>50000</v>
      </c>
      <c r="G4665" s="207">
        <v>1268635</v>
      </c>
      <c r="H4665" s="203">
        <v>37029.590185185189</v>
      </c>
      <c r="I4665" t="s">
        <v>2710</v>
      </c>
      <c r="M4665" t="s">
        <v>3626</v>
      </c>
      <c r="N4665" t="s">
        <v>4150</v>
      </c>
      <c r="O4665" t="s">
        <v>4151</v>
      </c>
      <c r="Q4665" s="204">
        <v>50000</v>
      </c>
      <c r="S4665" t="s">
        <v>2483</v>
      </c>
      <c r="T4665" t="s">
        <v>3899</v>
      </c>
      <c r="U4665" s="206">
        <v>29.92</v>
      </c>
      <c r="V4665" t="s">
        <v>3743</v>
      </c>
      <c r="W4665" t="s">
        <v>4153</v>
      </c>
      <c r="X4665" t="s">
        <v>4154</v>
      </c>
      <c r="Y4665" t="s">
        <v>3964</v>
      </c>
      <c r="Z4665" t="s">
        <v>3532</v>
      </c>
      <c r="AA4665" t="s">
        <v>1051</v>
      </c>
      <c r="AB4665" s="203">
        <v>37043</v>
      </c>
      <c r="AC4665" s="203">
        <v>37072</v>
      </c>
    </row>
    <row r="4666" spans="1:29" x14ac:dyDescent="0.25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30</v>
      </c>
      <c r="F4666" s="218">
        <f t="shared" si="365"/>
        <v>300000</v>
      </c>
      <c r="G4666" s="207">
        <v>1268636</v>
      </c>
      <c r="H4666" s="203">
        <v>37029.590231481481</v>
      </c>
      <c r="I4666" t="s">
        <v>4149</v>
      </c>
      <c r="M4666" t="s">
        <v>2476</v>
      </c>
      <c r="N4666" t="s">
        <v>2711</v>
      </c>
      <c r="O4666" t="s">
        <v>2712</v>
      </c>
      <c r="Q4666" s="204">
        <v>10000</v>
      </c>
      <c r="S4666" t="s">
        <v>2477</v>
      </c>
      <c r="T4666" t="s">
        <v>3899</v>
      </c>
      <c r="U4666" s="206">
        <v>4.29</v>
      </c>
      <c r="V4666" t="s">
        <v>1785</v>
      </c>
      <c r="W4666" t="s">
        <v>3390</v>
      </c>
      <c r="X4666" t="s">
        <v>2713</v>
      </c>
      <c r="Y4666" t="s">
        <v>3964</v>
      </c>
      <c r="Z4666" t="s">
        <v>3532</v>
      </c>
      <c r="AA4666" t="s">
        <v>1052</v>
      </c>
      <c r="AB4666" s="203">
        <v>37043.875</v>
      </c>
      <c r="AC4666" s="203">
        <v>37072.875</v>
      </c>
    </row>
    <row r="4667" spans="1:29" x14ac:dyDescent="0.25">
      <c r="A4667" s="44" t="str">
        <f t="shared" si="361"/>
        <v>US Natural Gas Financial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365</v>
      </c>
      <c r="F4667" s="218">
        <f t="shared" si="365"/>
        <v>1825000</v>
      </c>
      <c r="G4667" s="207">
        <v>1268637</v>
      </c>
      <c r="H4667" s="203">
        <v>37029.59034722222</v>
      </c>
      <c r="I4667" t="s">
        <v>3118</v>
      </c>
      <c r="M4667" t="s">
        <v>2476</v>
      </c>
      <c r="N4667" t="s">
        <v>2711</v>
      </c>
      <c r="O4667" t="s">
        <v>3178</v>
      </c>
      <c r="Q4667" s="204">
        <v>5000</v>
      </c>
      <c r="S4667" t="s">
        <v>2477</v>
      </c>
      <c r="T4667" t="s">
        <v>3899</v>
      </c>
      <c r="U4667" s="206">
        <v>4.46</v>
      </c>
      <c r="V4667" t="s">
        <v>3119</v>
      </c>
      <c r="W4667" t="s">
        <v>3390</v>
      </c>
      <c r="X4667" t="s">
        <v>2713</v>
      </c>
      <c r="Y4667" t="s">
        <v>3964</v>
      </c>
      <c r="Z4667" t="s">
        <v>3532</v>
      </c>
      <c r="AA4667" t="s">
        <v>1053</v>
      </c>
      <c r="AB4667" s="203">
        <v>37257.875</v>
      </c>
      <c r="AC4667" s="203">
        <v>37621.875</v>
      </c>
    </row>
    <row r="4668" spans="1:29" x14ac:dyDescent="0.25">
      <c r="A4668" s="44" t="str">
        <f t="shared" si="361"/>
        <v>US Natural Gas Physical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1</v>
      </c>
      <c r="F4668" s="218">
        <f t="shared" si="365"/>
        <v>10000</v>
      </c>
      <c r="G4668" s="207">
        <v>1268638</v>
      </c>
      <c r="H4668" s="203">
        <v>37029.59039351852</v>
      </c>
      <c r="I4668" t="s">
        <v>2647</v>
      </c>
      <c r="M4668" t="s">
        <v>2476</v>
      </c>
      <c r="N4668" t="s">
        <v>3110</v>
      </c>
      <c r="O4668" t="s">
        <v>708</v>
      </c>
      <c r="P4668" s="204">
        <v>10000</v>
      </c>
      <c r="S4668" t="s">
        <v>2477</v>
      </c>
      <c r="T4668" t="s">
        <v>3899</v>
      </c>
      <c r="U4668" s="206">
        <v>4.1900000000000004</v>
      </c>
      <c r="V4668" t="s">
        <v>2924</v>
      </c>
      <c r="W4668" t="s">
        <v>2319</v>
      </c>
      <c r="X4668" t="s">
        <v>2320</v>
      </c>
      <c r="Y4668" t="s">
        <v>3114</v>
      </c>
      <c r="Z4668" t="s">
        <v>3532</v>
      </c>
      <c r="AA4668">
        <v>798616</v>
      </c>
      <c r="AB4668" s="203">
        <v>37033.875</v>
      </c>
      <c r="AC4668" s="203">
        <v>37033.875</v>
      </c>
    </row>
    <row r="4669" spans="1:29" x14ac:dyDescent="0.25">
      <c r="A4669" s="44" t="str">
        <f t="shared" si="361"/>
        <v>US Natural Gas Physical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Physical</v>
      </c>
      <c r="E4669" s="44">
        <f>IF(VLOOKUP(S4669,'DD-Lookup'!$J$6:$L$50,3,FALSE)="Monthly",(YEAR(AC4669)-YEAR(AB4669))*12+MONTH(AC4669)-MONTH(AB4669)+1,(AC4669-AB4669+1))</f>
        <v>1</v>
      </c>
      <c r="F4669" s="218">
        <f t="shared" si="365"/>
        <v>10000</v>
      </c>
      <c r="G4669" s="207">
        <v>1268640</v>
      </c>
      <c r="H4669" s="203">
        <v>37029.590613425928</v>
      </c>
      <c r="I4669" t="s">
        <v>2669</v>
      </c>
      <c r="M4669" t="s">
        <v>2476</v>
      </c>
      <c r="N4669" t="s">
        <v>3110</v>
      </c>
      <c r="O4669" t="s">
        <v>708</v>
      </c>
      <c r="Q4669" s="204">
        <v>10000</v>
      </c>
      <c r="S4669" t="s">
        <v>2477</v>
      </c>
      <c r="T4669" t="s">
        <v>3899</v>
      </c>
      <c r="U4669" s="206">
        <v>4.2</v>
      </c>
      <c r="V4669" t="s">
        <v>2850</v>
      </c>
      <c r="W4669" t="s">
        <v>2319</v>
      </c>
      <c r="X4669" t="s">
        <v>2320</v>
      </c>
      <c r="Y4669" t="s">
        <v>3114</v>
      </c>
      <c r="Z4669" t="s">
        <v>3532</v>
      </c>
      <c r="AA4669">
        <v>798617</v>
      </c>
      <c r="AB4669" s="203">
        <v>37033.875</v>
      </c>
      <c r="AC4669" s="203">
        <v>37033.875</v>
      </c>
    </row>
    <row r="4670" spans="1:29" x14ac:dyDescent="0.25">
      <c r="A4670" s="44" t="str">
        <f t="shared" si="361"/>
        <v>US Natural Gas Physical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1</v>
      </c>
      <c r="F4670" s="218">
        <f t="shared" si="365"/>
        <v>10000</v>
      </c>
      <c r="G4670" s="207">
        <v>1268642</v>
      </c>
      <c r="H4670" s="203">
        <v>37029.59070601852</v>
      </c>
      <c r="I4670" t="s">
        <v>2669</v>
      </c>
      <c r="M4670" t="s">
        <v>2476</v>
      </c>
      <c r="N4670" t="s">
        <v>3110</v>
      </c>
      <c r="O4670" t="s">
        <v>708</v>
      </c>
      <c r="Q4670" s="204">
        <v>10000</v>
      </c>
      <c r="S4670" t="s">
        <v>2477</v>
      </c>
      <c r="T4670" t="s">
        <v>3899</v>
      </c>
      <c r="U4670" s="206">
        <v>4.2050000000000001</v>
      </c>
      <c r="V4670" t="s">
        <v>2850</v>
      </c>
      <c r="W4670" t="s">
        <v>2319</v>
      </c>
      <c r="X4670" t="s">
        <v>2320</v>
      </c>
      <c r="Y4670" t="s">
        <v>3114</v>
      </c>
      <c r="Z4670" t="s">
        <v>3532</v>
      </c>
      <c r="AA4670">
        <v>798618</v>
      </c>
      <c r="AB4670" s="203">
        <v>37033.875</v>
      </c>
      <c r="AC4670" s="203">
        <v>37033.875</v>
      </c>
    </row>
    <row r="4671" spans="1:29" x14ac:dyDescent="0.25">
      <c r="A4671" s="44" t="str">
        <f t="shared" si="361"/>
        <v>US Power Physical</v>
      </c>
      <c r="B4671" s="44" t="str">
        <f t="shared" si="362"/>
        <v>US</v>
      </c>
      <c r="C4671" s="44" t="str">
        <f t="shared" si="363"/>
        <v>Power</v>
      </c>
      <c r="D4671" s="44" t="str">
        <f t="shared" si="364"/>
        <v>Physical</v>
      </c>
      <c r="E4671" s="44">
        <f>IF(VLOOKUP(S4671,'DD-Lookup'!$J$6:$L$50,3,FALSE)="Monthly",(YEAR(AC4671)-YEAR(AB4671))*12+MONTH(AC4671)-MONTH(AB4671)+1,(AC4671-AB4671+1))</f>
        <v>30</v>
      </c>
      <c r="F4671" s="218">
        <f t="shared" si="365"/>
        <v>1500</v>
      </c>
      <c r="G4671" s="207">
        <v>1268643</v>
      </c>
      <c r="H4671" s="203">
        <v>37029.590902777774</v>
      </c>
      <c r="I4671" t="s">
        <v>4174</v>
      </c>
      <c r="M4671" t="s">
        <v>3301</v>
      </c>
      <c r="N4671" t="s">
        <v>2631</v>
      </c>
      <c r="O4671" t="s">
        <v>2344</v>
      </c>
      <c r="P4671" s="204">
        <v>50</v>
      </c>
      <c r="S4671" t="s">
        <v>2475</v>
      </c>
      <c r="T4671" t="s">
        <v>3899</v>
      </c>
      <c r="U4671" s="206">
        <v>67.75</v>
      </c>
      <c r="V4671" t="s">
        <v>2334</v>
      </c>
      <c r="W4671" t="s">
        <v>2644</v>
      </c>
      <c r="X4671" t="s">
        <v>2709</v>
      </c>
      <c r="Y4671" t="s">
        <v>4166</v>
      </c>
      <c r="Z4671" t="s">
        <v>3527</v>
      </c>
      <c r="AA4671">
        <v>615722.1</v>
      </c>
      <c r="AB4671" s="203">
        <v>37043.594444444447</v>
      </c>
      <c r="AC4671" s="203">
        <v>37072.594444444447</v>
      </c>
    </row>
    <row r="4672" spans="1:29" x14ac:dyDescent="0.25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151</v>
      </c>
      <c r="F4672" s="218">
        <f t="shared" si="365"/>
        <v>377500</v>
      </c>
      <c r="G4672" s="207">
        <v>1268649</v>
      </c>
      <c r="H4672" s="203">
        <v>37029.59101851852</v>
      </c>
      <c r="I4672" t="s">
        <v>3136</v>
      </c>
      <c r="M4672" t="s">
        <v>2476</v>
      </c>
      <c r="N4672" t="s">
        <v>2711</v>
      </c>
      <c r="O4672" t="s">
        <v>3148</v>
      </c>
      <c r="Q4672" s="204">
        <v>2500</v>
      </c>
      <c r="S4672" t="s">
        <v>2477</v>
      </c>
      <c r="T4672" t="s">
        <v>3899</v>
      </c>
      <c r="U4672" s="206">
        <v>4.78</v>
      </c>
      <c r="V4672" t="s">
        <v>2981</v>
      </c>
      <c r="W4672" t="s">
        <v>3390</v>
      </c>
      <c r="X4672" t="s">
        <v>2713</v>
      </c>
      <c r="Y4672" t="s">
        <v>3964</v>
      </c>
      <c r="Z4672" t="s">
        <v>3532</v>
      </c>
      <c r="AA4672" t="s">
        <v>1054</v>
      </c>
      <c r="AB4672" s="203">
        <v>37196</v>
      </c>
      <c r="AC4672" s="203">
        <v>37346</v>
      </c>
    </row>
    <row r="4673" spans="1:29" x14ac:dyDescent="0.25">
      <c r="A4673" s="44" t="str">
        <f t="shared" si="361"/>
        <v>US Natural Gas Physical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Physical</v>
      </c>
      <c r="E4673" s="44">
        <f>IF(VLOOKUP(S4673,'DD-Lookup'!$J$6:$L$50,3,FALSE)="Monthly",(YEAR(AC4673)-YEAR(AB4673))*12+MONTH(AC4673)-MONTH(AB4673)+1,(AC4673-AB4673+1))</f>
        <v>1</v>
      </c>
      <c r="F4673" s="218">
        <f t="shared" si="365"/>
        <v>10000</v>
      </c>
      <c r="G4673" s="207">
        <v>1268650</v>
      </c>
      <c r="H4673" s="203">
        <v>37029.59103009259</v>
      </c>
      <c r="I4673" t="s">
        <v>2669</v>
      </c>
      <c r="M4673" t="s">
        <v>2476</v>
      </c>
      <c r="N4673" t="s">
        <v>3110</v>
      </c>
      <c r="O4673" t="s">
        <v>708</v>
      </c>
      <c r="Q4673" s="204">
        <v>10000</v>
      </c>
      <c r="S4673" t="s">
        <v>2477</v>
      </c>
      <c r="T4673" t="s">
        <v>3899</v>
      </c>
      <c r="U4673" s="206">
        <v>4.22</v>
      </c>
      <c r="V4673" t="s">
        <v>2850</v>
      </c>
      <c r="W4673" t="s">
        <v>2319</v>
      </c>
      <c r="X4673" t="s">
        <v>2320</v>
      </c>
      <c r="Y4673" t="s">
        <v>3114</v>
      </c>
      <c r="Z4673" t="s">
        <v>3532</v>
      </c>
      <c r="AA4673">
        <v>798619</v>
      </c>
      <c r="AB4673" s="203">
        <v>37033.875</v>
      </c>
      <c r="AC4673" s="203">
        <v>37033.875</v>
      </c>
    </row>
    <row r="4674" spans="1:29" x14ac:dyDescent="0.25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30</v>
      </c>
      <c r="F4674" s="218">
        <f t="shared" si="365"/>
        <v>150000</v>
      </c>
      <c r="G4674" s="207">
        <v>1268651</v>
      </c>
      <c r="H4674" s="203">
        <v>37029.591041666667</v>
      </c>
      <c r="I4674" t="s">
        <v>3165</v>
      </c>
      <c r="M4674" t="s">
        <v>2476</v>
      </c>
      <c r="N4674" t="s">
        <v>2711</v>
      </c>
      <c r="O4674" t="s">
        <v>2712</v>
      </c>
      <c r="P4674" s="204">
        <v>5000</v>
      </c>
      <c r="S4674" t="s">
        <v>2477</v>
      </c>
      <c r="T4674" t="s">
        <v>3899</v>
      </c>
      <c r="U4674" s="206">
        <v>4.2850000000000001</v>
      </c>
      <c r="V4674" t="s">
        <v>2925</v>
      </c>
      <c r="W4674" t="s">
        <v>3390</v>
      </c>
      <c r="X4674" t="s">
        <v>2713</v>
      </c>
      <c r="Y4674" t="s">
        <v>3964</v>
      </c>
      <c r="Z4674" t="s">
        <v>3532</v>
      </c>
      <c r="AA4674" t="s">
        <v>1055</v>
      </c>
      <c r="AB4674" s="203">
        <v>37043.875</v>
      </c>
      <c r="AC4674" s="203">
        <v>37072.875</v>
      </c>
    </row>
    <row r="4675" spans="1:29" x14ac:dyDescent="0.25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151</v>
      </c>
      <c r="F4675" s="218">
        <f t="shared" si="365"/>
        <v>377500</v>
      </c>
      <c r="G4675" s="207">
        <v>1268652</v>
      </c>
      <c r="H4675" s="203">
        <v>37029.591122685182</v>
      </c>
      <c r="I4675" t="s">
        <v>3136</v>
      </c>
      <c r="M4675" t="s">
        <v>2476</v>
      </c>
      <c r="N4675" t="s">
        <v>2711</v>
      </c>
      <c r="O4675" t="s">
        <v>3148</v>
      </c>
      <c r="Q4675" s="204">
        <v>2500</v>
      </c>
      <c r="S4675" t="s">
        <v>2477</v>
      </c>
      <c r="T4675" t="s">
        <v>3899</v>
      </c>
      <c r="U4675" s="206">
        <v>4.78</v>
      </c>
      <c r="V4675" t="s">
        <v>2981</v>
      </c>
      <c r="W4675" t="s">
        <v>3390</v>
      </c>
      <c r="X4675" t="s">
        <v>2713</v>
      </c>
      <c r="Y4675" t="s">
        <v>3964</v>
      </c>
      <c r="Z4675" t="s">
        <v>3532</v>
      </c>
      <c r="AA4675" t="s">
        <v>1056</v>
      </c>
      <c r="AB4675" s="203">
        <v>37196</v>
      </c>
      <c r="AC4675" s="203">
        <v>37346</v>
      </c>
    </row>
    <row r="4676" spans="1:29" x14ac:dyDescent="0.25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214</v>
      </c>
      <c r="F4676" s="218">
        <f t="shared" si="365"/>
        <v>1070000</v>
      </c>
      <c r="G4676" s="207">
        <v>1268653</v>
      </c>
      <c r="H4676" s="203">
        <v>37029.591192129628</v>
      </c>
      <c r="I4676" t="s">
        <v>3639</v>
      </c>
      <c r="M4676" t="s">
        <v>2476</v>
      </c>
      <c r="N4676" t="s">
        <v>3125</v>
      </c>
      <c r="O4676" t="s">
        <v>3747</v>
      </c>
      <c r="Q4676" s="204">
        <v>5000</v>
      </c>
      <c r="S4676" t="s">
        <v>2477</v>
      </c>
      <c r="T4676" t="s">
        <v>3899</v>
      </c>
      <c r="U4676" s="206">
        <v>1.7</v>
      </c>
      <c r="V4676" t="s">
        <v>4138</v>
      </c>
      <c r="W4676" t="s">
        <v>2843</v>
      </c>
      <c r="X4676" t="s">
        <v>2844</v>
      </c>
      <c r="Y4676" t="s">
        <v>3964</v>
      </c>
      <c r="Z4676" t="s">
        <v>3532</v>
      </c>
      <c r="AA4676" t="s">
        <v>1057</v>
      </c>
      <c r="AB4676" s="203">
        <v>37347</v>
      </c>
      <c r="AC4676" s="203">
        <v>37560</v>
      </c>
    </row>
    <row r="4677" spans="1:29" x14ac:dyDescent="0.25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8">
        <f t="shared" si="365"/>
        <v>150000</v>
      </c>
      <c r="G4677" s="207">
        <v>1268655</v>
      </c>
      <c r="H4677" s="203">
        <v>37029.591284722221</v>
      </c>
      <c r="I4677" t="s">
        <v>2630</v>
      </c>
      <c r="M4677" t="s">
        <v>2476</v>
      </c>
      <c r="N4677" t="s">
        <v>2711</v>
      </c>
      <c r="O4677" t="s">
        <v>2712</v>
      </c>
      <c r="P4677" s="204">
        <v>5000</v>
      </c>
      <c r="S4677" t="s">
        <v>2477</v>
      </c>
      <c r="T4677" t="s">
        <v>3899</v>
      </c>
      <c r="U4677" s="206">
        <v>4.2850000000000001</v>
      </c>
      <c r="V4677" t="s">
        <v>3841</v>
      </c>
      <c r="W4677" t="s">
        <v>3390</v>
      </c>
      <c r="X4677" t="s">
        <v>2713</v>
      </c>
      <c r="Y4677" t="s">
        <v>3964</v>
      </c>
      <c r="Z4677" t="s">
        <v>3532</v>
      </c>
      <c r="AA4677" t="s">
        <v>1058</v>
      </c>
      <c r="AB4677" s="203">
        <v>37043.875</v>
      </c>
      <c r="AC4677" s="203">
        <v>37072.875</v>
      </c>
    </row>
    <row r="4678" spans="1:29" x14ac:dyDescent="0.25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30</v>
      </c>
      <c r="F4678" s="218">
        <f t="shared" si="365"/>
        <v>150000</v>
      </c>
      <c r="G4678" s="207">
        <v>1268657</v>
      </c>
      <c r="H4678" s="203">
        <v>37029.591481481482</v>
      </c>
      <c r="I4678" t="s">
        <v>3169</v>
      </c>
      <c r="M4678" t="s">
        <v>2476</v>
      </c>
      <c r="N4678" t="s">
        <v>2711</v>
      </c>
      <c r="O4678" t="s">
        <v>2712</v>
      </c>
      <c r="Q4678" s="204">
        <v>5000</v>
      </c>
      <c r="S4678" t="s">
        <v>2477</v>
      </c>
      <c r="T4678" t="s">
        <v>3899</v>
      </c>
      <c r="U4678" s="206">
        <v>4.29</v>
      </c>
      <c r="V4678" t="s">
        <v>1059</v>
      </c>
      <c r="W4678" t="s">
        <v>3390</v>
      </c>
      <c r="X4678" t="s">
        <v>2713</v>
      </c>
      <c r="Y4678" t="s">
        <v>3964</v>
      </c>
      <c r="Z4678" t="s">
        <v>3532</v>
      </c>
      <c r="AA4678" t="s">
        <v>1060</v>
      </c>
      <c r="AB4678" s="203">
        <v>37043.875</v>
      </c>
      <c r="AC4678" s="203">
        <v>37072.875</v>
      </c>
    </row>
    <row r="4679" spans="1:29" x14ac:dyDescent="0.25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153</v>
      </c>
      <c r="F4679" s="218">
        <f t="shared" si="365"/>
        <v>765000</v>
      </c>
      <c r="G4679" s="207">
        <v>1268659</v>
      </c>
      <c r="H4679" s="203">
        <v>37029.59171296296</v>
      </c>
      <c r="I4679" t="s">
        <v>2719</v>
      </c>
      <c r="M4679" t="s">
        <v>2476</v>
      </c>
      <c r="N4679" t="s">
        <v>2711</v>
      </c>
      <c r="O4679" t="s">
        <v>2310</v>
      </c>
      <c r="P4679" s="204">
        <v>5000</v>
      </c>
      <c r="S4679" t="s">
        <v>2477</v>
      </c>
      <c r="T4679" t="s">
        <v>3899</v>
      </c>
      <c r="U4679" s="206">
        <v>4.4050000000000002</v>
      </c>
      <c r="V4679" t="s">
        <v>2720</v>
      </c>
      <c r="W4679" t="s">
        <v>3390</v>
      </c>
      <c r="X4679" t="s">
        <v>2713</v>
      </c>
      <c r="Y4679" t="s">
        <v>3964</v>
      </c>
      <c r="Z4679" t="s">
        <v>3532</v>
      </c>
      <c r="AA4679" t="s">
        <v>1061</v>
      </c>
      <c r="AB4679" s="203">
        <v>37043</v>
      </c>
      <c r="AC4679" s="203">
        <v>37195</v>
      </c>
    </row>
    <row r="4680" spans="1:29" x14ac:dyDescent="0.25">
      <c r="A4680" s="44" t="str">
        <f t="shared" si="361"/>
        <v>US Natural Gas Physical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Physical</v>
      </c>
      <c r="E4680" s="44">
        <f>IF(VLOOKUP(S4680,'DD-Lookup'!$J$6:$L$50,3,FALSE)="Monthly",(YEAR(AC4680)-YEAR(AB4680))*12+MONTH(AC4680)-MONTH(AB4680)+1,(AC4680-AB4680+1))</f>
        <v>10</v>
      </c>
      <c r="F4680" s="218">
        <f t="shared" si="365"/>
        <v>35000</v>
      </c>
      <c r="G4680" s="207">
        <v>1268660</v>
      </c>
      <c r="H4680" s="203">
        <v>37029.591909722221</v>
      </c>
      <c r="I4680" t="s">
        <v>2824</v>
      </c>
      <c r="M4680" t="s">
        <v>2476</v>
      </c>
      <c r="N4680" t="s">
        <v>3110</v>
      </c>
      <c r="O4680" t="s">
        <v>1028</v>
      </c>
      <c r="Q4680" s="204">
        <v>3500</v>
      </c>
      <c r="S4680" t="s">
        <v>2477</v>
      </c>
      <c r="T4680" t="s">
        <v>3899</v>
      </c>
      <c r="U4680" s="206">
        <v>4.2300000000000004</v>
      </c>
      <c r="V4680" t="s">
        <v>2825</v>
      </c>
      <c r="W4680" t="s">
        <v>2319</v>
      </c>
      <c r="X4680" t="s">
        <v>2320</v>
      </c>
      <c r="Y4680" t="s">
        <v>3114</v>
      </c>
      <c r="Z4680" t="s">
        <v>3532</v>
      </c>
      <c r="AA4680">
        <v>798620</v>
      </c>
      <c r="AB4680" s="203">
        <v>37033.875</v>
      </c>
      <c r="AC4680" s="203">
        <v>37042.875</v>
      </c>
    </row>
    <row r="4681" spans="1:29" x14ac:dyDescent="0.25">
      <c r="A4681" s="44" t="str">
        <f t="shared" si="361"/>
        <v>US Natural Gas Physical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Physical</v>
      </c>
      <c r="E4681" s="44">
        <f>IF(VLOOKUP(S4681,'DD-Lookup'!$J$6:$L$50,3,FALSE)="Monthly",(YEAR(AC4681)-YEAR(AB4681))*12+MONTH(AC4681)-MONTH(AB4681)+1,(AC4681-AB4681+1))</f>
        <v>10</v>
      </c>
      <c r="F4681" s="218">
        <f t="shared" si="365"/>
        <v>15000</v>
      </c>
      <c r="G4681" s="207">
        <v>1268665</v>
      </c>
      <c r="H4681" s="203">
        <v>37029.592037037037</v>
      </c>
      <c r="I4681" t="s">
        <v>3639</v>
      </c>
      <c r="M4681" t="s">
        <v>2476</v>
      </c>
      <c r="N4681" t="s">
        <v>3110</v>
      </c>
      <c r="O4681" t="s">
        <v>1028</v>
      </c>
      <c r="Q4681" s="204">
        <v>1500</v>
      </c>
      <c r="S4681" t="s">
        <v>2477</v>
      </c>
      <c r="T4681" t="s">
        <v>3899</v>
      </c>
      <c r="U4681" s="206">
        <v>4.2300000000000004</v>
      </c>
      <c r="V4681" t="s">
        <v>4121</v>
      </c>
      <c r="W4681" t="s">
        <v>2319</v>
      </c>
      <c r="X4681" t="s">
        <v>2320</v>
      </c>
      <c r="Y4681" t="s">
        <v>3114</v>
      </c>
      <c r="Z4681" t="s">
        <v>3532</v>
      </c>
      <c r="AA4681">
        <v>798621</v>
      </c>
      <c r="AB4681" s="203">
        <v>37033.875</v>
      </c>
      <c r="AC4681" s="203">
        <v>37042.875</v>
      </c>
    </row>
    <row r="4682" spans="1:29" x14ac:dyDescent="0.25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30</v>
      </c>
      <c r="F4682" s="218">
        <f t="shared" si="365"/>
        <v>150000</v>
      </c>
      <c r="G4682" s="207">
        <v>1268671</v>
      </c>
      <c r="H4682" s="203">
        <v>37029.592222222222</v>
      </c>
      <c r="I4682" t="s">
        <v>2365</v>
      </c>
      <c r="M4682" t="s">
        <v>2476</v>
      </c>
      <c r="N4682" t="s">
        <v>2711</v>
      </c>
      <c r="O4682" t="s">
        <v>2712</v>
      </c>
      <c r="Q4682" s="204">
        <v>5000</v>
      </c>
      <c r="S4682" t="s">
        <v>2477</v>
      </c>
      <c r="T4682" t="s">
        <v>3899</v>
      </c>
      <c r="U4682" s="206">
        <v>4.29</v>
      </c>
      <c r="V4682" t="s">
        <v>2922</v>
      </c>
      <c r="W4682" t="s">
        <v>3390</v>
      </c>
      <c r="X4682" t="s">
        <v>2713</v>
      </c>
      <c r="Y4682" t="s">
        <v>3964</v>
      </c>
      <c r="Z4682" t="s">
        <v>3532</v>
      </c>
      <c r="AA4682" t="s">
        <v>1062</v>
      </c>
      <c r="AB4682" s="203">
        <v>37043.875</v>
      </c>
      <c r="AC4682" s="203">
        <v>37072.875</v>
      </c>
    </row>
    <row r="4683" spans="1:29" x14ac:dyDescent="0.25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30</v>
      </c>
      <c r="F4683" s="218">
        <f t="shared" ref="F4683:F4746" si="370">E4683*SUM(P4683:Q4683)</f>
        <v>450000</v>
      </c>
      <c r="G4683" s="207">
        <v>1268672</v>
      </c>
      <c r="H4683" s="203">
        <v>37029.592453703706</v>
      </c>
      <c r="I4683" t="s">
        <v>2654</v>
      </c>
      <c r="M4683" t="s">
        <v>2476</v>
      </c>
      <c r="N4683" t="s">
        <v>2711</v>
      </c>
      <c r="O4683" t="s">
        <v>2712</v>
      </c>
      <c r="P4683" s="204">
        <v>15000</v>
      </c>
      <c r="S4683" t="s">
        <v>2477</v>
      </c>
      <c r="T4683" t="s">
        <v>3899</v>
      </c>
      <c r="U4683" s="206">
        <v>4.2850000000000001</v>
      </c>
      <c r="V4683" t="s">
        <v>2349</v>
      </c>
      <c r="W4683" t="s">
        <v>3390</v>
      </c>
      <c r="X4683" t="s">
        <v>2713</v>
      </c>
      <c r="Y4683" t="s">
        <v>3964</v>
      </c>
      <c r="Z4683" t="s">
        <v>3532</v>
      </c>
      <c r="AA4683" t="s">
        <v>1063</v>
      </c>
      <c r="AB4683" s="203">
        <v>37043.875</v>
      </c>
      <c r="AC4683" s="203">
        <v>37072.875</v>
      </c>
    </row>
    <row r="4684" spans="1:29" x14ac:dyDescent="0.25">
      <c r="A4684" s="44" t="str">
        <f t="shared" si="366"/>
        <v>US Power Physical</v>
      </c>
      <c r="B4684" s="44" t="str">
        <f t="shared" si="367"/>
        <v>US</v>
      </c>
      <c r="C4684" s="44" t="str">
        <f t="shared" si="368"/>
        <v>Power</v>
      </c>
      <c r="D4684" s="44" t="str">
        <f t="shared" si="369"/>
        <v>Physical</v>
      </c>
      <c r="E4684" s="44">
        <f>IF(VLOOKUP(S4684,'DD-Lookup'!$J$6:$L$50,3,FALSE)="Monthly",(YEAR(AC4684)-YEAR(AB4684))*12+MONTH(AC4684)-MONTH(AB4684)+1,(AC4684-AB4684+1))</f>
        <v>30</v>
      </c>
      <c r="F4684" s="218">
        <f t="shared" si="370"/>
        <v>1500</v>
      </c>
      <c r="G4684" s="207">
        <v>1268673</v>
      </c>
      <c r="H4684" s="203">
        <v>37029.592546296299</v>
      </c>
      <c r="I4684" t="s">
        <v>2647</v>
      </c>
      <c r="J4684" t="s">
        <v>2696</v>
      </c>
      <c r="K4684" t="s">
        <v>2697</v>
      </c>
      <c r="M4684" t="s">
        <v>3301</v>
      </c>
      <c r="N4684" t="s">
        <v>2631</v>
      </c>
      <c r="O4684" t="s">
        <v>3123</v>
      </c>
      <c r="Q4684" s="204">
        <v>50</v>
      </c>
      <c r="S4684" t="s">
        <v>2475</v>
      </c>
      <c r="T4684" t="s">
        <v>3899</v>
      </c>
      <c r="U4684" s="206">
        <v>59.5</v>
      </c>
      <c r="V4684" t="s">
        <v>2698</v>
      </c>
      <c r="W4684" t="s">
        <v>2656</v>
      </c>
      <c r="X4684" t="s">
        <v>2681</v>
      </c>
      <c r="Y4684" t="s">
        <v>4166</v>
      </c>
      <c r="Z4684" t="s">
        <v>3527</v>
      </c>
      <c r="AA4684">
        <v>615723.1</v>
      </c>
      <c r="AB4684" s="203">
        <v>37043.591666666667</v>
      </c>
      <c r="AC4684" s="203">
        <v>37072.591666666667</v>
      </c>
    </row>
    <row r="4685" spans="1:29" x14ac:dyDescent="0.25">
      <c r="A4685" s="44" t="str">
        <f t="shared" si="366"/>
        <v>US Power Physical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Physical</v>
      </c>
      <c r="E4685" s="44">
        <f>IF(VLOOKUP(S4685,'DD-Lookup'!$J$6:$L$50,3,FALSE)="Monthly",(YEAR(AC4685)-YEAR(AB4685))*12+MONTH(AC4685)-MONTH(AB4685)+1,(AC4685-AB4685+1))</f>
        <v>1</v>
      </c>
      <c r="F4685" s="218">
        <f t="shared" si="370"/>
        <v>50</v>
      </c>
      <c r="G4685" s="207">
        <v>1268674</v>
      </c>
      <c r="H4685" s="203">
        <v>37029.592743055553</v>
      </c>
      <c r="I4685" t="s">
        <v>2630</v>
      </c>
      <c r="M4685" t="s">
        <v>3301</v>
      </c>
      <c r="N4685" t="s">
        <v>2631</v>
      </c>
      <c r="O4685" t="s">
        <v>784</v>
      </c>
      <c r="Q4685" s="204">
        <v>50</v>
      </c>
      <c r="S4685" t="s">
        <v>2475</v>
      </c>
      <c r="T4685" t="s">
        <v>3899</v>
      </c>
      <c r="U4685" s="206">
        <v>44.25</v>
      </c>
      <c r="V4685" t="s">
        <v>2789</v>
      </c>
      <c r="W4685" t="s">
        <v>2656</v>
      </c>
      <c r="X4685" t="s">
        <v>2657</v>
      </c>
      <c r="Y4685" t="s">
        <v>4166</v>
      </c>
      <c r="Z4685" t="s">
        <v>3527</v>
      </c>
      <c r="AA4685">
        <v>615724.1</v>
      </c>
      <c r="AB4685" s="203">
        <v>37043.875</v>
      </c>
      <c r="AC4685" s="203">
        <v>37043.875</v>
      </c>
    </row>
    <row r="4686" spans="1:29" x14ac:dyDescent="0.25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30</v>
      </c>
      <c r="F4686" s="218">
        <f t="shared" si="370"/>
        <v>1500</v>
      </c>
      <c r="G4686" s="207">
        <v>1268675</v>
      </c>
      <c r="H4686" s="203">
        <v>37029.59275462963</v>
      </c>
      <c r="I4686" t="s">
        <v>2636</v>
      </c>
      <c r="M4686" t="s">
        <v>3301</v>
      </c>
      <c r="N4686" t="s">
        <v>2631</v>
      </c>
      <c r="O4686" t="s">
        <v>2705</v>
      </c>
      <c r="Q4686" s="204">
        <v>50</v>
      </c>
      <c r="S4686" t="s">
        <v>2475</v>
      </c>
      <c r="T4686" t="s">
        <v>3899</v>
      </c>
      <c r="U4686" s="206">
        <v>60.25</v>
      </c>
      <c r="V4686" t="s">
        <v>1679</v>
      </c>
      <c r="W4686" t="s">
        <v>2638</v>
      </c>
      <c r="X4686" t="s">
        <v>2639</v>
      </c>
      <c r="Y4686" t="s">
        <v>4166</v>
      </c>
      <c r="Z4686" t="s">
        <v>3527</v>
      </c>
      <c r="AA4686">
        <v>615726.1</v>
      </c>
      <c r="AB4686" s="203">
        <v>37043.71597222222</v>
      </c>
      <c r="AC4686" s="203">
        <v>37072.71597222222</v>
      </c>
    </row>
    <row r="4687" spans="1:29" x14ac:dyDescent="0.25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31</v>
      </c>
      <c r="F4687" s="218">
        <f t="shared" si="370"/>
        <v>155000</v>
      </c>
      <c r="G4687" s="207">
        <v>1268677</v>
      </c>
      <c r="H4687" s="203">
        <v>37029.592905092592</v>
      </c>
      <c r="I4687" t="s">
        <v>2354</v>
      </c>
      <c r="M4687" t="s">
        <v>2476</v>
      </c>
      <c r="N4687" t="s">
        <v>3125</v>
      </c>
      <c r="O4687" t="s">
        <v>958</v>
      </c>
      <c r="Q4687" s="204">
        <v>5000</v>
      </c>
      <c r="S4687" t="s">
        <v>2477</v>
      </c>
      <c r="T4687" t="s">
        <v>3899</v>
      </c>
      <c r="U4687" s="206">
        <v>-0.98750000000000004</v>
      </c>
      <c r="V4687" t="s">
        <v>2422</v>
      </c>
      <c r="W4687" t="s">
        <v>2404</v>
      </c>
      <c r="X4687" t="s">
        <v>2405</v>
      </c>
      <c r="Y4687" t="s">
        <v>3964</v>
      </c>
      <c r="Z4687" t="s">
        <v>3532</v>
      </c>
      <c r="AA4687" t="s">
        <v>1064</v>
      </c>
      <c r="AB4687" s="203">
        <v>37165.915972222225</v>
      </c>
      <c r="AC4687" s="203">
        <v>37195.915972222225</v>
      </c>
    </row>
    <row r="4688" spans="1:29" x14ac:dyDescent="0.25">
      <c r="A4688" s="44" t="str">
        <f t="shared" si="366"/>
        <v>US Natural Gas Financial</v>
      </c>
      <c r="B4688" s="44" t="str">
        <f t="shared" si="367"/>
        <v>US</v>
      </c>
      <c r="C4688" s="44" t="str">
        <f t="shared" si="368"/>
        <v>Natural Gas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31</v>
      </c>
      <c r="F4688" s="218">
        <f t="shared" si="370"/>
        <v>155000</v>
      </c>
      <c r="G4688" s="207">
        <v>1268678</v>
      </c>
      <c r="H4688" s="203">
        <v>37029.592974537038</v>
      </c>
      <c r="I4688" t="s">
        <v>2354</v>
      </c>
      <c r="M4688" t="s">
        <v>2476</v>
      </c>
      <c r="N4688" t="s">
        <v>3125</v>
      </c>
      <c r="O4688" t="s">
        <v>958</v>
      </c>
      <c r="Q4688" s="204">
        <v>5000</v>
      </c>
      <c r="S4688" t="s">
        <v>2477</v>
      </c>
      <c r="T4688" t="s">
        <v>3899</v>
      </c>
      <c r="U4688" s="206">
        <v>-0.97250000000000003</v>
      </c>
      <c r="V4688" t="s">
        <v>2422</v>
      </c>
      <c r="W4688" t="s">
        <v>2404</v>
      </c>
      <c r="X4688" t="s">
        <v>2405</v>
      </c>
      <c r="Y4688" t="s">
        <v>3964</v>
      </c>
      <c r="Z4688" t="s">
        <v>3532</v>
      </c>
      <c r="AA4688" t="s">
        <v>1065</v>
      </c>
      <c r="AB4688" s="203">
        <v>37165.915972222225</v>
      </c>
      <c r="AC4688" s="203">
        <v>37195.915972222225</v>
      </c>
    </row>
    <row r="4689" spans="1:29" x14ac:dyDescent="0.25">
      <c r="A4689" s="44" t="str">
        <f t="shared" si="366"/>
        <v>US Natural Gas Physical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1</v>
      </c>
      <c r="F4689" s="218">
        <f t="shared" si="370"/>
        <v>5000</v>
      </c>
      <c r="G4689" s="207">
        <v>1268679</v>
      </c>
      <c r="H4689" s="203">
        <v>37029.593240740738</v>
      </c>
      <c r="I4689" t="s">
        <v>3240</v>
      </c>
      <c r="M4689" t="s">
        <v>2476</v>
      </c>
      <c r="N4689" t="s">
        <v>3110</v>
      </c>
      <c r="O4689" t="s">
        <v>898</v>
      </c>
      <c r="P4689" s="204">
        <v>5000</v>
      </c>
      <c r="S4689" t="s">
        <v>2477</v>
      </c>
      <c r="T4689" t="s">
        <v>3899</v>
      </c>
      <c r="U4689" s="206">
        <v>4.1399999999999997</v>
      </c>
      <c r="V4689" t="s">
        <v>3756</v>
      </c>
      <c r="W4689" t="s">
        <v>2326</v>
      </c>
      <c r="X4689" t="s">
        <v>2378</v>
      </c>
      <c r="Y4689" t="s">
        <v>3114</v>
      </c>
      <c r="Z4689" t="s">
        <v>3532</v>
      </c>
      <c r="AA4689">
        <v>798622</v>
      </c>
      <c r="AB4689" s="203">
        <v>37033.875</v>
      </c>
      <c r="AC4689" s="203">
        <v>37033.875</v>
      </c>
    </row>
    <row r="4690" spans="1:29" x14ac:dyDescent="0.25">
      <c r="A4690" s="44" t="str">
        <f t="shared" si="366"/>
        <v>US Natural Gas Financial</v>
      </c>
      <c r="B4690" s="44" t="str">
        <f t="shared" si="367"/>
        <v>US</v>
      </c>
      <c r="C4690" s="44" t="str">
        <f t="shared" si="368"/>
        <v>Natural Gas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151</v>
      </c>
      <c r="F4690" s="218">
        <f t="shared" si="370"/>
        <v>755000</v>
      </c>
      <c r="G4690" s="207">
        <v>1268680</v>
      </c>
      <c r="H4690" s="203">
        <v>37029.593252314815</v>
      </c>
      <c r="I4690" t="s">
        <v>2699</v>
      </c>
      <c r="M4690" t="s">
        <v>2476</v>
      </c>
      <c r="N4690" t="s">
        <v>2711</v>
      </c>
      <c r="O4690" t="s">
        <v>3148</v>
      </c>
      <c r="P4690" s="204">
        <v>5000</v>
      </c>
      <c r="S4690" t="s">
        <v>2477</v>
      </c>
      <c r="T4690" t="s">
        <v>3899</v>
      </c>
      <c r="U4690" s="206">
        <v>4.7699999999999996</v>
      </c>
      <c r="V4690" t="s">
        <v>3821</v>
      </c>
      <c r="W4690" t="s">
        <v>3390</v>
      </c>
      <c r="X4690" t="s">
        <v>2713</v>
      </c>
      <c r="Y4690" t="s">
        <v>3964</v>
      </c>
      <c r="Z4690" t="s">
        <v>3532</v>
      </c>
      <c r="AA4690" t="s">
        <v>1066</v>
      </c>
      <c r="AB4690" s="203">
        <v>37196</v>
      </c>
      <c r="AC4690" s="203">
        <v>37346</v>
      </c>
    </row>
    <row r="4691" spans="1:29" x14ac:dyDescent="0.25">
      <c r="A4691" s="44" t="str">
        <f t="shared" si="366"/>
        <v>US Natural Gas Physical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Physical</v>
      </c>
      <c r="E4691" s="44">
        <f>IF(VLOOKUP(S4691,'DD-Lookup'!$J$6:$L$50,3,FALSE)="Monthly",(YEAR(AC4691)-YEAR(AB4691))*12+MONTH(AC4691)-MONTH(AB4691)+1,(AC4691-AB4691+1))</f>
        <v>1</v>
      </c>
      <c r="F4691" s="218">
        <f t="shared" si="370"/>
        <v>10000</v>
      </c>
      <c r="G4691" s="207">
        <v>1268681</v>
      </c>
      <c r="H4691" s="203">
        <v>37029.593402777777</v>
      </c>
      <c r="I4691" t="s">
        <v>2647</v>
      </c>
      <c r="M4691" t="s">
        <v>2476</v>
      </c>
      <c r="N4691" t="s">
        <v>3110</v>
      </c>
      <c r="O4691" t="s">
        <v>708</v>
      </c>
      <c r="P4691" s="204">
        <v>10000</v>
      </c>
      <c r="S4691" t="s">
        <v>2477</v>
      </c>
      <c r="T4691" t="s">
        <v>3899</v>
      </c>
      <c r="U4691" s="206">
        <v>4.21</v>
      </c>
      <c r="V4691" t="s">
        <v>2924</v>
      </c>
      <c r="W4691" t="s">
        <v>2319</v>
      </c>
      <c r="X4691" t="s">
        <v>2320</v>
      </c>
      <c r="Y4691" t="s">
        <v>3114</v>
      </c>
      <c r="Z4691" t="s">
        <v>3532</v>
      </c>
      <c r="AA4691">
        <v>798624</v>
      </c>
      <c r="AB4691" s="203">
        <v>37033.875</v>
      </c>
      <c r="AC4691" s="203">
        <v>37033.875</v>
      </c>
    </row>
    <row r="4692" spans="1:29" x14ac:dyDescent="0.25">
      <c r="A4692" s="44" t="str">
        <f t="shared" si="366"/>
        <v>US Natural Gas Physical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1</v>
      </c>
      <c r="F4692" s="218">
        <f t="shared" si="370"/>
        <v>10000</v>
      </c>
      <c r="G4692" s="207">
        <v>1268682</v>
      </c>
      <c r="H4692" s="203">
        <v>37029.593564814815</v>
      </c>
      <c r="I4692" t="s">
        <v>2824</v>
      </c>
      <c r="M4692" t="s">
        <v>2476</v>
      </c>
      <c r="N4692" t="s">
        <v>3110</v>
      </c>
      <c r="O4692" t="s">
        <v>708</v>
      </c>
      <c r="Q4692" s="204">
        <v>10000</v>
      </c>
      <c r="S4692" t="s">
        <v>2477</v>
      </c>
      <c r="T4692" t="s">
        <v>3899</v>
      </c>
      <c r="U4692" s="206">
        <v>4.2300000000000004</v>
      </c>
      <c r="V4692" t="s">
        <v>2825</v>
      </c>
      <c r="W4692" t="s">
        <v>2319</v>
      </c>
      <c r="X4692" t="s">
        <v>2320</v>
      </c>
      <c r="Y4692" t="s">
        <v>3114</v>
      </c>
      <c r="Z4692" t="s">
        <v>3532</v>
      </c>
      <c r="AA4692">
        <v>798625</v>
      </c>
      <c r="AB4692" s="203">
        <v>37033.875</v>
      </c>
      <c r="AC4692" s="203">
        <v>37033.875</v>
      </c>
    </row>
    <row r="4693" spans="1:29" x14ac:dyDescent="0.25">
      <c r="A4693" s="44" t="str">
        <f t="shared" si="366"/>
        <v>US Natural Gas Financial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30</v>
      </c>
      <c r="F4693" s="218">
        <f t="shared" si="370"/>
        <v>300000</v>
      </c>
      <c r="G4693" s="207">
        <v>1268683</v>
      </c>
      <c r="H4693" s="203">
        <v>37029.593576388892</v>
      </c>
      <c r="I4693" t="s">
        <v>2672</v>
      </c>
      <c r="M4693" t="s">
        <v>2476</v>
      </c>
      <c r="N4693" t="s">
        <v>2711</v>
      </c>
      <c r="O4693" t="s">
        <v>2712</v>
      </c>
      <c r="P4693" s="204">
        <v>10000</v>
      </c>
      <c r="S4693" t="s">
        <v>2477</v>
      </c>
      <c r="T4693" t="s">
        <v>3899</v>
      </c>
      <c r="U4693" s="206">
        <v>4.28</v>
      </c>
      <c r="V4693" t="s">
        <v>3738</v>
      </c>
      <c r="W4693" t="s">
        <v>3390</v>
      </c>
      <c r="X4693" t="s">
        <v>2713</v>
      </c>
      <c r="Y4693" t="s">
        <v>3964</v>
      </c>
      <c r="Z4693" t="s">
        <v>3532</v>
      </c>
      <c r="AA4693" t="s">
        <v>1067</v>
      </c>
      <c r="AB4693" s="203">
        <v>37043.875</v>
      </c>
      <c r="AC4693" s="203">
        <v>37072.875</v>
      </c>
    </row>
    <row r="4694" spans="1:29" x14ac:dyDescent="0.25">
      <c r="A4694" s="44" t="str">
        <f t="shared" si="366"/>
        <v>US Natural Gas Financial</v>
      </c>
      <c r="B4694" s="44" t="str">
        <f t="shared" si="367"/>
        <v>US</v>
      </c>
      <c r="C4694" s="44" t="str">
        <f t="shared" si="368"/>
        <v>Natural Gas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30</v>
      </c>
      <c r="F4694" s="218">
        <f t="shared" si="370"/>
        <v>300000</v>
      </c>
      <c r="G4694" s="207">
        <v>1268685</v>
      </c>
      <c r="H4694" s="203">
        <v>37029.594328703701</v>
      </c>
      <c r="I4694" t="s">
        <v>2690</v>
      </c>
      <c r="M4694" t="s">
        <v>2476</v>
      </c>
      <c r="N4694" t="s">
        <v>2711</v>
      </c>
      <c r="O4694" t="s">
        <v>2712</v>
      </c>
      <c r="Q4694" s="204">
        <v>10000</v>
      </c>
      <c r="S4694" t="s">
        <v>2477</v>
      </c>
      <c r="T4694" t="s">
        <v>3899</v>
      </c>
      <c r="U4694" s="206">
        <v>4.2850000000000001</v>
      </c>
      <c r="V4694" t="s">
        <v>3859</v>
      </c>
      <c r="W4694" t="s">
        <v>3390</v>
      </c>
      <c r="X4694" t="s">
        <v>2713</v>
      </c>
      <c r="Y4694" t="s">
        <v>3964</v>
      </c>
      <c r="Z4694" t="s">
        <v>3532</v>
      </c>
      <c r="AA4694" t="s">
        <v>1068</v>
      </c>
      <c r="AB4694" s="203">
        <v>37043.875</v>
      </c>
      <c r="AC4694" s="203">
        <v>37072.875</v>
      </c>
    </row>
    <row r="4695" spans="1:29" x14ac:dyDescent="0.25">
      <c r="A4695" s="44" t="str">
        <f t="shared" si="366"/>
        <v>US Natural Gas Financial</v>
      </c>
      <c r="B4695" s="44" t="str">
        <f t="shared" si="367"/>
        <v>US</v>
      </c>
      <c r="C4695" s="44" t="str">
        <f t="shared" si="368"/>
        <v>Natural Gas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30</v>
      </c>
      <c r="F4695" s="218">
        <f t="shared" si="370"/>
        <v>300000</v>
      </c>
      <c r="G4695" s="207">
        <v>1268686</v>
      </c>
      <c r="H4695" s="203">
        <v>37029.59447916667</v>
      </c>
      <c r="I4695" t="s">
        <v>3737</v>
      </c>
      <c r="M4695" t="s">
        <v>2476</v>
      </c>
      <c r="N4695" t="s">
        <v>2711</v>
      </c>
      <c r="O4695" t="s">
        <v>2712</v>
      </c>
      <c r="Q4695" s="204">
        <v>10000</v>
      </c>
      <c r="S4695" t="s">
        <v>2477</v>
      </c>
      <c r="T4695" t="s">
        <v>3899</v>
      </c>
      <c r="U4695" s="206">
        <v>4.2850000000000001</v>
      </c>
      <c r="V4695" t="s">
        <v>906</v>
      </c>
      <c r="W4695" t="s">
        <v>3390</v>
      </c>
      <c r="X4695" t="s">
        <v>2713</v>
      </c>
      <c r="Y4695" t="s">
        <v>3964</v>
      </c>
      <c r="Z4695" t="s">
        <v>3532</v>
      </c>
      <c r="AA4695" t="s">
        <v>1069</v>
      </c>
      <c r="AB4695" s="203">
        <v>37043.875</v>
      </c>
      <c r="AC4695" s="203">
        <v>37072.875</v>
      </c>
    </row>
    <row r="4696" spans="1:29" x14ac:dyDescent="0.25">
      <c r="A4696" s="44" t="str">
        <f t="shared" si="366"/>
        <v>US Natural Gas Financial</v>
      </c>
      <c r="B4696" s="44" t="str">
        <f t="shared" si="367"/>
        <v>US</v>
      </c>
      <c r="C4696" s="44" t="str">
        <f t="shared" si="368"/>
        <v>Natural Gas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365</v>
      </c>
      <c r="F4696" s="218">
        <f t="shared" si="370"/>
        <v>1825000</v>
      </c>
      <c r="G4696" s="207">
        <v>1268687</v>
      </c>
      <c r="H4696" s="203">
        <v>37029.594606481478</v>
      </c>
      <c r="I4696" t="s">
        <v>3118</v>
      </c>
      <c r="M4696" t="s">
        <v>2476</v>
      </c>
      <c r="N4696" t="s">
        <v>2711</v>
      </c>
      <c r="O4696" t="s">
        <v>3178</v>
      </c>
      <c r="Q4696" s="204">
        <v>5000</v>
      </c>
      <c r="S4696" t="s">
        <v>2477</v>
      </c>
      <c r="T4696" t="s">
        <v>3899</v>
      </c>
      <c r="U4696" s="206">
        <v>4.4649999999999999</v>
      </c>
      <c r="V4696" t="s">
        <v>3119</v>
      </c>
      <c r="W4696" t="s">
        <v>3390</v>
      </c>
      <c r="X4696" t="s">
        <v>2713</v>
      </c>
      <c r="Y4696" t="s">
        <v>3964</v>
      </c>
      <c r="Z4696" t="s">
        <v>3532</v>
      </c>
      <c r="AA4696" t="s">
        <v>1070</v>
      </c>
      <c r="AB4696" s="203">
        <v>37257.875</v>
      </c>
      <c r="AC4696" s="203">
        <v>37621.875</v>
      </c>
    </row>
    <row r="4697" spans="1:29" x14ac:dyDescent="0.25">
      <c r="A4697" s="44" t="str">
        <f t="shared" si="366"/>
        <v xml:space="preserve"> Natural Gas Physical</v>
      </c>
      <c r="B4697" s="44" t="str">
        <f t="shared" si="367"/>
        <v/>
      </c>
      <c r="C4697" s="44" t="str">
        <f t="shared" si="368"/>
        <v>Natural Gas</v>
      </c>
      <c r="D4697" s="44" t="str">
        <f t="shared" si="369"/>
        <v>Physical</v>
      </c>
      <c r="E4697" s="44">
        <f>IF(VLOOKUP(S4697,'DD-Lookup'!$J$6:$L$50,3,FALSE)="Monthly",(YEAR(AC4697)-YEAR(AB4697))*12+MONTH(AC4697)-MONTH(AB4697)+1,(AC4697-AB4697+1))</f>
        <v>1</v>
      </c>
      <c r="F4697" s="218">
        <f t="shared" si="370"/>
        <v>5000</v>
      </c>
      <c r="G4697" s="207">
        <v>1268689</v>
      </c>
      <c r="H4697" s="203">
        <v>37029.594837962963</v>
      </c>
      <c r="I4697" t="s">
        <v>1071</v>
      </c>
      <c r="M4697" t="s">
        <v>2476</v>
      </c>
      <c r="N4697" t="s">
        <v>2391</v>
      </c>
      <c r="O4697" t="s">
        <v>2538</v>
      </c>
      <c r="P4697" s="204">
        <v>5000</v>
      </c>
      <c r="S4697" t="s">
        <v>4050</v>
      </c>
      <c r="T4697" t="s">
        <v>2392</v>
      </c>
      <c r="U4697" s="206">
        <v>5.2949999999999999</v>
      </c>
      <c r="V4697" t="s">
        <v>1072</v>
      </c>
      <c r="W4697" t="s">
        <v>2394</v>
      </c>
      <c r="X4697" t="s">
        <v>2395</v>
      </c>
      <c r="Y4697" t="s">
        <v>3114</v>
      </c>
      <c r="Z4697" t="s">
        <v>3533</v>
      </c>
      <c r="AA4697">
        <v>798627</v>
      </c>
      <c r="AB4697" s="203">
        <v>37029.875</v>
      </c>
      <c r="AC4697" s="203">
        <v>37029.875</v>
      </c>
    </row>
    <row r="4698" spans="1:29" x14ac:dyDescent="0.25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365</v>
      </c>
      <c r="F4698" s="218">
        <f t="shared" si="370"/>
        <v>1825000</v>
      </c>
      <c r="G4698" s="207">
        <v>1268690</v>
      </c>
      <c r="H4698" s="203">
        <v>37029.594918981478</v>
      </c>
      <c r="I4698" t="s">
        <v>3639</v>
      </c>
      <c r="M4698" t="s">
        <v>2476</v>
      </c>
      <c r="N4698" t="s">
        <v>2711</v>
      </c>
      <c r="O4698" t="s">
        <v>3178</v>
      </c>
      <c r="P4698" s="204">
        <v>5000</v>
      </c>
      <c r="S4698" t="s">
        <v>2477</v>
      </c>
      <c r="T4698" t="s">
        <v>3899</v>
      </c>
      <c r="U4698" s="206">
        <v>4.4550000000000001</v>
      </c>
      <c r="V4698" t="s">
        <v>2361</v>
      </c>
      <c r="W4698" t="s">
        <v>3390</v>
      </c>
      <c r="X4698" t="s">
        <v>2713</v>
      </c>
      <c r="Y4698" t="s">
        <v>3964</v>
      </c>
      <c r="Z4698" t="s">
        <v>3532</v>
      </c>
      <c r="AA4698" t="s">
        <v>1073</v>
      </c>
      <c r="AB4698" s="203">
        <v>37257.875</v>
      </c>
      <c r="AC4698" s="203">
        <v>37621.875</v>
      </c>
    </row>
    <row r="4699" spans="1:29" x14ac:dyDescent="0.25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30</v>
      </c>
      <c r="F4699" s="218">
        <f t="shared" si="370"/>
        <v>300000</v>
      </c>
      <c r="G4699" s="207">
        <v>1268691</v>
      </c>
      <c r="H4699" s="203">
        <v>37029.595011574071</v>
      </c>
      <c r="I4699" t="s">
        <v>2365</v>
      </c>
      <c r="M4699" t="s">
        <v>2476</v>
      </c>
      <c r="N4699" t="s">
        <v>2711</v>
      </c>
      <c r="O4699" t="s">
        <v>2712</v>
      </c>
      <c r="Q4699" s="204">
        <v>10000</v>
      </c>
      <c r="S4699" t="s">
        <v>2477</v>
      </c>
      <c r="T4699" t="s">
        <v>3899</v>
      </c>
      <c r="U4699" s="206">
        <v>4.29</v>
      </c>
      <c r="V4699" t="s">
        <v>2922</v>
      </c>
      <c r="W4699" t="s">
        <v>3390</v>
      </c>
      <c r="X4699" t="s">
        <v>2713</v>
      </c>
      <c r="Y4699" t="s">
        <v>3964</v>
      </c>
      <c r="Z4699" t="s">
        <v>3532</v>
      </c>
      <c r="AA4699" t="s">
        <v>1074</v>
      </c>
      <c r="AB4699" s="203">
        <v>37043.875</v>
      </c>
      <c r="AC4699" s="203">
        <v>37072.875</v>
      </c>
    </row>
    <row r="4700" spans="1:29" x14ac:dyDescent="0.25">
      <c r="A4700" s="44" t="str">
        <f t="shared" si="366"/>
        <v>US Power Physical</v>
      </c>
      <c r="B4700" s="44" t="str">
        <f t="shared" si="367"/>
        <v>US</v>
      </c>
      <c r="C4700" s="44" t="str">
        <f t="shared" si="368"/>
        <v>Power</v>
      </c>
      <c r="D4700" s="44" t="str">
        <f t="shared" si="369"/>
        <v>Physical</v>
      </c>
      <c r="E4700" s="44">
        <f>IF(VLOOKUP(S4700,'DD-Lookup'!$J$6:$L$50,3,FALSE)="Monthly",(YEAR(AC4700)-YEAR(AB4700))*12+MONTH(AC4700)-MONTH(AB4700)+1,(AC4700-AB4700+1))</f>
        <v>5</v>
      </c>
      <c r="F4700" s="218">
        <f t="shared" si="370"/>
        <v>250</v>
      </c>
      <c r="G4700" s="207">
        <v>1268692</v>
      </c>
      <c r="H4700" s="203">
        <v>37029.59516203704</v>
      </c>
      <c r="I4700" t="s">
        <v>2669</v>
      </c>
      <c r="M4700" t="s">
        <v>3301</v>
      </c>
      <c r="N4700" t="s">
        <v>2631</v>
      </c>
      <c r="O4700" t="s">
        <v>2727</v>
      </c>
      <c r="Q4700" s="204">
        <v>50</v>
      </c>
      <c r="S4700" t="s">
        <v>2475</v>
      </c>
      <c r="T4700" t="s">
        <v>3899</v>
      </c>
      <c r="U4700" s="206">
        <v>75</v>
      </c>
      <c r="V4700" t="s">
        <v>1642</v>
      </c>
      <c r="W4700" t="s">
        <v>2660</v>
      </c>
      <c r="X4700" t="s">
        <v>2639</v>
      </c>
      <c r="Y4700" t="s">
        <v>4166</v>
      </c>
      <c r="Z4700" t="s">
        <v>3527</v>
      </c>
      <c r="AA4700">
        <v>615729.1</v>
      </c>
      <c r="AB4700" s="203">
        <v>37074.875</v>
      </c>
      <c r="AC4700" s="203">
        <v>37078.875</v>
      </c>
    </row>
    <row r="4701" spans="1:29" x14ac:dyDescent="0.25">
      <c r="A4701" s="44" t="str">
        <f t="shared" si="366"/>
        <v>US Power Financial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30</v>
      </c>
      <c r="F4701" s="218">
        <f t="shared" si="370"/>
        <v>1500</v>
      </c>
      <c r="G4701" s="207">
        <v>1268694</v>
      </c>
      <c r="H4701" s="203">
        <v>37029.595451388886</v>
      </c>
      <c r="I4701" t="s">
        <v>2699</v>
      </c>
      <c r="M4701" t="s">
        <v>3301</v>
      </c>
      <c r="N4701" t="s">
        <v>4162</v>
      </c>
      <c r="O4701" t="s">
        <v>1075</v>
      </c>
      <c r="Q4701" s="204">
        <v>50</v>
      </c>
      <c r="S4701" t="s">
        <v>2475</v>
      </c>
      <c r="T4701" t="s">
        <v>3899</v>
      </c>
      <c r="U4701" s="206">
        <v>59.75</v>
      </c>
      <c r="V4701" t="s">
        <v>3093</v>
      </c>
      <c r="W4701" t="s">
        <v>2656</v>
      </c>
      <c r="X4701" t="s">
        <v>2681</v>
      </c>
      <c r="Y4701" t="s">
        <v>4166</v>
      </c>
      <c r="Z4701" t="s">
        <v>3532</v>
      </c>
      <c r="AA4701">
        <v>615730.1</v>
      </c>
      <c r="AB4701" s="203">
        <v>37043.875</v>
      </c>
      <c r="AC4701" s="203">
        <v>37072.875</v>
      </c>
    </row>
    <row r="4702" spans="1:29" x14ac:dyDescent="0.25">
      <c r="A4702" s="44" t="str">
        <f t="shared" si="366"/>
        <v xml:space="preserve"> Metals Financial</v>
      </c>
      <c r="B4702" s="44" t="str">
        <f t="shared" si="367"/>
        <v/>
      </c>
      <c r="C4702" s="44" t="str">
        <f t="shared" si="368"/>
        <v>Metals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</v>
      </c>
      <c r="F4702" s="218">
        <f t="shared" si="370"/>
        <v>20</v>
      </c>
      <c r="G4702" s="207">
        <v>1268695</v>
      </c>
      <c r="H4702" s="203">
        <v>37029.595879629633</v>
      </c>
      <c r="I4702" t="s">
        <v>3838</v>
      </c>
      <c r="M4702" t="s">
        <v>2482</v>
      </c>
      <c r="N4702" t="s">
        <v>3951</v>
      </c>
      <c r="O4702" t="s">
        <v>3952</v>
      </c>
      <c r="Q4702" s="204">
        <v>20</v>
      </c>
      <c r="S4702" t="s">
        <v>3898</v>
      </c>
      <c r="T4702" t="s">
        <v>3899</v>
      </c>
      <c r="U4702" s="206">
        <v>1551</v>
      </c>
      <c r="V4702" t="s">
        <v>3840</v>
      </c>
      <c r="W4702" t="s">
        <v>2774</v>
      </c>
      <c r="X4702" t="s">
        <v>3902</v>
      </c>
      <c r="Y4702" t="s">
        <v>3903</v>
      </c>
      <c r="Z4702" t="s">
        <v>3904</v>
      </c>
      <c r="AA4702">
        <v>2140032</v>
      </c>
    </row>
    <row r="4703" spans="1:29" x14ac:dyDescent="0.25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30</v>
      </c>
      <c r="F4703" s="218">
        <f t="shared" si="370"/>
        <v>225000</v>
      </c>
      <c r="G4703" s="207">
        <v>1268697</v>
      </c>
      <c r="H4703" s="203">
        <v>37029.59646990741</v>
      </c>
      <c r="I4703" t="s">
        <v>2672</v>
      </c>
      <c r="M4703" t="s">
        <v>2476</v>
      </c>
      <c r="N4703" t="s">
        <v>2711</v>
      </c>
      <c r="O4703" t="s">
        <v>2712</v>
      </c>
      <c r="P4703" s="204">
        <v>7500</v>
      </c>
      <c r="S4703" t="s">
        <v>2477</v>
      </c>
      <c r="T4703" t="s">
        <v>3899</v>
      </c>
      <c r="U4703" s="206">
        <v>4.28</v>
      </c>
      <c r="V4703" t="s">
        <v>3678</v>
      </c>
      <c r="W4703" t="s">
        <v>3390</v>
      </c>
      <c r="X4703" t="s">
        <v>2713</v>
      </c>
      <c r="Y4703" t="s">
        <v>3964</v>
      </c>
      <c r="Z4703" t="s">
        <v>3532</v>
      </c>
      <c r="AA4703" t="s">
        <v>1076</v>
      </c>
      <c r="AB4703" s="203">
        <v>37043.875</v>
      </c>
      <c r="AC4703" s="203">
        <v>37072.875</v>
      </c>
    </row>
    <row r="4704" spans="1:29" x14ac:dyDescent="0.25">
      <c r="A4704" s="44" t="str">
        <f t="shared" si="366"/>
        <v>US Power Physical</v>
      </c>
      <c r="B4704" s="44" t="str">
        <f t="shared" si="367"/>
        <v>US</v>
      </c>
      <c r="C4704" s="44" t="str">
        <f t="shared" si="368"/>
        <v>Power</v>
      </c>
      <c r="D4704" s="44" t="str">
        <f t="shared" si="369"/>
        <v>Physical</v>
      </c>
      <c r="E4704" s="44">
        <f>IF(VLOOKUP(S4704,'DD-Lookup'!$J$6:$L$50,3,FALSE)="Monthly",(YEAR(AC4704)-YEAR(AB4704))*12+MONTH(AC4704)-MONTH(AB4704)+1,(AC4704-AB4704+1))</f>
        <v>30</v>
      </c>
      <c r="F4704" s="218">
        <f t="shared" si="370"/>
        <v>1500</v>
      </c>
      <c r="G4704" s="207">
        <v>1268698</v>
      </c>
      <c r="H4704" s="203">
        <v>37029.59684027778</v>
      </c>
      <c r="I4704" t="s">
        <v>4174</v>
      </c>
      <c r="M4704" t="s">
        <v>3301</v>
      </c>
      <c r="N4704" t="s">
        <v>2631</v>
      </c>
      <c r="O4704" t="s">
        <v>2344</v>
      </c>
      <c r="P4704" s="204">
        <v>50</v>
      </c>
      <c r="S4704" t="s">
        <v>2475</v>
      </c>
      <c r="T4704" t="s">
        <v>3899</v>
      </c>
      <c r="U4704" s="206">
        <v>68</v>
      </c>
      <c r="V4704" t="s">
        <v>2334</v>
      </c>
      <c r="W4704" t="s">
        <v>2644</v>
      </c>
      <c r="X4704" t="s">
        <v>2709</v>
      </c>
      <c r="Y4704" t="s">
        <v>4166</v>
      </c>
      <c r="Z4704" t="s">
        <v>3527</v>
      </c>
      <c r="AA4704">
        <v>615731.1</v>
      </c>
      <c r="AB4704" s="203">
        <v>37043.594444444447</v>
      </c>
      <c r="AC4704" s="203">
        <v>37072.594444444447</v>
      </c>
    </row>
    <row r="4705" spans="1:29" x14ac:dyDescent="0.25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30</v>
      </c>
      <c r="F4705" s="218">
        <f t="shared" si="370"/>
        <v>150000</v>
      </c>
      <c r="G4705" s="207">
        <v>1268699</v>
      </c>
      <c r="H4705" s="203">
        <v>37029.596921296295</v>
      </c>
      <c r="I4705" t="s">
        <v>2717</v>
      </c>
      <c r="M4705" t="s">
        <v>2476</v>
      </c>
      <c r="N4705" t="s">
        <v>2711</v>
      </c>
      <c r="O4705" t="s">
        <v>2712</v>
      </c>
      <c r="P4705" s="204">
        <v>5000</v>
      </c>
      <c r="S4705" t="s">
        <v>2477</v>
      </c>
      <c r="T4705" t="s">
        <v>3899</v>
      </c>
      <c r="U4705" s="206">
        <v>4.28</v>
      </c>
      <c r="V4705" t="s">
        <v>2926</v>
      </c>
      <c r="W4705" t="s">
        <v>3390</v>
      </c>
      <c r="X4705" t="s">
        <v>2713</v>
      </c>
      <c r="Y4705" t="s">
        <v>3964</v>
      </c>
      <c r="Z4705" t="s">
        <v>3532</v>
      </c>
      <c r="AA4705" t="s">
        <v>1077</v>
      </c>
      <c r="AB4705" s="203">
        <v>37043.875</v>
      </c>
      <c r="AC4705" s="203">
        <v>37072.875</v>
      </c>
    </row>
    <row r="4706" spans="1:29" x14ac:dyDescent="0.25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151</v>
      </c>
      <c r="F4706" s="218">
        <f t="shared" si="370"/>
        <v>755000</v>
      </c>
      <c r="G4706" s="207">
        <v>1268700</v>
      </c>
      <c r="H4706" s="203">
        <v>37029.596979166665</v>
      </c>
      <c r="I4706" t="s">
        <v>2949</v>
      </c>
      <c r="M4706" t="s">
        <v>2476</v>
      </c>
      <c r="N4706" t="s">
        <v>2711</v>
      </c>
      <c r="O4706" t="s">
        <v>3148</v>
      </c>
      <c r="Q4706" s="204">
        <v>5000</v>
      </c>
      <c r="S4706" t="s">
        <v>2477</v>
      </c>
      <c r="T4706" t="s">
        <v>3899</v>
      </c>
      <c r="U4706" s="206">
        <v>4.7750000000000004</v>
      </c>
      <c r="V4706" t="s">
        <v>2950</v>
      </c>
      <c r="W4706" t="s">
        <v>3390</v>
      </c>
      <c r="X4706" t="s">
        <v>2713</v>
      </c>
      <c r="Y4706" t="s">
        <v>3964</v>
      </c>
      <c r="Z4706" t="s">
        <v>3532</v>
      </c>
      <c r="AA4706" t="s">
        <v>1078</v>
      </c>
      <c r="AB4706" s="203">
        <v>37196</v>
      </c>
      <c r="AC4706" s="203">
        <v>37346</v>
      </c>
    </row>
    <row r="4707" spans="1:29" x14ac:dyDescent="0.25">
      <c r="A4707" s="44" t="str">
        <f t="shared" si="366"/>
        <v>US Petchems Financial</v>
      </c>
      <c r="B4707" s="44" t="str">
        <f t="shared" si="367"/>
        <v>US</v>
      </c>
      <c r="C4707" s="44" t="str">
        <f t="shared" si="368"/>
        <v>Petchems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1</v>
      </c>
      <c r="F4707" s="218">
        <f t="shared" si="370"/>
        <v>10000</v>
      </c>
      <c r="G4707" s="207">
        <v>1268703</v>
      </c>
      <c r="H4707" s="203">
        <v>37029.597638888888</v>
      </c>
      <c r="I4707" t="s">
        <v>1079</v>
      </c>
      <c r="M4707" t="s">
        <v>3215</v>
      </c>
      <c r="N4707" t="s">
        <v>1080</v>
      </c>
      <c r="O4707" t="s">
        <v>1081</v>
      </c>
      <c r="Q4707" s="204">
        <v>10000</v>
      </c>
      <c r="S4707" t="s">
        <v>3235</v>
      </c>
      <c r="T4707" t="s">
        <v>3899</v>
      </c>
      <c r="U4707" s="206">
        <v>1.1399999999999999</v>
      </c>
      <c r="V4707" t="s">
        <v>1082</v>
      </c>
      <c r="W4707" t="s">
        <v>1083</v>
      </c>
      <c r="X4707" t="s">
        <v>1084</v>
      </c>
      <c r="Y4707" t="s">
        <v>3964</v>
      </c>
      <c r="Z4707" t="s">
        <v>3532</v>
      </c>
      <c r="AA4707" t="s">
        <v>1085</v>
      </c>
      <c r="AB4707" s="203">
        <v>37104.875</v>
      </c>
      <c r="AC4707" s="203">
        <v>37134.875</v>
      </c>
    </row>
    <row r="4708" spans="1:29" x14ac:dyDescent="0.25">
      <c r="A4708" s="44" t="str">
        <f t="shared" si="366"/>
        <v>US Power Physical</v>
      </c>
      <c r="B4708" s="44" t="str">
        <f t="shared" si="367"/>
        <v>US</v>
      </c>
      <c r="C4708" s="44" t="str">
        <f t="shared" si="368"/>
        <v>Power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92</v>
      </c>
      <c r="F4708" s="218">
        <f t="shared" si="370"/>
        <v>4600</v>
      </c>
      <c r="G4708" s="207">
        <v>1268707</v>
      </c>
      <c r="H4708" s="203">
        <v>37029.599016203705</v>
      </c>
      <c r="I4708" t="s">
        <v>2666</v>
      </c>
      <c r="M4708" t="s">
        <v>3301</v>
      </c>
      <c r="N4708" t="s">
        <v>2631</v>
      </c>
      <c r="O4708" t="s">
        <v>2658</v>
      </c>
      <c r="Q4708" s="204">
        <v>50</v>
      </c>
      <c r="S4708" t="s">
        <v>2475</v>
      </c>
      <c r="T4708" t="s">
        <v>3899</v>
      </c>
      <c r="U4708" s="206">
        <v>37</v>
      </c>
      <c r="V4708" t="s">
        <v>1174</v>
      </c>
      <c r="W4708" t="s">
        <v>2660</v>
      </c>
      <c r="X4708" t="s">
        <v>2661</v>
      </c>
      <c r="Y4708" t="s">
        <v>4166</v>
      </c>
      <c r="Z4708" t="s">
        <v>3527</v>
      </c>
      <c r="AA4708">
        <v>615732.1</v>
      </c>
      <c r="AB4708" s="203">
        <v>37165.71597222222</v>
      </c>
      <c r="AC4708" s="203">
        <v>37256.71597222222</v>
      </c>
    </row>
    <row r="4709" spans="1:29" x14ac:dyDescent="0.25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10</v>
      </c>
      <c r="F4709" s="218">
        <f t="shared" si="370"/>
        <v>250000</v>
      </c>
      <c r="G4709" s="207">
        <v>1268714</v>
      </c>
      <c r="H4709" s="203">
        <v>37029.601134259261</v>
      </c>
      <c r="I4709" t="s">
        <v>3639</v>
      </c>
      <c r="M4709" t="s">
        <v>2476</v>
      </c>
      <c r="N4709" t="s">
        <v>2711</v>
      </c>
      <c r="O4709" t="s">
        <v>558</v>
      </c>
      <c r="Q4709" s="204">
        <v>25000</v>
      </c>
      <c r="S4709" t="s">
        <v>2477</v>
      </c>
      <c r="T4709" t="s">
        <v>3899</v>
      </c>
      <c r="U4709" s="206">
        <v>4.2350000000000003</v>
      </c>
      <c r="V4709" t="s">
        <v>4121</v>
      </c>
      <c r="W4709" t="s">
        <v>3181</v>
      </c>
      <c r="X4709" t="s">
        <v>2306</v>
      </c>
      <c r="Y4709" t="s">
        <v>3964</v>
      </c>
      <c r="Z4709" t="s">
        <v>3532</v>
      </c>
      <c r="AA4709" t="s">
        <v>1086</v>
      </c>
      <c r="AB4709" s="203">
        <v>37033.875</v>
      </c>
      <c r="AC4709" s="203">
        <v>37042.875</v>
      </c>
    </row>
    <row r="4710" spans="1:29" x14ac:dyDescent="0.25">
      <c r="A4710" s="44" t="str">
        <f t="shared" si="366"/>
        <v>US Natural Gas Financial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151</v>
      </c>
      <c r="F4710" s="218">
        <f t="shared" si="370"/>
        <v>755000</v>
      </c>
      <c r="G4710" s="207">
        <v>1268718</v>
      </c>
      <c r="H4710" s="203">
        <v>37029.601956018516</v>
      </c>
      <c r="I4710" t="s">
        <v>2474</v>
      </c>
      <c r="M4710" t="s">
        <v>2476</v>
      </c>
      <c r="N4710" t="s">
        <v>2711</v>
      </c>
      <c r="O4710" t="s">
        <v>3148</v>
      </c>
      <c r="Q4710" s="204">
        <v>5000</v>
      </c>
      <c r="S4710" t="s">
        <v>2477</v>
      </c>
      <c r="T4710" t="s">
        <v>3899</v>
      </c>
      <c r="U4710" s="206">
        <v>4.7750000000000004</v>
      </c>
      <c r="V4710" t="s">
        <v>2780</v>
      </c>
      <c r="W4710" t="s">
        <v>3390</v>
      </c>
      <c r="X4710" t="s">
        <v>2713</v>
      </c>
      <c r="Y4710" t="s">
        <v>3964</v>
      </c>
      <c r="Z4710" t="s">
        <v>3532</v>
      </c>
      <c r="AA4710" t="s">
        <v>1087</v>
      </c>
      <c r="AB4710" s="203">
        <v>37196</v>
      </c>
      <c r="AC4710" s="203">
        <v>37346</v>
      </c>
    </row>
    <row r="4711" spans="1:29" x14ac:dyDescent="0.25">
      <c r="A4711" s="44" t="str">
        <f t="shared" si="366"/>
        <v>US Natural Gas Financial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30</v>
      </c>
      <c r="F4711" s="218">
        <f t="shared" si="370"/>
        <v>300000</v>
      </c>
      <c r="G4711" s="207">
        <v>1268719</v>
      </c>
      <c r="H4711" s="203">
        <v>37029.602256944447</v>
      </c>
      <c r="I4711" t="s">
        <v>4149</v>
      </c>
      <c r="M4711" t="s">
        <v>2476</v>
      </c>
      <c r="N4711" t="s">
        <v>2711</v>
      </c>
      <c r="O4711" t="s">
        <v>2712</v>
      </c>
      <c r="P4711" s="204">
        <v>10000</v>
      </c>
      <c r="S4711" t="s">
        <v>2477</v>
      </c>
      <c r="T4711" t="s">
        <v>3899</v>
      </c>
      <c r="U4711" s="206">
        <v>4.2850000000000001</v>
      </c>
      <c r="V4711" t="s">
        <v>1785</v>
      </c>
      <c r="W4711" t="s">
        <v>3390</v>
      </c>
      <c r="X4711" t="s">
        <v>2713</v>
      </c>
      <c r="Y4711" t="s">
        <v>3964</v>
      </c>
      <c r="Z4711" t="s">
        <v>3532</v>
      </c>
      <c r="AA4711" t="s">
        <v>1088</v>
      </c>
      <c r="AB4711" s="203">
        <v>37043.875</v>
      </c>
      <c r="AC4711" s="203">
        <v>37072.875</v>
      </c>
    </row>
    <row r="4712" spans="1:29" x14ac:dyDescent="0.25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30</v>
      </c>
      <c r="F4712" s="218">
        <f t="shared" si="370"/>
        <v>3000</v>
      </c>
      <c r="G4712" s="207">
        <v>1268720</v>
      </c>
      <c r="H4712" s="203">
        <v>37029.602789351855</v>
      </c>
      <c r="I4712" t="s">
        <v>2757</v>
      </c>
      <c r="M4712" t="s">
        <v>2476</v>
      </c>
      <c r="N4712" t="s">
        <v>2884</v>
      </c>
      <c r="O4712" t="s">
        <v>2519</v>
      </c>
      <c r="Q4712" s="204">
        <v>100</v>
      </c>
      <c r="S4712" t="s">
        <v>2885</v>
      </c>
      <c r="T4712" t="s">
        <v>3899</v>
      </c>
      <c r="U4712" s="206">
        <v>0.13750000000000001</v>
      </c>
      <c r="V4712" t="s">
        <v>2561</v>
      </c>
      <c r="W4712" t="s">
        <v>2886</v>
      </c>
      <c r="X4712" t="s">
        <v>2887</v>
      </c>
      <c r="Y4712" t="s">
        <v>3964</v>
      </c>
      <c r="Z4712" t="s">
        <v>3532</v>
      </c>
      <c r="AA4712" t="s">
        <v>1089</v>
      </c>
      <c r="AB4712" s="203">
        <v>37043</v>
      </c>
      <c r="AC4712" s="203">
        <v>37072</v>
      </c>
    </row>
    <row r="4713" spans="1:29" x14ac:dyDescent="0.25">
      <c r="A4713" s="44" t="str">
        <f t="shared" si="366"/>
        <v>US Natural Gas Financial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30</v>
      </c>
      <c r="F4713" s="218">
        <f t="shared" si="370"/>
        <v>150000</v>
      </c>
      <c r="G4713" s="207">
        <v>1268722</v>
      </c>
      <c r="H4713" s="203">
        <v>37029.60297453704</v>
      </c>
      <c r="I4713" t="s">
        <v>2719</v>
      </c>
      <c r="M4713" t="s">
        <v>2476</v>
      </c>
      <c r="N4713" t="s">
        <v>2711</v>
      </c>
      <c r="O4713" t="s">
        <v>2712</v>
      </c>
      <c r="P4713" s="204">
        <v>5000</v>
      </c>
      <c r="S4713" t="s">
        <v>2477</v>
      </c>
      <c r="T4713" t="s">
        <v>3899</v>
      </c>
      <c r="U4713" s="206">
        <v>4.29</v>
      </c>
      <c r="V4713" t="s">
        <v>2720</v>
      </c>
      <c r="W4713" t="s">
        <v>3390</v>
      </c>
      <c r="X4713" t="s">
        <v>2713</v>
      </c>
      <c r="Y4713" t="s">
        <v>3964</v>
      </c>
      <c r="Z4713" t="s">
        <v>3532</v>
      </c>
      <c r="AA4713" t="s">
        <v>1090</v>
      </c>
      <c r="AB4713" s="203">
        <v>37043.875</v>
      </c>
      <c r="AC4713" s="203">
        <v>37072.875</v>
      </c>
    </row>
    <row r="4714" spans="1:29" x14ac:dyDescent="0.25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30</v>
      </c>
      <c r="F4714" s="218">
        <f t="shared" si="370"/>
        <v>450000</v>
      </c>
      <c r="G4714" s="207">
        <v>1268728</v>
      </c>
      <c r="H4714" s="203">
        <v>37029.603564814817</v>
      </c>
      <c r="I4714" t="s">
        <v>2719</v>
      </c>
      <c r="M4714" t="s">
        <v>2476</v>
      </c>
      <c r="N4714" t="s">
        <v>2711</v>
      </c>
      <c r="O4714" t="s">
        <v>2712</v>
      </c>
      <c r="P4714" s="204">
        <v>15000</v>
      </c>
      <c r="S4714" t="s">
        <v>2477</v>
      </c>
      <c r="T4714" t="s">
        <v>3899</v>
      </c>
      <c r="U4714" s="206">
        <v>4.29</v>
      </c>
      <c r="V4714" t="s">
        <v>2720</v>
      </c>
      <c r="W4714" t="s">
        <v>3390</v>
      </c>
      <c r="X4714" t="s">
        <v>2713</v>
      </c>
      <c r="Y4714" t="s">
        <v>3964</v>
      </c>
      <c r="Z4714" t="s">
        <v>3532</v>
      </c>
      <c r="AA4714" t="s">
        <v>1091</v>
      </c>
      <c r="AB4714" s="203">
        <v>37043.875</v>
      </c>
      <c r="AC4714" s="203">
        <v>37072.875</v>
      </c>
    </row>
    <row r="4715" spans="1:29" x14ac:dyDescent="0.25">
      <c r="A4715" s="44" t="str">
        <f t="shared" si="366"/>
        <v>US Power Physical</v>
      </c>
      <c r="B4715" s="44" t="str">
        <f t="shared" si="367"/>
        <v>US</v>
      </c>
      <c r="C4715" s="44" t="str">
        <f t="shared" si="368"/>
        <v>Power</v>
      </c>
      <c r="D4715" s="44" t="str">
        <f t="shared" si="369"/>
        <v>Physical</v>
      </c>
      <c r="E4715" s="44">
        <f>IF(VLOOKUP(S4715,'DD-Lookup'!$J$6:$L$50,3,FALSE)="Monthly",(YEAR(AC4715)-YEAR(AB4715))*12+MONTH(AC4715)-MONTH(AB4715)+1,(AC4715-AB4715+1))</f>
        <v>92</v>
      </c>
      <c r="F4715" s="218">
        <f t="shared" si="370"/>
        <v>4600</v>
      </c>
      <c r="G4715" s="207">
        <v>1268729</v>
      </c>
      <c r="H4715" s="203">
        <v>37029.603738425925</v>
      </c>
      <c r="I4715" t="s">
        <v>2662</v>
      </c>
      <c r="M4715" t="s">
        <v>3301</v>
      </c>
      <c r="N4715" t="s">
        <v>2631</v>
      </c>
      <c r="O4715" t="s">
        <v>2370</v>
      </c>
      <c r="Q4715" s="204">
        <v>50</v>
      </c>
      <c r="S4715" t="s">
        <v>2475</v>
      </c>
      <c r="T4715" t="s">
        <v>3899</v>
      </c>
      <c r="U4715" s="206">
        <v>39.75</v>
      </c>
      <c r="V4715" t="s">
        <v>255</v>
      </c>
      <c r="W4715" t="s">
        <v>2708</v>
      </c>
      <c r="X4715" t="s">
        <v>2709</v>
      </c>
      <c r="Y4715" t="s">
        <v>4166</v>
      </c>
      <c r="Z4715" t="s">
        <v>3527</v>
      </c>
      <c r="AA4715">
        <v>615736.1</v>
      </c>
      <c r="AB4715" s="203">
        <v>37165.594444444447</v>
      </c>
      <c r="AC4715" s="203">
        <v>37256.594444444447</v>
      </c>
    </row>
    <row r="4716" spans="1:29" x14ac:dyDescent="0.25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151</v>
      </c>
      <c r="F4716" s="218">
        <f t="shared" si="370"/>
        <v>755000</v>
      </c>
      <c r="G4716" s="207">
        <v>1268730</v>
      </c>
      <c r="H4716" s="203">
        <v>37029.603773148148</v>
      </c>
      <c r="I4716" t="s">
        <v>2690</v>
      </c>
      <c r="M4716" t="s">
        <v>2476</v>
      </c>
      <c r="N4716" t="s">
        <v>2711</v>
      </c>
      <c r="O4716" t="s">
        <v>3148</v>
      </c>
      <c r="Q4716" s="204">
        <v>5000</v>
      </c>
      <c r="S4716" t="s">
        <v>2477</v>
      </c>
      <c r="T4716" t="s">
        <v>3899</v>
      </c>
      <c r="U4716" s="206">
        <v>4.78</v>
      </c>
      <c r="V4716" t="s">
        <v>3855</v>
      </c>
      <c r="W4716" t="s">
        <v>3390</v>
      </c>
      <c r="X4716" t="s">
        <v>2713</v>
      </c>
      <c r="Y4716" t="s">
        <v>3964</v>
      </c>
      <c r="Z4716" t="s">
        <v>3532</v>
      </c>
      <c r="AA4716" t="s">
        <v>1092</v>
      </c>
      <c r="AB4716" s="203">
        <v>37196</v>
      </c>
      <c r="AC4716" s="203">
        <v>37346</v>
      </c>
    </row>
    <row r="4717" spans="1:29" x14ac:dyDescent="0.25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31</v>
      </c>
      <c r="F4717" s="218">
        <f t="shared" si="370"/>
        <v>155000</v>
      </c>
      <c r="G4717" s="207">
        <v>1268731</v>
      </c>
      <c r="H4717" s="203">
        <v>37029.603784722225</v>
      </c>
      <c r="I4717" t="s">
        <v>2420</v>
      </c>
      <c r="M4717" t="s">
        <v>2476</v>
      </c>
      <c r="N4717" t="s">
        <v>2711</v>
      </c>
      <c r="O4717" t="s">
        <v>2724</v>
      </c>
      <c r="Q4717" s="204">
        <v>5000</v>
      </c>
      <c r="S4717" t="s">
        <v>2477</v>
      </c>
      <c r="T4717" t="s">
        <v>3899</v>
      </c>
      <c r="U4717" s="206">
        <v>4.4450000000000003</v>
      </c>
      <c r="V4717" t="s">
        <v>4044</v>
      </c>
      <c r="W4717" t="s">
        <v>3390</v>
      </c>
      <c r="X4717" t="s">
        <v>2713</v>
      </c>
      <c r="Y4717" t="s">
        <v>3964</v>
      </c>
      <c r="Z4717" t="s">
        <v>3532</v>
      </c>
      <c r="AA4717" t="s">
        <v>1093</v>
      </c>
      <c r="AB4717" s="203">
        <v>37104.875</v>
      </c>
      <c r="AC4717" s="203">
        <v>37134.875</v>
      </c>
    </row>
    <row r="4718" spans="1:29" x14ac:dyDescent="0.25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18">
        <f t="shared" si="370"/>
        <v>25000</v>
      </c>
      <c r="G4718" s="207">
        <v>1268736</v>
      </c>
      <c r="H4718" s="203">
        <v>37029.604409722226</v>
      </c>
      <c r="I4718" t="s">
        <v>4149</v>
      </c>
      <c r="M4718" t="s">
        <v>3626</v>
      </c>
      <c r="N4718" t="s">
        <v>4150</v>
      </c>
      <c r="O4718" t="s">
        <v>4151</v>
      </c>
      <c r="P4718" s="204">
        <v>25000</v>
      </c>
      <c r="S4718" t="s">
        <v>2483</v>
      </c>
      <c r="T4718" t="s">
        <v>3899</v>
      </c>
      <c r="U4718" s="206">
        <v>29.9</v>
      </c>
      <c r="V4718" t="s">
        <v>2372</v>
      </c>
      <c r="W4718" t="s">
        <v>4153</v>
      </c>
      <c r="X4718" t="s">
        <v>4154</v>
      </c>
      <c r="Y4718" t="s">
        <v>3964</v>
      </c>
      <c r="Z4718" t="s">
        <v>3532</v>
      </c>
      <c r="AA4718" t="s">
        <v>1094</v>
      </c>
      <c r="AB4718" s="203">
        <v>37043</v>
      </c>
      <c r="AC4718" s="203">
        <v>37072</v>
      </c>
    </row>
    <row r="4719" spans="1:29" x14ac:dyDescent="0.25">
      <c r="A4719" s="44" t="str">
        <f t="shared" si="366"/>
        <v>US Crude Financial</v>
      </c>
      <c r="B4719" s="44" t="str">
        <f t="shared" si="367"/>
        <v>US</v>
      </c>
      <c r="C4719" s="44" t="str">
        <f t="shared" si="368"/>
        <v>Crude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18">
        <f t="shared" si="370"/>
        <v>50000</v>
      </c>
      <c r="G4719" s="207">
        <v>1268739</v>
      </c>
      <c r="H4719" s="203">
        <v>37029.604710648149</v>
      </c>
      <c r="I4719" t="s">
        <v>4149</v>
      </c>
      <c r="M4719" t="s">
        <v>3626</v>
      </c>
      <c r="N4719" t="s">
        <v>4150</v>
      </c>
      <c r="O4719" t="s">
        <v>2550</v>
      </c>
      <c r="P4719" s="204">
        <v>50000</v>
      </c>
      <c r="S4719" t="s">
        <v>2483</v>
      </c>
      <c r="T4719" t="s">
        <v>3899</v>
      </c>
      <c r="U4719" s="206">
        <v>30.32</v>
      </c>
      <c r="V4719" t="s">
        <v>2999</v>
      </c>
      <c r="W4719" t="s">
        <v>4153</v>
      </c>
      <c r="X4719" t="s">
        <v>4154</v>
      </c>
      <c r="Y4719" t="s">
        <v>3964</v>
      </c>
      <c r="Z4719" t="s">
        <v>3532</v>
      </c>
      <c r="AA4719" t="s">
        <v>1095</v>
      </c>
      <c r="AB4719" s="203">
        <v>37073</v>
      </c>
      <c r="AC4719" s="203">
        <v>37103</v>
      </c>
    </row>
    <row r="4720" spans="1:29" x14ac:dyDescent="0.25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30</v>
      </c>
      <c r="F4720" s="218">
        <f t="shared" si="370"/>
        <v>450000</v>
      </c>
      <c r="G4720" s="207">
        <v>1268741</v>
      </c>
      <c r="H4720" s="203">
        <v>37029.604745370372</v>
      </c>
      <c r="I4720" t="s">
        <v>2654</v>
      </c>
      <c r="M4720" t="s">
        <v>2476</v>
      </c>
      <c r="N4720" t="s">
        <v>2711</v>
      </c>
      <c r="O4720" t="s">
        <v>2712</v>
      </c>
      <c r="P4720" s="204">
        <v>15000</v>
      </c>
      <c r="S4720" t="s">
        <v>2477</v>
      </c>
      <c r="T4720" t="s">
        <v>3899</v>
      </c>
      <c r="U4720" s="206">
        <v>4.29</v>
      </c>
      <c r="V4720" t="s">
        <v>2349</v>
      </c>
      <c r="W4720" t="s">
        <v>3390</v>
      </c>
      <c r="X4720" t="s">
        <v>2713</v>
      </c>
      <c r="Y4720" t="s">
        <v>3964</v>
      </c>
      <c r="Z4720" t="s">
        <v>3532</v>
      </c>
      <c r="AA4720" t="s">
        <v>1096</v>
      </c>
      <c r="AB4720" s="203">
        <v>37043.875</v>
      </c>
      <c r="AC4720" s="203">
        <v>37072.875</v>
      </c>
    </row>
    <row r="4721" spans="1:29" x14ac:dyDescent="0.25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30</v>
      </c>
      <c r="F4721" s="218">
        <f t="shared" si="370"/>
        <v>150000</v>
      </c>
      <c r="G4721" s="207">
        <v>1268740</v>
      </c>
      <c r="H4721" s="203">
        <v>37029.604745370372</v>
      </c>
      <c r="I4721" t="s">
        <v>3240</v>
      </c>
      <c r="M4721" t="s">
        <v>2476</v>
      </c>
      <c r="N4721" t="s">
        <v>3125</v>
      </c>
      <c r="O4721" t="s">
        <v>2403</v>
      </c>
      <c r="P4721" s="204">
        <v>5000</v>
      </c>
      <c r="S4721" t="s">
        <v>2477</v>
      </c>
      <c r="T4721" t="s">
        <v>3899</v>
      </c>
      <c r="U4721" s="206">
        <v>-1.4</v>
      </c>
      <c r="V4721" t="s">
        <v>3676</v>
      </c>
      <c r="W4721" t="s">
        <v>2404</v>
      </c>
      <c r="X4721" t="s">
        <v>2405</v>
      </c>
      <c r="Y4721" t="s">
        <v>3964</v>
      </c>
      <c r="Z4721" t="s">
        <v>3532</v>
      </c>
      <c r="AA4721" t="s">
        <v>1097</v>
      </c>
      <c r="AB4721" s="203">
        <v>37043.875</v>
      </c>
      <c r="AC4721" s="203">
        <v>37072.875</v>
      </c>
    </row>
    <row r="4722" spans="1:29" x14ac:dyDescent="0.25">
      <c r="A4722" s="44" t="str">
        <f t="shared" si="366"/>
        <v>US Crude Financial</v>
      </c>
      <c r="B4722" s="44" t="str">
        <f t="shared" si="367"/>
        <v>US</v>
      </c>
      <c r="C4722" s="44" t="str">
        <f t="shared" si="368"/>
        <v>Crude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1</v>
      </c>
      <c r="F4722" s="218">
        <f t="shared" si="370"/>
        <v>25000</v>
      </c>
      <c r="G4722" s="207">
        <v>1268742</v>
      </c>
      <c r="H4722" s="203">
        <v>37029.604930555557</v>
      </c>
      <c r="I4722" t="s">
        <v>4149</v>
      </c>
      <c r="M4722" t="s">
        <v>3626</v>
      </c>
      <c r="N4722" t="s">
        <v>4150</v>
      </c>
      <c r="O4722" t="s">
        <v>4151</v>
      </c>
      <c r="P4722" s="204">
        <v>25000</v>
      </c>
      <c r="S4722" t="s">
        <v>2483</v>
      </c>
      <c r="T4722" t="s">
        <v>3899</v>
      </c>
      <c r="U4722" s="206">
        <v>29.9</v>
      </c>
      <c r="V4722" t="s">
        <v>2372</v>
      </c>
      <c r="W4722" t="s">
        <v>4153</v>
      </c>
      <c r="X4722" t="s">
        <v>4154</v>
      </c>
      <c r="Y4722" t="s">
        <v>3964</v>
      </c>
      <c r="Z4722" t="s">
        <v>3532</v>
      </c>
      <c r="AA4722" t="s">
        <v>1098</v>
      </c>
      <c r="AB4722" s="203">
        <v>37043</v>
      </c>
      <c r="AC4722" s="203">
        <v>37072</v>
      </c>
    </row>
    <row r="4723" spans="1:29" x14ac:dyDescent="0.25">
      <c r="A4723" s="44" t="str">
        <f t="shared" si="366"/>
        <v>US Crude Financial</v>
      </c>
      <c r="B4723" s="44" t="str">
        <f t="shared" si="367"/>
        <v>US</v>
      </c>
      <c r="C4723" s="44" t="str">
        <f t="shared" si="368"/>
        <v>Crude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</v>
      </c>
      <c r="F4723" s="218">
        <f t="shared" si="370"/>
        <v>50000</v>
      </c>
      <c r="G4723" s="207">
        <v>1268743</v>
      </c>
      <c r="H4723" s="203">
        <v>37029.605011574073</v>
      </c>
      <c r="I4723" t="s">
        <v>4149</v>
      </c>
      <c r="M4723" t="s">
        <v>3626</v>
      </c>
      <c r="N4723" t="s">
        <v>4150</v>
      </c>
      <c r="O4723" t="s">
        <v>4151</v>
      </c>
      <c r="Q4723" s="204">
        <v>50000</v>
      </c>
      <c r="S4723" t="s">
        <v>2483</v>
      </c>
      <c r="T4723" t="s">
        <v>3899</v>
      </c>
      <c r="U4723" s="206">
        <v>29.92</v>
      </c>
      <c r="V4723" t="s">
        <v>3693</v>
      </c>
      <c r="W4723" t="s">
        <v>4153</v>
      </c>
      <c r="X4723" t="s">
        <v>4154</v>
      </c>
      <c r="Y4723" t="s">
        <v>3964</v>
      </c>
      <c r="Z4723" t="s">
        <v>3532</v>
      </c>
      <c r="AA4723" t="s">
        <v>1099</v>
      </c>
      <c r="AB4723" s="203">
        <v>37043</v>
      </c>
      <c r="AC4723" s="203">
        <v>37072</v>
      </c>
    </row>
    <row r="4724" spans="1:29" x14ac:dyDescent="0.25">
      <c r="A4724" s="44" t="str">
        <f t="shared" si="366"/>
        <v>US Crude Financial</v>
      </c>
      <c r="B4724" s="44" t="str">
        <f t="shared" si="367"/>
        <v>US</v>
      </c>
      <c r="C4724" s="44" t="str">
        <f t="shared" si="368"/>
        <v>Crude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1</v>
      </c>
      <c r="F4724" s="218">
        <f t="shared" si="370"/>
        <v>50000</v>
      </c>
      <c r="G4724" s="207">
        <v>1268744</v>
      </c>
      <c r="H4724" s="203">
        <v>37029.605069444442</v>
      </c>
      <c r="I4724" t="s">
        <v>4149</v>
      </c>
      <c r="M4724" t="s">
        <v>3626</v>
      </c>
      <c r="N4724" t="s">
        <v>4150</v>
      </c>
      <c r="O4724" t="s">
        <v>4151</v>
      </c>
      <c r="P4724" s="204">
        <v>50000</v>
      </c>
      <c r="S4724" t="s">
        <v>2483</v>
      </c>
      <c r="T4724" t="s">
        <v>3899</v>
      </c>
      <c r="U4724" s="206">
        <v>29.9</v>
      </c>
      <c r="V4724" t="s">
        <v>2999</v>
      </c>
      <c r="W4724" t="s">
        <v>4153</v>
      </c>
      <c r="X4724" t="s">
        <v>4154</v>
      </c>
      <c r="Y4724" t="s">
        <v>3964</v>
      </c>
      <c r="Z4724" t="s">
        <v>3532</v>
      </c>
      <c r="AA4724" t="s">
        <v>1100</v>
      </c>
      <c r="AB4724" s="203">
        <v>37043</v>
      </c>
      <c r="AC4724" s="203">
        <v>37072</v>
      </c>
    </row>
    <row r="4725" spans="1:29" x14ac:dyDescent="0.25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30</v>
      </c>
      <c r="F4725" s="218">
        <f t="shared" si="370"/>
        <v>1500</v>
      </c>
      <c r="G4725" s="207">
        <v>1268745</v>
      </c>
      <c r="H4725" s="203">
        <v>37029.60596064815</v>
      </c>
      <c r="I4725" t="s">
        <v>2669</v>
      </c>
      <c r="M4725" t="s">
        <v>3301</v>
      </c>
      <c r="N4725" t="s">
        <v>2631</v>
      </c>
      <c r="O4725" t="s">
        <v>2671</v>
      </c>
      <c r="Q4725" s="204">
        <v>50</v>
      </c>
      <c r="S4725" t="s">
        <v>2475</v>
      </c>
      <c r="T4725" t="s">
        <v>3899</v>
      </c>
      <c r="U4725" s="206">
        <v>38.700000000000003</v>
      </c>
      <c r="V4725" t="s">
        <v>2768</v>
      </c>
      <c r="W4725" t="s">
        <v>2660</v>
      </c>
      <c r="X4725" t="s">
        <v>2639</v>
      </c>
      <c r="Y4725" t="s">
        <v>4166</v>
      </c>
      <c r="Z4725" t="s">
        <v>3527</v>
      </c>
      <c r="AA4725">
        <v>615741.1</v>
      </c>
      <c r="AB4725" s="203">
        <v>37135.71597222222</v>
      </c>
      <c r="AC4725" s="203">
        <v>37164.71597222222</v>
      </c>
    </row>
    <row r="4726" spans="1:29" x14ac:dyDescent="0.25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153</v>
      </c>
      <c r="F4726" s="218">
        <f t="shared" si="370"/>
        <v>765000</v>
      </c>
      <c r="G4726" s="207">
        <v>1268746</v>
      </c>
      <c r="H4726" s="203">
        <v>37029.606099537035</v>
      </c>
      <c r="I4726" t="s">
        <v>2719</v>
      </c>
      <c r="M4726" t="s">
        <v>2476</v>
      </c>
      <c r="N4726" t="s">
        <v>2711</v>
      </c>
      <c r="O4726" t="s">
        <v>2310</v>
      </c>
      <c r="P4726" s="204">
        <v>5000</v>
      </c>
      <c r="S4726" t="s">
        <v>2477</v>
      </c>
      <c r="T4726" t="s">
        <v>3899</v>
      </c>
      <c r="U4726" s="206">
        <v>4.41</v>
      </c>
      <c r="V4726" t="s">
        <v>2720</v>
      </c>
      <c r="W4726" t="s">
        <v>3390</v>
      </c>
      <c r="X4726" t="s">
        <v>2713</v>
      </c>
      <c r="Y4726" t="s">
        <v>3964</v>
      </c>
      <c r="Z4726" t="s">
        <v>3532</v>
      </c>
      <c r="AA4726" t="s">
        <v>1101</v>
      </c>
      <c r="AB4726" s="203">
        <v>37043</v>
      </c>
      <c r="AC4726" s="203">
        <v>37195</v>
      </c>
    </row>
    <row r="4727" spans="1:29" x14ac:dyDescent="0.25">
      <c r="A4727" s="44" t="str">
        <f t="shared" si="366"/>
        <v>US Power Physical</v>
      </c>
      <c r="B4727" s="44" t="str">
        <f t="shared" si="367"/>
        <v>US</v>
      </c>
      <c r="C4727" s="44" t="str">
        <f t="shared" si="368"/>
        <v>Power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30</v>
      </c>
      <c r="F4727" s="218">
        <f t="shared" si="370"/>
        <v>1500</v>
      </c>
      <c r="G4727" s="207">
        <v>1268747</v>
      </c>
      <c r="H4727" s="203">
        <v>37029.606215277781</v>
      </c>
      <c r="I4727" t="s">
        <v>2662</v>
      </c>
      <c r="M4727" t="s">
        <v>3301</v>
      </c>
      <c r="N4727" t="s">
        <v>2631</v>
      </c>
      <c r="O4727" t="s">
        <v>3123</v>
      </c>
      <c r="P4727" s="204">
        <v>50</v>
      </c>
      <c r="S4727" t="s">
        <v>2475</v>
      </c>
      <c r="T4727" t="s">
        <v>3899</v>
      </c>
      <c r="U4727" s="206">
        <v>59.5</v>
      </c>
      <c r="V4727" t="s">
        <v>3853</v>
      </c>
      <c r="W4727" t="s">
        <v>2656</v>
      </c>
      <c r="X4727" t="s">
        <v>2681</v>
      </c>
      <c r="Y4727" t="s">
        <v>4166</v>
      </c>
      <c r="Z4727" t="s">
        <v>3527</v>
      </c>
      <c r="AA4727">
        <v>615742.1</v>
      </c>
      <c r="AB4727" s="203">
        <v>37043.591666666667</v>
      </c>
      <c r="AC4727" s="203">
        <v>37072.591666666667</v>
      </c>
    </row>
    <row r="4728" spans="1:29" x14ac:dyDescent="0.25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30</v>
      </c>
      <c r="F4728" s="218">
        <f t="shared" si="370"/>
        <v>300000</v>
      </c>
      <c r="G4728" s="207">
        <v>1268748</v>
      </c>
      <c r="H4728" s="203">
        <v>37029.606527777774</v>
      </c>
      <c r="I4728" t="s">
        <v>4149</v>
      </c>
      <c r="M4728" t="s">
        <v>2476</v>
      </c>
      <c r="N4728" t="s">
        <v>2711</v>
      </c>
      <c r="O4728" t="s">
        <v>2712</v>
      </c>
      <c r="P4728" s="204">
        <v>10000</v>
      </c>
      <c r="S4728" t="s">
        <v>2477</v>
      </c>
      <c r="T4728" t="s">
        <v>3899</v>
      </c>
      <c r="U4728" s="206">
        <v>4.2850000000000001</v>
      </c>
      <c r="V4728" t="s">
        <v>1785</v>
      </c>
      <c r="W4728" t="s">
        <v>3390</v>
      </c>
      <c r="X4728" t="s">
        <v>2713</v>
      </c>
      <c r="Y4728" t="s">
        <v>3964</v>
      </c>
      <c r="Z4728" t="s">
        <v>3532</v>
      </c>
      <c r="AA4728" t="s">
        <v>1102</v>
      </c>
      <c r="AB4728" s="203">
        <v>37043.875</v>
      </c>
      <c r="AC4728" s="203">
        <v>37072.875</v>
      </c>
    </row>
    <row r="4729" spans="1:29" x14ac:dyDescent="0.25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30</v>
      </c>
      <c r="F4729" s="218">
        <f t="shared" si="370"/>
        <v>450000</v>
      </c>
      <c r="G4729" s="207">
        <v>1268750</v>
      </c>
      <c r="H4729" s="203">
        <v>37029.607349537036</v>
      </c>
      <c r="I4729" t="s">
        <v>2699</v>
      </c>
      <c r="M4729" t="s">
        <v>2476</v>
      </c>
      <c r="N4729" t="s">
        <v>2711</v>
      </c>
      <c r="O4729" t="s">
        <v>2712</v>
      </c>
      <c r="Q4729" s="204">
        <v>15000</v>
      </c>
      <c r="S4729" t="s">
        <v>2477</v>
      </c>
      <c r="T4729" t="s">
        <v>3899</v>
      </c>
      <c r="U4729" s="206">
        <v>4.29</v>
      </c>
      <c r="V4729" t="s">
        <v>3821</v>
      </c>
      <c r="W4729" t="s">
        <v>3390</v>
      </c>
      <c r="X4729" t="s">
        <v>2713</v>
      </c>
      <c r="Y4729" t="s">
        <v>3964</v>
      </c>
      <c r="Z4729" t="s">
        <v>3532</v>
      </c>
      <c r="AA4729" t="s">
        <v>1103</v>
      </c>
      <c r="AB4729" s="203">
        <v>37043.875</v>
      </c>
      <c r="AC4729" s="203">
        <v>37072.875</v>
      </c>
    </row>
    <row r="4730" spans="1:29" x14ac:dyDescent="0.25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31</v>
      </c>
      <c r="F4730" s="218">
        <f t="shared" si="370"/>
        <v>77500</v>
      </c>
      <c r="G4730" s="207">
        <v>1268751</v>
      </c>
      <c r="H4730" s="203">
        <v>37029.607499999998</v>
      </c>
      <c r="I4730" t="s">
        <v>2717</v>
      </c>
      <c r="M4730" t="s">
        <v>2476</v>
      </c>
      <c r="N4730" t="s">
        <v>2711</v>
      </c>
      <c r="O4730" t="s">
        <v>3124</v>
      </c>
      <c r="P4730" s="204">
        <v>2500</v>
      </c>
      <c r="S4730" t="s">
        <v>2477</v>
      </c>
      <c r="T4730" t="s">
        <v>3899</v>
      </c>
      <c r="U4730" s="206">
        <v>4.3574999999999999</v>
      </c>
      <c r="V4730" t="s">
        <v>2718</v>
      </c>
      <c r="W4730" t="s">
        <v>3390</v>
      </c>
      <c r="X4730" t="s">
        <v>2713</v>
      </c>
      <c r="Y4730" t="s">
        <v>3964</v>
      </c>
      <c r="Z4730" t="s">
        <v>3532</v>
      </c>
      <c r="AA4730" t="s">
        <v>1104</v>
      </c>
      <c r="AB4730" s="203">
        <v>37073.875</v>
      </c>
      <c r="AC4730" s="203">
        <v>37103.875</v>
      </c>
    </row>
    <row r="4731" spans="1:29" x14ac:dyDescent="0.25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18">
        <f t="shared" si="370"/>
        <v>25000</v>
      </c>
      <c r="G4731" s="207">
        <v>1268753</v>
      </c>
      <c r="H4731" s="203">
        <v>37029.607708333337</v>
      </c>
      <c r="I4731" t="s">
        <v>2710</v>
      </c>
      <c r="M4731" t="s">
        <v>3626</v>
      </c>
      <c r="N4731" t="s">
        <v>3698</v>
      </c>
      <c r="O4731" t="s">
        <v>3829</v>
      </c>
      <c r="Q4731" s="204">
        <v>25000</v>
      </c>
      <c r="S4731" t="s">
        <v>2479</v>
      </c>
      <c r="T4731" t="s">
        <v>3899</v>
      </c>
      <c r="U4731" s="206">
        <v>-0.41</v>
      </c>
      <c r="V4731" t="s">
        <v>3776</v>
      </c>
      <c r="W4731" t="s">
        <v>3700</v>
      </c>
      <c r="X4731" t="s">
        <v>3701</v>
      </c>
      <c r="Y4731" t="s">
        <v>3964</v>
      </c>
      <c r="Z4731" t="s">
        <v>3532</v>
      </c>
      <c r="AA4731" t="s">
        <v>1105</v>
      </c>
      <c r="AB4731" s="203">
        <v>37043</v>
      </c>
      <c r="AC4731" s="203">
        <v>37072</v>
      </c>
    </row>
    <row r="4732" spans="1:29" x14ac:dyDescent="0.25">
      <c r="A4732" s="44" t="str">
        <f t="shared" si="366"/>
        <v>US Natural Gas Physical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1</v>
      </c>
      <c r="F4732" s="218">
        <f t="shared" si="370"/>
        <v>5000</v>
      </c>
      <c r="G4732" s="207">
        <v>1268755</v>
      </c>
      <c r="H4732" s="203">
        <v>37029.608564814815</v>
      </c>
      <c r="I4732" t="s">
        <v>2669</v>
      </c>
      <c r="M4732" t="s">
        <v>2476</v>
      </c>
      <c r="N4732" t="s">
        <v>3110</v>
      </c>
      <c r="O4732" t="s">
        <v>799</v>
      </c>
      <c r="P4732" s="204">
        <v>5000</v>
      </c>
      <c r="S4732" t="s">
        <v>2477</v>
      </c>
      <c r="T4732" t="s">
        <v>3899</v>
      </c>
      <c r="U4732" s="206">
        <v>4.4450000000000003</v>
      </c>
      <c r="V4732" t="s">
        <v>2744</v>
      </c>
      <c r="W4732" t="s">
        <v>2351</v>
      </c>
      <c r="X4732" t="s">
        <v>2352</v>
      </c>
      <c r="Y4732" t="s">
        <v>3114</v>
      </c>
      <c r="Z4732" t="s">
        <v>3532</v>
      </c>
      <c r="AA4732">
        <v>798650</v>
      </c>
      <c r="AB4732" s="203">
        <v>37033.875</v>
      </c>
      <c r="AC4732" s="203">
        <v>37033.875</v>
      </c>
    </row>
    <row r="4733" spans="1:29" x14ac:dyDescent="0.25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30</v>
      </c>
      <c r="F4733" s="218">
        <f t="shared" si="370"/>
        <v>150000</v>
      </c>
      <c r="G4733" s="207">
        <v>1268756</v>
      </c>
      <c r="H4733" s="203">
        <v>37029.608969907407</v>
      </c>
      <c r="I4733" t="s">
        <v>2630</v>
      </c>
      <c r="M4733" t="s">
        <v>2476</v>
      </c>
      <c r="N4733" t="s">
        <v>2711</v>
      </c>
      <c r="O4733" t="s">
        <v>2712</v>
      </c>
      <c r="P4733" s="204">
        <v>5000</v>
      </c>
      <c r="S4733" t="s">
        <v>2477</v>
      </c>
      <c r="T4733" t="s">
        <v>3899</v>
      </c>
      <c r="U4733" s="206">
        <v>4.2850000000000001</v>
      </c>
      <c r="V4733" t="s">
        <v>3861</v>
      </c>
      <c r="W4733" t="s">
        <v>3390</v>
      </c>
      <c r="X4733" t="s">
        <v>2713</v>
      </c>
      <c r="Y4733" t="s">
        <v>3964</v>
      </c>
      <c r="Z4733" t="s">
        <v>3532</v>
      </c>
      <c r="AA4733" t="s">
        <v>1106</v>
      </c>
      <c r="AB4733" s="203">
        <v>37043.875</v>
      </c>
      <c r="AC4733" s="203">
        <v>37072.875</v>
      </c>
    </row>
    <row r="4734" spans="1:29" x14ac:dyDescent="0.25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30</v>
      </c>
      <c r="F4734" s="218">
        <f t="shared" si="370"/>
        <v>1500</v>
      </c>
      <c r="G4734" s="207">
        <v>1268757</v>
      </c>
      <c r="H4734" s="203">
        <v>37029.609097222223</v>
      </c>
      <c r="I4734" t="s">
        <v>2699</v>
      </c>
      <c r="M4734" t="s">
        <v>3301</v>
      </c>
      <c r="N4734" t="s">
        <v>2631</v>
      </c>
      <c r="O4734" t="s">
        <v>3123</v>
      </c>
      <c r="Q4734" s="204">
        <v>50</v>
      </c>
      <c r="S4734" t="s">
        <v>2475</v>
      </c>
      <c r="T4734" t="s">
        <v>3899</v>
      </c>
      <c r="U4734" s="206">
        <v>59.75</v>
      </c>
      <c r="V4734" t="s">
        <v>3093</v>
      </c>
      <c r="W4734" t="s">
        <v>2656</v>
      </c>
      <c r="X4734" t="s">
        <v>2681</v>
      </c>
      <c r="Y4734" t="s">
        <v>4166</v>
      </c>
      <c r="Z4734" t="s">
        <v>3527</v>
      </c>
      <c r="AA4734">
        <v>615747.1</v>
      </c>
      <c r="AB4734" s="203">
        <v>37043.591666666667</v>
      </c>
      <c r="AC4734" s="203">
        <v>37072.591666666667</v>
      </c>
    </row>
    <row r="4735" spans="1:29" x14ac:dyDescent="0.25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365</v>
      </c>
      <c r="F4735" s="218">
        <f t="shared" si="370"/>
        <v>1825000</v>
      </c>
      <c r="G4735" s="207">
        <v>1268758</v>
      </c>
      <c r="H4735" s="203">
        <v>37029.609930555554</v>
      </c>
      <c r="I4735" t="s">
        <v>2654</v>
      </c>
      <c r="M4735" t="s">
        <v>2476</v>
      </c>
      <c r="N4735" t="s">
        <v>2711</v>
      </c>
      <c r="O4735" t="s">
        <v>3178</v>
      </c>
      <c r="P4735" s="204">
        <v>5000</v>
      </c>
      <c r="S4735" t="s">
        <v>2477</v>
      </c>
      <c r="T4735" t="s">
        <v>3899</v>
      </c>
      <c r="U4735" s="206">
        <v>4.4550000000000001</v>
      </c>
      <c r="V4735" t="s">
        <v>2349</v>
      </c>
      <c r="W4735" t="s">
        <v>3390</v>
      </c>
      <c r="X4735" t="s">
        <v>2713</v>
      </c>
      <c r="Y4735" t="s">
        <v>3964</v>
      </c>
      <c r="Z4735" t="s">
        <v>3532</v>
      </c>
      <c r="AA4735" t="s">
        <v>1107</v>
      </c>
      <c r="AB4735" s="203">
        <v>37257.875</v>
      </c>
      <c r="AC4735" s="203">
        <v>37621.875</v>
      </c>
    </row>
    <row r="4736" spans="1:29" x14ac:dyDescent="0.25">
      <c r="A4736" s="44" t="str">
        <f t="shared" si="366"/>
        <v>US Power Financial</v>
      </c>
      <c r="B4736" s="44" t="str">
        <f t="shared" si="367"/>
        <v>US</v>
      </c>
      <c r="C4736" s="44" t="str">
        <f t="shared" si="368"/>
        <v>Power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30</v>
      </c>
      <c r="F4736" s="218">
        <f t="shared" si="370"/>
        <v>1500</v>
      </c>
      <c r="G4736" s="207">
        <v>1268760</v>
      </c>
      <c r="H4736" s="203">
        <v>37029.610810185186</v>
      </c>
      <c r="I4736" t="s">
        <v>2699</v>
      </c>
      <c r="M4736" t="s">
        <v>3301</v>
      </c>
      <c r="N4736" t="s">
        <v>4162</v>
      </c>
      <c r="O4736" t="s">
        <v>1075</v>
      </c>
      <c r="P4736" s="204">
        <v>50</v>
      </c>
      <c r="S4736" t="s">
        <v>2475</v>
      </c>
      <c r="T4736" t="s">
        <v>3899</v>
      </c>
      <c r="U4736" s="206">
        <v>59.75</v>
      </c>
      <c r="V4736" t="s">
        <v>3093</v>
      </c>
      <c r="W4736" t="s">
        <v>2656</v>
      </c>
      <c r="X4736" t="s">
        <v>2681</v>
      </c>
      <c r="Y4736" t="s">
        <v>4166</v>
      </c>
      <c r="Z4736" t="s">
        <v>3532</v>
      </c>
      <c r="AA4736">
        <v>615749.1</v>
      </c>
      <c r="AB4736" s="203">
        <v>37043.875</v>
      </c>
      <c r="AC4736" s="203">
        <v>37072.875</v>
      </c>
    </row>
    <row r="4737" spans="1:29" x14ac:dyDescent="0.25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10</v>
      </c>
      <c r="F4737" s="218">
        <f t="shared" si="370"/>
        <v>50000</v>
      </c>
      <c r="G4737" s="207">
        <v>1268761</v>
      </c>
      <c r="H4737" s="203">
        <v>37029.61105324074</v>
      </c>
      <c r="I4737" t="s">
        <v>3133</v>
      </c>
      <c r="M4737" t="s">
        <v>2476</v>
      </c>
      <c r="N4737" t="s">
        <v>2711</v>
      </c>
      <c r="O4737" t="s">
        <v>689</v>
      </c>
      <c r="Q4737" s="204">
        <v>5000</v>
      </c>
      <c r="S4737" t="s">
        <v>2477</v>
      </c>
      <c r="T4737" t="s">
        <v>3899</v>
      </c>
      <c r="U4737" s="206">
        <v>2.6850000000000001</v>
      </c>
      <c r="V4737" t="s">
        <v>2518</v>
      </c>
      <c r="W4737" t="s">
        <v>2400</v>
      </c>
      <c r="X4737" t="s">
        <v>3216</v>
      </c>
      <c r="Y4737" t="s">
        <v>3964</v>
      </c>
      <c r="Z4737" t="s">
        <v>3532</v>
      </c>
      <c r="AA4737" t="s">
        <v>1108</v>
      </c>
      <c r="AB4737" s="203">
        <v>37033.875</v>
      </c>
      <c r="AC4737" s="203">
        <v>37042.875</v>
      </c>
    </row>
    <row r="4738" spans="1:29" x14ac:dyDescent="0.25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30</v>
      </c>
      <c r="F4738" s="218">
        <f t="shared" si="370"/>
        <v>150000</v>
      </c>
      <c r="G4738" s="207">
        <v>1268763</v>
      </c>
      <c r="H4738" s="203">
        <v>37029.61146990741</v>
      </c>
      <c r="I4738" t="s">
        <v>2704</v>
      </c>
      <c r="M4738" t="s">
        <v>2476</v>
      </c>
      <c r="N4738" t="s">
        <v>3125</v>
      </c>
      <c r="O4738" t="s">
        <v>2112</v>
      </c>
      <c r="Q4738" s="204">
        <v>5000</v>
      </c>
      <c r="S4738" t="s">
        <v>2477</v>
      </c>
      <c r="T4738" t="s">
        <v>3899</v>
      </c>
      <c r="U4738" s="206">
        <v>2.6</v>
      </c>
      <c r="V4738" t="s">
        <v>2388</v>
      </c>
      <c r="W4738" t="s">
        <v>2374</v>
      </c>
      <c r="X4738" t="s">
        <v>3790</v>
      </c>
      <c r="Y4738" t="s">
        <v>3964</v>
      </c>
      <c r="Z4738" t="s">
        <v>3532</v>
      </c>
      <c r="AA4738" t="s">
        <v>1109</v>
      </c>
      <c r="AB4738" s="203">
        <v>37043.875</v>
      </c>
      <c r="AC4738" s="203">
        <v>37072.875</v>
      </c>
    </row>
    <row r="4739" spans="1:29" x14ac:dyDescent="0.25">
      <c r="A4739" s="44" t="str">
        <f t="shared" si="366"/>
        <v xml:space="preserve"> Natural Gas Physical</v>
      </c>
      <c r="B4739" s="44" t="str">
        <f t="shared" si="367"/>
        <v/>
      </c>
      <c r="C4739" s="44" t="str">
        <f t="shared" si="368"/>
        <v>Natural Gas</v>
      </c>
      <c r="D4739" s="44" t="str">
        <f t="shared" si="369"/>
        <v>Physical</v>
      </c>
      <c r="E4739" s="44">
        <f>IF(VLOOKUP(S4739,'DD-Lookup'!$J$6:$L$50,3,FALSE)="Monthly",(YEAR(AC4739)-YEAR(AB4739))*12+MONTH(AC4739)-MONTH(AB4739)+1,(AC4739-AB4739+1))</f>
        <v>4</v>
      </c>
      <c r="F4739" s="218">
        <f t="shared" si="370"/>
        <v>20000</v>
      </c>
      <c r="G4739" s="207">
        <v>1268764</v>
      </c>
      <c r="H4739" s="203">
        <v>37029.611828703702</v>
      </c>
      <c r="I4739" t="s">
        <v>3223</v>
      </c>
      <c r="M4739" t="s">
        <v>2476</v>
      </c>
      <c r="N4739" t="s">
        <v>2391</v>
      </c>
      <c r="O4739" t="s">
        <v>2080</v>
      </c>
      <c r="Q4739" s="204">
        <v>5000</v>
      </c>
      <c r="S4739" t="s">
        <v>4050</v>
      </c>
      <c r="T4739" t="s">
        <v>2392</v>
      </c>
      <c r="U4739" s="206">
        <v>5.32</v>
      </c>
      <c r="V4739" t="s">
        <v>3224</v>
      </c>
      <c r="W4739" t="s">
        <v>2394</v>
      </c>
      <c r="X4739" t="s">
        <v>2395</v>
      </c>
      <c r="Y4739" t="s">
        <v>3114</v>
      </c>
      <c r="Z4739" t="s">
        <v>3533</v>
      </c>
      <c r="AA4739">
        <v>798651</v>
      </c>
      <c r="AB4739" s="203">
        <v>37029.875</v>
      </c>
      <c r="AC4739" s="203">
        <v>37032.875</v>
      </c>
    </row>
    <row r="4740" spans="1:29" x14ac:dyDescent="0.25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365</v>
      </c>
      <c r="F4740" s="218">
        <f t="shared" si="370"/>
        <v>1825000</v>
      </c>
      <c r="G4740" s="207">
        <v>1268765</v>
      </c>
      <c r="H4740" s="203">
        <v>37029.612175925926</v>
      </c>
      <c r="I4740" t="s">
        <v>2654</v>
      </c>
      <c r="M4740" t="s">
        <v>2476</v>
      </c>
      <c r="N4740" t="s">
        <v>2711</v>
      </c>
      <c r="O4740" t="s">
        <v>3178</v>
      </c>
      <c r="P4740" s="204">
        <v>5000</v>
      </c>
      <c r="S4740" t="s">
        <v>2477</v>
      </c>
      <c r="T4740" t="s">
        <v>3899</v>
      </c>
      <c r="U4740" s="206">
        <v>4.45</v>
      </c>
      <c r="V4740" t="s">
        <v>2349</v>
      </c>
      <c r="W4740" t="s">
        <v>3390</v>
      </c>
      <c r="X4740" t="s">
        <v>2713</v>
      </c>
      <c r="Y4740" t="s">
        <v>3964</v>
      </c>
      <c r="Z4740" t="s">
        <v>3532</v>
      </c>
      <c r="AA4740" t="s">
        <v>1110</v>
      </c>
      <c r="AB4740" s="203">
        <v>37257.875</v>
      </c>
      <c r="AC4740" s="203">
        <v>37621.875</v>
      </c>
    </row>
    <row r="4741" spans="1:29" x14ac:dyDescent="0.25">
      <c r="A4741" s="44" t="str">
        <f t="shared" si="366"/>
        <v xml:space="preserve"> Natural Gas Physical</v>
      </c>
      <c r="B4741" s="44" t="str">
        <f t="shared" si="367"/>
        <v/>
      </c>
      <c r="C4741" s="44" t="str">
        <f t="shared" si="368"/>
        <v>Natural Gas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1</v>
      </c>
      <c r="F4741" s="218">
        <f t="shared" si="370"/>
        <v>5000</v>
      </c>
      <c r="G4741" s="207">
        <v>1268766</v>
      </c>
      <c r="H4741" s="203">
        <v>37029.612430555557</v>
      </c>
      <c r="I4741" t="s">
        <v>3223</v>
      </c>
      <c r="M4741" t="s">
        <v>2476</v>
      </c>
      <c r="N4741" t="s">
        <v>2391</v>
      </c>
      <c r="O4741" t="s">
        <v>2538</v>
      </c>
      <c r="Q4741" s="204">
        <v>5000</v>
      </c>
      <c r="S4741" t="s">
        <v>4050</v>
      </c>
      <c r="T4741" t="s">
        <v>2392</v>
      </c>
      <c r="U4741" s="206">
        <v>5.31</v>
      </c>
      <c r="V4741" t="s">
        <v>3224</v>
      </c>
      <c r="W4741" t="s">
        <v>2394</v>
      </c>
      <c r="X4741" t="s">
        <v>2395</v>
      </c>
      <c r="Y4741" t="s">
        <v>3114</v>
      </c>
      <c r="Z4741" t="s">
        <v>3533</v>
      </c>
      <c r="AA4741">
        <v>798652</v>
      </c>
      <c r="AB4741" s="203">
        <v>37029.875</v>
      </c>
      <c r="AC4741" s="203">
        <v>37029.875</v>
      </c>
    </row>
    <row r="4742" spans="1:29" x14ac:dyDescent="0.25">
      <c r="A4742" s="44" t="str">
        <f t="shared" si="366"/>
        <v xml:space="preserve"> Metals Financial</v>
      </c>
      <c r="B4742" s="44" t="str">
        <f t="shared" si="367"/>
        <v/>
      </c>
      <c r="C4742" s="44" t="str">
        <f t="shared" si="368"/>
        <v>Metals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8">
        <f t="shared" si="370"/>
        <v>20</v>
      </c>
      <c r="G4742" s="207">
        <v>1268767</v>
      </c>
      <c r="H4742" s="203">
        <v>37029.612627314818</v>
      </c>
      <c r="I4742" t="s">
        <v>4110</v>
      </c>
      <c r="M4742" t="s">
        <v>2482</v>
      </c>
      <c r="N4742" t="s">
        <v>3896</v>
      </c>
      <c r="O4742" t="s">
        <v>3897</v>
      </c>
      <c r="Q4742" s="204">
        <v>20</v>
      </c>
      <c r="S4742" t="s">
        <v>3898</v>
      </c>
      <c r="T4742" t="s">
        <v>3899</v>
      </c>
      <c r="U4742" s="206">
        <v>1726</v>
      </c>
      <c r="V4742" t="s">
        <v>4119</v>
      </c>
      <c r="W4742" t="s">
        <v>2774</v>
      </c>
      <c r="X4742" t="s">
        <v>3902</v>
      </c>
      <c r="Y4742" t="s">
        <v>3903</v>
      </c>
      <c r="Z4742" t="s">
        <v>3904</v>
      </c>
      <c r="AA4742">
        <v>2140030</v>
      </c>
    </row>
    <row r="4743" spans="1:29" x14ac:dyDescent="0.25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30</v>
      </c>
      <c r="F4743" s="218">
        <f t="shared" si="370"/>
        <v>150000</v>
      </c>
      <c r="G4743" s="207">
        <v>1268772</v>
      </c>
      <c r="H4743" s="203">
        <v>37029.61314814815</v>
      </c>
      <c r="I4743" t="s">
        <v>2654</v>
      </c>
      <c r="M4743" t="s">
        <v>2476</v>
      </c>
      <c r="N4743" t="s">
        <v>2711</v>
      </c>
      <c r="O4743" t="s">
        <v>2712</v>
      </c>
      <c r="P4743" s="204">
        <v>5000</v>
      </c>
      <c r="S4743" t="s">
        <v>2477</v>
      </c>
      <c r="T4743" t="s">
        <v>3899</v>
      </c>
      <c r="U4743" s="206">
        <v>4.28</v>
      </c>
      <c r="V4743" t="s">
        <v>2349</v>
      </c>
      <c r="W4743" t="s">
        <v>3390</v>
      </c>
      <c r="X4743" t="s">
        <v>2713</v>
      </c>
      <c r="Y4743" t="s">
        <v>3964</v>
      </c>
      <c r="Z4743" t="s">
        <v>3532</v>
      </c>
      <c r="AA4743" t="s">
        <v>1111</v>
      </c>
      <c r="AB4743" s="203">
        <v>37043.875</v>
      </c>
      <c r="AC4743" s="203">
        <v>37072.875</v>
      </c>
    </row>
    <row r="4744" spans="1:29" x14ac:dyDescent="0.25">
      <c r="A4744" s="44" t="str">
        <f t="shared" si="366"/>
        <v>US Natural Gas Physical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Physical</v>
      </c>
      <c r="E4744" s="44">
        <f>IF(VLOOKUP(S4744,'DD-Lookup'!$J$6:$L$50,3,FALSE)="Monthly",(YEAR(AC4744)-YEAR(AB4744))*12+MONTH(AC4744)-MONTH(AB4744)+1,(AC4744-AB4744+1))</f>
        <v>1</v>
      </c>
      <c r="F4744" s="218">
        <f t="shared" si="370"/>
        <v>10000</v>
      </c>
      <c r="G4744" s="207">
        <v>1268773</v>
      </c>
      <c r="H4744" s="203">
        <v>37029.613252314812</v>
      </c>
      <c r="I4744" t="s">
        <v>2920</v>
      </c>
      <c r="M4744" t="s">
        <v>2476</v>
      </c>
      <c r="N4744" t="s">
        <v>3110</v>
      </c>
      <c r="O4744" t="s">
        <v>708</v>
      </c>
      <c r="P4744" s="204">
        <v>10000</v>
      </c>
      <c r="S4744" t="s">
        <v>2477</v>
      </c>
      <c r="T4744" t="s">
        <v>3899</v>
      </c>
      <c r="U4744" s="206">
        <v>4.2149999999999999</v>
      </c>
      <c r="V4744" t="s">
        <v>2921</v>
      </c>
      <c r="W4744" t="s">
        <v>2319</v>
      </c>
      <c r="X4744" t="s">
        <v>2320</v>
      </c>
      <c r="Y4744" t="s">
        <v>3114</v>
      </c>
      <c r="Z4744" t="s">
        <v>3532</v>
      </c>
      <c r="AA4744">
        <v>798654</v>
      </c>
      <c r="AB4744" s="203">
        <v>37033.875</v>
      </c>
      <c r="AC4744" s="203">
        <v>37033.875</v>
      </c>
    </row>
    <row r="4745" spans="1:29" x14ac:dyDescent="0.25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151</v>
      </c>
      <c r="F4745" s="218">
        <f t="shared" si="370"/>
        <v>755000</v>
      </c>
      <c r="G4745" s="207">
        <v>1268777</v>
      </c>
      <c r="H4745" s="203">
        <v>37029.613611111112</v>
      </c>
      <c r="I4745" t="s">
        <v>3639</v>
      </c>
      <c r="M4745" t="s">
        <v>2476</v>
      </c>
      <c r="N4745" t="s">
        <v>2711</v>
      </c>
      <c r="O4745" t="s">
        <v>3148</v>
      </c>
      <c r="Q4745" s="204">
        <v>5000</v>
      </c>
      <c r="S4745" t="s">
        <v>2477</v>
      </c>
      <c r="T4745" t="s">
        <v>3899</v>
      </c>
      <c r="U4745" s="206">
        <v>4.7699999999999996</v>
      </c>
      <c r="V4745" t="s">
        <v>2361</v>
      </c>
      <c r="W4745" t="s">
        <v>3390</v>
      </c>
      <c r="X4745" t="s">
        <v>2713</v>
      </c>
      <c r="Y4745" t="s">
        <v>3964</v>
      </c>
      <c r="Z4745" t="s">
        <v>3532</v>
      </c>
      <c r="AA4745" t="s">
        <v>1112</v>
      </c>
      <c r="AB4745" s="203">
        <v>37196</v>
      </c>
      <c r="AC4745" s="203">
        <v>37346</v>
      </c>
    </row>
    <row r="4746" spans="1:29" x14ac:dyDescent="0.25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365</v>
      </c>
      <c r="F4746" s="218">
        <f t="shared" si="370"/>
        <v>1825000</v>
      </c>
      <c r="G4746" s="207">
        <v>1268776</v>
      </c>
      <c r="H4746" s="203">
        <v>37029.613611111112</v>
      </c>
      <c r="I4746" t="s">
        <v>3118</v>
      </c>
      <c r="M4746" t="s">
        <v>2476</v>
      </c>
      <c r="N4746" t="s">
        <v>2711</v>
      </c>
      <c r="O4746" t="s">
        <v>3178</v>
      </c>
      <c r="Q4746" s="204">
        <v>5000</v>
      </c>
      <c r="S4746" t="s">
        <v>2477</v>
      </c>
      <c r="T4746" t="s">
        <v>3899</v>
      </c>
      <c r="U4746" s="206">
        <v>4.4550000000000001</v>
      </c>
      <c r="V4746" t="s">
        <v>3119</v>
      </c>
      <c r="W4746" t="s">
        <v>3390</v>
      </c>
      <c r="X4746" t="s">
        <v>2713</v>
      </c>
      <c r="Y4746" t="s">
        <v>3964</v>
      </c>
      <c r="Z4746" t="s">
        <v>3532</v>
      </c>
      <c r="AA4746" t="s">
        <v>1113</v>
      </c>
      <c r="AB4746" s="203">
        <v>37257.875</v>
      </c>
      <c r="AC4746" s="203">
        <v>37621.875</v>
      </c>
    </row>
    <row r="4747" spans="1:29" x14ac:dyDescent="0.25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30</v>
      </c>
      <c r="F4747" s="218">
        <f t="shared" ref="F4747:F4810" si="375">E4747*SUM(P4747:Q4747)</f>
        <v>300000</v>
      </c>
      <c r="G4747" s="207">
        <v>1268775</v>
      </c>
      <c r="H4747" s="203">
        <v>37029.613611111112</v>
      </c>
      <c r="I4747" t="s">
        <v>2699</v>
      </c>
      <c r="M4747" t="s">
        <v>2476</v>
      </c>
      <c r="N4747" t="s">
        <v>2711</v>
      </c>
      <c r="O4747" t="s">
        <v>2712</v>
      </c>
      <c r="P4747" s="204">
        <v>10000</v>
      </c>
      <c r="S4747" t="s">
        <v>2477</v>
      </c>
      <c r="T4747" t="s">
        <v>3899</v>
      </c>
      <c r="U4747" s="206">
        <v>4.28</v>
      </c>
      <c r="V4747" t="s">
        <v>2988</v>
      </c>
      <c r="W4747" t="s">
        <v>3390</v>
      </c>
      <c r="X4747" t="s">
        <v>2713</v>
      </c>
      <c r="Y4747" t="s">
        <v>3964</v>
      </c>
      <c r="Z4747" t="s">
        <v>3532</v>
      </c>
      <c r="AA4747" t="s">
        <v>1114</v>
      </c>
      <c r="AB4747" s="203">
        <v>37043.875</v>
      </c>
      <c r="AC4747" s="203">
        <v>37072.875</v>
      </c>
    </row>
    <row r="4748" spans="1:29" x14ac:dyDescent="0.25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30</v>
      </c>
      <c r="F4748" s="218">
        <f t="shared" si="375"/>
        <v>150000</v>
      </c>
      <c r="G4748" s="207">
        <v>1268780</v>
      </c>
      <c r="H4748" s="203">
        <v>37029.613749999997</v>
      </c>
      <c r="I4748" t="s">
        <v>3118</v>
      </c>
      <c r="M4748" t="s">
        <v>2476</v>
      </c>
      <c r="N4748" t="s">
        <v>2711</v>
      </c>
      <c r="O4748" t="s">
        <v>2712</v>
      </c>
      <c r="P4748" s="204">
        <v>5000</v>
      </c>
      <c r="S4748" t="s">
        <v>2477</v>
      </c>
      <c r="T4748" t="s">
        <v>3899</v>
      </c>
      <c r="U4748" s="206">
        <v>4.2850000000000001</v>
      </c>
      <c r="V4748" t="s">
        <v>3132</v>
      </c>
      <c r="W4748" t="s">
        <v>3390</v>
      </c>
      <c r="X4748" t="s">
        <v>2713</v>
      </c>
      <c r="Y4748" t="s">
        <v>3964</v>
      </c>
      <c r="Z4748" t="s">
        <v>3532</v>
      </c>
      <c r="AA4748" t="s">
        <v>1115</v>
      </c>
      <c r="AB4748" s="203">
        <v>37043.875</v>
      </c>
      <c r="AC4748" s="203">
        <v>37072.875</v>
      </c>
    </row>
    <row r="4749" spans="1:29" x14ac:dyDescent="0.25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30</v>
      </c>
      <c r="F4749" s="218">
        <f t="shared" si="375"/>
        <v>450000</v>
      </c>
      <c r="G4749" s="207">
        <v>1268788</v>
      </c>
      <c r="H4749" s="203">
        <v>37029.614189814813</v>
      </c>
      <c r="I4749" t="s">
        <v>2654</v>
      </c>
      <c r="M4749" t="s">
        <v>2476</v>
      </c>
      <c r="N4749" t="s">
        <v>2711</v>
      </c>
      <c r="O4749" t="s">
        <v>2712</v>
      </c>
      <c r="P4749" s="204">
        <v>15000</v>
      </c>
      <c r="S4749" t="s">
        <v>2477</v>
      </c>
      <c r="T4749" t="s">
        <v>3899</v>
      </c>
      <c r="U4749" s="206">
        <v>4.2850000000000001</v>
      </c>
      <c r="V4749" t="s">
        <v>2349</v>
      </c>
      <c r="W4749" t="s">
        <v>3390</v>
      </c>
      <c r="X4749" t="s">
        <v>2713</v>
      </c>
      <c r="Y4749" t="s">
        <v>3964</v>
      </c>
      <c r="Z4749" t="s">
        <v>3532</v>
      </c>
      <c r="AA4749" t="s">
        <v>1116</v>
      </c>
      <c r="AB4749" s="203">
        <v>37043.875</v>
      </c>
      <c r="AC4749" s="203">
        <v>37072.875</v>
      </c>
    </row>
    <row r="4750" spans="1:29" x14ac:dyDescent="0.25">
      <c r="A4750" s="44" t="str">
        <f t="shared" si="371"/>
        <v>US Power Physical</v>
      </c>
      <c r="B4750" s="44" t="str">
        <f t="shared" si="372"/>
        <v>US</v>
      </c>
      <c r="C4750" s="44" t="str">
        <f t="shared" si="373"/>
        <v>Power</v>
      </c>
      <c r="D4750" s="44" t="str">
        <f t="shared" si="374"/>
        <v>Physical</v>
      </c>
      <c r="E4750" s="44">
        <f>IF(VLOOKUP(S4750,'DD-Lookup'!$J$6:$L$50,3,FALSE)="Monthly",(YEAR(AC4750)-YEAR(AB4750))*12+MONTH(AC4750)-MONTH(AB4750)+1,(AC4750-AB4750+1))</f>
        <v>62</v>
      </c>
      <c r="F4750" s="218">
        <f t="shared" si="375"/>
        <v>3100</v>
      </c>
      <c r="G4750" s="207">
        <v>1268794</v>
      </c>
      <c r="H4750" s="203">
        <v>37029.615405092591</v>
      </c>
      <c r="I4750" t="s">
        <v>3871</v>
      </c>
      <c r="M4750" t="s">
        <v>3301</v>
      </c>
      <c r="N4750" t="s">
        <v>2631</v>
      </c>
      <c r="O4750" t="s">
        <v>2770</v>
      </c>
      <c r="P4750" s="204">
        <v>50</v>
      </c>
      <c r="S4750" t="s">
        <v>2475</v>
      </c>
      <c r="T4750" t="s">
        <v>3899</v>
      </c>
      <c r="U4750" s="206">
        <v>91</v>
      </c>
      <c r="V4750" t="s">
        <v>1684</v>
      </c>
      <c r="W4750" t="s">
        <v>2660</v>
      </c>
      <c r="X4750" t="s">
        <v>2661</v>
      </c>
      <c r="Y4750" t="s">
        <v>4166</v>
      </c>
      <c r="Z4750" t="s">
        <v>3527</v>
      </c>
      <c r="AA4750">
        <v>615755.1</v>
      </c>
      <c r="AB4750" s="203">
        <v>37073.71597222222</v>
      </c>
      <c r="AC4750" s="203">
        <v>37134.71597222222</v>
      </c>
    </row>
    <row r="4751" spans="1:29" x14ac:dyDescent="0.25">
      <c r="A4751" s="44" t="str">
        <f t="shared" si="371"/>
        <v>US Crude Financial</v>
      </c>
      <c r="B4751" s="44" t="str">
        <f t="shared" si="372"/>
        <v>US</v>
      </c>
      <c r="C4751" s="44" t="str">
        <f t="shared" si="373"/>
        <v>Crude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1</v>
      </c>
      <c r="F4751" s="218">
        <f t="shared" si="375"/>
        <v>50000</v>
      </c>
      <c r="G4751" s="207">
        <v>1268797</v>
      </c>
      <c r="H4751" s="203">
        <v>37029.6174537037</v>
      </c>
      <c r="I4751" t="s">
        <v>2474</v>
      </c>
      <c r="M4751" t="s">
        <v>3626</v>
      </c>
      <c r="N4751" t="s">
        <v>4150</v>
      </c>
      <c r="O4751" t="s">
        <v>2550</v>
      </c>
      <c r="Q4751" s="204">
        <v>50000</v>
      </c>
      <c r="S4751" t="s">
        <v>2483</v>
      </c>
      <c r="T4751" t="s">
        <v>3899</v>
      </c>
      <c r="U4751" s="206">
        <v>30.34</v>
      </c>
      <c r="V4751" t="s">
        <v>1117</v>
      </c>
      <c r="W4751" t="s">
        <v>4153</v>
      </c>
      <c r="X4751" t="s">
        <v>4154</v>
      </c>
      <c r="Y4751" t="s">
        <v>3964</v>
      </c>
      <c r="Z4751" t="s">
        <v>3532</v>
      </c>
      <c r="AA4751" t="s">
        <v>1118</v>
      </c>
      <c r="AB4751" s="203">
        <v>37073</v>
      </c>
      <c r="AC4751" s="203">
        <v>37103</v>
      </c>
    </row>
    <row r="4752" spans="1:29" x14ac:dyDescent="0.25">
      <c r="A4752" s="44" t="str">
        <f t="shared" si="371"/>
        <v>US Crude Financial</v>
      </c>
      <c r="B4752" s="44" t="str">
        <f t="shared" si="372"/>
        <v>US</v>
      </c>
      <c r="C4752" s="44" t="str">
        <f t="shared" si="373"/>
        <v>Crude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8">
        <f t="shared" si="375"/>
        <v>50000</v>
      </c>
      <c r="G4752" s="207">
        <v>1268798</v>
      </c>
      <c r="H4752" s="203">
        <v>37029.617627314816</v>
      </c>
      <c r="I4752" t="s">
        <v>2474</v>
      </c>
      <c r="M4752" t="s">
        <v>3626</v>
      </c>
      <c r="N4752" t="s">
        <v>4150</v>
      </c>
      <c r="O4752" t="s">
        <v>4151</v>
      </c>
      <c r="Q4752" s="204">
        <v>50000</v>
      </c>
      <c r="S4752" t="s">
        <v>2483</v>
      </c>
      <c r="T4752" t="s">
        <v>3899</v>
      </c>
      <c r="U4752" s="206">
        <v>29.92</v>
      </c>
      <c r="V4752" t="s">
        <v>1117</v>
      </c>
      <c r="W4752" t="s">
        <v>4153</v>
      </c>
      <c r="X4752" t="s">
        <v>4154</v>
      </c>
      <c r="Y4752" t="s">
        <v>3964</v>
      </c>
      <c r="Z4752" t="s">
        <v>3532</v>
      </c>
      <c r="AA4752" t="s">
        <v>1119</v>
      </c>
      <c r="AB4752" s="203">
        <v>37043</v>
      </c>
      <c r="AC4752" s="203">
        <v>37072</v>
      </c>
    </row>
    <row r="4753" spans="1:29" x14ac:dyDescent="0.25">
      <c r="A4753" s="44" t="str">
        <f t="shared" si="371"/>
        <v>US Natural Gas Physical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1</v>
      </c>
      <c r="F4753" s="218">
        <f t="shared" si="375"/>
        <v>10000</v>
      </c>
      <c r="G4753" s="207">
        <v>1268799</v>
      </c>
      <c r="H4753" s="203">
        <v>37029.618148148147</v>
      </c>
      <c r="I4753" t="s">
        <v>3240</v>
      </c>
      <c r="M4753" t="s">
        <v>2476</v>
      </c>
      <c r="N4753" t="s">
        <v>3110</v>
      </c>
      <c r="O4753" t="s">
        <v>1120</v>
      </c>
      <c r="P4753" s="204">
        <v>10000</v>
      </c>
      <c r="S4753" t="s">
        <v>2477</v>
      </c>
      <c r="T4753" t="s">
        <v>3899</v>
      </c>
      <c r="U4753" s="206">
        <v>4.1399999999999997</v>
      </c>
      <c r="V4753" t="s">
        <v>1121</v>
      </c>
      <c r="W4753" t="s">
        <v>2326</v>
      </c>
      <c r="X4753" t="s">
        <v>2378</v>
      </c>
      <c r="Y4753" t="s">
        <v>3114</v>
      </c>
      <c r="Z4753" t="s">
        <v>3532</v>
      </c>
      <c r="AA4753">
        <v>798661</v>
      </c>
      <c r="AB4753" s="203">
        <v>37033.875</v>
      </c>
      <c r="AC4753" s="203">
        <v>37033.875</v>
      </c>
    </row>
    <row r="4754" spans="1:29" x14ac:dyDescent="0.25">
      <c r="A4754" s="44" t="str">
        <f t="shared" si="371"/>
        <v>US Natural Gas Financial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30</v>
      </c>
      <c r="F4754" s="218">
        <f t="shared" si="375"/>
        <v>150000</v>
      </c>
      <c r="G4754" s="207">
        <v>1268800</v>
      </c>
      <c r="H4754" s="203">
        <v>37029.618159722224</v>
      </c>
      <c r="I4754" t="s">
        <v>2354</v>
      </c>
      <c r="M4754" t="s">
        <v>2476</v>
      </c>
      <c r="N4754" t="s">
        <v>3125</v>
      </c>
      <c r="O4754" t="s">
        <v>2403</v>
      </c>
      <c r="P4754" s="204">
        <v>5000</v>
      </c>
      <c r="S4754" t="s">
        <v>2477</v>
      </c>
      <c r="T4754" t="s">
        <v>3899</v>
      </c>
      <c r="U4754" s="206">
        <v>-1.39</v>
      </c>
      <c r="V4754" t="s">
        <v>2422</v>
      </c>
      <c r="W4754" t="s">
        <v>2404</v>
      </c>
      <c r="X4754" t="s">
        <v>2405</v>
      </c>
      <c r="Y4754" t="s">
        <v>3964</v>
      </c>
      <c r="Z4754" t="s">
        <v>3532</v>
      </c>
      <c r="AA4754" t="s">
        <v>1122</v>
      </c>
      <c r="AB4754" s="203">
        <v>37043.875</v>
      </c>
      <c r="AC4754" s="203">
        <v>37072.875</v>
      </c>
    </row>
    <row r="4755" spans="1:29" x14ac:dyDescent="0.25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365</v>
      </c>
      <c r="F4755" s="218">
        <f t="shared" si="375"/>
        <v>1825000</v>
      </c>
      <c r="G4755" s="207">
        <v>1268801</v>
      </c>
      <c r="H4755" s="203">
        <v>37029.618217592593</v>
      </c>
      <c r="I4755" t="s">
        <v>2654</v>
      </c>
      <c r="M4755" t="s">
        <v>2476</v>
      </c>
      <c r="N4755" t="s">
        <v>2711</v>
      </c>
      <c r="O4755" t="s">
        <v>3178</v>
      </c>
      <c r="P4755" s="204">
        <v>5000</v>
      </c>
      <c r="S4755" t="s">
        <v>2477</v>
      </c>
      <c r="T4755" t="s">
        <v>3899</v>
      </c>
      <c r="U4755" s="206">
        <v>4.4450000000000003</v>
      </c>
      <c r="V4755" t="s">
        <v>2349</v>
      </c>
      <c r="W4755" t="s">
        <v>3390</v>
      </c>
      <c r="X4755" t="s">
        <v>2713</v>
      </c>
      <c r="Y4755" t="s">
        <v>3964</v>
      </c>
      <c r="Z4755" t="s">
        <v>3532</v>
      </c>
      <c r="AA4755" t="s">
        <v>1123</v>
      </c>
      <c r="AB4755" s="203">
        <v>37257.875</v>
      </c>
      <c r="AC4755" s="203">
        <v>37621.875</v>
      </c>
    </row>
    <row r="4756" spans="1:29" x14ac:dyDescent="0.25">
      <c r="A4756" s="44" t="str">
        <f t="shared" si="371"/>
        <v xml:space="preserve"> Natural Gas Physical</v>
      </c>
      <c r="B4756" s="44" t="str">
        <f t="shared" si="372"/>
        <v/>
      </c>
      <c r="C4756" s="44" t="str">
        <f t="shared" si="373"/>
        <v>Natural Gas</v>
      </c>
      <c r="D4756" s="44" t="str">
        <f t="shared" si="374"/>
        <v>Physical</v>
      </c>
      <c r="E4756" s="44">
        <f>IF(VLOOKUP(S4756,'DD-Lookup'!$J$6:$L$50,3,FALSE)="Monthly",(YEAR(AC4756)-YEAR(AB4756))*12+MONTH(AC4756)-MONTH(AB4756)+1,(AC4756-AB4756+1))</f>
        <v>4</v>
      </c>
      <c r="F4756" s="218">
        <f t="shared" si="375"/>
        <v>16000</v>
      </c>
      <c r="G4756" s="207">
        <v>1268802</v>
      </c>
      <c r="H4756" s="203">
        <v>37029.618645833332</v>
      </c>
      <c r="I4756" t="s">
        <v>3816</v>
      </c>
      <c r="M4756" t="s">
        <v>2476</v>
      </c>
      <c r="N4756" t="s">
        <v>2391</v>
      </c>
      <c r="O4756" t="s">
        <v>2080</v>
      </c>
      <c r="P4756" s="204">
        <v>4000</v>
      </c>
      <c r="S4756" t="s">
        <v>4050</v>
      </c>
      <c r="T4756" t="s">
        <v>2392</v>
      </c>
      <c r="U4756" s="206">
        <v>5.31</v>
      </c>
      <c r="V4756" t="s">
        <v>3817</v>
      </c>
      <c r="W4756" t="s">
        <v>2394</v>
      </c>
      <c r="X4756" t="s">
        <v>2395</v>
      </c>
      <c r="Y4756" t="s">
        <v>3114</v>
      </c>
      <c r="Z4756" t="s">
        <v>3533</v>
      </c>
      <c r="AA4756">
        <v>798662</v>
      </c>
      <c r="AB4756" s="203">
        <v>37029.875</v>
      </c>
      <c r="AC4756" s="203">
        <v>37032.875</v>
      </c>
    </row>
    <row r="4757" spans="1:29" x14ac:dyDescent="0.25">
      <c r="A4757" s="44" t="str">
        <f t="shared" si="371"/>
        <v>US Power Physical</v>
      </c>
      <c r="B4757" s="44" t="str">
        <f t="shared" si="372"/>
        <v>US</v>
      </c>
      <c r="C4757" s="44" t="str">
        <f t="shared" si="373"/>
        <v>Power</v>
      </c>
      <c r="D4757" s="44" t="str">
        <f t="shared" si="374"/>
        <v>Physical</v>
      </c>
      <c r="E4757" s="44">
        <f>IF(VLOOKUP(S4757,'DD-Lookup'!$J$6:$L$50,3,FALSE)="Monthly",(YEAR(AC4757)-YEAR(AB4757))*12+MONTH(AC4757)-MONTH(AB4757)+1,(AC4757-AB4757+1))</f>
        <v>62</v>
      </c>
      <c r="F4757" s="218">
        <f t="shared" si="375"/>
        <v>3100</v>
      </c>
      <c r="G4757" s="207">
        <v>1268803</v>
      </c>
      <c r="H4757" s="203">
        <v>37029.618750000001</v>
      </c>
      <c r="I4757" t="s">
        <v>3872</v>
      </c>
      <c r="M4757" t="s">
        <v>3301</v>
      </c>
      <c r="N4757" t="s">
        <v>2631</v>
      </c>
      <c r="O4757" t="s">
        <v>1124</v>
      </c>
      <c r="Q4757" s="204">
        <v>50</v>
      </c>
      <c r="S4757" t="s">
        <v>2475</v>
      </c>
      <c r="T4757" t="s">
        <v>3899</v>
      </c>
      <c r="U4757" s="206">
        <v>87.5</v>
      </c>
      <c r="V4757" t="s">
        <v>2763</v>
      </c>
      <c r="W4757" t="s">
        <v>2660</v>
      </c>
      <c r="X4757" t="s">
        <v>2661</v>
      </c>
      <c r="Y4757" t="s">
        <v>4166</v>
      </c>
      <c r="Z4757" t="s">
        <v>3527</v>
      </c>
      <c r="AA4757">
        <v>615771.1</v>
      </c>
      <c r="AB4757" s="203">
        <v>37073.71597222222</v>
      </c>
      <c r="AC4757" s="203">
        <v>37134.71597222222</v>
      </c>
    </row>
    <row r="4758" spans="1:29" x14ac:dyDescent="0.25">
      <c r="A4758" s="44" t="str">
        <f t="shared" si="371"/>
        <v xml:space="preserve"> Natural Gas Physical</v>
      </c>
      <c r="B4758" s="44" t="str">
        <f t="shared" si="372"/>
        <v/>
      </c>
      <c r="C4758" s="44" t="str">
        <f t="shared" si="373"/>
        <v>Natural Gas</v>
      </c>
      <c r="D4758" s="44" t="str">
        <f t="shared" si="374"/>
        <v>Physical</v>
      </c>
      <c r="E4758" s="44">
        <f>IF(VLOOKUP(S4758,'DD-Lookup'!$J$6:$L$50,3,FALSE)="Monthly",(YEAR(AC4758)-YEAR(AB4758))*12+MONTH(AC4758)-MONTH(AB4758)+1,(AC4758-AB4758+1))</f>
        <v>4</v>
      </c>
      <c r="F4758" s="218">
        <f t="shared" si="375"/>
        <v>4000</v>
      </c>
      <c r="G4758" s="207">
        <v>1268804</v>
      </c>
      <c r="H4758" s="203">
        <v>37029.623310185183</v>
      </c>
      <c r="I4758" t="s">
        <v>2972</v>
      </c>
      <c r="M4758" t="s">
        <v>2476</v>
      </c>
      <c r="N4758" t="s">
        <v>2391</v>
      </c>
      <c r="O4758" t="s">
        <v>2080</v>
      </c>
      <c r="P4758" s="204">
        <v>1000</v>
      </c>
      <c r="S4758" t="s">
        <v>4050</v>
      </c>
      <c r="T4758" t="s">
        <v>2392</v>
      </c>
      <c r="U4758" s="206">
        <v>5.31</v>
      </c>
      <c r="V4758" t="s">
        <v>3764</v>
      </c>
      <c r="W4758" t="s">
        <v>2394</v>
      </c>
      <c r="X4758" t="s">
        <v>2395</v>
      </c>
      <c r="Y4758" t="s">
        <v>3114</v>
      </c>
      <c r="Z4758" t="s">
        <v>3533</v>
      </c>
      <c r="AA4758">
        <v>798666</v>
      </c>
      <c r="AB4758" s="203">
        <v>37029.875</v>
      </c>
      <c r="AC4758" s="203">
        <v>37032.875</v>
      </c>
    </row>
    <row r="4759" spans="1:29" x14ac:dyDescent="0.25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31</v>
      </c>
      <c r="F4759" s="218">
        <f t="shared" si="375"/>
        <v>930</v>
      </c>
      <c r="G4759" s="207">
        <v>1268807</v>
      </c>
      <c r="H4759" s="203">
        <v>37029.623530092591</v>
      </c>
      <c r="I4759" t="s">
        <v>3136</v>
      </c>
      <c r="M4759" t="s">
        <v>2476</v>
      </c>
      <c r="N4759" t="s">
        <v>2711</v>
      </c>
      <c r="O4759" t="s">
        <v>3772</v>
      </c>
      <c r="P4759" s="204">
        <v>30</v>
      </c>
      <c r="S4759" t="s">
        <v>2885</v>
      </c>
      <c r="T4759" t="s">
        <v>3899</v>
      </c>
      <c r="U4759" s="206">
        <v>4.3600000000000003</v>
      </c>
      <c r="V4759" t="s">
        <v>2981</v>
      </c>
      <c r="W4759" t="s">
        <v>3390</v>
      </c>
      <c r="X4759" t="s">
        <v>2713</v>
      </c>
      <c r="Y4759" t="s">
        <v>3964</v>
      </c>
      <c r="Z4759" t="s">
        <v>3532</v>
      </c>
      <c r="AA4759" t="s">
        <v>1125</v>
      </c>
      <c r="AB4759" s="203">
        <v>37073.875</v>
      </c>
      <c r="AC4759" s="203">
        <v>37103.875</v>
      </c>
    </row>
    <row r="4760" spans="1:29" x14ac:dyDescent="0.25">
      <c r="A4760" s="44" t="str">
        <f t="shared" si="371"/>
        <v>US Natural Gas Financial</v>
      </c>
      <c r="B4760" s="44" t="str">
        <f t="shared" si="372"/>
        <v>US</v>
      </c>
      <c r="C4760" s="44" t="str">
        <f t="shared" si="373"/>
        <v>Natural Gas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30</v>
      </c>
      <c r="F4760" s="218">
        <f t="shared" si="375"/>
        <v>900</v>
      </c>
      <c r="G4760" s="207">
        <v>1268806</v>
      </c>
      <c r="H4760" s="203">
        <v>37029.623530092591</v>
      </c>
      <c r="I4760" t="s">
        <v>3136</v>
      </c>
      <c r="M4760" t="s">
        <v>2476</v>
      </c>
      <c r="N4760" t="s">
        <v>2711</v>
      </c>
      <c r="O4760" t="s">
        <v>3771</v>
      </c>
      <c r="Q4760" s="204">
        <v>30</v>
      </c>
      <c r="S4760" t="s">
        <v>2885</v>
      </c>
      <c r="T4760" t="s">
        <v>3899</v>
      </c>
      <c r="U4760" s="206">
        <v>4.29</v>
      </c>
      <c r="V4760" t="s">
        <v>2981</v>
      </c>
      <c r="W4760" t="s">
        <v>3390</v>
      </c>
      <c r="X4760" t="s">
        <v>2713</v>
      </c>
      <c r="Y4760" t="s">
        <v>3964</v>
      </c>
      <c r="Z4760" t="s">
        <v>3532</v>
      </c>
      <c r="AA4760" t="s">
        <v>1126</v>
      </c>
      <c r="AB4760" s="203">
        <v>37043.875</v>
      </c>
      <c r="AC4760" s="203">
        <v>37072.875</v>
      </c>
    </row>
    <row r="4761" spans="1:29" x14ac:dyDescent="0.25">
      <c r="A4761" s="44" t="str">
        <f t="shared" si="371"/>
        <v xml:space="preserve"> Metals Financial</v>
      </c>
      <c r="B4761" s="44" t="str">
        <f t="shared" si="372"/>
        <v/>
      </c>
      <c r="C4761" s="44" t="str">
        <f t="shared" si="373"/>
        <v>Metals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18">
        <f t="shared" si="375"/>
        <v>10</v>
      </c>
      <c r="G4761" s="207">
        <v>1268812</v>
      </c>
      <c r="H4761" s="203">
        <v>37029.625219907408</v>
      </c>
      <c r="I4761" t="s">
        <v>4028</v>
      </c>
      <c r="M4761" t="s">
        <v>2482</v>
      </c>
      <c r="N4761" t="s">
        <v>3951</v>
      </c>
      <c r="O4761" t="s">
        <v>3952</v>
      </c>
      <c r="Q4761" s="204">
        <v>10</v>
      </c>
      <c r="S4761" t="s">
        <v>3898</v>
      </c>
      <c r="T4761" t="s">
        <v>3899</v>
      </c>
      <c r="U4761" s="206">
        <v>1553</v>
      </c>
      <c r="V4761" t="s">
        <v>1127</v>
      </c>
      <c r="W4761" t="s">
        <v>2774</v>
      </c>
      <c r="X4761" t="s">
        <v>3902</v>
      </c>
      <c r="Y4761" t="s">
        <v>3903</v>
      </c>
      <c r="Z4761" t="s">
        <v>3904</v>
      </c>
      <c r="AA4761">
        <v>2140028</v>
      </c>
    </row>
    <row r="4762" spans="1:29" x14ac:dyDescent="0.25">
      <c r="A4762" s="44" t="str">
        <f t="shared" si="371"/>
        <v xml:space="preserve"> Natural Gas Physical</v>
      </c>
      <c r="B4762" s="44" t="str">
        <f t="shared" si="372"/>
        <v/>
      </c>
      <c r="C4762" s="44" t="str">
        <f t="shared" si="373"/>
        <v>Natural Gas</v>
      </c>
      <c r="D4762" s="44" t="str">
        <f t="shared" si="374"/>
        <v>Physical</v>
      </c>
      <c r="E4762" s="44">
        <f>IF(VLOOKUP(S4762,'DD-Lookup'!$J$6:$L$50,3,FALSE)="Monthly",(YEAR(AC4762)-YEAR(AB4762))*12+MONTH(AC4762)-MONTH(AB4762)+1,(AC4762-AB4762+1))</f>
        <v>4</v>
      </c>
      <c r="F4762" s="218">
        <f t="shared" si="375"/>
        <v>20000</v>
      </c>
      <c r="G4762" s="207">
        <v>1268816</v>
      </c>
      <c r="H4762" s="203">
        <v>37029.625590277778</v>
      </c>
      <c r="I4762" t="s">
        <v>3223</v>
      </c>
      <c r="M4762" t="s">
        <v>2476</v>
      </c>
      <c r="N4762" t="s">
        <v>2391</v>
      </c>
      <c r="O4762" t="s">
        <v>2080</v>
      </c>
      <c r="Q4762" s="204">
        <v>5000</v>
      </c>
      <c r="S4762" t="s">
        <v>4050</v>
      </c>
      <c r="T4762" t="s">
        <v>2392</v>
      </c>
      <c r="U4762" s="206">
        <v>5.32</v>
      </c>
      <c r="V4762" t="s">
        <v>3224</v>
      </c>
      <c r="W4762" t="s">
        <v>2394</v>
      </c>
      <c r="X4762" t="s">
        <v>2395</v>
      </c>
      <c r="Y4762" t="s">
        <v>3114</v>
      </c>
      <c r="Z4762" t="s">
        <v>3533</v>
      </c>
      <c r="AA4762">
        <v>798669</v>
      </c>
      <c r="AB4762" s="203">
        <v>37029.875</v>
      </c>
      <c r="AC4762" s="203">
        <v>37032.875</v>
      </c>
    </row>
    <row r="4763" spans="1:29" x14ac:dyDescent="0.25">
      <c r="A4763" s="44" t="str">
        <f t="shared" si="371"/>
        <v>US Natural Gas Physical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Physical</v>
      </c>
      <c r="E4763" s="44">
        <f>IF(VLOOKUP(S4763,'DD-Lookup'!$J$6:$L$50,3,FALSE)="Monthly",(YEAR(AC4763)-YEAR(AB4763))*12+MONTH(AC4763)-MONTH(AB4763)+1,(AC4763-AB4763+1))</f>
        <v>1</v>
      </c>
      <c r="F4763" s="218">
        <f t="shared" si="375"/>
        <v>10000</v>
      </c>
      <c r="G4763" s="207">
        <v>1268818</v>
      </c>
      <c r="H4763" s="203">
        <v>37029.625636574077</v>
      </c>
      <c r="I4763" t="s">
        <v>2332</v>
      </c>
      <c r="M4763" t="s">
        <v>2476</v>
      </c>
      <c r="N4763" t="s">
        <v>3110</v>
      </c>
      <c r="O4763" t="s">
        <v>708</v>
      </c>
      <c r="Q4763" s="204">
        <v>10000</v>
      </c>
      <c r="S4763" t="s">
        <v>2477</v>
      </c>
      <c r="T4763" t="s">
        <v>3899</v>
      </c>
      <c r="U4763" s="206">
        <v>4.22</v>
      </c>
      <c r="V4763" t="s">
        <v>2333</v>
      </c>
      <c r="W4763" t="s">
        <v>2319</v>
      </c>
      <c r="X4763" t="s">
        <v>2320</v>
      </c>
      <c r="Y4763" t="s">
        <v>3114</v>
      </c>
      <c r="Z4763" t="s">
        <v>3532</v>
      </c>
      <c r="AA4763">
        <v>798670</v>
      </c>
      <c r="AB4763" s="203">
        <v>37033.875</v>
      </c>
      <c r="AC4763" s="203">
        <v>37033.875</v>
      </c>
    </row>
    <row r="4764" spans="1:29" x14ac:dyDescent="0.25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365</v>
      </c>
      <c r="F4764" s="218">
        <f t="shared" si="375"/>
        <v>1825000</v>
      </c>
      <c r="G4764" s="207">
        <v>1268820</v>
      </c>
      <c r="H4764" s="203">
        <v>37029.626006944447</v>
      </c>
      <c r="I4764" t="s">
        <v>3639</v>
      </c>
      <c r="M4764" t="s">
        <v>2476</v>
      </c>
      <c r="N4764" t="s">
        <v>2711</v>
      </c>
      <c r="O4764" t="s">
        <v>3178</v>
      </c>
      <c r="Q4764" s="204">
        <v>5000</v>
      </c>
      <c r="S4764" t="s">
        <v>2477</v>
      </c>
      <c r="T4764" t="s">
        <v>3899</v>
      </c>
      <c r="U4764" s="206">
        <v>4.4550000000000001</v>
      </c>
      <c r="V4764" t="s">
        <v>2361</v>
      </c>
      <c r="W4764" t="s">
        <v>3390</v>
      </c>
      <c r="X4764" t="s">
        <v>2713</v>
      </c>
      <c r="Y4764" t="s">
        <v>3964</v>
      </c>
      <c r="Z4764" t="s">
        <v>3532</v>
      </c>
      <c r="AA4764" t="s">
        <v>1128</v>
      </c>
      <c r="AB4764" s="203">
        <v>37257.875</v>
      </c>
      <c r="AC4764" s="203">
        <v>37621.875</v>
      </c>
    </row>
    <row r="4765" spans="1:29" x14ac:dyDescent="0.25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365</v>
      </c>
      <c r="F4765" s="218">
        <f t="shared" si="375"/>
        <v>1825000</v>
      </c>
      <c r="G4765" s="207">
        <v>1268823</v>
      </c>
      <c r="H4765" s="203">
        <v>37029.626481481479</v>
      </c>
      <c r="I4765" t="s">
        <v>3136</v>
      </c>
      <c r="M4765" t="s">
        <v>2476</v>
      </c>
      <c r="N4765" t="s">
        <v>2711</v>
      </c>
      <c r="O4765" t="s">
        <v>3178</v>
      </c>
      <c r="Q4765" s="204">
        <v>5000</v>
      </c>
      <c r="S4765" t="s">
        <v>2477</v>
      </c>
      <c r="T4765" t="s">
        <v>3899</v>
      </c>
      <c r="U4765" s="206">
        <v>4.4749999999999996</v>
      </c>
      <c r="V4765" t="s">
        <v>3690</v>
      </c>
      <c r="W4765" t="s">
        <v>3390</v>
      </c>
      <c r="X4765" t="s">
        <v>2713</v>
      </c>
      <c r="Y4765" t="s">
        <v>3964</v>
      </c>
      <c r="Z4765" t="s">
        <v>3532</v>
      </c>
      <c r="AA4765" t="s">
        <v>1129</v>
      </c>
      <c r="AB4765" s="203">
        <v>37257.875</v>
      </c>
      <c r="AC4765" s="203">
        <v>37621.875</v>
      </c>
    </row>
    <row r="4766" spans="1:29" x14ac:dyDescent="0.25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30</v>
      </c>
      <c r="F4766" s="218">
        <f t="shared" si="375"/>
        <v>450000</v>
      </c>
      <c r="G4766" s="207">
        <v>1268826</v>
      </c>
      <c r="H4766" s="203">
        <v>37029.627129629633</v>
      </c>
      <c r="I4766" t="s">
        <v>2699</v>
      </c>
      <c r="M4766" t="s">
        <v>2476</v>
      </c>
      <c r="N4766" t="s">
        <v>2711</v>
      </c>
      <c r="O4766" t="s">
        <v>2712</v>
      </c>
      <c r="Q4766" s="204">
        <v>15000</v>
      </c>
      <c r="S4766" t="s">
        <v>2477</v>
      </c>
      <c r="T4766" t="s">
        <v>3899</v>
      </c>
      <c r="U4766" s="206">
        <v>4.29</v>
      </c>
      <c r="V4766" t="s">
        <v>3821</v>
      </c>
      <c r="W4766" t="s">
        <v>3390</v>
      </c>
      <c r="X4766" t="s">
        <v>2713</v>
      </c>
      <c r="Y4766" t="s">
        <v>3964</v>
      </c>
      <c r="Z4766" t="s">
        <v>3532</v>
      </c>
      <c r="AA4766" t="s">
        <v>1130</v>
      </c>
      <c r="AB4766" s="203">
        <v>37043.875</v>
      </c>
      <c r="AC4766" s="203">
        <v>37072.875</v>
      </c>
    </row>
    <row r="4767" spans="1:29" x14ac:dyDescent="0.25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30</v>
      </c>
      <c r="F4767" s="218">
        <f t="shared" si="375"/>
        <v>300000</v>
      </c>
      <c r="G4767" s="207">
        <v>1268827</v>
      </c>
      <c r="H4767" s="203">
        <v>37029.627303240741</v>
      </c>
      <c r="I4767" t="s">
        <v>2699</v>
      </c>
      <c r="M4767" t="s">
        <v>2476</v>
      </c>
      <c r="N4767" t="s">
        <v>2711</v>
      </c>
      <c r="O4767" t="s">
        <v>2712</v>
      </c>
      <c r="Q4767" s="204">
        <v>10000</v>
      </c>
      <c r="S4767" t="s">
        <v>2477</v>
      </c>
      <c r="T4767" t="s">
        <v>3899</v>
      </c>
      <c r="U4767" s="206">
        <v>4.2949999999999999</v>
      </c>
      <c r="V4767" t="s">
        <v>3821</v>
      </c>
      <c r="W4767" t="s">
        <v>3390</v>
      </c>
      <c r="X4767" t="s">
        <v>2713</v>
      </c>
      <c r="Y4767" t="s">
        <v>3964</v>
      </c>
      <c r="Z4767" t="s">
        <v>3532</v>
      </c>
      <c r="AA4767" t="s">
        <v>1131</v>
      </c>
      <c r="AB4767" s="203">
        <v>37043.875</v>
      </c>
      <c r="AC4767" s="203">
        <v>37072.875</v>
      </c>
    </row>
    <row r="4768" spans="1:29" x14ac:dyDescent="0.25">
      <c r="A4768" s="44" t="str">
        <f t="shared" si="371"/>
        <v xml:space="preserve"> Natural Gas Physical</v>
      </c>
      <c r="B4768" s="44" t="str">
        <f t="shared" si="372"/>
        <v/>
      </c>
      <c r="C4768" s="44" t="str">
        <f t="shared" si="373"/>
        <v>Natural Gas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4</v>
      </c>
      <c r="F4768" s="218">
        <f t="shared" si="375"/>
        <v>20000</v>
      </c>
      <c r="G4768" s="207">
        <v>1268831</v>
      </c>
      <c r="H4768" s="203">
        <v>37029.629594907405</v>
      </c>
      <c r="I4768" t="s">
        <v>2574</v>
      </c>
      <c r="M4768" t="s">
        <v>2476</v>
      </c>
      <c r="N4768" t="s">
        <v>2391</v>
      </c>
      <c r="O4768" t="s">
        <v>2080</v>
      </c>
      <c r="P4768" s="204">
        <v>5000</v>
      </c>
      <c r="S4768" t="s">
        <v>4050</v>
      </c>
      <c r="T4768" t="s">
        <v>2392</v>
      </c>
      <c r="U4768" s="206">
        <v>5.31</v>
      </c>
      <c r="V4768" t="s">
        <v>2575</v>
      </c>
      <c r="W4768" t="s">
        <v>2394</v>
      </c>
      <c r="X4768" t="s">
        <v>2395</v>
      </c>
      <c r="Y4768" t="s">
        <v>3114</v>
      </c>
      <c r="Z4768" t="s">
        <v>3533</v>
      </c>
      <c r="AA4768">
        <v>798672</v>
      </c>
      <c r="AB4768" s="203">
        <v>37029.875</v>
      </c>
      <c r="AC4768" s="203">
        <v>37032.875</v>
      </c>
    </row>
    <row r="4769" spans="1:29" x14ac:dyDescent="0.25">
      <c r="A4769" s="44" t="str">
        <f t="shared" si="371"/>
        <v xml:space="preserve"> Natural Gas Physical</v>
      </c>
      <c r="B4769" s="44" t="str">
        <f t="shared" si="372"/>
        <v/>
      </c>
      <c r="C4769" s="44" t="str">
        <f t="shared" si="373"/>
        <v>Natural Gas</v>
      </c>
      <c r="D4769" s="44" t="str">
        <f t="shared" si="374"/>
        <v>Physical</v>
      </c>
      <c r="E4769" s="44">
        <f>IF(VLOOKUP(S4769,'DD-Lookup'!$J$6:$L$50,3,FALSE)="Monthly",(YEAR(AC4769)-YEAR(AB4769))*12+MONTH(AC4769)-MONTH(AB4769)+1,(AC4769-AB4769+1))</f>
        <v>1</v>
      </c>
      <c r="F4769" s="218">
        <f t="shared" si="375"/>
        <v>5000</v>
      </c>
      <c r="G4769" s="207">
        <v>1268832</v>
      </c>
      <c r="H4769" s="203">
        <v>37029.629930555559</v>
      </c>
      <c r="I4769" t="s">
        <v>1132</v>
      </c>
      <c r="M4769" t="s">
        <v>2476</v>
      </c>
      <c r="N4769" t="s">
        <v>2391</v>
      </c>
      <c r="O4769" t="s">
        <v>2538</v>
      </c>
      <c r="Q4769" s="204">
        <v>5000</v>
      </c>
      <c r="S4769" t="s">
        <v>4050</v>
      </c>
      <c r="T4769" t="s">
        <v>2392</v>
      </c>
      <c r="U4769" s="206">
        <v>5.34</v>
      </c>
      <c r="V4769" t="s">
        <v>1133</v>
      </c>
      <c r="W4769" t="s">
        <v>2394</v>
      </c>
      <c r="X4769" t="s">
        <v>2395</v>
      </c>
      <c r="Y4769" t="s">
        <v>3114</v>
      </c>
      <c r="Z4769" t="s">
        <v>3533</v>
      </c>
      <c r="AA4769">
        <v>798673</v>
      </c>
      <c r="AB4769" s="203">
        <v>37029.875</v>
      </c>
      <c r="AC4769" s="203">
        <v>37029.875</v>
      </c>
    </row>
    <row r="4770" spans="1:29" x14ac:dyDescent="0.25">
      <c r="A4770" s="44" t="str">
        <f t="shared" si="371"/>
        <v>US Power Physical</v>
      </c>
      <c r="B4770" s="44" t="str">
        <f t="shared" si="372"/>
        <v>US</v>
      </c>
      <c r="C4770" s="44" t="str">
        <f t="shared" si="373"/>
        <v>Power</v>
      </c>
      <c r="D4770" s="44" t="str">
        <f t="shared" si="374"/>
        <v>Physical</v>
      </c>
      <c r="E4770" s="44">
        <f>IF(VLOOKUP(S4770,'DD-Lookup'!$J$6:$L$50,3,FALSE)="Monthly",(YEAR(AC4770)-YEAR(AB4770))*12+MONTH(AC4770)-MONTH(AB4770)+1,(AC4770-AB4770+1))</f>
        <v>30</v>
      </c>
      <c r="F4770" s="218">
        <f t="shared" si="375"/>
        <v>750</v>
      </c>
      <c r="G4770" s="207">
        <v>1268833</v>
      </c>
      <c r="H4770" s="203">
        <v>37029.630486111113</v>
      </c>
      <c r="I4770" t="s">
        <v>2669</v>
      </c>
      <c r="M4770" t="s">
        <v>3301</v>
      </c>
      <c r="N4770" t="s">
        <v>2406</v>
      </c>
      <c r="O4770" t="s">
        <v>3792</v>
      </c>
      <c r="Q4770" s="204">
        <v>25</v>
      </c>
      <c r="S4770" t="s">
        <v>2475</v>
      </c>
      <c r="T4770" t="s">
        <v>3899</v>
      </c>
      <c r="U4770" s="206">
        <v>345</v>
      </c>
      <c r="V4770" t="s">
        <v>2410</v>
      </c>
      <c r="W4770" t="s">
        <v>2945</v>
      </c>
      <c r="X4770" t="s">
        <v>2946</v>
      </c>
      <c r="Y4770" t="s">
        <v>4166</v>
      </c>
      <c r="Z4770" t="s">
        <v>3527</v>
      </c>
      <c r="AA4770">
        <v>615786.1</v>
      </c>
      <c r="AB4770" s="203">
        <v>37043.875</v>
      </c>
      <c r="AC4770" s="203">
        <v>37072.875</v>
      </c>
    </row>
    <row r="4771" spans="1:29" x14ac:dyDescent="0.25">
      <c r="A4771" s="44" t="str">
        <f t="shared" si="371"/>
        <v xml:space="preserve"> Natural Gas Physical</v>
      </c>
      <c r="B4771" s="44" t="str">
        <f t="shared" si="372"/>
        <v/>
      </c>
      <c r="C4771" s="44" t="str">
        <f t="shared" si="373"/>
        <v>Natural Gas</v>
      </c>
      <c r="D4771" s="44" t="str">
        <f t="shared" si="374"/>
        <v>Physical</v>
      </c>
      <c r="E4771" s="44">
        <f>IF(VLOOKUP(S4771,'DD-Lookup'!$J$6:$L$50,3,FALSE)="Monthly",(YEAR(AC4771)-YEAR(AB4771))*12+MONTH(AC4771)-MONTH(AB4771)+1,(AC4771-AB4771+1))</f>
        <v>4</v>
      </c>
      <c r="F4771" s="218">
        <f t="shared" si="375"/>
        <v>20000</v>
      </c>
      <c r="G4771" s="207">
        <v>1268834</v>
      </c>
      <c r="H4771" s="203">
        <v>37029.630706018521</v>
      </c>
      <c r="I4771" t="s">
        <v>3223</v>
      </c>
      <c r="M4771" t="s">
        <v>2476</v>
      </c>
      <c r="N4771" t="s">
        <v>2391</v>
      </c>
      <c r="O4771" t="s">
        <v>2080</v>
      </c>
      <c r="Q4771" s="204">
        <v>5000</v>
      </c>
      <c r="S4771" t="s">
        <v>4050</v>
      </c>
      <c r="T4771" t="s">
        <v>2392</v>
      </c>
      <c r="U4771" s="206">
        <v>5.33</v>
      </c>
      <c r="V4771" t="s">
        <v>3224</v>
      </c>
      <c r="W4771" t="s">
        <v>2394</v>
      </c>
      <c r="X4771" t="s">
        <v>2395</v>
      </c>
      <c r="Y4771" t="s">
        <v>3114</v>
      </c>
      <c r="Z4771" t="s">
        <v>3533</v>
      </c>
      <c r="AA4771">
        <v>798675</v>
      </c>
      <c r="AB4771" s="203">
        <v>37029.875</v>
      </c>
      <c r="AC4771" s="203">
        <v>37032.875</v>
      </c>
    </row>
    <row r="4772" spans="1:29" x14ac:dyDescent="0.25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30</v>
      </c>
      <c r="F4772" s="218">
        <f t="shared" si="375"/>
        <v>150000</v>
      </c>
      <c r="G4772" s="207">
        <v>1268836</v>
      </c>
      <c r="H4772" s="203">
        <v>37029.632002314815</v>
      </c>
      <c r="I4772" t="s">
        <v>2699</v>
      </c>
      <c r="M4772" t="s">
        <v>2476</v>
      </c>
      <c r="N4772" t="s">
        <v>2711</v>
      </c>
      <c r="O4772" t="s">
        <v>2712</v>
      </c>
      <c r="Q4772" s="204">
        <v>5000</v>
      </c>
      <c r="S4772" t="s">
        <v>2477</v>
      </c>
      <c r="T4772" t="s">
        <v>3899</v>
      </c>
      <c r="U4772" s="206">
        <v>4.29</v>
      </c>
      <c r="V4772" t="s">
        <v>3821</v>
      </c>
      <c r="W4772" t="s">
        <v>3390</v>
      </c>
      <c r="X4772" t="s">
        <v>2713</v>
      </c>
      <c r="Y4772" t="s">
        <v>3964</v>
      </c>
      <c r="Z4772" t="s">
        <v>3532</v>
      </c>
      <c r="AA4772" t="s">
        <v>1134</v>
      </c>
      <c r="AB4772" s="203">
        <v>37043.875</v>
      </c>
      <c r="AC4772" s="203">
        <v>37072.875</v>
      </c>
    </row>
    <row r="4773" spans="1:29" x14ac:dyDescent="0.25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30</v>
      </c>
      <c r="F4773" s="218">
        <f t="shared" si="375"/>
        <v>450000</v>
      </c>
      <c r="G4773" s="207">
        <v>1268837</v>
      </c>
      <c r="H4773" s="203">
        <v>37029.632511574076</v>
      </c>
      <c r="I4773" t="s">
        <v>3696</v>
      </c>
      <c r="M4773" t="s">
        <v>2476</v>
      </c>
      <c r="N4773" t="s">
        <v>2711</v>
      </c>
      <c r="O4773" t="s">
        <v>2712</v>
      </c>
      <c r="Q4773" s="204">
        <v>15000</v>
      </c>
      <c r="S4773" t="s">
        <v>2477</v>
      </c>
      <c r="T4773" t="s">
        <v>3899</v>
      </c>
      <c r="U4773" s="206">
        <v>4.2949999999999999</v>
      </c>
      <c r="V4773" t="s">
        <v>3803</v>
      </c>
      <c r="W4773" t="s">
        <v>3390</v>
      </c>
      <c r="X4773" t="s">
        <v>2713</v>
      </c>
      <c r="Y4773" t="s">
        <v>3964</v>
      </c>
      <c r="Z4773" t="s">
        <v>3532</v>
      </c>
      <c r="AA4773" t="s">
        <v>1135</v>
      </c>
      <c r="AB4773" s="203">
        <v>37043.875</v>
      </c>
      <c r="AC4773" s="203">
        <v>37072.875</v>
      </c>
    </row>
    <row r="4774" spans="1:29" x14ac:dyDescent="0.25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31</v>
      </c>
      <c r="F4774" s="218">
        <f t="shared" si="375"/>
        <v>465000</v>
      </c>
      <c r="G4774" s="207">
        <v>1268838</v>
      </c>
      <c r="H4774" s="203">
        <v>37029.632627314815</v>
      </c>
      <c r="I4774" t="s">
        <v>3639</v>
      </c>
      <c r="M4774" t="s">
        <v>2476</v>
      </c>
      <c r="N4774" t="s">
        <v>2711</v>
      </c>
      <c r="O4774" t="s">
        <v>2724</v>
      </c>
      <c r="P4774" s="204">
        <v>15000</v>
      </c>
      <c r="S4774" t="s">
        <v>2477</v>
      </c>
      <c r="T4774" t="s">
        <v>3899</v>
      </c>
      <c r="U4774" s="206">
        <v>4.4400000000000004</v>
      </c>
      <c r="V4774" t="s">
        <v>2361</v>
      </c>
      <c r="W4774" t="s">
        <v>3390</v>
      </c>
      <c r="X4774" t="s">
        <v>2713</v>
      </c>
      <c r="Y4774" t="s">
        <v>3964</v>
      </c>
      <c r="Z4774" t="s">
        <v>3532</v>
      </c>
      <c r="AA4774" t="s">
        <v>1136</v>
      </c>
      <c r="AB4774" s="203">
        <v>37104.875</v>
      </c>
      <c r="AC4774" s="203">
        <v>37134.875</v>
      </c>
    </row>
    <row r="4775" spans="1:29" x14ac:dyDescent="0.25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30</v>
      </c>
      <c r="F4775" s="218">
        <f t="shared" si="375"/>
        <v>450000</v>
      </c>
      <c r="G4775" s="207">
        <v>1268841</v>
      </c>
      <c r="H4775" s="203">
        <v>37029.632685185185</v>
      </c>
      <c r="I4775" t="s">
        <v>3696</v>
      </c>
      <c r="M4775" t="s">
        <v>2476</v>
      </c>
      <c r="N4775" t="s">
        <v>2711</v>
      </c>
      <c r="O4775" t="s">
        <v>2712</v>
      </c>
      <c r="Q4775" s="204">
        <v>15000</v>
      </c>
      <c r="S4775" t="s">
        <v>2477</v>
      </c>
      <c r="T4775" t="s">
        <v>3899</v>
      </c>
      <c r="U4775" s="206">
        <v>4.2949999999999999</v>
      </c>
      <c r="V4775" t="s">
        <v>3803</v>
      </c>
      <c r="W4775" t="s">
        <v>3390</v>
      </c>
      <c r="X4775" t="s">
        <v>2713</v>
      </c>
      <c r="Y4775" t="s">
        <v>3964</v>
      </c>
      <c r="Z4775" t="s">
        <v>3532</v>
      </c>
      <c r="AA4775" t="s">
        <v>1137</v>
      </c>
      <c r="AB4775" s="203">
        <v>37043.875</v>
      </c>
      <c r="AC4775" s="203">
        <v>37072.875</v>
      </c>
    </row>
    <row r="4776" spans="1:29" x14ac:dyDescent="0.25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31</v>
      </c>
      <c r="F4776" s="218">
        <f t="shared" si="375"/>
        <v>465000</v>
      </c>
      <c r="G4776" s="207">
        <v>1268842</v>
      </c>
      <c r="H4776" s="203">
        <v>37029.632824074077</v>
      </c>
      <c r="I4776" t="s">
        <v>1192</v>
      </c>
      <c r="M4776" t="s">
        <v>2476</v>
      </c>
      <c r="N4776" t="s">
        <v>2711</v>
      </c>
      <c r="O4776" t="s">
        <v>3124</v>
      </c>
      <c r="Q4776" s="204">
        <v>15000</v>
      </c>
      <c r="S4776" t="s">
        <v>2477</v>
      </c>
      <c r="T4776" t="s">
        <v>3899</v>
      </c>
      <c r="U4776" s="206">
        <v>4.3724999999999996</v>
      </c>
      <c r="V4776" t="s">
        <v>3724</v>
      </c>
      <c r="W4776" t="s">
        <v>3390</v>
      </c>
      <c r="X4776" t="s">
        <v>2713</v>
      </c>
      <c r="Y4776" t="s">
        <v>3964</v>
      </c>
      <c r="Z4776" t="s">
        <v>3532</v>
      </c>
      <c r="AA4776" t="s">
        <v>1138</v>
      </c>
      <c r="AB4776" s="203">
        <v>37073.875</v>
      </c>
      <c r="AC4776" s="203">
        <v>37103.875</v>
      </c>
    </row>
    <row r="4777" spans="1:29" x14ac:dyDescent="0.25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30</v>
      </c>
      <c r="F4777" s="218">
        <f t="shared" si="375"/>
        <v>300000</v>
      </c>
      <c r="G4777" s="207">
        <v>1268844</v>
      </c>
      <c r="H4777" s="203">
        <v>37029.633101851854</v>
      </c>
      <c r="I4777" t="s">
        <v>2757</v>
      </c>
      <c r="M4777" t="s">
        <v>2476</v>
      </c>
      <c r="N4777" t="s">
        <v>2711</v>
      </c>
      <c r="O4777" t="s">
        <v>2712</v>
      </c>
      <c r="P4777" s="204">
        <v>10000</v>
      </c>
      <c r="S4777" t="s">
        <v>2477</v>
      </c>
      <c r="T4777" t="s">
        <v>3899</v>
      </c>
      <c r="U4777" s="206">
        <v>4.2949999999999999</v>
      </c>
      <c r="V4777" t="s">
        <v>2561</v>
      </c>
      <c r="W4777" t="s">
        <v>3390</v>
      </c>
      <c r="X4777" t="s">
        <v>2713</v>
      </c>
      <c r="Y4777" t="s">
        <v>3964</v>
      </c>
      <c r="Z4777" t="s">
        <v>3532</v>
      </c>
      <c r="AA4777" t="s">
        <v>1139</v>
      </c>
      <c r="AB4777" s="203">
        <v>37043.875</v>
      </c>
      <c r="AC4777" s="203">
        <v>37072.875</v>
      </c>
    </row>
    <row r="4778" spans="1:29" x14ac:dyDescent="0.25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30</v>
      </c>
      <c r="F4778" s="218">
        <f t="shared" si="375"/>
        <v>150000</v>
      </c>
      <c r="G4778" s="207">
        <v>1268845</v>
      </c>
      <c r="H4778" s="203">
        <v>37029.633159722223</v>
      </c>
      <c r="I4778" t="s">
        <v>2719</v>
      </c>
      <c r="M4778" t="s">
        <v>2476</v>
      </c>
      <c r="N4778" t="s">
        <v>2711</v>
      </c>
      <c r="O4778" t="s">
        <v>2712</v>
      </c>
      <c r="P4778" s="204">
        <v>5000</v>
      </c>
      <c r="S4778" t="s">
        <v>2477</v>
      </c>
      <c r="T4778" t="s">
        <v>3899</v>
      </c>
      <c r="U4778" s="206">
        <v>4.2949999999999999</v>
      </c>
      <c r="V4778" t="s">
        <v>3765</v>
      </c>
      <c r="W4778" t="s">
        <v>3390</v>
      </c>
      <c r="X4778" t="s">
        <v>2713</v>
      </c>
      <c r="Y4778" t="s">
        <v>3964</v>
      </c>
      <c r="Z4778" t="s">
        <v>3532</v>
      </c>
      <c r="AA4778" t="s">
        <v>1140</v>
      </c>
      <c r="AB4778" s="203">
        <v>37043.875</v>
      </c>
      <c r="AC4778" s="203">
        <v>37072.875</v>
      </c>
    </row>
    <row r="4779" spans="1:29" x14ac:dyDescent="0.25">
      <c r="A4779" s="44" t="str">
        <f t="shared" si="371"/>
        <v>US Natural Gas Financial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31</v>
      </c>
      <c r="F4779" s="218">
        <f t="shared" si="375"/>
        <v>465000</v>
      </c>
      <c r="G4779" s="207">
        <v>1268846</v>
      </c>
      <c r="H4779" s="203">
        <v>37029.633518518516</v>
      </c>
      <c r="I4779" t="s">
        <v>1192</v>
      </c>
      <c r="M4779" t="s">
        <v>2476</v>
      </c>
      <c r="N4779" t="s">
        <v>2711</v>
      </c>
      <c r="O4779" t="s">
        <v>3124</v>
      </c>
      <c r="Q4779" s="204">
        <v>15000</v>
      </c>
      <c r="S4779" t="s">
        <v>2477</v>
      </c>
      <c r="T4779" t="s">
        <v>3899</v>
      </c>
      <c r="U4779" s="206">
        <v>4.3724999999999996</v>
      </c>
      <c r="V4779" t="s">
        <v>3724</v>
      </c>
      <c r="W4779" t="s">
        <v>3390</v>
      </c>
      <c r="X4779" t="s">
        <v>2713</v>
      </c>
      <c r="Y4779" t="s">
        <v>3964</v>
      </c>
      <c r="Z4779" t="s">
        <v>3532</v>
      </c>
      <c r="AA4779" t="s">
        <v>1141</v>
      </c>
      <c r="AB4779" s="203">
        <v>37073.875</v>
      </c>
      <c r="AC4779" s="203">
        <v>37103.875</v>
      </c>
    </row>
    <row r="4780" spans="1:29" x14ac:dyDescent="0.25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30</v>
      </c>
      <c r="F4780" s="218">
        <f t="shared" si="375"/>
        <v>300000</v>
      </c>
      <c r="G4780" s="207">
        <v>1268848</v>
      </c>
      <c r="H4780" s="203">
        <v>37029.633692129632</v>
      </c>
      <c r="I4780" t="s">
        <v>2719</v>
      </c>
      <c r="M4780" t="s">
        <v>2476</v>
      </c>
      <c r="N4780" t="s">
        <v>2711</v>
      </c>
      <c r="O4780" t="s">
        <v>2712</v>
      </c>
      <c r="P4780" s="204">
        <v>10000</v>
      </c>
      <c r="S4780" t="s">
        <v>2477</v>
      </c>
      <c r="T4780" t="s">
        <v>3899</v>
      </c>
      <c r="U4780" s="206">
        <v>4.2949999999999999</v>
      </c>
      <c r="V4780" t="s">
        <v>3765</v>
      </c>
      <c r="W4780" t="s">
        <v>3390</v>
      </c>
      <c r="X4780" t="s">
        <v>2713</v>
      </c>
      <c r="Y4780" t="s">
        <v>3964</v>
      </c>
      <c r="Z4780" t="s">
        <v>3532</v>
      </c>
      <c r="AA4780" t="s">
        <v>1142</v>
      </c>
      <c r="AB4780" s="203">
        <v>37043.875</v>
      </c>
      <c r="AC4780" s="203">
        <v>37072.875</v>
      </c>
    </row>
    <row r="4781" spans="1:29" x14ac:dyDescent="0.25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30</v>
      </c>
      <c r="F4781" s="218">
        <f t="shared" si="375"/>
        <v>150000</v>
      </c>
      <c r="G4781" s="207">
        <v>1268849</v>
      </c>
      <c r="H4781" s="203">
        <v>37029.63380787037</v>
      </c>
      <c r="I4781" t="s">
        <v>3782</v>
      </c>
      <c r="M4781" t="s">
        <v>2476</v>
      </c>
      <c r="N4781" t="s">
        <v>2711</v>
      </c>
      <c r="O4781" t="s">
        <v>2712</v>
      </c>
      <c r="P4781" s="204">
        <v>5000</v>
      </c>
      <c r="S4781" t="s">
        <v>2477</v>
      </c>
      <c r="T4781" t="s">
        <v>3899</v>
      </c>
      <c r="U4781" s="206">
        <v>4.2949999999999999</v>
      </c>
      <c r="V4781" t="s">
        <v>2755</v>
      </c>
      <c r="W4781" t="s">
        <v>3390</v>
      </c>
      <c r="X4781" t="s">
        <v>2713</v>
      </c>
      <c r="Y4781" t="s">
        <v>3964</v>
      </c>
      <c r="Z4781" t="s">
        <v>3532</v>
      </c>
      <c r="AA4781" t="s">
        <v>1143</v>
      </c>
      <c r="AB4781" s="203">
        <v>37043.875</v>
      </c>
      <c r="AC4781" s="203">
        <v>37072.875</v>
      </c>
    </row>
    <row r="4782" spans="1:29" x14ac:dyDescent="0.25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31</v>
      </c>
      <c r="F4782" s="218">
        <f t="shared" si="375"/>
        <v>465000</v>
      </c>
      <c r="G4782" s="207">
        <v>1268853</v>
      </c>
      <c r="H4782" s="203">
        <v>37029.635416666664</v>
      </c>
      <c r="I4782" t="s">
        <v>3696</v>
      </c>
      <c r="M4782" t="s">
        <v>2476</v>
      </c>
      <c r="N4782" t="s">
        <v>2711</v>
      </c>
      <c r="O4782" t="s">
        <v>3124</v>
      </c>
      <c r="Q4782" s="204">
        <v>15000</v>
      </c>
      <c r="S4782" t="s">
        <v>2477</v>
      </c>
      <c r="T4782" t="s">
        <v>3899</v>
      </c>
      <c r="U4782" s="206">
        <v>4.3724999999999996</v>
      </c>
      <c r="V4782" t="s">
        <v>3803</v>
      </c>
      <c r="W4782" t="s">
        <v>3390</v>
      </c>
      <c r="X4782" t="s">
        <v>2713</v>
      </c>
      <c r="Y4782" t="s">
        <v>3964</v>
      </c>
      <c r="Z4782" t="s">
        <v>3532</v>
      </c>
      <c r="AA4782" t="s">
        <v>1144</v>
      </c>
      <c r="AB4782" s="203">
        <v>37073.875</v>
      </c>
      <c r="AC4782" s="203">
        <v>37103.875</v>
      </c>
    </row>
    <row r="4783" spans="1:29" x14ac:dyDescent="0.25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31</v>
      </c>
      <c r="F4783" s="218">
        <f t="shared" si="375"/>
        <v>155000</v>
      </c>
      <c r="G4783" s="207">
        <v>1268855</v>
      </c>
      <c r="H4783" s="203">
        <v>37029.636018518519</v>
      </c>
      <c r="I4783" t="s">
        <v>2710</v>
      </c>
      <c r="M4783" t="s">
        <v>2476</v>
      </c>
      <c r="N4783" t="s">
        <v>2711</v>
      </c>
      <c r="O4783" t="s">
        <v>2724</v>
      </c>
      <c r="P4783" s="204">
        <v>5000</v>
      </c>
      <c r="S4783" t="s">
        <v>2477</v>
      </c>
      <c r="T4783" t="s">
        <v>3899</v>
      </c>
      <c r="U4783" s="206">
        <v>4.4450000000000003</v>
      </c>
      <c r="V4783" t="s">
        <v>2794</v>
      </c>
      <c r="W4783" t="s">
        <v>3390</v>
      </c>
      <c r="X4783" t="s">
        <v>2713</v>
      </c>
      <c r="Y4783" t="s">
        <v>3964</v>
      </c>
      <c r="Z4783" t="s">
        <v>3532</v>
      </c>
      <c r="AA4783" t="s">
        <v>1145</v>
      </c>
      <c r="AB4783" s="203">
        <v>37104.875</v>
      </c>
      <c r="AC4783" s="203">
        <v>37134.875</v>
      </c>
    </row>
    <row r="4784" spans="1:29" x14ac:dyDescent="0.25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30</v>
      </c>
      <c r="F4784" s="218">
        <f t="shared" si="375"/>
        <v>450000</v>
      </c>
      <c r="G4784" s="207">
        <v>1268859</v>
      </c>
      <c r="H4784" s="203">
        <v>37029.636296296296</v>
      </c>
      <c r="I4784" t="s">
        <v>3869</v>
      </c>
      <c r="M4784" t="s">
        <v>2476</v>
      </c>
      <c r="N4784" t="s">
        <v>2711</v>
      </c>
      <c r="O4784" t="s">
        <v>2712</v>
      </c>
      <c r="Q4784" s="204">
        <v>15000</v>
      </c>
      <c r="S4784" t="s">
        <v>2477</v>
      </c>
      <c r="T4784" t="s">
        <v>3899</v>
      </c>
      <c r="U4784" s="206">
        <v>4.3</v>
      </c>
      <c r="V4784" t="s">
        <v>2975</v>
      </c>
      <c r="W4784" t="s">
        <v>3390</v>
      </c>
      <c r="X4784" t="s">
        <v>2713</v>
      </c>
      <c r="Y4784" t="s">
        <v>3964</v>
      </c>
      <c r="Z4784" t="s">
        <v>3532</v>
      </c>
      <c r="AA4784" t="s">
        <v>1146</v>
      </c>
      <c r="AB4784" s="203">
        <v>37043.875</v>
      </c>
      <c r="AC4784" s="203">
        <v>37072.875</v>
      </c>
    </row>
    <row r="4785" spans="1:31" x14ac:dyDescent="0.25">
      <c r="A4785" s="44" t="str">
        <f t="shared" si="371"/>
        <v>US Natural Gas Financial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30</v>
      </c>
      <c r="F4785" s="218">
        <f t="shared" si="375"/>
        <v>225000</v>
      </c>
      <c r="G4785" s="207">
        <v>1268860</v>
      </c>
      <c r="H4785" s="203">
        <v>37029.637453703705</v>
      </c>
      <c r="I4785" t="s">
        <v>2383</v>
      </c>
      <c r="M4785" t="s">
        <v>2476</v>
      </c>
      <c r="N4785" t="s">
        <v>2711</v>
      </c>
      <c r="O4785" t="s">
        <v>2712</v>
      </c>
      <c r="Q4785" s="204">
        <v>7500</v>
      </c>
      <c r="S4785" t="s">
        <v>2477</v>
      </c>
      <c r="T4785" t="s">
        <v>3899</v>
      </c>
      <c r="U4785" s="206">
        <v>4.3049999999999997</v>
      </c>
      <c r="V4785" t="s">
        <v>2618</v>
      </c>
      <c r="W4785" t="s">
        <v>3390</v>
      </c>
      <c r="X4785" t="s">
        <v>2713</v>
      </c>
      <c r="Y4785" t="s">
        <v>3964</v>
      </c>
      <c r="Z4785" t="s">
        <v>3532</v>
      </c>
      <c r="AA4785" t="s">
        <v>1147</v>
      </c>
      <c r="AB4785" s="203">
        <v>37043.875</v>
      </c>
      <c r="AC4785" s="203">
        <v>37072.875</v>
      </c>
    </row>
    <row r="4786" spans="1:31" x14ac:dyDescent="0.25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30</v>
      </c>
      <c r="F4786" s="218">
        <f t="shared" si="375"/>
        <v>225000</v>
      </c>
      <c r="G4786" s="207">
        <v>1268861</v>
      </c>
      <c r="H4786" s="203">
        <v>37029.637719907405</v>
      </c>
      <c r="I4786" t="s">
        <v>2346</v>
      </c>
      <c r="M4786" t="s">
        <v>2476</v>
      </c>
      <c r="N4786" t="s">
        <v>2711</v>
      </c>
      <c r="O4786" t="s">
        <v>2712</v>
      </c>
      <c r="Q4786" s="204">
        <v>7500</v>
      </c>
      <c r="S4786" t="s">
        <v>2477</v>
      </c>
      <c r="T4786" t="s">
        <v>3899</v>
      </c>
      <c r="U4786" s="206">
        <v>4.3049999999999997</v>
      </c>
      <c r="V4786" t="s">
        <v>2347</v>
      </c>
      <c r="W4786" t="s">
        <v>3390</v>
      </c>
      <c r="X4786" t="s">
        <v>2713</v>
      </c>
      <c r="Y4786" t="s">
        <v>3964</v>
      </c>
      <c r="Z4786" t="s">
        <v>3532</v>
      </c>
      <c r="AA4786" t="s">
        <v>1148</v>
      </c>
      <c r="AB4786" s="203">
        <v>37043.875</v>
      </c>
      <c r="AC4786" s="203">
        <v>37072.875</v>
      </c>
    </row>
    <row r="4787" spans="1:31" x14ac:dyDescent="0.25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30</v>
      </c>
      <c r="F4787" s="218">
        <f t="shared" si="375"/>
        <v>225000</v>
      </c>
      <c r="G4787" s="207">
        <v>1268863</v>
      </c>
      <c r="H4787" s="203">
        <v>37029.638020833336</v>
      </c>
      <c r="I4787" t="s">
        <v>2346</v>
      </c>
      <c r="M4787" t="s">
        <v>2476</v>
      </c>
      <c r="N4787" t="s">
        <v>2711</v>
      </c>
      <c r="O4787" t="s">
        <v>2712</v>
      </c>
      <c r="Q4787" s="204">
        <v>7500</v>
      </c>
      <c r="S4787" t="s">
        <v>2477</v>
      </c>
      <c r="T4787" t="s">
        <v>3899</v>
      </c>
      <c r="U4787" s="206">
        <v>4.3049999999999997</v>
      </c>
      <c r="V4787" t="s">
        <v>2347</v>
      </c>
      <c r="W4787" t="s">
        <v>3390</v>
      </c>
      <c r="X4787" t="s">
        <v>2713</v>
      </c>
      <c r="Y4787" t="s">
        <v>3964</v>
      </c>
      <c r="Z4787" t="s">
        <v>3532</v>
      </c>
      <c r="AA4787" t="s">
        <v>1149</v>
      </c>
      <c r="AB4787" s="203">
        <v>37043.875</v>
      </c>
      <c r="AC4787" s="203">
        <v>37072.875</v>
      </c>
      <c r="AE4787" s="116">
        <f>IF(S4787="Gallon",F4787/42,F4787)</f>
        <v>225000</v>
      </c>
    </row>
    <row r="4788" spans="1:31" x14ac:dyDescent="0.25">
      <c r="A4788" s="44" t="str">
        <f t="shared" si="371"/>
        <v xml:space="preserve"> Natural Gas Physical</v>
      </c>
      <c r="B4788" s="44" t="str">
        <f t="shared" si="372"/>
        <v/>
      </c>
      <c r="C4788" s="44" t="str">
        <f t="shared" si="373"/>
        <v>Natural Gas</v>
      </c>
      <c r="D4788" s="44" t="str">
        <f t="shared" si="374"/>
        <v>Physical</v>
      </c>
      <c r="E4788" s="44">
        <f>IF(VLOOKUP(S4788,'DD-Lookup'!$J$6:$L$50,3,FALSE)="Monthly",(YEAR(AC4788)-YEAR(AB4788))*12+MONTH(AC4788)-MONTH(AB4788)+1,(AC4788-AB4788+1))</f>
        <v>4</v>
      </c>
      <c r="F4788" s="218">
        <f t="shared" si="375"/>
        <v>20000</v>
      </c>
      <c r="G4788" s="207">
        <v>1268864</v>
      </c>
      <c r="H4788" s="203">
        <v>37029.638148148151</v>
      </c>
      <c r="I4788" t="s">
        <v>3223</v>
      </c>
      <c r="M4788" t="s">
        <v>2476</v>
      </c>
      <c r="N4788" t="s">
        <v>2391</v>
      </c>
      <c r="O4788" t="s">
        <v>2080</v>
      </c>
      <c r="Q4788" s="204">
        <v>5000</v>
      </c>
      <c r="S4788" t="s">
        <v>4050</v>
      </c>
      <c r="T4788" t="s">
        <v>2392</v>
      </c>
      <c r="U4788" s="206">
        <v>5.37</v>
      </c>
      <c r="V4788" t="s">
        <v>3224</v>
      </c>
      <c r="W4788" t="s">
        <v>2394</v>
      </c>
      <c r="X4788" t="s">
        <v>2395</v>
      </c>
      <c r="Y4788" t="s">
        <v>3114</v>
      </c>
      <c r="Z4788" t="s">
        <v>3533</v>
      </c>
      <c r="AA4788">
        <v>798679</v>
      </c>
      <c r="AB4788" s="203">
        <v>37029.875</v>
      </c>
      <c r="AC4788" s="203">
        <v>37032.875</v>
      </c>
    </row>
    <row r="4789" spans="1:31" x14ac:dyDescent="0.25">
      <c r="A4789" s="44" t="str">
        <f t="shared" si="371"/>
        <v xml:space="preserve"> Natural Gas Physical</v>
      </c>
      <c r="B4789" s="44" t="str">
        <f t="shared" si="372"/>
        <v/>
      </c>
      <c r="C4789" s="44" t="str">
        <f t="shared" si="373"/>
        <v>Natural Gas</v>
      </c>
      <c r="D4789" s="44" t="str">
        <f t="shared" si="374"/>
        <v>Physical</v>
      </c>
      <c r="E4789" s="44">
        <f>IF(VLOOKUP(S4789,'DD-Lookup'!$J$6:$L$50,3,FALSE)="Monthly",(YEAR(AC4789)-YEAR(AB4789))*12+MONTH(AC4789)-MONTH(AB4789)+1,(AC4789-AB4789+1))</f>
        <v>1</v>
      </c>
      <c r="F4789" s="218">
        <f t="shared" si="375"/>
        <v>3500</v>
      </c>
      <c r="G4789" s="207">
        <v>1268865</v>
      </c>
      <c r="H4789" s="203">
        <v>37029.638252314813</v>
      </c>
      <c r="I4789" t="s">
        <v>3223</v>
      </c>
      <c r="M4789" t="s">
        <v>2476</v>
      </c>
      <c r="N4789" t="s">
        <v>2391</v>
      </c>
      <c r="O4789" t="s">
        <v>2538</v>
      </c>
      <c r="Q4789" s="204">
        <v>3500</v>
      </c>
      <c r="S4789" t="s">
        <v>4050</v>
      </c>
      <c r="T4789" t="s">
        <v>2392</v>
      </c>
      <c r="U4789" s="206">
        <v>5.37</v>
      </c>
      <c r="V4789" t="s">
        <v>3224</v>
      </c>
      <c r="W4789" t="s">
        <v>2394</v>
      </c>
      <c r="X4789" t="s">
        <v>2395</v>
      </c>
      <c r="Y4789" t="s">
        <v>3114</v>
      </c>
      <c r="Z4789" t="s">
        <v>3533</v>
      </c>
      <c r="AA4789">
        <v>798680</v>
      </c>
      <c r="AB4789" s="203">
        <v>37029.875</v>
      </c>
      <c r="AC4789" s="203">
        <v>37029.875</v>
      </c>
      <c r="AE4789" s="116">
        <f>IF(S4789="Gallon",F4789/42,F4789)</f>
        <v>3500</v>
      </c>
    </row>
    <row r="4790" spans="1:31" x14ac:dyDescent="0.25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92</v>
      </c>
      <c r="F4790" s="218">
        <f t="shared" si="375"/>
        <v>460000</v>
      </c>
      <c r="G4790" s="207">
        <v>1268866</v>
      </c>
      <c r="H4790" s="203">
        <v>37029.642118055555</v>
      </c>
      <c r="I4790" t="s">
        <v>2719</v>
      </c>
      <c r="M4790" t="s">
        <v>2476</v>
      </c>
      <c r="N4790" t="s">
        <v>3125</v>
      </c>
      <c r="O4790" t="s">
        <v>1933</v>
      </c>
      <c r="Q4790" s="204">
        <v>5000</v>
      </c>
      <c r="S4790" t="s">
        <v>2477</v>
      </c>
      <c r="T4790" t="s">
        <v>3899</v>
      </c>
      <c r="U4790" s="206">
        <v>0.215</v>
      </c>
      <c r="V4790" t="s">
        <v>3200</v>
      </c>
      <c r="W4790" t="s">
        <v>3126</v>
      </c>
      <c r="X4790" t="s">
        <v>3127</v>
      </c>
      <c r="Y4790" t="s">
        <v>3964</v>
      </c>
      <c r="Z4790" t="s">
        <v>3532</v>
      </c>
      <c r="AA4790" t="s">
        <v>1150</v>
      </c>
      <c r="AB4790" s="203">
        <v>37073</v>
      </c>
      <c r="AC4790" s="203">
        <v>37164</v>
      </c>
    </row>
    <row r="4791" spans="1:31" x14ac:dyDescent="0.25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92</v>
      </c>
      <c r="F4791" s="218">
        <f t="shared" si="375"/>
        <v>460000</v>
      </c>
      <c r="G4791" s="207">
        <v>1268867</v>
      </c>
      <c r="H4791" s="203">
        <v>37029.642812500002</v>
      </c>
      <c r="I4791" t="s">
        <v>3133</v>
      </c>
      <c r="M4791" t="s">
        <v>2476</v>
      </c>
      <c r="N4791" t="s">
        <v>3125</v>
      </c>
      <c r="O4791" t="s">
        <v>3228</v>
      </c>
      <c r="Q4791" s="204">
        <v>5000</v>
      </c>
      <c r="S4791" t="s">
        <v>2477</v>
      </c>
      <c r="T4791" t="s">
        <v>3899</v>
      </c>
      <c r="U4791" s="206">
        <v>0.24</v>
      </c>
      <c r="V4791" t="s">
        <v>1151</v>
      </c>
      <c r="W4791" t="s">
        <v>3126</v>
      </c>
      <c r="X4791" t="s">
        <v>3127</v>
      </c>
      <c r="Y4791" t="s">
        <v>3964</v>
      </c>
      <c r="Z4791" t="s">
        <v>3532</v>
      </c>
      <c r="AA4791" t="s">
        <v>1152</v>
      </c>
      <c r="AB4791" s="203">
        <v>37073</v>
      </c>
      <c r="AC4791" s="203">
        <v>37164</v>
      </c>
    </row>
    <row r="4792" spans="1:31" x14ac:dyDescent="0.25">
      <c r="A4792" s="44" t="str">
        <f t="shared" si="371"/>
        <v>US Natural Gas Financial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30</v>
      </c>
      <c r="F4792" s="218">
        <f t="shared" si="375"/>
        <v>75000</v>
      </c>
      <c r="G4792" s="207">
        <v>1268868</v>
      </c>
      <c r="H4792" s="203">
        <v>37029.643171296295</v>
      </c>
      <c r="I4792" t="s">
        <v>2824</v>
      </c>
      <c r="M4792" t="s">
        <v>2476</v>
      </c>
      <c r="N4792" t="s">
        <v>3125</v>
      </c>
      <c r="O4792" t="s">
        <v>2930</v>
      </c>
      <c r="Q4792" s="204">
        <v>2500</v>
      </c>
      <c r="S4792" t="s">
        <v>2477</v>
      </c>
      <c r="T4792" t="s">
        <v>3899</v>
      </c>
      <c r="U4792" s="206">
        <v>-0.91</v>
      </c>
      <c r="V4792" t="s">
        <v>1153</v>
      </c>
      <c r="W4792" t="s">
        <v>2931</v>
      </c>
      <c r="X4792" t="s">
        <v>2932</v>
      </c>
      <c r="Y4792" t="s">
        <v>3964</v>
      </c>
      <c r="Z4792" t="s">
        <v>3532</v>
      </c>
      <c r="AA4792" t="s">
        <v>1154</v>
      </c>
      <c r="AB4792" s="203">
        <v>37043.875</v>
      </c>
      <c r="AC4792" s="203">
        <v>37072.875</v>
      </c>
    </row>
    <row r="4793" spans="1:31" x14ac:dyDescent="0.25">
      <c r="A4793" s="44" t="str">
        <f t="shared" si="371"/>
        <v xml:space="preserve"> Natural Gas Physical</v>
      </c>
      <c r="B4793" s="44" t="str">
        <f t="shared" si="372"/>
        <v/>
      </c>
      <c r="C4793" s="44" t="str">
        <f t="shared" si="373"/>
        <v>Natural Gas</v>
      </c>
      <c r="D4793" s="44" t="str">
        <f t="shared" si="374"/>
        <v>Physical</v>
      </c>
      <c r="E4793" s="44">
        <f>IF(VLOOKUP(S4793,'DD-Lookup'!$J$6:$L$50,3,FALSE)="Monthly",(YEAR(AC4793)-YEAR(AB4793))*12+MONTH(AC4793)-MONTH(AB4793)+1,(AC4793-AB4793+1))</f>
        <v>4</v>
      </c>
      <c r="F4793" s="218">
        <f t="shared" si="375"/>
        <v>20000</v>
      </c>
      <c r="G4793" s="207">
        <v>1268870</v>
      </c>
      <c r="H4793" s="203">
        <v>37029.645821759259</v>
      </c>
      <c r="I4793" t="s">
        <v>3223</v>
      </c>
      <c r="M4793" t="s">
        <v>2476</v>
      </c>
      <c r="N4793" t="s">
        <v>2391</v>
      </c>
      <c r="O4793" t="s">
        <v>2080</v>
      </c>
      <c r="Q4793" s="204">
        <v>5000</v>
      </c>
      <c r="S4793" t="s">
        <v>4050</v>
      </c>
      <c r="T4793" t="s">
        <v>2392</v>
      </c>
      <c r="U4793" s="206">
        <v>5.41</v>
      </c>
      <c r="V4793" t="s">
        <v>3224</v>
      </c>
      <c r="W4793" t="s">
        <v>2394</v>
      </c>
      <c r="X4793" t="s">
        <v>2395</v>
      </c>
      <c r="Y4793" t="s">
        <v>3114</v>
      </c>
      <c r="Z4793" t="s">
        <v>3533</v>
      </c>
      <c r="AA4793">
        <v>798690</v>
      </c>
      <c r="AB4793" s="203">
        <v>37029.875</v>
      </c>
      <c r="AC4793" s="203">
        <v>37032.875</v>
      </c>
    </row>
    <row r="4794" spans="1:31" x14ac:dyDescent="0.25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30</v>
      </c>
      <c r="F4794" s="218">
        <f t="shared" si="375"/>
        <v>150000</v>
      </c>
      <c r="G4794" s="207">
        <v>1268871</v>
      </c>
      <c r="H4794" s="203">
        <v>37029.646597222221</v>
      </c>
      <c r="I4794" t="s">
        <v>2717</v>
      </c>
      <c r="M4794" t="s">
        <v>2476</v>
      </c>
      <c r="N4794" t="s">
        <v>2711</v>
      </c>
      <c r="O4794" t="s">
        <v>2712</v>
      </c>
      <c r="P4794" s="204">
        <v>5000</v>
      </c>
      <c r="S4794" t="s">
        <v>2477</v>
      </c>
      <c r="T4794" t="s">
        <v>3899</v>
      </c>
      <c r="U4794" s="206">
        <v>4.2949999999999999</v>
      </c>
      <c r="V4794" t="s">
        <v>2926</v>
      </c>
      <c r="W4794" t="s">
        <v>3390</v>
      </c>
      <c r="X4794" t="s">
        <v>2713</v>
      </c>
      <c r="Y4794" t="s">
        <v>3964</v>
      </c>
      <c r="Z4794" t="s">
        <v>3532</v>
      </c>
      <c r="AA4794" t="s">
        <v>1155</v>
      </c>
      <c r="AB4794" s="203">
        <v>37043.875</v>
      </c>
      <c r="AC4794" s="203">
        <v>37072.875</v>
      </c>
    </row>
    <row r="4795" spans="1:31" x14ac:dyDescent="0.25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30</v>
      </c>
      <c r="F4795" s="218">
        <f t="shared" si="375"/>
        <v>225000</v>
      </c>
      <c r="G4795" s="207">
        <v>1268872</v>
      </c>
      <c r="H4795" s="203">
        <v>37029.647569444445</v>
      </c>
      <c r="I4795" t="s">
        <v>3240</v>
      </c>
      <c r="M4795" t="s">
        <v>2476</v>
      </c>
      <c r="N4795" t="s">
        <v>2711</v>
      </c>
      <c r="O4795" t="s">
        <v>2712</v>
      </c>
      <c r="P4795" s="204">
        <v>7500</v>
      </c>
      <c r="S4795" t="s">
        <v>2477</v>
      </c>
      <c r="T4795" t="s">
        <v>3899</v>
      </c>
      <c r="U4795" s="206">
        <v>4.2949999999999999</v>
      </c>
      <c r="V4795" t="s">
        <v>2599</v>
      </c>
      <c r="W4795" t="s">
        <v>3390</v>
      </c>
      <c r="X4795" t="s">
        <v>2713</v>
      </c>
      <c r="Y4795" t="s">
        <v>3964</v>
      </c>
      <c r="Z4795" t="s">
        <v>3532</v>
      </c>
      <c r="AA4795" t="s">
        <v>1156</v>
      </c>
      <c r="AB4795" s="203">
        <v>37043.875</v>
      </c>
      <c r="AC4795" s="203">
        <v>37072.875</v>
      </c>
    </row>
    <row r="4796" spans="1:31" x14ac:dyDescent="0.25">
      <c r="A4796" s="44" t="str">
        <f t="shared" si="371"/>
        <v>US Natural Gas Financial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30</v>
      </c>
      <c r="F4796" s="218">
        <f t="shared" si="375"/>
        <v>225000</v>
      </c>
      <c r="G4796" s="207">
        <v>1268873</v>
      </c>
      <c r="H4796" s="203">
        <v>37029.653124999997</v>
      </c>
      <c r="I4796" t="s">
        <v>3118</v>
      </c>
      <c r="M4796" t="s">
        <v>2476</v>
      </c>
      <c r="N4796" t="s">
        <v>2711</v>
      </c>
      <c r="O4796" t="s">
        <v>2712</v>
      </c>
      <c r="Q4796" s="204">
        <v>7500</v>
      </c>
      <c r="S4796" t="s">
        <v>2477</v>
      </c>
      <c r="T4796" t="s">
        <v>3899</v>
      </c>
      <c r="U4796" s="206">
        <v>4.3</v>
      </c>
      <c r="V4796" t="s">
        <v>3132</v>
      </c>
      <c r="W4796" t="s">
        <v>3390</v>
      </c>
      <c r="X4796" t="s">
        <v>2713</v>
      </c>
      <c r="Y4796" t="s">
        <v>3964</v>
      </c>
      <c r="Z4796" t="s">
        <v>3532</v>
      </c>
      <c r="AA4796" t="s">
        <v>1157</v>
      </c>
      <c r="AB4796" s="203">
        <v>37043.875</v>
      </c>
      <c r="AC4796" s="203">
        <v>37072.875</v>
      </c>
    </row>
    <row r="4797" spans="1:31" x14ac:dyDescent="0.25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31</v>
      </c>
      <c r="F4797" s="218">
        <f t="shared" si="375"/>
        <v>465000</v>
      </c>
      <c r="G4797" s="207">
        <v>1268874</v>
      </c>
      <c r="H4797" s="203">
        <v>37029.653877314813</v>
      </c>
      <c r="I4797" t="s">
        <v>1192</v>
      </c>
      <c r="M4797" t="s">
        <v>2476</v>
      </c>
      <c r="N4797" t="s">
        <v>2711</v>
      </c>
      <c r="O4797" t="s">
        <v>3124</v>
      </c>
      <c r="Q4797" s="204">
        <v>15000</v>
      </c>
      <c r="S4797" t="s">
        <v>2477</v>
      </c>
      <c r="T4797" t="s">
        <v>3899</v>
      </c>
      <c r="U4797" s="206">
        <v>4.3775000000000004</v>
      </c>
      <c r="V4797" t="s">
        <v>3724</v>
      </c>
      <c r="W4797" t="s">
        <v>3390</v>
      </c>
      <c r="X4797" t="s">
        <v>2713</v>
      </c>
      <c r="Y4797" t="s">
        <v>3964</v>
      </c>
      <c r="Z4797" t="s">
        <v>3532</v>
      </c>
      <c r="AA4797" t="s">
        <v>1158</v>
      </c>
      <c r="AB4797" s="203">
        <v>37073.875</v>
      </c>
      <c r="AC4797" s="203">
        <v>37103.875</v>
      </c>
    </row>
    <row r="4798" spans="1:31" x14ac:dyDescent="0.25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31</v>
      </c>
      <c r="F4798" s="218">
        <f t="shared" si="375"/>
        <v>155000</v>
      </c>
      <c r="G4798" s="207">
        <v>1268876</v>
      </c>
      <c r="H4798" s="203">
        <v>37029.653912037036</v>
      </c>
      <c r="I4798" t="s">
        <v>3109</v>
      </c>
      <c r="M4798" t="s">
        <v>2476</v>
      </c>
      <c r="N4798" t="s">
        <v>3125</v>
      </c>
      <c r="O4798" t="s">
        <v>2842</v>
      </c>
      <c r="P4798" s="204">
        <v>5000</v>
      </c>
      <c r="S4798" t="s">
        <v>2477</v>
      </c>
      <c r="T4798" t="s">
        <v>3899</v>
      </c>
      <c r="U4798" s="206">
        <v>7.55</v>
      </c>
      <c r="V4798" t="s">
        <v>2847</v>
      </c>
      <c r="W4798" t="s">
        <v>2843</v>
      </c>
      <c r="X4798" t="s">
        <v>2844</v>
      </c>
      <c r="Y4798" t="s">
        <v>3964</v>
      </c>
      <c r="Z4798" t="s">
        <v>3532</v>
      </c>
      <c r="AA4798" t="s">
        <v>1159</v>
      </c>
      <c r="AB4798" s="203">
        <v>37073.875</v>
      </c>
      <c r="AC4798" s="203">
        <v>37103.875</v>
      </c>
    </row>
    <row r="4799" spans="1:31" x14ac:dyDescent="0.25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30</v>
      </c>
      <c r="F4799" s="218">
        <f t="shared" si="375"/>
        <v>150000</v>
      </c>
      <c r="G4799" s="207">
        <v>1268877</v>
      </c>
      <c r="H4799" s="203">
        <v>37029.653923611113</v>
      </c>
      <c r="I4799" t="s">
        <v>3109</v>
      </c>
      <c r="M4799" t="s">
        <v>2476</v>
      </c>
      <c r="N4799" t="s">
        <v>3125</v>
      </c>
      <c r="O4799" t="s">
        <v>2848</v>
      </c>
      <c r="P4799" s="204">
        <v>5000</v>
      </c>
      <c r="S4799" t="s">
        <v>2477</v>
      </c>
      <c r="T4799" t="s">
        <v>3899</v>
      </c>
      <c r="U4799" s="206">
        <v>6.4</v>
      </c>
      <c r="V4799" t="s">
        <v>2734</v>
      </c>
      <c r="W4799" t="s">
        <v>2843</v>
      </c>
      <c r="X4799" t="s">
        <v>2844</v>
      </c>
      <c r="Y4799" t="s">
        <v>3964</v>
      </c>
      <c r="Z4799" t="s">
        <v>3532</v>
      </c>
      <c r="AA4799" t="s">
        <v>1160</v>
      </c>
      <c r="AB4799" s="203">
        <v>37135.875</v>
      </c>
      <c r="AC4799" s="203">
        <v>37164.875</v>
      </c>
    </row>
    <row r="4800" spans="1:31" x14ac:dyDescent="0.25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8">
        <f t="shared" si="375"/>
        <v>155000</v>
      </c>
      <c r="G4800" s="207">
        <v>1268878</v>
      </c>
      <c r="H4800" s="203">
        <v>37029.653935185182</v>
      </c>
      <c r="I4800" t="s">
        <v>3109</v>
      </c>
      <c r="M4800" t="s">
        <v>2476</v>
      </c>
      <c r="N4800" t="s">
        <v>3125</v>
      </c>
      <c r="O4800" t="s">
        <v>2846</v>
      </c>
      <c r="P4800" s="204">
        <v>5000</v>
      </c>
      <c r="S4800" t="s">
        <v>2477</v>
      </c>
      <c r="T4800" t="s">
        <v>3899</v>
      </c>
      <c r="U4800" s="206">
        <v>7.6</v>
      </c>
      <c r="V4800" t="s">
        <v>2847</v>
      </c>
      <c r="W4800" t="s">
        <v>2843</v>
      </c>
      <c r="X4800" t="s">
        <v>2844</v>
      </c>
      <c r="Y4800" t="s">
        <v>3964</v>
      </c>
      <c r="Z4800" t="s">
        <v>3532</v>
      </c>
      <c r="AA4800" t="s">
        <v>1161</v>
      </c>
      <c r="AB4800" s="203">
        <v>37104.875</v>
      </c>
      <c r="AC4800" s="203">
        <v>37134.875</v>
      </c>
    </row>
    <row r="4801" spans="1:29" x14ac:dyDescent="0.25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30</v>
      </c>
      <c r="F4801" s="218">
        <f t="shared" si="375"/>
        <v>450000</v>
      </c>
      <c r="G4801" s="207">
        <v>1268879</v>
      </c>
      <c r="H4801" s="203">
        <v>37029.654780092591</v>
      </c>
      <c r="I4801" t="s">
        <v>3869</v>
      </c>
      <c r="M4801" t="s">
        <v>2476</v>
      </c>
      <c r="N4801" t="s">
        <v>2711</v>
      </c>
      <c r="O4801" t="s">
        <v>2712</v>
      </c>
      <c r="Q4801" s="204">
        <v>15000</v>
      </c>
      <c r="S4801" t="s">
        <v>2477</v>
      </c>
      <c r="T4801" t="s">
        <v>3899</v>
      </c>
      <c r="U4801" s="206">
        <v>4.3099999999999996</v>
      </c>
      <c r="V4801" t="s">
        <v>2975</v>
      </c>
      <c r="W4801" t="s">
        <v>3390</v>
      </c>
      <c r="X4801" t="s">
        <v>2713</v>
      </c>
      <c r="Y4801" t="s">
        <v>3964</v>
      </c>
      <c r="Z4801" t="s">
        <v>3532</v>
      </c>
      <c r="AA4801" t="s">
        <v>1162</v>
      </c>
      <c r="AB4801" s="203">
        <v>37043.875</v>
      </c>
      <c r="AC4801" s="203">
        <v>37072.875</v>
      </c>
    </row>
    <row r="4802" spans="1:29" x14ac:dyDescent="0.25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30</v>
      </c>
      <c r="F4802" s="218">
        <f t="shared" si="375"/>
        <v>450000</v>
      </c>
      <c r="G4802" s="207">
        <v>1268880</v>
      </c>
      <c r="H4802" s="203">
        <v>37029.655277777776</v>
      </c>
      <c r="I4802" t="s">
        <v>3639</v>
      </c>
      <c r="M4802" t="s">
        <v>2476</v>
      </c>
      <c r="N4802" t="s">
        <v>2711</v>
      </c>
      <c r="O4802" t="s">
        <v>2712</v>
      </c>
      <c r="P4802" s="204">
        <v>15000</v>
      </c>
      <c r="S4802" t="s">
        <v>2477</v>
      </c>
      <c r="T4802" t="s">
        <v>3899</v>
      </c>
      <c r="U4802" s="206">
        <v>4.3049999999999997</v>
      </c>
      <c r="V4802" t="s">
        <v>3830</v>
      </c>
      <c r="W4802" t="s">
        <v>3390</v>
      </c>
      <c r="X4802" t="s">
        <v>2713</v>
      </c>
      <c r="Y4802" t="s">
        <v>3964</v>
      </c>
      <c r="Z4802" t="s">
        <v>3532</v>
      </c>
      <c r="AA4802" t="s">
        <v>1163</v>
      </c>
      <c r="AB4802" s="203">
        <v>37043.875</v>
      </c>
      <c r="AC4802" s="203">
        <v>37072.875</v>
      </c>
    </row>
    <row r="4803" spans="1:29" x14ac:dyDescent="0.25">
      <c r="A4803" s="44" t="str">
        <f t="shared" si="371"/>
        <v>US Natural Gas Financial</v>
      </c>
      <c r="B4803" s="44" t="str">
        <f t="shared" si="372"/>
        <v>US</v>
      </c>
      <c r="C4803" s="44" t="str">
        <f t="shared" si="373"/>
        <v>Natural Gas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30</v>
      </c>
      <c r="F4803" s="218">
        <f t="shared" si="375"/>
        <v>300000</v>
      </c>
      <c r="G4803" s="207">
        <v>1268881</v>
      </c>
      <c r="H4803" s="203">
        <v>37029.656377314815</v>
      </c>
      <c r="I4803" t="s">
        <v>3118</v>
      </c>
      <c r="M4803" t="s">
        <v>2476</v>
      </c>
      <c r="N4803" t="s">
        <v>2711</v>
      </c>
      <c r="O4803" t="s">
        <v>2712</v>
      </c>
      <c r="Q4803" s="204">
        <v>10000</v>
      </c>
      <c r="S4803" t="s">
        <v>2477</v>
      </c>
      <c r="T4803" t="s">
        <v>3899</v>
      </c>
      <c r="U4803" s="206">
        <v>4.3099999999999996</v>
      </c>
      <c r="V4803" t="s">
        <v>3107</v>
      </c>
      <c r="W4803" t="s">
        <v>3390</v>
      </c>
      <c r="X4803" t="s">
        <v>2713</v>
      </c>
      <c r="Y4803" t="s">
        <v>3964</v>
      </c>
      <c r="Z4803" t="s">
        <v>3532</v>
      </c>
      <c r="AA4803" t="s">
        <v>1164</v>
      </c>
      <c r="AB4803" s="203">
        <v>37043.875</v>
      </c>
      <c r="AC4803" s="203">
        <v>37072.875</v>
      </c>
    </row>
    <row r="4804" spans="1:29" x14ac:dyDescent="0.25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8">
        <f t="shared" si="375"/>
        <v>77500</v>
      </c>
      <c r="G4804" s="207">
        <v>1268882</v>
      </c>
      <c r="H4804" s="203">
        <v>37029.659884259258</v>
      </c>
      <c r="I4804" t="s">
        <v>2672</v>
      </c>
      <c r="M4804" t="s">
        <v>2476</v>
      </c>
      <c r="N4804" t="s">
        <v>2711</v>
      </c>
      <c r="O4804" t="s">
        <v>2724</v>
      </c>
      <c r="P4804" s="204">
        <v>2500</v>
      </c>
      <c r="S4804" t="s">
        <v>2477</v>
      </c>
      <c r="T4804" t="s">
        <v>3899</v>
      </c>
      <c r="U4804" s="206">
        <v>4.45</v>
      </c>
      <c r="V4804" t="s">
        <v>2969</v>
      </c>
      <c r="W4804" t="s">
        <v>3390</v>
      </c>
      <c r="X4804" t="s">
        <v>2713</v>
      </c>
      <c r="Y4804" t="s">
        <v>3964</v>
      </c>
      <c r="Z4804" t="s">
        <v>3532</v>
      </c>
      <c r="AA4804" t="s">
        <v>1165</v>
      </c>
      <c r="AB4804" s="203">
        <v>37104.875</v>
      </c>
      <c r="AC4804" s="203">
        <v>37134.875</v>
      </c>
    </row>
    <row r="4805" spans="1:29" x14ac:dyDescent="0.25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30</v>
      </c>
      <c r="F4805" s="218">
        <f t="shared" si="375"/>
        <v>375000</v>
      </c>
      <c r="G4805" s="207">
        <v>1268885</v>
      </c>
      <c r="H4805" s="203">
        <v>37029.665914351855</v>
      </c>
      <c r="I4805" t="s">
        <v>3136</v>
      </c>
      <c r="M4805" t="s">
        <v>2476</v>
      </c>
      <c r="N4805" t="s">
        <v>2711</v>
      </c>
      <c r="O4805" t="s">
        <v>2712</v>
      </c>
      <c r="P4805" s="204">
        <v>12500</v>
      </c>
      <c r="S4805" t="s">
        <v>2477</v>
      </c>
      <c r="T4805" t="s">
        <v>3899</v>
      </c>
      <c r="U4805" s="206">
        <v>4.3</v>
      </c>
      <c r="V4805" t="s">
        <v>3742</v>
      </c>
      <c r="W4805" t="s">
        <v>3390</v>
      </c>
      <c r="X4805" t="s">
        <v>2713</v>
      </c>
      <c r="Y4805" t="s">
        <v>3964</v>
      </c>
      <c r="Z4805" t="s">
        <v>3532</v>
      </c>
      <c r="AA4805" t="s">
        <v>1166</v>
      </c>
      <c r="AB4805" s="203">
        <v>37043.875</v>
      </c>
      <c r="AC4805" s="203">
        <v>37072.875</v>
      </c>
    </row>
    <row r="4806" spans="1:29" x14ac:dyDescent="0.25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31</v>
      </c>
      <c r="F4806" s="218">
        <f t="shared" si="375"/>
        <v>465000</v>
      </c>
      <c r="G4806" s="207">
        <v>1268886</v>
      </c>
      <c r="H4806" s="203">
        <v>37029.667615740742</v>
      </c>
      <c r="I4806" t="s">
        <v>3639</v>
      </c>
      <c r="M4806" t="s">
        <v>2476</v>
      </c>
      <c r="N4806" t="s">
        <v>2711</v>
      </c>
      <c r="O4806" t="s">
        <v>2724</v>
      </c>
      <c r="P4806" s="204">
        <v>15000</v>
      </c>
      <c r="S4806" t="s">
        <v>2477</v>
      </c>
      <c r="T4806" t="s">
        <v>3899</v>
      </c>
      <c r="U4806" s="206">
        <v>4.4450000000000003</v>
      </c>
      <c r="V4806" t="s">
        <v>2361</v>
      </c>
      <c r="W4806" t="s">
        <v>3390</v>
      </c>
      <c r="X4806" t="s">
        <v>2713</v>
      </c>
      <c r="Y4806" t="s">
        <v>3964</v>
      </c>
      <c r="Z4806" t="s">
        <v>3532</v>
      </c>
      <c r="AA4806" t="s">
        <v>2793</v>
      </c>
      <c r="AB4806" s="203">
        <v>37104.875</v>
      </c>
      <c r="AC4806" s="203">
        <v>37134.875</v>
      </c>
    </row>
    <row r="4807" spans="1:29" x14ac:dyDescent="0.25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8">
        <f t="shared" si="375"/>
        <v>150000</v>
      </c>
      <c r="G4807" s="207">
        <v>1268889</v>
      </c>
      <c r="H4807" s="203">
        <v>37029.668321759258</v>
      </c>
      <c r="I4807" t="s">
        <v>2717</v>
      </c>
      <c r="M4807" t="s">
        <v>2476</v>
      </c>
      <c r="N4807" t="s">
        <v>2711</v>
      </c>
      <c r="O4807" t="s">
        <v>2712</v>
      </c>
      <c r="Q4807" s="204">
        <v>5000</v>
      </c>
      <c r="S4807" t="s">
        <v>2477</v>
      </c>
      <c r="T4807" t="s">
        <v>3899</v>
      </c>
      <c r="U4807" s="206">
        <v>4.3</v>
      </c>
      <c r="V4807" t="s">
        <v>1232</v>
      </c>
      <c r="W4807" t="s">
        <v>3390</v>
      </c>
      <c r="X4807" t="s">
        <v>2713</v>
      </c>
      <c r="Y4807" t="s">
        <v>3964</v>
      </c>
      <c r="Z4807" t="s">
        <v>3532</v>
      </c>
      <c r="AA4807" t="s">
        <v>2793</v>
      </c>
      <c r="AB4807" s="203">
        <v>37043.875</v>
      </c>
      <c r="AC4807" s="203">
        <v>37072.875</v>
      </c>
    </row>
    <row r="4808" spans="1:29" x14ac:dyDescent="0.25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30</v>
      </c>
      <c r="F4808" s="218">
        <f t="shared" si="375"/>
        <v>450000</v>
      </c>
      <c r="G4808" s="207">
        <v>1268890</v>
      </c>
      <c r="H4808" s="203">
        <v>37029.668842592589</v>
      </c>
      <c r="I4808" t="s">
        <v>3136</v>
      </c>
      <c r="M4808" t="s">
        <v>2476</v>
      </c>
      <c r="N4808" t="s">
        <v>2711</v>
      </c>
      <c r="O4808" t="s">
        <v>2712</v>
      </c>
      <c r="P4808" s="204">
        <v>15000</v>
      </c>
      <c r="S4808" t="s">
        <v>2477</v>
      </c>
      <c r="T4808" t="s">
        <v>3899</v>
      </c>
      <c r="U4808" s="206">
        <v>4.2949999999999999</v>
      </c>
      <c r="V4808" t="s">
        <v>3742</v>
      </c>
      <c r="W4808" t="s">
        <v>3390</v>
      </c>
      <c r="X4808" t="s">
        <v>2713</v>
      </c>
      <c r="Y4808" t="s">
        <v>3964</v>
      </c>
      <c r="Z4808" t="s">
        <v>3532</v>
      </c>
      <c r="AA4808" t="s">
        <v>2793</v>
      </c>
      <c r="AB4808" s="203">
        <v>37043.875</v>
      </c>
      <c r="AC4808" s="203">
        <v>37072.875</v>
      </c>
    </row>
    <row r="4809" spans="1:29" x14ac:dyDescent="0.25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30</v>
      </c>
      <c r="F4809" s="218">
        <f t="shared" si="375"/>
        <v>300000</v>
      </c>
      <c r="G4809" s="207">
        <v>1268891</v>
      </c>
      <c r="H4809" s="203">
        <v>37029.669930555552</v>
      </c>
      <c r="I4809" t="s">
        <v>2717</v>
      </c>
      <c r="M4809" t="s">
        <v>2476</v>
      </c>
      <c r="N4809" t="s">
        <v>2711</v>
      </c>
      <c r="O4809" t="s">
        <v>2712</v>
      </c>
      <c r="Q4809" s="204">
        <v>10000</v>
      </c>
      <c r="S4809" t="s">
        <v>2477</v>
      </c>
      <c r="T4809" t="s">
        <v>3899</v>
      </c>
      <c r="U4809" s="206">
        <v>4.3</v>
      </c>
      <c r="V4809" t="s">
        <v>1232</v>
      </c>
      <c r="W4809" t="s">
        <v>3390</v>
      </c>
      <c r="X4809" t="s">
        <v>2713</v>
      </c>
      <c r="Y4809" t="s">
        <v>3964</v>
      </c>
      <c r="Z4809" t="s">
        <v>3532</v>
      </c>
      <c r="AA4809" t="s">
        <v>2793</v>
      </c>
      <c r="AB4809" s="203">
        <v>37043.875</v>
      </c>
      <c r="AC4809" s="203">
        <v>37072.875</v>
      </c>
    </row>
    <row r="4810" spans="1:29" x14ac:dyDescent="0.25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8">
        <f t="shared" si="375"/>
        <v>310000</v>
      </c>
      <c r="G4810" s="207">
        <v>1268900</v>
      </c>
      <c r="H4810" s="203">
        <v>37029.690648148149</v>
      </c>
      <c r="I4810" t="s">
        <v>3136</v>
      </c>
      <c r="M4810" t="s">
        <v>2476</v>
      </c>
      <c r="N4810" t="s">
        <v>2711</v>
      </c>
      <c r="O4810" t="s">
        <v>3124</v>
      </c>
      <c r="Q4810" s="204">
        <v>10000</v>
      </c>
      <c r="S4810" t="s">
        <v>2477</v>
      </c>
      <c r="T4810" t="s">
        <v>3899</v>
      </c>
      <c r="U4810" s="206">
        <v>4.3724999999999996</v>
      </c>
      <c r="V4810" t="s">
        <v>3690</v>
      </c>
      <c r="W4810" t="s">
        <v>3390</v>
      </c>
      <c r="X4810" t="s">
        <v>2713</v>
      </c>
      <c r="Y4810" t="s">
        <v>3964</v>
      </c>
      <c r="Z4810" t="s">
        <v>3532</v>
      </c>
      <c r="AA4810" t="s">
        <v>2793</v>
      </c>
      <c r="AB4810" s="203">
        <v>37073.875</v>
      </c>
      <c r="AC4810" s="203">
        <v>37103.875</v>
      </c>
    </row>
    <row r="4811" spans="1:29" x14ac:dyDescent="0.25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30</v>
      </c>
      <c r="F4811" s="218">
        <f t="shared" ref="F4811:F4874" si="380">E4811*SUM(P4811:Q4811)</f>
        <v>75000</v>
      </c>
      <c r="G4811" s="207">
        <v>1268903</v>
      </c>
      <c r="H4811" s="203">
        <v>37029.696064814816</v>
      </c>
      <c r="I4811" t="s">
        <v>2362</v>
      </c>
      <c r="M4811" t="s">
        <v>2476</v>
      </c>
      <c r="N4811" t="s">
        <v>2711</v>
      </c>
      <c r="O4811" t="s">
        <v>2712</v>
      </c>
      <c r="P4811" s="204">
        <v>2500</v>
      </c>
      <c r="S4811" t="s">
        <v>2477</v>
      </c>
      <c r="T4811" t="s">
        <v>3899</v>
      </c>
      <c r="U4811" s="206">
        <v>4.2949999999999999</v>
      </c>
      <c r="V4811" t="s">
        <v>2597</v>
      </c>
      <c r="W4811" t="s">
        <v>3390</v>
      </c>
      <c r="X4811" t="s">
        <v>2713</v>
      </c>
      <c r="Y4811" t="s">
        <v>3964</v>
      </c>
      <c r="Z4811" t="s">
        <v>3532</v>
      </c>
      <c r="AA4811" t="s">
        <v>2793</v>
      </c>
      <c r="AB4811" s="203">
        <v>37043.875</v>
      </c>
      <c r="AC4811" s="203">
        <v>37072.875</v>
      </c>
    </row>
    <row r="4812" spans="1:29" x14ac:dyDescent="0.25">
      <c r="A4812" s="44" t="str">
        <f t="shared" si="376"/>
        <v xml:space="preserve"> 0 Financial</v>
      </c>
      <c r="B4812" s="44" t="str">
        <f t="shared" si="377"/>
        <v/>
      </c>
      <c r="C4812" s="44">
        <f t="shared" si="378"/>
        <v>0</v>
      </c>
      <c r="D4812" s="44" t="str">
        <f t="shared" si="379"/>
        <v>Financial</v>
      </c>
      <c r="E4812" s="44" t="e">
        <f>IF(VLOOKUP(S4812,'DD-Lookup'!$J$6:$L$50,3,FALSE)="Monthly",(YEAR(AC4812)-YEAR(AB4812))*12+MONTH(AC4812)-MONTH(AB4812)+1,(AC4812-AB4812+1))</f>
        <v>#N/A</v>
      </c>
      <c r="F4812" s="218" t="e">
        <f t="shared" si="380"/>
        <v>#N/A</v>
      </c>
    </row>
    <row r="4813" spans="1:29" x14ac:dyDescent="0.25">
      <c r="A4813" s="44" t="str">
        <f t="shared" si="376"/>
        <v xml:space="preserve"> 0 Financial</v>
      </c>
      <c r="B4813" s="44" t="str">
        <f t="shared" si="377"/>
        <v/>
      </c>
      <c r="C4813" s="44">
        <f t="shared" si="378"/>
        <v>0</v>
      </c>
      <c r="D4813" s="44" t="str">
        <f t="shared" si="379"/>
        <v>Financial</v>
      </c>
      <c r="E4813" s="44" t="e">
        <f>IF(VLOOKUP(S4813,'DD-Lookup'!$J$6:$L$50,3,FALSE)="Monthly",(YEAR(AC4813)-YEAR(AB4813))*12+MONTH(AC4813)-MONTH(AB4813)+1,(AC4813-AB4813+1))</f>
        <v>#N/A</v>
      </c>
      <c r="F4813" s="218" t="e">
        <f t="shared" si="380"/>
        <v>#N/A</v>
      </c>
    </row>
    <row r="4814" spans="1:29" x14ac:dyDescent="0.25">
      <c r="A4814" s="44" t="str">
        <f t="shared" si="376"/>
        <v xml:space="preserve"> 0 Financial</v>
      </c>
      <c r="B4814" s="44" t="str">
        <f t="shared" si="377"/>
        <v/>
      </c>
      <c r="C4814" s="44">
        <f t="shared" si="378"/>
        <v>0</v>
      </c>
      <c r="D4814" s="44" t="str">
        <f t="shared" si="379"/>
        <v>Financial</v>
      </c>
      <c r="E4814" s="44" t="e">
        <f>IF(VLOOKUP(S4814,'DD-Lookup'!$J$6:$L$50,3,FALSE)="Monthly",(YEAR(AC4814)-YEAR(AB4814))*12+MONTH(AC4814)-MONTH(AB4814)+1,(AC4814-AB4814+1))</f>
        <v>#N/A</v>
      </c>
      <c r="F4814" s="218" t="e">
        <f t="shared" si="380"/>
        <v>#N/A</v>
      </c>
    </row>
    <row r="4815" spans="1:29" x14ac:dyDescent="0.25">
      <c r="A4815" s="44" t="str">
        <f t="shared" si="376"/>
        <v xml:space="preserve"> 0 Financial</v>
      </c>
      <c r="B4815" s="44" t="str">
        <f t="shared" si="377"/>
        <v/>
      </c>
      <c r="C4815" s="44">
        <f t="shared" si="378"/>
        <v>0</v>
      </c>
      <c r="D4815" s="44" t="str">
        <f t="shared" si="379"/>
        <v>Financial</v>
      </c>
      <c r="E4815" s="44" t="e">
        <f>IF(VLOOKUP(S4815,'DD-Lookup'!$J$6:$L$50,3,FALSE)="Monthly",(YEAR(AC4815)-YEAR(AB4815))*12+MONTH(AC4815)-MONTH(AB4815)+1,(AC4815-AB4815+1))</f>
        <v>#N/A</v>
      </c>
      <c r="F4815" s="218" t="e">
        <f t="shared" si="380"/>
        <v>#N/A</v>
      </c>
    </row>
    <row r="4816" spans="1:29" x14ac:dyDescent="0.25">
      <c r="A4816" s="44" t="str">
        <f t="shared" si="376"/>
        <v xml:space="preserve"> 0 Financial</v>
      </c>
      <c r="B4816" s="44" t="str">
        <f t="shared" si="377"/>
        <v/>
      </c>
      <c r="C4816" s="44">
        <f t="shared" si="378"/>
        <v>0</v>
      </c>
      <c r="D4816" s="44" t="str">
        <f t="shared" si="379"/>
        <v>Financial</v>
      </c>
      <c r="E4816" s="44" t="e">
        <f>IF(VLOOKUP(S4816,'DD-Lookup'!$J$6:$L$50,3,FALSE)="Monthly",(YEAR(AC4816)-YEAR(AB4816))*12+MONTH(AC4816)-MONTH(AB4816)+1,(AC4816-AB4816+1))</f>
        <v>#N/A</v>
      </c>
      <c r="F4816" s="218" t="e">
        <f t="shared" si="380"/>
        <v>#N/A</v>
      </c>
    </row>
    <row r="4817" spans="1:6" x14ac:dyDescent="0.25">
      <c r="A4817" s="44" t="str">
        <f t="shared" si="376"/>
        <v xml:space="preserve"> 0 Financial</v>
      </c>
      <c r="B4817" s="44" t="str">
        <f t="shared" si="377"/>
        <v/>
      </c>
      <c r="C4817" s="44">
        <f t="shared" si="378"/>
        <v>0</v>
      </c>
      <c r="D4817" s="44" t="str">
        <f t="shared" si="379"/>
        <v>Financial</v>
      </c>
      <c r="E4817" s="44" t="e">
        <f>IF(VLOOKUP(S4817,'DD-Lookup'!$J$6:$L$50,3,FALSE)="Monthly",(YEAR(AC4817)-YEAR(AB4817))*12+MONTH(AC4817)-MONTH(AB4817)+1,(AC4817-AB4817+1))</f>
        <v>#N/A</v>
      </c>
      <c r="F4817" s="218" t="e">
        <f t="shared" si="380"/>
        <v>#N/A</v>
      </c>
    </row>
    <row r="4818" spans="1:6" x14ac:dyDescent="0.25">
      <c r="A4818" s="44" t="str">
        <f t="shared" si="376"/>
        <v xml:space="preserve"> 0 Financial</v>
      </c>
      <c r="B4818" s="44" t="str">
        <f t="shared" si="377"/>
        <v/>
      </c>
      <c r="C4818" s="44">
        <f t="shared" si="378"/>
        <v>0</v>
      </c>
      <c r="D4818" s="44" t="str">
        <f t="shared" si="379"/>
        <v>Financial</v>
      </c>
      <c r="E4818" s="44" t="e">
        <f>IF(VLOOKUP(S4818,'DD-Lookup'!$J$6:$L$50,3,FALSE)="Monthly",(YEAR(AC4818)-YEAR(AB4818))*12+MONTH(AC4818)-MONTH(AB4818)+1,(AC4818-AB4818+1))</f>
        <v>#N/A</v>
      </c>
      <c r="F4818" s="218" t="e">
        <f t="shared" si="380"/>
        <v>#N/A</v>
      </c>
    </row>
    <row r="4819" spans="1:6" x14ac:dyDescent="0.25">
      <c r="A4819" s="44" t="str">
        <f t="shared" si="376"/>
        <v xml:space="preserve"> 0 Financial</v>
      </c>
      <c r="B4819" s="44" t="str">
        <f t="shared" si="377"/>
        <v/>
      </c>
      <c r="C4819" s="44">
        <f t="shared" si="378"/>
        <v>0</v>
      </c>
      <c r="D4819" s="44" t="str">
        <f t="shared" si="379"/>
        <v>Financial</v>
      </c>
      <c r="E4819" s="44" t="e">
        <f>IF(VLOOKUP(S4819,'DD-Lookup'!$J$6:$L$50,3,FALSE)="Monthly",(YEAR(AC4819)-YEAR(AB4819))*12+MONTH(AC4819)-MONTH(AB4819)+1,(AC4819-AB4819+1))</f>
        <v>#N/A</v>
      </c>
      <c r="F4819" s="218" t="e">
        <f t="shared" si="380"/>
        <v>#N/A</v>
      </c>
    </row>
    <row r="4820" spans="1:6" x14ac:dyDescent="0.25">
      <c r="A4820" s="44" t="str">
        <f t="shared" si="376"/>
        <v xml:space="preserve"> 0 Financial</v>
      </c>
      <c r="B4820" s="44" t="str">
        <f t="shared" si="377"/>
        <v/>
      </c>
      <c r="C4820" s="44">
        <f t="shared" si="378"/>
        <v>0</v>
      </c>
      <c r="D4820" s="44" t="str">
        <f t="shared" si="379"/>
        <v>Financial</v>
      </c>
      <c r="E4820" s="44" t="e">
        <f>IF(VLOOKUP(S4820,'DD-Lookup'!$J$6:$L$50,3,FALSE)="Monthly",(YEAR(AC4820)-YEAR(AB4820))*12+MONTH(AC4820)-MONTH(AB4820)+1,(AC4820-AB4820+1))</f>
        <v>#N/A</v>
      </c>
      <c r="F4820" s="218" t="e">
        <f t="shared" si="380"/>
        <v>#N/A</v>
      </c>
    </row>
    <row r="4821" spans="1:6" x14ac:dyDescent="0.25">
      <c r="A4821" s="44" t="str">
        <f t="shared" si="376"/>
        <v xml:space="preserve"> 0 Financial</v>
      </c>
      <c r="B4821" s="44" t="str">
        <f t="shared" si="377"/>
        <v/>
      </c>
      <c r="C4821" s="44">
        <f t="shared" si="378"/>
        <v>0</v>
      </c>
      <c r="D4821" s="44" t="str">
        <f t="shared" si="379"/>
        <v>Financial</v>
      </c>
      <c r="E4821" s="44" t="e">
        <f>IF(VLOOKUP(S4821,'DD-Lookup'!$J$6:$L$50,3,FALSE)="Monthly",(YEAR(AC4821)-YEAR(AB4821))*12+MONTH(AC4821)-MONTH(AB4821)+1,(AC4821-AB4821+1))</f>
        <v>#N/A</v>
      </c>
      <c r="F4821" s="218" t="e">
        <f t="shared" si="380"/>
        <v>#N/A</v>
      </c>
    </row>
    <row r="4822" spans="1:6" x14ac:dyDescent="0.25">
      <c r="A4822" s="44" t="str">
        <f t="shared" si="376"/>
        <v xml:space="preserve"> 0 Financial</v>
      </c>
      <c r="B4822" s="44" t="str">
        <f t="shared" si="377"/>
        <v/>
      </c>
      <c r="C4822" s="44">
        <f t="shared" si="378"/>
        <v>0</v>
      </c>
      <c r="D4822" s="44" t="str">
        <f t="shared" si="379"/>
        <v>Financial</v>
      </c>
      <c r="E4822" s="44" t="e">
        <f>IF(VLOOKUP(S4822,'DD-Lookup'!$J$6:$L$50,3,FALSE)="Monthly",(YEAR(AC4822)-YEAR(AB4822))*12+MONTH(AC4822)-MONTH(AB4822)+1,(AC4822-AB4822+1))</f>
        <v>#N/A</v>
      </c>
      <c r="F4822" s="218" t="e">
        <f t="shared" si="380"/>
        <v>#N/A</v>
      </c>
    </row>
    <row r="4823" spans="1:6" x14ac:dyDescent="0.25">
      <c r="A4823" s="44" t="str">
        <f t="shared" si="376"/>
        <v xml:space="preserve"> 0 Financial</v>
      </c>
      <c r="B4823" s="44" t="str">
        <f t="shared" si="377"/>
        <v/>
      </c>
      <c r="C4823" s="44">
        <f t="shared" si="378"/>
        <v>0</v>
      </c>
      <c r="D4823" s="44" t="str">
        <f t="shared" si="379"/>
        <v>Financial</v>
      </c>
      <c r="E4823" s="44" t="e">
        <f>IF(VLOOKUP(S4823,'DD-Lookup'!$J$6:$L$50,3,FALSE)="Monthly",(YEAR(AC4823)-YEAR(AB4823))*12+MONTH(AC4823)-MONTH(AB4823)+1,(AC4823-AB4823+1))</f>
        <v>#N/A</v>
      </c>
      <c r="F4823" s="218" t="e">
        <f t="shared" si="380"/>
        <v>#N/A</v>
      </c>
    </row>
    <row r="4824" spans="1:6" x14ac:dyDescent="0.25">
      <c r="A4824" s="44" t="str">
        <f t="shared" si="376"/>
        <v xml:space="preserve"> 0 Financial</v>
      </c>
      <c r="B4824" s="44" t="str">
        <f t="shared" si="377"/>
        <v/>
      </c>
      <c r="C4824" s="44">
        <f t="shared" si="378"/>
        <v>0</v>
      </c>
      <c r="D4824" s="44" t="str">
        <f t="shared" si="379"/>
        <v>Financial</v>
      </c>
      <c r="E4824" s="44" t="e">
        <f>IF(VLOOKUP(S4824,'DD-Lookup'!$J$6:$L$50,3,FALSE)="Monthly",(YEAR(AC4824)-YEAR(AB4824))*12+MONTH(AC4824)-MONTH(AB4824)+1,(AC4824-AB4824+1))</f>
        <v>#N/A</v>
      </c>
      <c r="F4824" s="218" t="e">
        <f t="shared" si="380"/>
        <v>#N/A</v>
      </c>
    </row>
    <row r="4825" spans="1:6" x14ac:dyDescent="0.25">
      <c r="A4825" s="44" t="str">
        <f t="shared" si="376"/>
        <v xml:space="preserve"> 0 Financial</v>
      </c>
      <c r="B4825" s="44" t="str">
        <f t="shared" si="377"/>
        <v/>
      </c>
      <c r="C4825" s="44">
        <f t="shared" si="378"/>
        <v>0</v>
      </c>
      <c r="D4825" s="44" t="str">
        <f t="shared" si="379"/>
        <v>Financial</v>
      </c>
      <c r="E4825" s="44" t="e">
        <f>IF(VLOOKUP(S4825,'DD-Lookup'!$J$6:$L$50,3,FALSE)="Monthly",(YEAR(AC4825)-YEAR(AB4825))*12+MONTH(AC4825)-MONTH(AB4825)+1,(AC4825-AB4825+1))</f>
        <v>#N/A</v>
      </c>
      <c r="F4825" s="218" t="e">
        <f t="shared" si="380"/>
        <v>#N/A</v>
      </c>
    </row>
    <row r="4826" spans="1:6" x14ac:dyDescent="0.25">
      <c r="A4826" s="44" t="str">
        <f t="shared" si="376"/>
        <v xml:space="preserve"> 0 Financial</v>
      </c>
      <c r="B4826" s="44" t="str">
        <f t="shared" si="377"/>
        <v/>
      </c>
      <c r="C4826" s="44">
        <f t="shared" si="378"/>
        <v>0</v>
      </c>
      <c r="D4826" s="44" t="str">
        <f t="shared" si="379"/>
        <v>Financial</v>
      </c>
      <c r="E4826" s="44" t="e">
        <f>IF(VLOOKUP(S4826,'DD-Lookup'!$J$6:$L$50,3,FALSE)="Monthly",(YEAR(AC4826)-YEAR(AB4826))*12+MONTH(AC4826)-MONTH(AB4826)+1,(AC4826-AB4826+1))</f>
        <v>#N/A</v>
      </c>
      <c r="F4826" s="218" t="e">
        <f t="shared" si="380"/>
        <v>#N/A</v>
      </c>
    </row>
    <row r="4827" spans="1:6" x14ac:dyDescent="0.25">
      <c r="A4827" s="44" t="str">
        <f t="shared" si="376"/>
        <v xml:space="preserve"> 0 Financial</v>
      </c>
      <c r="B4827" s="44" t="str">
        <f t="shared" si="377"/>
        <v/>
      </c>
      <c r="C4827" s="44">
        <f t="shared" si="378"/>
        <v>0</v>
      </c>
      <c r="D4827" s="44" t="str">
        <f t="shared" si="379"/>
        <v>Financial</v>
      </c>
      <c r="E4827" s="44" t="e">
        <f>IF(VLOOKUP(S4827,'DD-Lookup'!$J$6:$L$50,3,FALSE)="Monthly",(YEAR(AC4827)-YEAR(AB4827))*12+MONTH(AC4827)-MONTH(AB4827)+1,(AC4827-AB4827+1))</f>
        <v>#N/A</v>
      </c>
      <c r="F4827" s="218" t="e">
        <f t="shared" si="380"/>
        <v>#N/A</v>
      </c>
    </row>
    <row r="4828" spans="1:6" x14ac:dyDescent="0.25">
      <c r="A4828" s="44" t="str">
        <f t="shared" si="376"/>
        <v xml:space="preserve"> 0 Financial</v>
      </c>
      <c r="B4828" s="44" t="str">
        <f t="shared" si="377"/>
        <v/>
      </c>
      <c r="C4828" s="44">
        <f t="shared" si="378"/>
        <v>0</v>
      </c>
      <c r="D4828" s="44" t="str">
        <f t="shared" si="379"/>
        <v>Financial</v>
      </c>
      <c r="E4828" s="44" t="e">
        <f>IF(VLOOKUP(S4828,'DD-Lookup'!$J$6:$L$50,3,FALSE)="Monthly",(YEAR(AC4828)-YEAR(AB4828))*12+MONTH(AC4828)-MONTH(AB4828)+1,(AC4828-AB4828+1))</f>
        <v>#N/A</v>
      </c>
      <c r="F4828" s="218" t="e">
        <f t="shared" si="380"/>
        <v>#N/A</v>
      </c>
    </row>
    <row r="4829" spans="1:6" x14ac:dyDescent="0.25">
      <c r="A4829" s="44" t="str">
        <f t="shared" si="376"/>
        <v xml:space="preserve"> 0 Financial</v>
      </c>
      <c r="B4829" s="44" t="str">
        <f t="shared" si="377"/>
        <v/>
      </c>
      <c r="C4829" s="44">
        <f t="shared" si="378"/>
        <v>0</v>
      </c>
      <c r="D4829" s="44" t="str">
        <f t="shared" si="379"/>
        <v>Financial</v>
      </c>
      <c r="E4829" s="44" t="e">
        <f>IF(VLOOKUP(S4829,'DD-Lookup'!$J$6:$L$50,3,FALSE)="Monthly",(YEAR(AC4829)-YEAR(AB4829))*12+MONTH(AC4829)-MONTH(AB4829)+1,(AC4829-AB4829+1))</f>
        <v>#N/A</v>
      </c>
      <c r="F4829" s="218" t="e">
        <f t="shared" si="380"/>
        <v>#N/A</v>
      </c>
    </row>
    <row r="4830" spans="1:6" x14ac:dyDescent="0.25">
      <c r="A4830" s="44" t="str">
        <f t="shared" si="376"/>
        <v xml:space="preserve"> 0 Financial</v>
      </c>
      <c r="B4830" s="44" t="str">
        <f t="shared" si="377"/>
        <v/>
      </c>
      <c r="C4830" s="44">
        <f t="shared" si="378"/>
        <v>0</v>
      </c>
      <c r="D4830" s="44" t="str">
        <f t="shared" si="379"/>
        <v>Financial</v>
      </c>
      <c r="E4830" s="44" t="e">
        <f>IF(VLOOKUP(S4830,'DD-Lookup'!$J$6:$L$50,3,FALSE)="Monthly",(YEAR(AC4830)-YEAR(AB4830))*12+MONTH(AC4830)-MONTH(AB4830)+1,(AC4830-AB4830+1))</f>
        <v>#N/A</v>
      </c>
      <c r="F4830" s="218" t="e">
        <f t="shared" si="380"/>
        <v>#N/A</v>
      </c>
    </row>
    <row r="4831" spans="1:6" x14ac:dyDescent="0.25">
      <c r="A4831" s="44" t="str">
        <f t="shared" si="376"/>
        <v xml:space="preserve"> 0 Financial</v>
      </c>
      <c r="B4831" s="44" t="str">
        <f t="shared" si="377"/>
        <v/>
      </c>
      <c r="C4831" s="44">
        <f t="shared" si="378"/>
        <v>0</v>
      </c>
      <c r="D4831" s="44" t="str">
        <f t="shared" si="379"/>
        <v>Financial</v>
      </c>
      <c r="E4831" s="44" t="e">
        <f>IF(VLOOKUP(S4831,'DD-Lookup'!$J$6:$L$50,3,FALSE)="Monthly",(YEAR(AC4831)-YEAR(AB4831))*12+MONTH(AC4831)-MONTH(AB4831)+1,(AC4831-AB4831+1))</f>
        <v>#N/A</v>
      </c>
      <c r="F4831" s="218" t="e">
        <f t="shared" si="380"/>
        <v>#N/A</v>
      </c>
    </row>
    <row r="4832" spans="1:6" x14ac:dyDescent="0.25">
      <c r="A4832" s="44" t="str">
        <f t="shared" si="376"/>
        <v xml:space="preserve"> 0 Financial</v>
      </c>
      <c r="B4832" s="44" t="str">
        <f t="shared" si="377"/>
        <v/>
      </c>
      <c r="C4832" s="44">
        <f t="shared" si="378"/>
        <v>0</v>
      </c>
      <c r="D4832" s="44" t="str">
        <f t="shared" si="379"/>
        <v>Financial</v>
      </c>
      <c r="E4832" s="44" t="e">
        <f>IF(VLOOKUP(S4832,'DD-Lookup'!$J$6:$L$50,3,FALSE)="Monthly",(YEAR(AC4832)-YEAR(AB4832))*12+MONTH(AC4832)-MONTH(AB4832)+1,(AC4832-AB4832+1))</f>
        <v>#N/A</v>
      </c>
      <c r="F4832" s="218" t="e">
        <f t="shared" si="380"/>
        <v>#N/A</v>
      </c>
    </row>
    <row r="4833" spans="1:6" x14ac:dyDescent="0.25">
      <c r="A4833" s="44" t="str">
        <f t="shared" si="376"/>
        <v xml:space="preserve"> 0 Financial</v>
      </c>
      <c r="B4833" s="44" t="str">
        <f t="shared" si="377"/>
        <v/>
      </c>
      <c r="C4833" s="44">
        <f t="shared" si="378"/>
        <v>0</v>
      </c>
      <c r="D4833" s="44" t="str">
        <f t="shared" si="379"/>
        <v>Financial</v>
      </c>
      <c r="E4833" s="44" t="e">
        <f>IF(VLOOKUP(S4833,'DD-Lookup'!$J$6:$L$50,3,FALSE)="Monthly",(YEAR(AC4833)-YEAR(AB4833))*12+MONTH(AC4833)-MONTH(AB4833)+1,(AC4833-AB4833+1))</f>
        <v>#N/A</v>
      </c>
      <c r="F4833" s="218" t="e">
        <f t="shared" si="380"/>
        <v>#N/A</v>
      </c>
    </row>
    <row r="4834" spans="1:6" x14ac:dyDescent="0.25">
      <c r="A4834" s="44" t="str">
        <f t="shared" si="376"/>
        <v xml:space="preserve"> 0 Financial</v>
      </c>
      <c r="B4834" s="44" t="str">
        <f t="shared" si="377"/>
        <v/>
      </c>
      <c r="C4834" s="44">
        <f t="shared" si="378"/>
        <v>0</v>
      </c>
      <c r="D4834" s="44" t="str">
        <f t="shared" si="379"/>
        <v>Financial</v>
      </c>
      <c r="E4834" s="44" t="e">
        <f>IF(VLOOKUP(S4834,'DD-Lookup'!$J$6:$L$50,3,FALSE)="Monthly",(YEAR(AC4834)-YEAR(AB4834))*12+MONTH(AC4834)-MONTH(AB4834)+1,(AC4834-AB4834+1))</f>
        <v>#N/A</v>
      </c>
      <c r="F4834" s="218" t="e">
        <f t="shared" si="380"/>
        <v>#N/A</v>
      </c>
    </row>
    <row r="4835" spans="1:6" x14ac:dyDescent="0.25">
      <c r="A4835" s="44" t="str">
        <f t="shared" si="376"/>
        <v xml:space="preserve"> 0 Financial</v>
      </c>
      <c r="B4835" s="44" t="str">
        <f t="shared" si="377"/>
        <v/>
      </c>
      <c r="C4835" s="44">
        <f t="shared" si="378"/>
        <v>0</v>
      </c>
      <c r="D4835" s="44" t="str">
        <f t="shared" si="379"/>
        <v>Financial</v>
      </c>
      <c r="E4835" s="44" t="e">
        <f>IF(VLOOKUP(S4835,'DD-Lookup'!$J$6:$L$50,3,FALSE)="Monthly",(YEAR(AC4835)-YEAR(AB4835))*12+MONTH(AC4835)-MONTH(AB4835)+1,(AC4835-AB4835+1))</f>
        <v>#N/A</v>
      </c>
      <c r="F4835" s="218" t="e">
        <f t="shared" si="380"/>
        <v>#N/A</v>
      </c>
    </row>
    <row r="4836" spans="1:6" x14ac:dyDescent="0.25">
      <c r="A4836" s="44" t="str">
        <f t="shared" si="376"/>
        <v xml:space="preserve"> 0 Financial</v>
      </c>
      <c r="B4836" s="44" t="str">
        <f t="shared" si="377"/>
        <v/>
      </c>
      <c r="C4836" s="44">
        <f t="shared" si="378"/>
        <v>0</v>
      </c>
      <c r="D4836" s="44" t="str">
        <f t="shared" si="379"/>
        <v>Financial</v>
      </c>
      <c r="E4836" s="44" t="e">
        <f>IF(VLOOKUP(S4836,'DD-Lookup'!$J$6:$L$50,3,FALSE)="Monthly",(YEAR(AC4836)-YEAR(AB4836))*12+MONTH(AC4836)-MONTH(AB4836)+1,(AC4836-AB4836+1))</f>
        <v>#N/A</v>
      </c>
      <c r="F4836" s="218" t="e">
        <f t="shared" si="380"/>
        <v>#N/A</v>
      </c>
    </row>
    <row r="4837" spans="1:6" x14ac:dyDescent="0.25">
      <c r="A4837" s="44" t="str">
        <f t="shared" si="376"/>
        <v xml:space="preserve"> 0 Financial</v>
      </c>
      <c r="B4837" s="44" t="str">
        <f t="shared" si="377"/>
        <v/>
      </c>
      <c r="C4837" s="44">
        <f t="shared" si="378"/>
        <v>0</v>
      </c>
      <c r="D4837" s="44" t="str">
        <f t="shared" si="379"/>
        <v>Financial</v>
      </c>
      <c r="E4837" s="44" t="e">
        <f>IF(VLOOKUP(S4837,'DD-Lookup'!$J$6:$L$50,3,FALSE)="Monthly",(YEAR(AC4837)-YEAR(AB4837))*12+MONTH(AC4837)-MONTH(AB4837)+1,(AC4837-AB4837+1))</f>
        <v>#N/A</v>
      </c>
      <c r="F4837" s="218" t="e">
        <f t="shared" si="380"/>
        <v>#N/A</v>
      </c>
    </row>
    <row r="4838" spans="1:6" x14ac:dyDescent="0.25">
      <c r="A4838" s="44" t="str">
        <f t="shared" si="376"/>
        <v xml:space="preserve"> 0 Financial</v>
      </c>
      <c r="B4838" s="44" t="str">
        <f t="shared" si="377"/>
        <v/>
      </c>
      <c r="C4838" s="44">
        <f t="shared" si="378"/>
        <v>0</v>
      </c>
      <c r="D4838" s="44" t="str">
        <f t="shared" si="379"/>
        <v>Financial</v>
      </c>
      <c r="E4838" s="44" t="e">
        <f>IF(VLOOKUP(S4838,'DD-Lookup'!$J$6:$L$50,3,FALSE)="Monthly",(YEAR(AC4838)-YEAR(AB4838))*12+MONTH(AC4838)-MONTH(AB4838)+1,(AC4838-AB4838+1))</f>
        <v>#N/A</v>
      </c>
      <c r="F4838" s="218" t="e">
        <f t="shared" si="380"/>
        <v>#N/A</v>
      </c>
    </row>
    <row r="4839" spans="1:6" x14ac:dyDescent="0.25">
      <c r="A4839" s="44" t="str">
        <f t="shared" si="376"/>
        <v xml:space="preserve"> 0 Financial</v>
      </c>
      <c r="B4839" s="44" t="str">
        <f t="shared" si="377"/>
        <v/>
      </c>
      <c r="C4839" s="44">
        <f t="shared" si="378"/>
        <v>0</v>
      </c>
      <c r="D4839" s="44" t="str">
        <f t="shared" si="379"/>
        <v>Financial</v>
      </c>
      <c r="E4839" s="44" t="e">
        <f>IF(VLOOKUP(S4839,'DD-Lookup'!$J$6:$L$50,3,FALSE)="Monthly",(YEAR(AC4839)-YEAR(AB4839))*12+MONTH(AC4839)-MONTH(AB4839)+1,(AC4839-AB4839+1))</f>
        <v>#N/A</v>
      </c>
      <c r="F4839" s="218" t="e">
        <f t="shared" si="380"/>
        <v>#N/A</v>
      </c>
    </row>
    <row r="4840" spans="1:6" x14ac:dyDescent="0.25">
      <c r="A4840" s="44" t="str">
        <f t="shared" si="376"/>
        <v xml:space="preserve"> 0 Financial</v>
      </c>
      <c r="B4840" s="44" t="str">
        <f t="shared" si="377"/>
        <v/>
      </c>
      <c r="C4840" s="44">
        <f t="shared" si="378"/>
        <v>0</v>
      </c>
      <c r="D4840" s="44" t="str">
        <f t="shared" si="379"/>
        <v>Financial</v>
      </c>
      <c r="E4840" s="44" t="e">
        <f>IF(VLOOKUP(S4840,'DD-Lookup'!$J$6:$L$50,3,FALSE)="Monthly",(YEAR(AC4840)-YEAR(AB4840))*12+MONTH(AC4840)-MONTH(AB4840)+1,(AC4840-AB4840+1))</f>
        <v>#N/A</v>
      </c>
      <c r="F4840" s="218" t="e">
        <f t="shared" si="380"/>
        <v>#N/A</v>
      </c>
    </row>
    <row r="4841" spans="1:6" x14ac:dyDescent="0.25">
      <c r="A4841" s="44" t="str">
        <f t="shared" si="376"/>
        <v xml:space="preserve"> 0 Financial</v>
      </c>
      <c r="B4841" s="44" t="str">
        <f t="shared" si="377"/>
        <v/>
      </c>
      <c r="C4841" s="44">
        <f t="shared" si="378"/>
        <v>0</v>
      </c>
      <c r="D4841" s="44" t="str">
        <f t="shared" si="379"/>
        <v>Financial</v>
      </c>
      <c r="E4841" s="44" t="e">
        <f>IF(VLOOKUP(S4841,'DD-Lookup'!$J$6:$L$50,3,FALSE)="Monthly",(YEAR(AC4841)-YEAR(AB4841))*12+MONTH(AC4841)-MONTH(AB4841)+1,(AC4841-AB4841+1))</f>
        <v>#N/A</v>
      </c>
      <c r="F4841" s="218" t="e">
        <f t="shared" si="380"/>
        <v>#N/A</v>
      </c>
    </row>
    <row r="4842" spans="1:6" x14ac:dyDescent="0.25">
      <c r="A4842" s="44" t="str">
        <f t="shared" si="376"/>
        <v xml:space="preserve"> 0 Financial</v>
      </c>
      <c r="B4842" s="44" t="str">
        <f t="shared" si="377"/>
        <v/>
      </c>
      <c r="C4842" s="44">
        <f t="shared" si="378"/>
        <v>0</v>
      </c>
      <c r="D4842" s="44" t="str">
        <f t="shared" si="379"/>
        <v>Financial</v>
      </c>
      <c r="E4842" s="44" t="e">
        <f>IF(VLOOKUP(S4842,'DD-Lookup'!$J$6:$L$50,3,FALSE)="Monthly",(YEAR(AC4842)-YEAR(AB4842))*12+MONTH(AC4842)-MONTH(AB4842)+1,(AC4842-AB4842+1))</f>
        <v>#N/A</v>
      </c>
      <c r="F4842" s="218" t="e">
        <f t="shared" si="380"/>
        <v>#N/A</v>
      </c>
    </row>
    <row r="4843" spans="1:6" x14ac:dyDescent="0.25">
      <c r="A4843" s="44" t="str">
        <f t="shared" si="376"/>
        <v xml:space="preserve"> 0 Financial</v>
      </c>
      <c r="B4843" s="44" t="str">
        <f t="shared" si="377"/>
        <v/>
      </c>
      <c r="C4843" s="44">
        <f t="shared" si="378"/>
        <v>0</v>
      </c>
      <c r="D4843" s="44" t="str">
        <f t="shared" si="379"/>
        <v>Financial</v>
      </c>
      <c r="E4843" s="44" t="e">
        <f>IF(VLOOKUP(S4843,'DD-Lookup'!$J$6:$L$50,3,FALSE)="Monthly",(YEAR(AC4843)-YEAR(AB4843))*12+MONTH(AC4843)-MONTH(AB4843)+1,(AC4843-AB4843+1))</f>
        <v>#N/A</v>
      </c>
      <c r="F4843" s="218" t="e">
        <f t="shared" si="380"/>
        <v>#N/A</v>
      </c>
    </row>
    <row r="4844" spans="1:6" x14ac:dyDescent="0.25">
      <c r="A4844" s="44" t="str">
        <f t="shared" si="376"/>
        <v xml:space="preserve"> 0 Financial</v>
      </c>
      <c r="B4844" s="44" t="str">
        <f t="shared" si="377"/>
        <v/>
      </c>
      <c r="C4844" s="44">
        <f t="shared" si="378"/>
        <v>0</v>
      </c>
      <c r="D4844" s="44" t="str">
        <f t="shared" si="379"/>
        <v>Financial</v>
      </c>
      <c r="E4844" s="44" t="e">
        <f>IF(VLOOKUP(S4844,'DD-Lookup'!$J$6:$L$50,3,FALSE)="Monthly",(YEAR(AC4844)-YEAR(AB4844))*12+MONTH(AC4844)-MONTH(AB4844)+1,(AC4844-AB4844+1))</f>
        <v>#N/A</v>
      </c>
      <c r="F4844" s="218" t="e">
        <f t="shared" si="380"/>
        <v>#N/A</v>
      </c>
    </row>
    <row r="4845" spans="1:6" x14ac:dyDescent="0.25">
      <c r="A4845" s="44" t="str">
        <f t="shared" si="376"/>
        <v xml:space="preserve"> 0 Financial</v>
      </c>
      <c r="B4845" s="44" t="str">
        <f t="shared" si="377"/>
        <v/>
      </c>
      <c r="C4845" s="44">
        <f t="shared" si="378"/>
        <v>0</v>
      </c>
      <c r="D4845" s="44" t="str">
        <f t="shared" si="379"/>
        <v>Financial</v>
      </c>
      <c r="E4845" s="44" t="e">
        <f>IF(VLOOKUP(S4845,'DD-Lookup'!$J$6:$L$50,3,FALSE)="Monthly",(YEAR(AC4845)-YEAR(AB4845))*12+MONTH(AC4845)-MONTH(AB4845)+1,(AC4845-AB4845+1))</f>
        <v>#N/A</v>
      </c>
      <c r="F4845" s="218" t="e">
        <f t="shared" si="380"/>
        <v>#N/A</v>
      </c>
    </row>
    <row r="4846" spans="1:6" x14ac:dyDescent="0.25">
      <c r="A4846" s="44" t="str">
        <f t="shared" si="376"/>
        <v xml:space="preserve"> 0 Financial</v>
      </c>
      <c r="B4846" s="44" t="str">
        <f t="shared" si="377"/>
        <v/>
      </c>
      <c r="C4846" s="44">
        <f t="shared" si="378"/>
        <v>0</v>
      </c>
      <c r="D4846" s="44" t="str">
        <f t="shared" si="379"/>
        <v>Financial</v>
      </c>
      <c r="E4846" s="44" t="e">
        <f>IF(VLOOKUP(S4846,'DD-Lookup'!$J$6:$L$50,3,FALSE)="Monthly",(YEAR(AC4846)-YEAR(AB4846))*12+MONTH(AC4846)-MONTH(AB4846)+1,(AC4846-AB4846+1))</f>
        <v>#N/A</v>
      </c>
      <c r="F4846" s="218" t="e">
        <f t="shared" si="380"/>
        <v>#N/A</v>
      </c>
    </row>
    <row r="4847" spans="1:6" x14ac:dyDescent="0.25">
      <c r="A4847" s="44" t="str">
        <f t="shared" si="376"/>
        <v xml:space="preserve"> 0 Financial</v>
      </c>
      <c r="B4847" s="44" t="str">
        <f t="shared" si="377"/>
        <v/>
      </c>
      <c r="C4847" s="44">
        <f t="shared" si="378"/>
        <v>0</v>
      </c>
      <c r="D4847" s="44" t="str">
        <f t="shared" si="379"/>
        <v>Financial</v>
      </c>
      <c r="E4847" s="44" t="e">
        <f>IF(VLOOKUP(S4847,'DD-Lookup'!$J$6:$L$50,3,FALSE)="Monthly",(YEAR(AC4847)-YEAR(AB4847))*12+MONTH(AC4847)-MONTH(AB4847)+1,(AC4847-AB4847+1))</f>
        <v>#N/A</v>
      </c>
      <c r="F4847" s="218" t="e">
        <f t="shared" si="380"/>
        <v>#N/A</v>
      </c>
    </row>
    <row r="4848" spans="1:6" x14ac:dyDescent="0.25">
      <c r="A4848" s="44" t="str">
        <f t="shared" si="376"/>
        <v xml:space="preserve"> 0 Financial</v>
      </c>
      <c r="B4848" s="44" t="str">
        <f t="shared" si="377"/>
        <v/>
      </c>
      <c r="C4848" s="44">
        <f t="shared" si="378"/>
        <v>0</v>
      </c>
      <c r="D4848" s="44" t="str">
        <f t="shared" si="379"/>
        <v>Financial</v>
      </c>
      <c r="E4848" s="44" t="e">
        <f>IF(VLOOKUP(S4848,'DD-Lookup'!$J$6:$L$50,3,FALSE)="Monthly",(YEAR(AC4848)-YEAR(AB4848))*12+MONTH(AC4848)-MONTH(AB4848)+1,(AC4848-AB4848+1))</f>
        <v>#N/A</v>
      </c>
      <c r="F4848" s="218" t="e">
        <f t="shared" si="380"/>
        <v>#N/A</v>
      </c>
    </row>
    <row r="4849" spans="1:6" x14ac:dyDescent="0.25">
      <c r="A4849" s="44" t="str">
        <f t="shared" si="376"/>
        <v xml:space="preserve"> 0 Financial</v>
      </c>
      <c r="B4849" s="44" t="str">
        <f t="shared" si="377"/>
        <v/>
      </c>
      <c r="C4849" s="44">
        <f t="shared" si="378"/>
        <v>0</v>
      </c>
      <c r="D4849" s="44" t="str">
        <f t="shared" si="379"/>
        <v>Financial</v>
      </c>
      <c r="E4849" s="44" t="e">
        <f>IF(VLOOKUP(S4849,'DD-Lookup'!$J$6:$L$50,3,FALSE)="Monthly",(YEAR(AC4849)-YEAR(AB4849))*12+MONTH(AC4849)-MONTH(AB4849)+1,(AC4849-AB4849+1))</f>
        <v>#N/A</v>
      </c>
      <c r="F4849" s="218" t="e">
        <f t="shared" si="380"/>
        <v>#N/A</v>
      </c>
    </row>
    <row r="4850" spans="1:6" x14ac:dyDescent="0.25">
      <c r="A4850" s="44" t="str">
        <f t="shared" si="376"/>
        <v xml:space="preserve"> 0 Financial</v>
      </c>
      <c r="B4850" s="44" t="str">
        <f t="shared" si="377"/>
        <v/>
      </c>
      <c r="C4850" s="44">
        <f t="shared" si="378"/>
        <v>0</v>
      </c>
      <c r="D4850" s="44" t="str">
        <f t="shared" si="379"/>
        <v>Financial</v>
      </c>
      <c r="E4850" s="44" t="e">
        <f>IF(VLOOKUP(S4850,'DD-Lookup'!$J$6:$L$50,3,FALSE)="Monthly",(YEAR(AC4850)-YEAR(AB4850))*12+MONTH(AC4850)-MONTH(AB4850)+1,(AC4850-AB4850+1))</f>
        <v>#N/A</v>
      </c>
      <c r="F4850" s="218" t="e">
        <f t="shared" si="380"/>
        <v>#N/A</v>
      </c>
    </row>
    <row r="4851" spans="1:6" x14ac:dyDescent="0.25">
      <c r="A4851" s="44" t="str">
        <f t="shared" si="376"/>
        <v xml:space="preserve"> 0 Financial</v>
      </c>
      <c r="B4851" s="44" t="str">
        <f t="shared" si="377"/>
        <v/>
      </c>
      <c r="C4851" s="44">
        <f t="shared" si="378"/>
        <v>0</v>
      </c>
      <c r="D4851" s="44" t="str">
        <f t="shared" si="379"/>
        <v>Financial</v>
      </c>
      <c r="E4851" s="44" t="e">
        <f>IF(VLOOKUP(S4851,'DD-Lookup'!$J$6:$L$50,3,FALSE)="Monthly",(YEAR(AC4851)-YEAR(AB4851))*12+MONTH(AC4851)-MONTH(AB4851)+1,(AC4851-AB4851+1))</f>
        <v>#N/A</v>
      </c>
      <c r="F4851" s="218" t="e">
        <f t="shared" si="380"/>
        <v>#N/A</v>
      </c>
    </row>
    <row r="4852" spans="1:6" x14ac:dyDescent="0.25">
      <c r="A4852" s="44" t="str">
        <f t="shared" si="376"/>
        <v xml:space="preserve"> 0 Financial</v>
      </c>
      <c r="B4852" s="44" t="str">
        <f t="shared" si="377"/>
        <v/>
      </c>
      <c r="C4852" s="44">
        <f t="shared" si="378"/>
        <v>0</v>
      </c>
      <c r="D4852" s="44" t="str">
        <f t="shared" si="379"/>
        <v>Financial</v>
      </c>
      <c r="E4852" s="44" t="e">
        <f>IF(VLOOKUP(S4852,'DD-Lookup'!$J$6:$L$50,3,FALSE)="Monthly",(YEAR(AC4852)-YEAR(AB4852))*12+MONTH(AC4852)-MONTH(AB4852)+1,(AC4852-AB4852+1))</f>
        <v>#N/A</v>
      </c>
      <c r="F4852" s="218" t="e">
        <f t="shared" si="380"/>
        <v>#N/A</v>
      </c>
    </row>
    <row r="4853" spans="1:6" x14ac:dyDescent="0.25">
      <c r="A4853" s="44" t="str">
        <f t="shared" si="376"/>
        <v xml:space="preserve"> 0 Financial</v>
      </c>
      <c r="B4853" s="44" t="str">
        <f t="shared" si="377"/>
        <v/>
      </c>
      <c r="C4853" s="44">
        <f t="shared" si="378"/>
        <v>0</v>
      </c>
      <c r="D4853" s="44" t="str">
        <f t="shared" si="379"/>
        <v>Financial</v>
      </c>
      <c r="E4853" s="44" t="e">
        <f>IF(VLOOKUP(S4853,'DD-Lookup'!$J$6:$L$50,3,FALSE)="Monthly",(YEAR(AC4853)-YEAR(AB4853))*12+MONTH(AC4853)-MONTH(AB4853)+1,(AC4853-AB4853+1))</f>
        <v>#N/A</v>
      </c>
      <c r="F4853" s="218" t="e">
        <f t="shared" si="380"/>
        <v>#N/A</v>
      </c>
    </row>
    <row r="4854" spans="1:6" x14ac:dyDescent="0.25">
      <c r="A4854" s="44" t="str">
        <f t="shared" si="376"/>
        <v xml:space="preserve"> 0 Financial</v>
      </c>
      <c r="B4854" s="44" t="str">
        <f t="shared" si="377"/>
        <v/>
      </c>
      <c r="C4854" s="44">
        <f t="shared" si="378"/>
        <v>0</v>
      </c>
      <c r="D4854" s="44" t="str">
        <f t="shared" si="379"/>
        <v>Financial</v>
      </c>
      <c r="E4854" s="44" t="e">
        <f>IF(VLOOKUP(S4854,'DD-Lookup'!$J$6:$L$50,3,FALSE)="Monthly",(YEAR(AC4854)-YEAR(AB4854))*12+MONTH(AC4854)-MONTH(AB4854)+1,(AC4854-AB4854+1))</f>
        <v>#N/A</v>
      </c>
      <c r="F4854" s="218" t="e">
        <f t="shared" si="380"/>
        <v>#N/A</v>
      </c>
    </row>
    <row r="4855" spans="1:6" x14ac:dyDescent="0.25">
      <c r="A4855" s="44" t="str">
        <f t="shared" si="376"/>
        <v xml:space="preserve"> 0 Financial</v>
      </c>
      <c r="B4855" s="44" t="str">
        <f t="shared" si="377"/>
        <v/>
      </c>
      <c r="C4855" s="44">
        <f t="shared" si="378"/>
        <v>0</v>
      </c>
      <c r="D4855" s="44" t="str">
        <f t="shared" si="379"/>
        <v>Financial</v>
      </c>
      <c r="E4855" s="44" t="e">
        <f>IF(VLOOKUP(S4855,'DD-Lookup'!$J$6:$L$50,3,FALSE)="Monthly",(YEAR(AC4855)-YEAR(AB4855))*12+MONTH(AC4855)-MONTH(AB4855)+1,(AC4855-AB4855+1))</f>
        <v>#N/A</v>
      </c>
      <c r="F4855" s="218" t="e">
        <f t="shared" si="380"/>
        <v>#N/A</v>
      </c>
    </row>
    <row r="4856" spans="1:6" x14ac:dyDescent="0.25">
      <c r="A4856" s="44" t="str">
        <f t="shared" si="376"/>
        <v xml:space="preserve"> 0 Financial</v>
      </c>
      <c r="B4856" s="44" t="str">
        <f t="shared" si="377"/>
        <v/>
      </c>
      <c r="C4856" s="44">
        <f t="shared" si="378"/>
        <v>0</v>
      </c>
      <c r="D4856" s="44" t="str">
        <f t="shared" si="379"/>
        <v>Financial</v>
      </c>
      <c r="E4856" s="44" t="e">
        <f>IF(VLOOKUP(S4856,'DD-Lookup'!$J$6:$L$50,3,FALSE)="Monthly",(YEAR(AC4856)-YEAR(AB4856))*12+MONTH(AC4856)-MONTH(AB4856)+1,(AC4856-AB4856+1))</f>
        <v>#N/A</v>
      </c>
      <c r="F4856" s="218" t="e">
        <f t="shared" si="380"/>
        <v>#N/A</v>
      </c>
    </row>
    <row r="4857" spans="1:6" x14ac:dyDescent="0.25">
      <c r="A4857" s="44" t="str">
        <f t="shared" si="376"/>
        <v xml:space="preserve"> 0 Financial</v>
      </c>
      <c r="B4857" s="44" t="str">
        <f t="shared" si="377"/>
        <v/>
      </c>
      <c r="C4857" s="44">
        <f t="shared" si="378"/>
        <v>0</v>
      </c>
      <c r="D4857" s="44" t="str">
        <f t="shared" si="379"/>
        <v>Financial</v>
      </c>
      <c r="E4857" s="44" t="e">
        <f>IF(VLOOKUP(S4857,'DD-Lookup'!$J$6:$L$50,3,FALSE)="Monthly",(YEAR(AC4857)-YEAR(AB4857))*12+MONTH(AC4857)-MONTH(AB4857)+1,(AC4857-AB4857+1))</f>
        <v>#N/A</v>
      </c>
      <c r="F4857" s="218" t="e">
        <f t="shared" si="380"/>
        <v>#N/A</v>
      </c>
    </row>
    <row r="4858" spans="1:6" x14ac:dyDescent="0.25">
      <c r="A4858" s="44" t="str">
        <f t="shared" si="376"/>
        <v xml:space="preserve"> 0 Financial</v>
      </c>
      <c r="B4858" s="44" t="str">
        <f t="shared" si="377"/>
        <v/>
      </c>
      <c r="C4858" s="44">
        <f t="shared" si="378"/>
        <v>0</v>
      </c>
      <c r="D4858" s="44" t="str">
        <f t="shared" si="379"/>
        <v>Financial</v>
      </c>
      <c r="E4858" s="44" t="e">
        <f>IF(VLOOKUP(S4858,'DD-Lookup'!$J$6:$L$50,3,FALSE)="Monthly",(YEAR(AC4858)-YEAR(AB4858))*12+MONTH(AC4858)-MONTH(AB4858)+1,(AC4858-AB4858+1))</f>
        <v>#N/A</v>
      </c>
      <c r="F4858" s="218" t="e">
        <f t="shared" si="380"/>
        <v>#N/A</v>
      </c>
    </row>
    <row r="4859" spans="1:6" x14ac:dyDescent="0.25">
      <c r="A4859" s="44" t="str">
        <f t="shared" si="376"/>
        <v xml:space="preserve"> 0 Financial</v>
      </c>
      <c r="B4859" s="44" t="str">
        <f t="shared" si="377"/>
        <v/>
      </c>
      <c r="C4859" s="44">
        <f t="shared" si="378"/>
        <v>0</v>
      </c>
      <c r="D4859" s="44" t="str">
        <f t="shared" si="379"/>
        <v>Financial</v>
      </c>
      <c r="E4859" s="44" t="e">
        <f>IF(VLOOKUP(S4859,'DD-Lookup'!$J$6:$L$50,3,FALSE)="Monthly",(YEAR(AC4859)-YEAR(AB4859))*12+MONTH(AC4859)-MONTH(AB4859)+1,(AC4859-AB4859+1))</f>
        <v>#N/A</v>
      </c>
      <c r="F4859" s="218" t="e">
        <f t="shared" si="380"/>
        <v>#N/A</v>
      </c>
    </row>
    <row r="4860" spans="1:6" x14ac:dyDescent="0.25">
      <c r="A4860" s="44" t="str">
        <f t="shared" si="376"/>
        <v xml:space="preserve"> 0 Financial</v>
      </c>
      <c r="B4860" s="44" t="str">
        <f t="shared" si="377"/>
        <v/>
      </c>
      <c r="C4860" s="44">
        <f t="shared" si="378"/>
        <v>0</v>
      </c>
      <c r="D4860" s="44" t="str">
        <f t="shared" si="379"/>
        <v>Financial</v>
      </c>
      <c r="E4860" s="44" t="e">
        <f>IF(VLOOKUP(S4860,'DD-Lookup'!$J$6:$L$50,3,FALSE)="Monthly",(YEAR(AC4860)-YEAR(AB4860))*12+MONTH(AC4860)-MONTH(AB4860)+1,(AC4860-AB4860+1))</f>
        <v>#N/A</v>
      </c>
      <c r="F4860" s="218" t="e">
        <f t="shared" si="380"/>
        <v>#N/A</v>
      </c>
    </row>
    <row r="4861" spans="1:6" x14ac:dyDescent="0.25">
      <c r="A4861" s="44" t="str">
        <f t="shared" si="376"/>
        <v xml:space="preserve"> 0 Financial</v>
      </c>
      <c r="B4861" s="44" t="str">
        <f t="shared" si="377"/>
        <v/>
      </c>
      <c r="C4861" s="44">
        <f t="shared" si="378"/>
        <v>0</v>
      </c>
      <c r="D4861" s="44" t="str">
        <f t="shared" si="379"/>
        <v>Financial</v>
      </c>
      <c r="E4861" s="44" t="e">
        <f>IF(VLOOKUP(S4861,'DD-Lookup'!$J$6:$L$50,3,FALSE)="Monthly",(YEAR(AC4861)-YEAR(AB4861))*12+MONTH(AC4861)-MONTH(AB4861)+1,(AC4861-AB4861+1))</f>
        <v>#N/A</v>
      </c>
      <c r="F4861" s="218" t="e">
        <f t="shared" si="380"/>
        <v>#N/A</v>
      </c>
    </row>
    <row r="4862" spans="1:6" x14ac:dyDescent="0.25">
      <c r="A4862" s="44" t="str">
        <f t="shared" si="376"/>
        <v xml:space="preserve"> 0 Financial</v>
      </c>
      <c r="B4862" s="44" t="str">
        <f t="shared" si="377"/>
        <v/>
      </c>
      <c r="C4862" s="44">
        <f t="shared" si="378"/>
        <v>0</v>
      </c>
      <c r="D4862" s="44" t="str">
        <f t="shared" si="379"/>
        <v>Financial</v>
      </c>
      <c r="E4862" s="44" t="e">
        <f>IF(VLOOKUP(S4862,'DD-Lookup'!$J$6:$L$50,3,FALSE)="Monthly",(YEAR(AC4862)-YEAR(AB4862))*12+MONTH(AC4862)-MONTH(AB4862)+1,(AC4862-AB4862+1))</f>
        <v>#N/A</v>
      </c>
      <c r="F4862" s="218" t="e">
        <f t="shared" si="380"/>
        <v>#N/A</v>
      </c>
    </row>
    <row r="4863" spans="1:6" x14ac:dyDescent="0.25">
      <c r="A4863" s="44" t="str">
        <f t="shared" si="376"/>
        <v xml:space="preserve"> 0 Financial</v>
      </c>
      <c r="B4863" s="44" t="str">
        <f t="shared" si="377"/>
        <v/>
      </c>
      <c r="C4863" s="44">
        <f t="shared" si="378"/>
        <v>0</v>
      </c>
      <c r="D4863" s="44" t="str">
        <f t="shared" si="379"/>
        <v>Financial</v>
      </c>
      <c r="E4863" s="44" t="e">
        <f>IF(VLOOKUP(S4863,'DD-Lookup'!$J$6:$L$50,3,FALSE)="Monthly",(YEAR(AC4863)-YEAR(AB4863))*12+MONTH(AC4863)-MONTH(AB4863)+1,(AC4863-AB4863+1))</f>
        <v>#N/A</v>
      </c>
      <c r="F4863" s="218" t="e">
        <f t="shared" si="380"/>
        <v>#N/A</v>
      </c>
    </row>
    <row r="4864" spans="1:6" x14ac:dyDescent="0.25">
      <c r="A4864" s="44" t="str">
        <f t="shared" si="376"/>
        <v xml:space="preserve"> 0 Financial</v>
      </c>
      <c r="B4864" s="44" t="str">
        <f t="shared" si="377"/>
        <v/>
      </c>
      <c r="C4864" s="44">
        <f t="shared" si="378"/>
        <v>0</v>
      </c>
      <c r="D4864" s="44" t="str">
        <f t="shared" si="379"/>
        <v>Financial</v>
      </c>
      <c r="E4864" s="44" t="e">
        <f>IF(VLOOKUP(S4864,'DD-Lookup'!$J$6:$L$50,3,FALSE)="Monthly",(YEAR(AC4864)-YEAR(AB4864))*12+MONTH(AC4864)-MONTH(AB4864)+1,(AC4864-AB4864+1))</f>
        <v>#N/A</v>
      </c>
      <c r="F4864" s="218" t="e">
        <f t="shared" si="380"/>
        <v>#N/A</v>
      </c>
    </row>
    <row r="4865" spans="1:6" x14ac:dyDescent="0.25">
      <c r="A4865" s="44" t="str">
        <f t="shared" si="376"/>
        <v xml:space="preserve"> 0 Financial</v>
      </c>
      <c r="B4865" s="44" t="str">
        <f t="shared" si="377"/>
        <v/>
      </c>
      <c r="C4865" s="44">
        <f t="shared" si="378"/>
        <v>0</v>
      </c>
      <c r="D4865" s="44" t="str">
        <f t="shared" si="379"/>
        <v>Financial</v>
      </c>
      <c r="E4865" s="44" t="e">
        <f>IF(VLOOKUP(S4865,'DD-Lookup'!$J$6:$L$50,3,FALSE)="Monthly",(YEAR(AC4865)-YEAR(AB4865))*12+MONTH(AC4865)-MONTH(AB4865)+1,(AC4865-AB4865+1))</f>
        <v>#N/A</v>
      </c>
      <c r="F4865" s="218" t="e">
        <f t="shared" si="380"/>
        <v>#N/A</v>
      </c>
    </row>
    <row r="4866" spans="1:6" x14ac:dyDescent="0.25">
      <c r="A4866" s="44" t="str">
        <f t="shared" si="376"/>
        <v xml:space="preserve"> 0 Financial</v>
      </c>
      <c r="B4866" s="44" t="str">
        <f t="shared" si="377"/>
        <v/>
      </c>
      <c r="C4866" s="44">
        <f t="shared" si="378"/>
        <v>0</v>
      </c>
      <c r="D4866" s="44" t="str">
        <f t="shared" si="379"/>
        <v>Financial</v>
      </c>
      <c r="E4866" s="44" t="e">
        <f>IF(VLOOKUP(S4866,'DD-Lookup'!$J$6:$L$50,3,FALSE)="Monthly",(YEAR(AC4866)-YEAR(AB4866))*12+MONTH(AC4866)-MONTH(AB4866)+1,(AC4866-AB4866+1))</f>
        <v>#N/A</v>
      </c>
      <c r="F4866" s="218" t="e">
        <f t="shared" si="380"/>
        <v>#N/A</v>
      </c>
    </row>
    <row r="4867" spans="1:6" x14ac:dyDescent="0.25">
      <c r="A4867" s="44" t="str">
        <f t="shared" si="376"/>
        <v xml:space="preserve"> 0 Financial</v>
      </c>
      <c r="B4867" s="44" t="str">
        <f t="shared" si="377"/>
        <v/>
      </c>
      <c r="C4867" s="44">
        <f t="shared" si="378"/>
        <v>0</v>
      </c>
      <c r="D4867" s="44" t="str">
        <f t="shared" si="379"/>
        <v>Financial</v>
      </c>
      <c r="E4867" s="44" t="e">
        <f>IF(VLOOKUP(S4867,'DD-Lookup'!$J$6:$L$50,3,FALSE)="Monthly",(YEAR(AC4867)-YEAR(AB4867))*12+MONTH(AC4867)-MONTH(AB4867)+1,(AC4867-AB4867+1))</f>
        <v>#N/A</v>
      </c>
      <c r="F4867" s="218" t="e">
        <f t="shared" si="380"/>
        <v>#N/A</v>
      </c>
    </row>
    <row r="4868" spans="1:6" x14ac:dyDescent="0.25">
      <c r="A4868" s="44" t="str">
        <f t="shared" si="376"/>
        <v xml:space="preserve"> 0 Financial</v>
      </c>
      <c r="B4868" s="44" t="str">
        <f t="shared" si="377"/>
        <v/>
      </c>
      <c r="C4868" s="44">
        <f t="shared" si="378"/>
        <v>0</v>
      </c>
      <c r="D4868" s="44" t="str">
        <f t="shared" si="379"/>
        <v>Financial</v>
      </c>
      <c r="E4868" s="44" t="e">
        <f>IF(VLOOKUP(S4868,'DD-Lookup'!$J$6:$L$50,3,FALSE)="Monthly",(YEAR(AC4868)-YEAR(AB4868))*12+MONTH(AC4868)-MONTH(AB4868)+1,(AC4868-AB4868+1))</f>
        <v>#N/A</v>
      </c>
      <c r="F4868" s="218" t="e">
        <f t="shared" si="380"/>
        <v>#N/A</v>
      </c>
    </row>
    <row r="4869" spans="1:6" x14ac:dyDescent="0.25">
      <c r="A4869" s="44" t="str">
        <f t="shared" si="376"/>
        <v xml:space="preserve"> 0 Financial</v>
      </c>
      <c r="B4869" s="44" t="str">
        <f t="shared" si="377"/>
        <v/>
      </c>
      <c r="C4869" s="44">
        <f t="shared" si="378"/>
        <v>0</v>
      </c>
      <c r="D4869" s="44" t="str">
        <f t="shared" si="379"/>
        <v>Financial</v>
      </c>
      <c r="E4869" s="44" t="e">
        <f>IF(VLOOKUP(S4869,'DD-Lookup'!$J$6:$L$50,3,FALSE)="Monthly",(YEAR(AC4869)-YEAR(AB4869))*12+MONTH(AC4869)-MONTH(AB4869)+1,(AC4869-AB4869+1))</f>
        <v>#N/A</v>
      </c>
      <c r="F4869" s="218" t="e">
        <f t="shared" si="380"/>
        <v>#N/A</v>
      </c>
    </row>
    <row r="4870" spans="1:6" x14ac:dyDescent="0.25">
      <c r="A4870" s="44" t="str">
        <f t="shared" si="376"/>
        <v xml:space="preserve"> 0 Financial</v>
      </c>
      <c r="B4870" s="44" t="str">
        <f t="shared" si="377"/>
        <v/>
      </c>
      <c r="C4870" s="44">
        <f t="shared" si="378"/>
        <v>0</v>
      </c>
      <c r="D4870" s="44" t="str">
        <f t="shared" si="379"/>
        <v>Financial</v>
      </c>
      <c r="E4870" s="44" t="e">
        <f>IF(VLOOKUP(S4870,'DD-Lookup'!$J$6:$L$50,3,FALSE)="Monthly",(YEAR(AC4870)-YEAR(AB4870))*12+MONTH(AC4870)-MONTH(AB4870)+1,(AC4870-AB4870+1))</f>
        <v>#N/A</v>
      </c>
      <c r="F4870" s="218" t="e">
        <f t="shared" si="380"/>
        <v>#N/A</v>
      </c>
    </row>
    <row r="4871" spans="1:6" x14ac:dyDescent="0.25">
      <c r="A4871" s="44" t="str">
        <f t="shared" si="376"/>
        <v xml:space="preserve"> 0 Financial</v>
      </c>
      <c r="B4871" s="44" t="str">
        <f t="shared" si="377"/>
        <v/>
      </c>
      <c r="C4871" s="44">
        <f t="shared" si="378"/>
        <v>0</v>
      </c>
      <c r="D4871" s="44" t="str">
        <f t="shared" si="379"/>
        <v>Financial</v>
      </c>
      <c r="E4871" s="44" t="e">
        <f>IF(VLOOKUP(S4871,'DD-Lookup'!$J$6:$L$50,3,FALSE)="Monthly",(YEAR(AC4871)-YEAR(AB4871))*12+MONTH(AC4871)-MONTH(AB4871)+1,(AC4871-AB4871+1))</f>
        <v>#N/A</v>
      </c>
      <c r="F4871" s="218" t="e">
        <f t="shared" si="380"/>
        <v>#N/A</v>
      </c>
    </row>
    <row r="4872" spans="1:6" x14ac:dyDescent="0.25">
      <c r="A4872" s="44" t="str">
        <f t="shared" si="376"/>
        <v xml:space="preserve"> 0 Financial</v>
      </c>
      <c r="B4872" s="44" t="str">
        <f t="shared" si="377"/>
        <v/>
      </c>
      <c r="C4872" s="44">
        <f t="shared" si="378"/>
        <v>0</v>
      </c>
      <c r="D4872" s="44" t="str">
        <f t="shared" si="379"/>
        <v>Financial</v>
      </c>
      <c r="E4872" s="44" t="e">
        <f>IF(VLOOKUP(S4872,'DD-Lookup'!$J$6:$L$50,3,FALSE)="Monthly",(YEAR(AC4872)-YEAR(AB4872))*12+MONTH(AC4872)-MONTH(AB4872)+1,(AC4872-AB4872+1))</f>
        <v>#N/A</v>
      </c>
      <c r="F4872" s="218" t="e">
        <f t="shared" si="380"/>
        <v>#N/A</v>
      </c>
    </row>
    <row r="4873" spans="1:6" x14ac:dyDescent="0.25">
      <c r="A4873" s="44" t="str">
        <f t="shared" si="376"/>
        <v xml:space="preserve"> 0 Financial</v>
      </c>
      <c r="B4873" s="44" t="str">
        <f t="shared" si="377"/>
        <v/>
      </c>
      <c r="C4873" s="44">
        <f t="shared" si="378"/>
        <v>0</v>
      </c>
      <c r="D4873" s="44" t="str">
        <f t="shared" si="379"/>
        <v>Financial</v>
      </c>
      <c r="E4873" s="44" t="e">
        <f>IF(VLOOKUP(S4873,'DD-Lookup'!$J$6:$L$50,3,FALSE)="Monthly",(YEAR(AC4873)-YEAR(AB4873))*12+MONTH(AC4873)-MONTH(AB4873)+1,(AC4873-AB4873+1))</f>
        <v>#N/A</v>
      </c>
      <c r="F4873" s="218" t="e">
        <f t="shared" si="380"/>
        <v>#N/A</v>
      </c>
    </row>
    <row r="4874" spans="1:6" x14ac:dyDescent="0.25">
      <c r="A4874" s="44" t="str">
        <f t="shared" si="376"/>
        <v xml:space="preserve"> 0 Financial</v>
      </c>
      <c r="B4874" s="44" t="str">
        <f t="shared" si="377"/>
        <v/>
      </c>
      <c r="C4874" s="44">
        <f t="shared" si="378"/>
        <v>0</v>
      </c>
      <c r="D4874" s="44" t="str">
        <f t="shared" si="379"/>
        <v>Financial</v>
      </c>
      <c r="E4874" s="44" t="e">
        <f>IF(VLOOKUP(S4874,'DD-Lookup'!$J$6:$L$50,3,FALSE)="Monthly",(YEAR(AC4874)-YEAR(AB4874))*12+MONTH(AC4874)-MONTH(AB4874)+1,(AC4874-AB4874+1))</f>
        <v>#N/A</v>
      </c>
      <c r="F4874" s="218" t="e">
        <f t="shared" si="380"/>
        <v>#N/A</v>
      </c>
    </row>
    <row r="4875" spans="1:6" x14ac:dyDescent="0.25">
      <c r="A4875" s="44" t="str">
        <f t="shared" ref="A4875:A4937" si="381">B4875&amp;" "&amp;C4875&amp;" "&amp;D4875</f>
        <v xml:space="preserve"> 0 Financial</v>
      </c>
      <c r="B4875" s="44" t="str">
        <f t="shared" ref="B4875:B4938" si="382">IF((LEFT(N4875,2)="US"),"US","")</f>
        <v/>
      </c>
      <c r="C4875" s="44">
        <f t="shared" ref="C4875:C4938" si="383">M4875</f>
        <v>0</v>
      </c>
      <c r="D4875" s="44" t="str">
        <f t="shared" ref="D4875:D4938" si="384">IF(ISNUMBER(FIND("Phy",N4875))=TRUE,"Physical","Financial")</f>
        <v>Financial</v>
      </c>
      <c r="E4875" s="44" t="e">
        <f>IF(VLOOKUP(S4875,'DD-Lookup'!$J$6:$L$50,3,FALSE)="Monthly",(YEAR(AC4875)-YEAR(AB4875))*12+MONTH(AC4875)-MONTH(AB4875)+1,(AC4875-AB4875+1))</f>
        <v>#N/A</v>
      </c>
      <c r="F4875" s="218" t="e">
        <f t="shared" ref="F4875:F4938" si="385">E4875*SUM(P4875:Q4875)</f>
        <v>#N/A</v>
      </c>
    </row>
    <row r="4876" spans="1:6" x14ac:dyDescent="0.25">
      <c r="A4876" s="44" t="str">
        <f t="shared" si="381"/>
        <v xml:space="preserve"> 0 Financial</v>
      </c>
      <c r="B4876" s="44" t="str">
        <f t="shared" si="382"/>
        <v/>
      </c>
      <c r="C4876" s="44">
        <f t="shared" si="383"/>
        <v>0</v>
      </c>
      <c r="D4876" s="44" t="str">
        <f t="shared" si="384"/>
        <v>Financial</v>
      </c>
      <c r="E4876" s="44" t="e">
        <f>IF(VLOOKUP(S4876,'DD-Lookup'!$J$6:$L$50,3,FALSE)="Monthly",(YEAR(AC4876)-YEAR(AB4876))*12+MONTH(AC4876)-MONTH(AB4876)+1,(AC4876-AB4876+1))</f>
        <v>#N/A</v>
      </c>
      <c r="F4876" s="218" t="e">
        <f t="shared" si="385"/>
        <v>#N/A</v>
      </c>
    </row>
    <row r="4877" spans="1:6" x14ac:dyDescent="0.25">
      <c r="A4877" s="44" t="str">
        <f t="shared" si="381"/>
        <v xml:space="preserve"> 0 Financial</v>
      </c>
      <c r="B4877" s="44" t="str">
        <f t="shared" si="382"/>
        <v/>
      </c>
      <c r="C4877" s="44">
        <f t="shared" si="383"/>
        <v>0</v>
      </c>
      <c r="D4877" s="44" t="str">
        <f t="shared" si="384"/>
        <v>Financial</v>
      </c>
      <c r="E4877" s="44" t="e">
        <f>IF(VLOOKUP(S4877,'DD-Lookup'!$J$6:$L$50,3,FALSE)="Monthly",(YEAR(AC4877)-YEAR(AB4877))*12+MONTH(AC4877)-MONTH(AB4877)+1,(AC4877-AB4877+1))</f>
        <v>#N/A</v>
      </c>
      <c r="F4877" s="218" t="e">
        <f t="shared" si="385"/>
        <v>#N/A</v>
      </c>
    </row>
    <row r="4878" spans="1:6" x14ac:dyDescent="0.25">
      <c r="A4878" s="44" t="str">
        <f t="shared" si="381"/>
        <v xml:space="preserve"> 0 Financial</v>
      </c>
      <c r="B4878" s="44" t="str">
        <f t="shared" si="382"/>
        <v/>
      </c>
      <c r="C4878" s="44">
        <f t="shared" si="383"/>
        <v>0</v>
      </c>
      <c r="D4878" s="44" t="str">
        <f t="shared" si="384"/>
        <v>Financial</v>
      </c>
      <c r="E4878" s="44" t="e">
        <f>IF(VLOOKUP(S4878,'DD-Lookup'!$J$6:$L$50,3,FALSE)="Monthly",(YEAR(AC4878)-YEAR(AB4878))*12+MONTH(AC4878)-MONTH(AB4878)+1,(AC4878-AB4878+1))</f>
        <v>#N/A</v>
      </c>
      <c r="F4878" s="218" t="e">
        <f t="shared" si="385"/>
        <v>#N/A</v>
      </c>
    </row>
    <row r="4879" spans="1:6" x14ac:dyDescent="0.25">
      <c r="A4879" s="44" t="str">
        <f t="shared" si="381"/>
        <v xml:space="preserve"> 0 Financial</v>
      </c>
      <c r="B4879" s="44" t="str">
        <f t="shared" si="382"/>
        <v/>
      </c>
      <c r="C4879" s="44">
        <f t="shared" si="383"/>
        <v>0</v>
      </c>
      <c r="D4879" s="44" t="str">
        <f t="shared" si="384"/>
        <v>Financial</v>
      </c>
      <c r="E4879" s="44" t="e">
        <f>IF(VLOOKUP(S4879,'DD-Lookup'!$J$6:$L$50,3,FALSE)="Monthly",(YEAR(AC4879)-YEAR(AB4879))*12+MONTH(AC4879)-MONTH(AB4879)+1,(AC4879-AB4879+1))</f>
        <v>#N/A</v>
      </c>
      <c r="F4879" s="218" t="e">
        <f t="shared" si="385"/>
        <v>#N/A</v>
      </c>
    </row>
    <row r="4880" spans="1:6" x14ac:dyDescent="0.25">
      <c r="A4880" s="44" t="str">
        <f t="shared" si="381"/>
        <v xml:space="preserve"> 0 Financial</v>
      </c>
      <c r="B4880" s="44" t="str">
        <f t="shared" si="382"/>
        <v/>
      </c>
      <c r="C4880" s="44">
        <f t="shared" si="383"/>
        <v>0</v>
      </c>
      <c r="D4880" s="44" t="str">
        <f t="shared" si="384"/>
        <v>Financial</v>
      </c>
      <c r="E4880" s="44" t="e">
        <f>IF(VLOOKUP(S4880,'DD-Lookup'!$J$6:$L$50,3,FALSE)="Monthly",(YEAR(AC4880)-YEAR(AB4880))*12+MONTH(AC4880)-MONTH(AB4880)+1,(AC4880-AB4880+1))</f>
        <v>#N/A</v>
      </c>
      <c r="F4880" s="218" t="e">
        <f t="shared" si="385"/>
        <v>#N/A</v>
      </c>
    </row>
    <row r="4881" spans="1:6" x14ac:dyDescent="0.25">
      <c r="A4881" s="44" t="str">
        <f t="shared" si="381"/>
        <v xml:space="preserve"> 0 Financial</v>
      </c>
      <c r="B4881" s="44" t="str">
        <f t="shared" si="382"/>
        <v/>
      </c>
      <c r="C4881" s="44">
        <f t="shared" si="383"/>
        <v>0</v>
      </c>
      <c r="D4881" s="44" t="str">
        <f t="shared" si="384"/>
        <v>Financial</v>
      </c>
      <c r="E4881" s="44" t="e">
        <f>IF(VLOOKUP(S4881,'DD-Lookup'!$J$6:$L$50,3,FALSE)="Monthly",(YEAR(AC4881)-YEAR(AB4881))*12+MONTH(AC4881)-MONTH(AB4881)+1,(AC4881-AB4881+1))</f>
        <v>#N/A</v>
      </c>
      <c r="F4881" s="218" t="e">
        <f t="shared" si="385"/>
        <v>#N/A</v>
      </c>
    </row>
    <row r="4882" spans="1:6" x14ac:dyDescent="0.25">
      <c r="A4882" s="44" t="str">
        <f t="shared" si="381"/>
        <v xml:space="preserve"> 0 Financial</v>
      </c>
      <c r="B4882" s="44" t="str">
        <f t="shared" si="382"/>
        <v/>
      </c>
      <c r="C4882" s="44">
        <f t="shared" si="383"/>
        <v>0</v>
      </c>
      <c r="D4882" s="44" t="str">
        <f t="shared" si="384"/>
        <v>Financial</v>
      </c>
      <c r="E4882" s="44" t="e">
        <f>IF(VLOOKUP(S4882,'DD-Lookup'!$J$6:$L$50,3,FALSE)="Monthly",(YEAR(AC4882)-YEAR(AB4882))*12+MONTH(AC4882)-MONTH(AB4882)+1,(AC4882-AB4882+1))</f>
        <v>#N/A</v>
      </c>
      <c r="F4882" s="218" t="e">
        <f t="shared" si="385"/>
        <v>#N/A</v>
      </c>
    </row>
    <row r="4883" spans="1:6" x14ac:dyDescent="0.25">
      <c r="A4883" s="44" t="str">
        <f t="shared" si="381"/>
        <v xml:space="preserve"> 0 Financial</v>
      </c>
      <c r="B4883" s="44" t="str">
        <f t="shared" si="382"/>
        <v/>
      </c>
      <c r="C4883" s="44">
        <f t="shared" si="383"/>
        <v>0</v>
      </c>
      <c r="D4883" s="44" t="str">
        <f t="shared" si="384"/>
        <v>Financial</v>
      </c>
      <c r="E4883" s="44" t="e">
        <f>IF(VLOOKUP(S4883,'DD-Lookup'!$J$6:$L$50,3,FALSE)="Monthly",(YEAR(AC4883)-YEAR(AB4883))*12+MONTH(AC4883)-MONTH(AB4883)+1,(AC4883-AB4883+1))</f>
        <v>#N/A</v>
      </c>
      <c r="F4883" s="218" t="e">
        <f t="shared" si="385"/>
        <v>#N/A</v>
      </c>
    </row>
    <row r="4884" spans="1:6" x14ac:dyDescent="0.25">
      <c r="A4884" s="44" t="str">
        <f t="shared" si="381"/>
        <v xml:space="preserve"> 0 Financial</v>
      </c>
      <c r="B4884" s="44" t="str">
        <f t="shared" si="382"/>
        <v/>
      </c>
      <c r="C4884" s="44">
        <f t="shared" si="383"/>
        <v>0</v>
      </c>
      <c r="D4884" s="44" t="str">
        <f t="shared" si="384"/>
        <v>Financial</v>
      </c>
      <c r="E4884" s="44" t="e">
        <f>IF(VLOOKUP(S4884,'DD-Lookup'!$J$6:$L$50,3,FALSE)="Monthly",(YEAR(AC4884)-YEAR(AB4884))*12+MONTH(AC4884)-MONTH(AB4884)+1,(AC4884-AB4884+1))</f>
        <v>#N/A</v>
      </c>
      <c r="F4884" s="218" t="e">
        <f t="shared" si="385"/>
        <v>#N/A</v>
      </c>
    </row>
    <row r="4885" spans="1:6" x14ac:dyDescent="0.25">
      <c r="A4885" s="44" t="str">
        <f t="shared" si="381"/>
        <v xml:space="preserve"> 0 Financial</v>
      </c>
      <c r="B4885" s="44" t="str">
        <f t="shared" si="382"/>
        <v/>
      </c>
      <c r="C4885" s="44">
        <f t="shared" si="383"/>
        <v>0</v>
      </c>
      <c r="D4885" s="44" t="str">
        <f t="shared" si="384"/>
        <v>Financial</v>
      </c>
      <c r="E4885" s="44" t="e">
        <f>IF(VLOOKUP(S4885,'DD-Lookup'!$J$6:$L$50,3,FALSE)="Monthly",(YEAR(AC4885)-YEAR(AB4885))*12+MONTH(AC4885)-MONTH(AB4885)+1,(AC4885-AB4885+1))</f>
        <v>#N/A</v>
      </c>
      <c r="F4885" s="218" t="e">
        <f t="shared" si="385"/>
        <v>#N/A</v>
      </c>
    </row>
    <row r="4886" spans="1:6" x14ac:dyDescent="0.25">
      <c r="A4886" s="44" t="str">
        <f t="shared" si="381"/>
        <v xml:space="preserve"> 0 Financial</v>
      </c>
      <c r="B4886" s="44" t="str">
        <f t="shared" si="382"/>
        <v/>
      </c>
      <c r="C4886" s="44">
        <f t="shared" si="383"/>
        <v>0</v>
      </c>
      <c r="D4886" s="44" t="str">
        <f t="shared" si="384"/>
        <v>Financial</v>
      </c>
      <c r="E4886" s="44" t="e">
        <f>IF(VLOOKUP(S4886,'DD-Lookup'!$J$6:$L$50,3,FALSE)="Monthly",(YEAR(AC4886)-YEAR(AB4886))*12+MONTH(AC4886)-MONTH(AB4886)+1,(AC4886-AB4886+1))</f>
        <v>#N/A</v>
      </c>
      <c r="F4886" s="218" t="e">
        <f t="shared" si="385"/>
        <v>#N/A</v>
      </c>
    </row>
    <row r="4887" spans="1:6" x14ac:dyDescent="0.25">
      <c r="A4887" s="44" t="str">
        <f t="shared" si="381"/>
        <v xml:space="preserve"> 0 Financial</v>
      </c>
      <c r="B4887" s="44" t="str">
        <f t="shared" si="382"/>
        <v/>
      </c>
      <c r="C4887" s="44">
        <f t="shared" si="383"/>
        <v>0</v>
      </c>
      <c r="D4887" s="44" t="str">
        <f t="shared" si="384"/>
        <v>Financial</v>
      </c>
      <c r="E4887" s="44" t="e">
        <f>IF(VLOOKUP(S4887,'DD-Lookup'!$J$6:$L$50,3,FALSE)="Monthly",(YEAR(AC4887)-YEAR(AB4887))*12+MONTH(AC4887)-MONTH(AB4887)+1,(AC4887-AB4887+1))</f>
        <v>#N/A</v>
      </c>
      <c r="F4887" s="218" t="e">
        <f t="shared" si="385"/>
        <v>#N/A</v>
      </c>
    </row>
    <row r="4888" spans="1:6" x14ac:dyDescent="0.25">
      <c r="A4888" s="44" t="str">
        <f t="shared" si="381"/>
        <v xml:space="preserve"> 0 Financial</v>
      </c>
      <c r="B4888" s="44" t="str">
        <f t="shared" si="382"/>
        <v/>
      </c>
      <c r="C4888" s="44">
        <f t="shared" si="383"/>
        <v>0</v>
      </c>
      <c r="D4888" s="44" t="str">
        <f t="shared" si="384"/>
        <v>Financial</v>
      </c>
      <c r="E4888" s="44" t="e">
        <f>IF(VLOOKUP(S4888,'DD-Lookup'!$J$6:$L$50,3,FALSE)="Monthly",(YEAR(AC4888)-YEAR(AB4888))*12+MONTH(AC4888)-MONTH(AB4888)+1,(AC4888-AB4888+1))</f>
        <v>#N/A</v>
      </c>
      <c r="F4888" s="218" t="e">
        <f t="shared" si="385"/>
        <v>#N/A</v>
      </c>
    </row>
    <row r="4889" spans="1:6" x14ac:dyDescent="0.25">
      <c r="A4889" s="44" t="str">
        <f t="shared" si="381"/>
        <v xml:space="preserve"> 0 Financial</v>
      </c>
      <c r="B4889" s="44" t="str">
        <f t="shared" si="382"/>
        <v/>
      </c>
      <c r="C4889" s="44">
        <f t="shared" si="383"/>
        <v>0</v>
      </c>
      <c r="D4889" s="44" t="str">
        <f t="shared" si="384"/>
        <v>Financial</v>
      </c>
      <c r="E4889" s="44" t="e">
        <f>IF(VLOOKUP(S4889,'DD-Lookup'!$J$6:$L$50,3,FALSE)="Monthly",(YEAR(AC4889)-YEAR(AB4889))*12+MONTH(AC4889)-MONTH(AB4889)+1,(AC4889-AB4889+1))</f>
        <v>#N/A</v>
      </c>
      <c r="F4889" s="218" t="e">
        <f t="shared" si="385"/>
        <v>#N/A</v>
      </c>
    </row>
    <row r="4890" spans="1:6" x14ac:dyDescent="0.25">
      <c r="A4890" s="44" t="str">
        <f t="shared" si="381"/>
        <v xml:space="preserve"> 0 Financial</v>
      </c>
      <c r="B4890" s="44" t="str">
        <f t="shared" si="382"/>
        <v/>
      </c>
      <c r="C4890" s="44">
        <f t="shared" si="383"/>
        <v>0</v>
      </c>
      <c r="D4890" s="44" t="str">
        <f t="shared" si="384"/>
        <v>Financial</v>
      </c>
      <c r="E4890" s="44" t="e">
        <f>IF(VLOOKUP(S4890,'DD-Lookup'!$J$6:$L$50,3,FALSE)="Monthly",(YEAR(AC4890)-YEAR(AB4890))*12+MONTH(AC4890)-MONTH(AB4890)+1,(AC4890-AB4890+1))</f>
        <v>#N/A</v>
      </c>
      <c r="F4890" s="218" t="e">
        <f t="shared" si="385"/>
        <v>#N/A</v>
      </c>
    </row>
    <row r="4891" spans="1:6" x14ac:dyDescent="0.25">
      <c r="A4891" s="44" t="str">
        <f t="shared" si="381"/>
        <v xml:space="preserve"> 0 Financial</v>
      </c>
      <c r="B4891" s="44" t="str">
        <f t="shared" si="382"/>
        <v/>
      </c>
      <c r="C4891" s="44">
        <f t="shared" si="383"/>
        <v>0</v>
      </c>
      <c r="D4891" s="44" t="str">
        <f t="shared" si="384"/>
        <v>Financial</v>
      </c>
      <c r="E4891" s="44" t="e">
        <f>IF(VLOOKUP(S4891,'DD-Lookup'!$J$6:$L$50,3,FALSE)="Monthly",(YEAR(AC4891)-YEAR(AB4891))*12+MONTH(AC4891)-MONTH(AB4891)+1,(AC4891-AB4891+1))</f>
        <v>#N/A</v>
      </c>
      <c r="F4891" s="218" t="e">
        <f t="shared" si="385"/>
        <v>#N/A</v>
      </c>
    </row>
    <row r="4892" spans="1:6" x14ac:dyDescent="0.25">
      <c r="A4892" s="44" t="str">
        <f t="shared" si="381"/>
        <v xml:space="preserve"> 0 Financial</v>
      </c>
      <c r="B4892" s="44" t="str">
        <f t="shared" si="382"/>
        <v/>
      </c>
      <c r="C4892" s="44">
        <f t="shared" si="383"/>
        <v>0</v>
      </c>
      <c r="D4892" s="44" t="str">
        <f t="shared" si="384"/>
        <v>Financial</v>
      </c>
      <c r="E4892" s="44" t="e">
        <f>IF(VLOOKUP(S4892,'DD-Lookup'!$J$6:$L$50,3,FALSE)="Monthly",(YEAR(AC4892)-YEAR(AB4892))*12+MONTH(AC4892)-MONTH(AB4892)+1,(AC4892-AB4892+1))</f>
        <v>#N/A</v>
      </c>
      <c r="F4892" s="218" t="e">
        <f t="shared" si="385"/>
        <v>#N/A</v>
      </c>
    </row>
    <row r="4893" spans="1:6" x14ac:dyDescent="0.25">
      <c r="A4893" s="44" t="str">
        <f t="shared" si="381"/>
        <v xml:space="preserve"> 0 Financial</v>
      </c>
      <c r="B4893" s="44" t="str">
        <f t="shared" si="382"/>
        <v/>
      </c>
      <c r="C4893" s="44">
        <f t="shared" si="383"/>
        <v>0</v>
      </c>
      <c r="D4893" s="44" t="str">
        <f t="shared" si="384"/>
        <v>Financial</v>
      </c>
      <c r="E4893" s="44" t="e">
        <f>IF(VLOOKUP(S4893,'DD-Lookup'!$J$6:$L$50,3,FALSE)="Monthly",(YEAR(AC4893)-YEAR(AB4893))*12+MONTH(AC4893)-MONTH(AB4893)+1,(AC4893-AB4893+1))</f>
        <v>#N/A</v>
      </c>
      <c r="F4893" s="218" t="e">
        <f t="shared" si="385"/>
        <v>#N/A</v>
      </c>
    </row>
    <row r="4894" spans="1:6" x14ac:dyDescent="0.25">
      <c r="A4894" s="44" t="str">
        <f t="shared" si="381"/>
        <v xml:space="preserve"> 0 Financial</v>
      </c>
      <c r="B4894" s="44" t="str">
        <f t="shared" si="382"/>
        <v/>
      </c>
      <c r="C4894" s="44">
        <f t="shared" si="383"/>
        <v>0</v>
      </c>
      <c r="D4894" s="44" t="str">
        <f t="shared" si="384"/>
        <v>Financial</v>
      </c>
      <c r="E4894" s="44" t="e">
        <f>IF(VLOOKUP(S4894,'DD-Lookup'!$J$6:$L$50,3,FALSE)="Monthly",(YEAR(AC4894)-YEAR(AB4894))*12+MONTH(AC4894)-MONTH(AB4894)+1,(AC4894-AB4894+1))</f>
        <v>#N/A</v>
      </c>
      <c r="F4894" s="218" t="e">
        <f t="shared" si="385"/>
        <v>#N/A</v>
      </c>
    </row>
    <row r="4895" spans="1:6" x14ac:dyDescent="0.25">
      <c r="A4895" s="44" t="str">
        <f t="shared" si="381"/>
        <v xml:space="preserve"> 0 Financial</v>
      </c>
      <c r="B4895" s="44" t="str">
        <f t="shared" si="382"/>
        <v/>
      </c>
      <c r="C4895" s="44">
        <f t="shared" si="383"/>
        <v>0</v>
      </c>
      <c r="D4895" s="44" t="str">
        <f t="shared" si="384"/>
        <v>Financial</v>
      </c>
      <c r="E4895" s="44" t="e">
        <f>IF(VLOOKUP(S4895,'DD-Lookup'!$J$6:$L$50,3,FALSE)="Monthly",(YEAR(AC4895)-YEAR(AB4895))*12+MONTH(AC4895)-MONTH(AB4895)+1,(AC4895-AB4895+1))</f>
        <v>#N/A</v>
      </c>
      <c r="F4895" s="218" t="e">
        <f t="shared" si="385"/>
        <v>#N/A</v>
      </c>
    </row>
    <row r="4896" spans="1:6" x14ac:dyDescent="0.25">
      <c r="A4896" s="44" t="str">
        <f t="shared" si="381"/>
        <v xml:space="preserve"> 0 Financial</v>
      </c>
      <c r="B4896" s="44" t="str">
        <f t="shared" si="382"/>
        <v/>
      </c>
      <c r="C4896" s="44">
        <f t="shared" si="383"/>
        <v>0</v>
      </c>
      <c r="D4896" s="44" t="str">
        <f t="shared" si="384"/>
        <v>Financial</v>
      </c>
      <c r="E4896" s="44" t="e">
        <f>IF(VLOOKUP(S4896,'DD-Lookup'!$J$6:$L$50,3,FALSE)="Monthly",(YEAR(AC4896)-YEAR(AB4896))*12+MONTH(AC4896)-MONTH(AB4896)+1,(AC4896-AB4896+1))</f>
        <v>#N/A</v>
      </c>
      <c r="F4896" s="218" t="e">
        <f t="shared" si="385"/>
        <v>#N/A</v>
      </c>
    </row>
    <row r="4897" spans="1:6" x14ac:dyDescent="0.25">
      <c r="A4897" s="44" t="str">
        <f t="shared" si="381"/>
        <v xml:space="preserve"> 0 Financial</v>
      </c>
      <c r="B4897" s="44" t="str">
        <f t="shared" si="382"/>
        <v/>
      </c>
      <c r="C4897" s="44">
        <f t="shared" si="383"/>
        <v>0</v>
      </c>
      <c r="D4897" s="44" t="str">
        <f t="shared" si="384"/>
        <v>Financial</v>
      </c>
      <c r="E4897" s="44" t="e">
        <f>IF(VLOOKUP(S4897,'DD-Lookup'!$J$6:$L$50,3,FALSE)="Monthly",(YEAR(AC4897)-YEAR(AB4897))*12+MONTH(AC4897)-MONTH(AB4897)+1,(AC4897-AB4897+1))</f>
        <v>#N/A</v>
      </c>
      <c r="F4897" s="218" t="e">
        <f t="shared" si="385"/>
        <v>#N/A</v>
      </c>
    </row>
    <row r="4898" spans="1:6" x14ac:dyDescent="0.25">
      <c r="A4898" s="44" t="str">
        <f t="shared" si="381"/>
        <v xml:space="preserve"> 0 Financial</v>
      </c>
      <c r="B4898" s="44" t="str">
        <f t="shared" si="382"/>
        <v/>
      </c>
      <c r="C4898" s="44">
        <f t="shared" si="383"/>
        <v>0</v>
      </c>
      <c r="D4898" s="44" t="str">
        <f t="shared" si="384"/>
        <v>Financial</v>
      </c>
      <c r="E4898" s="44" t="e">
        <f>IF(VLOOKUP(S4898,'DD-Lookup'!$J$6:$L$50,3,FALSE)="Monthly",(YEAR(AC4898)-YEAR(AB4898))*12+MONTH(AC4898)-MONTH(AB4898)+1,(AC4898-AB4898+1))</f>
        <v>#N/A</v>
      </c>
      <c r="F4898" s="218" t="e">
        <f t="shared" si="385"/>
        <v>#N/A</v>
      </c>
    </row>
    <row r="4899" spans="1:6" x14ac:dyDescent="0.25">
      <c r="A4899" s="44" t="str">
        <f t="shared" si="381"/>
        <v xml:space="preserve"> 0 Financial</v>
      </c>
      <c r="B4899" s="44" t="str">
        <f t="shared" si="382"/>
        <v/>
      </c>
      <c r="C4899" s="44">
        <f t="shared" si="383"/>
        <v>0</v>
      </c>
      <c r="D4899" s="44" t="str">
        <f t="shared" si="384"/>
        <v>Financial</v>
      </c>
      <c r="E4899" s="44" t="e">
        <f>IF(VLOOKUP(S4899,'DD-Lookup'!$J$6:$L$50,3,FALSE)="Monthly",(YEAR(AC4899)-YEAR(AB4899))*12+MONTH(AC4899)-MONTH(AB4899)+1,(AC4899-AB4899+1))</f>
        <v>#N/A</v>
      </c>
      <c r="F4899" s="218" t="e">
        <f t="shared" si="385"/>
        <v>#N/A</v>
      </c>
    </row>
    <row r="4900" spans="1:6" x14ac:dyDescent="0.25">
      <c r="A4900" s="44" t="str">
        <f t="shared" si="381"/>
        <v xml:space="preserve"> 0 Financial</v>
      </c>
      <c r="B4900" s="44" t="str">
        <f t="shared" si="382"/>
        <v/>
      </c>
      <c r="C4900" s="44">
        <f t="shared" si="383"/>
        <v>0</v>
      </c>
      <c r="D4900" s="44" t="str">
        <f t="shared" si="384"/>
        <v>Financial</v>
      </c>
      <c r="E4900" s="44" t="e">
        <f>IF(VLOOKUP(S4900,'DD-Lookup'!$J$6:$L$50,3,FALSE)="Monthly",(YEAR(AC4900)-YEAR(AB4900))*12+MONTH(AC4900)-MONTH(AB4900)+1,(AC4900-AB4900+1))</f>
        <v>#N/A</v>
      </c>
      <c r="F4900" s="218" t="e">
        <f t="shared" si="385"/>
        <v>#N/A</v>
      </c>
    </row>
    <row r="4901" spans="1:6" x14ac:dyDescent="0.25">
      <c r="A4901" s="44" t="str">
        <f t="shared" si="381"/>
        <v xml:space="preserve"> 0 Financial</v>
      </c>
      <c r="B4901" s="44" t="str">
        <f t="shared" si="382"/>
        <v/>
      </c>
      <c r="C4901" s="44">
        <f t="shared" si="383"/>
        <v>0</v>
      </c>
      <c r="D4901" s="44" t="str">
        <f t="shared" si="384"/>
        <v>Financial</v>
      </c>
      <c r="E4901" s="44" t="e">
        <f>IF(VLOOKUP(S4901,'DD-Lookup'!$J$6:$L$50,3,FALSE)="Monthly",(YEAR(AC4901)-YEAR(AB4901))*12+MONTH(AC4901)-MONTH(AB4901)+1,(AC4901-AB4901+1))</f>
        <v>#N/A</v>
      </c>
      <c r="F4901" s="218" t="e">
        <f t="shared" si="385"/>
        <v>#N/A</v>
      </c>
    </row>
    <row r="4902" spans="1:6" x14ac:dyDescent="0.25">
      <c r="A4902" s="44" t="str">
        <f t="shared" si="381"/>
        <v xml:space="preserve"> 0 Financial</v>
      </c>
      <c r="B4902" s="44" t="str">
        <f t="shared" si="382"/>
        <v/>
      </c>
      <c r="C4902" s="44">
        <f t="shared" si="383"/>
        <v>0</v>
      </c>
      <c r="D4902" s="44" t="str">
        <f t="shared" si="384"/>
        <v>Financial</v>
      </c>
      <c r="E4902" s="44" t="e">
        <f>IF(VLOOKUP(S4902,'DD-Lookup'!$J$6:$L$50,3,FALSE)="Monthly",(YEAR(AC4902)-YEAR(AB4902))*12+MONTH(AC4902)-MONTH(AB4902)+1,(AC4902-AB4902+1))</f>
        <v>#N/A</v>
      </c>
      <c r="F4902" s="218" t="e">
        <f t="shared" si="385"/>
        <v>#N/A</v>
      </c>
    </row>
    <row r="4903" spans="1:6" x14ac:dyDescent="0.25">
      <c r="A4903" s="44" t="str">
        <f t="shared" si="381"/>
        <v xml:space="preserve"> 0 Financial</v>
      </c>
      <c r="B4903" s="44" t="str">
        <f t="shared" si="382"/>
        <v/>
      </c>
      <c r="C4903" s="44">
        <f t="shared" si="383"/>
        <v>0</v>
      </c>
      <c r="D4903" s="44" t="str">
        <f t="shared" si="384"/>
        <v>Financial</v>
      </c>
      <c r="E4903" s="44" t="e">
        <f>IF(VLOOKUP(S4903,'DD-Lookup'!$J$6:$L$50,3,FALSE)="Monthly",(YEAR(AC4903)-YEAR(AB4903))*12+MONTH(AC4903)-MONTH(AB4903)+1,(AC4903-AB4903+1))</f>
        <v>#N/A</v>
      </c>
      <c r="F4903" s="218" t="e">
        <f t="shared" si="385"/>
        <v>#N/A</v>
      </c>
    </row>
    <row r="4904" spans="1:6" x14ac:dyDescent="0.25">
      <c r="A4904" s="44" t="str">
        <f t="shared" si="381"/>
        <v xml:space="preserve"> 0 Financial</v>
      </c>
      <c r="B4904" s="44" t="str">
        <f t="shared" si="382"/>
        <v/>
      </c>
      <c r="C4904" s="44">
        <f t="shared" si="383"/>
        <v>0</v>
      </c>
      <c r="D4904" s="44" t="str">
        <f t="shared" si="384"/>
        <v>Financial</v>
      </c>
      <c r="E4904" s="44" t="e">
        <f>IF(VLOOKUP(S4904,'DD-Lookup'!$J$6:$L$50,3,FALSE)="Monthly",(YEAR(AC4904)-YEAR(AB4904))*12+MONTH(AC4904)-MONTH(AB4904)+1,(AC4904-AB4904+1))</f>
        <v>#N/A</v>
      </c>
      <c r="F4904" s="218" t="e">
        <f t="shared" si="385"/>
        <v>#N/A</v>
      </c>
    </row>
    <row r="4905" spans="1:6" x14ac:dyDescent="0.25">
      <c r="A4905" s="44" t="str">
        <f t="shared" si="381"/>
        <v xml:space="preserve"> 0 Financial</v>
      </c>
      <c r="B4905" s="44" t="str">
        <f t="shared" si="382"/>
        <v/>
      </c>
      <c r="C4905" s="44">
        <f t="shared" si="383"/>
        <v>0</v>
      </c>
      <c r="D4905" s="44" t="str">
        <f t="shared" si="384"/>
        <v>Financial</v>
      </c>
      <c r="E4905" s="44" t="e">
        <f>IF(VLOOKUP(S4905,'DD-Lookup'!$J$6:$L$50,3,FALSE)="Monthly",(YEAR(AC4905)-YEAR(AB4905))*12+MONTH(AC4905)-MONTH(AB4905)+1,(AC4905-AB4905+1))</f>
        <v>#N/A</v>
      </c>
      <c r="F4905" s="218" t="e">
        <f t="shared" si="385"/>
        <v>#N/A</v>
      </c>
    </row>
    <row r="4906" spans="1:6" x14ac:dyDescent="0.25">
      <c r="A4906" s="44" t="str">
        <f t="shared" si="381"/>
        <v xml:space="preserve"> 0 Financial</v>
      </c>
      <c r="B4906" s="44" t="str">
        <f t="shared" si="382"/>
        <v/>
      </c>
      <c r="C4906" s="44">
        <f t="shared" si="383"/>
        <v>0</v>
      </c>
      <c r="D4906" s="44" t="str">
        <f t="shared" si="384"/>
        <v>Financial</v>
      </c>
      <c r="E4906" s="44" t="e">
        <f>IF(VLOOKUP(S4906,'DD-Lookup'!$J$6:$L$50,3,FALSE)="Monthly",(YEAR(AC4906)-YEAR(AB4906))*12+MONTH(AC4906)-MONTH(AB4906)+1,(AC4906-AB4906+1))</f>
        <v>#N/A</v>
      </c>
      <c r="F4906" s="218" t="e">
        <f t="shared" si="385"/>
        <v>#N/A</v>
      </c>
    </row>
    <row r="4907" spans="1:6" x14ac:dyDescent="0.25">
      <c r="A4907" s="44" t="str">
        <f t="shared" si="381"/>
        <v xml:space="preserve"> 0 Financial</v>
      </c>
      <c r="B4907" s="44" t="str">
        <f t="shared" si="382"/>
        <v/>
      </c>
      <c r="C4907" s="44">
        <f t="shared" si="383"/>
        <v>0</v>
      </c>
      <c r="D4907" s="44" t="str">
        <f t="shared" si="384"/>
        <v>Financial</v>
      </c>
      <c r="E4907" s="44" t="e">
        <f>IF(VLOOKUP(S4907,'DD-Lookup'!$J$6:$L$50,3,FALSE)="Monthly",(YEAR(AC4907)-YEAR(AB4907))*12+MONTH(AC4907)-MONTH(AB4907)+1,(AC4907-AB4907+1))</f>
        <v>#N/A</v>
      </c>
      <c r="F4907" s="218" t="e">
        <f t="shared" si="385"/>
        <v>#N/A</v>
      </c>
    </row>
    <row r="4908" spans="1:6" x14ac:dyDescent="0.25">
      <c r="A4908" s="44" t="str">
        <f t="shared" si="381"/>
        <v xml:space="preserve"> 0 Financial</v>
      </c>
      <c r="B4908" s="44" t="str">
        <f t="shared" si="382"/>
        <v/>
      </c>
      <c r="C4908" s="44">
        <f t="shared" si="383"/>
        <v>0</v>
      </c>
      <c r="D4908" s="44" t="str">
        <f t="shared" si="384"/>
        <v>Financial</v>
      </c>
      <c r="E4908" s="44" t="e">
        <f>IF(VLOOKUP(S4908,'DD-Lookup'!$J$6:$L$50,3,FALSE)="Monthly",(YEAR(AC4908)-YEAR(AB4908))*12+MONTH(AC4908)-MONTH(AB4908)+1,(AC4908-AB4908+1))</f>
        <v>#N/A</v>
      </c>
      <c r="F4908" s="218" t="e">
        <f t="shared" si="385"/>
        <v>#N/A</v>
      </c>
    </row>
    <row r="4909" spans="1:6" x14ac:dyDescent="0.25">
      <c r="A4909" s="44" t="str">
        <f t="shared" si="381"/>
        <v xml:space="preserve"> 0 Financial</v>
      </c>
      <c r="B4909" s="44" t="str">
        <f t="shared" si="382"/>
        <v/>
      </c>
      <c r="C4909" s="44">
        <f t="shared" si="383"/>
        <v>0</v>
      </c>
      <c r="D4909" s="44" t="str">
        <f t="shared" si="384"/>
        <v>Financial</v>
      </c>
      <c r="E4909" s="44" t="e">
        <f>IF(VLOOKUP(S4909,'DD-Lookup'!$J$6:$L$50,3,FALSE)="Monthly",(YEAR(AC4909)-YEAR(AB4909))*12+MONTH(AC4909)-MONTH(AB4909)+1,(AC4909-AB4909+1))</f>
        <v>#N/A</v>
      </c>
      <c r="F4909" s="218" t="e">
        <f t="shared" si="385"/>
        <v>#N/A</v>
      </c>
    </row>
    <row r="4910" spans="1:6" x14ac:dyDescent="0.25">
      <c r="A4910" s="44" t="str">
        <f t="shared" si="381"/>
        <v xml:space="preserve"> 0 Financial</v>
      </c>
      <c r="B4910" s="44" t="str">
        <f t="shared" si="382"/>
        <v/>
      </c>
      <c r="C4910" s="44">
        <f t="shared" si="383"/>
        <v>0</v>
      </c>
      <c r="D4910" s="44" t="str">
        <f t="shared" si="384"/>
        <v>Financial</v>
      </c>
      <c r="E4910" s="44" t="e">
        <f>IF(VLOOKUP(S4910,'DD-Lookup'!$J$6:$L$50,3,FALSE)="Monthly",(YEAR(AC4910)-YEAR(AB4910))*12+MONTH(AC4910)-MONTH(AB4910)+1,(AC4910-AB4910+1))</f>
        <v>#N/A</v>
      </c>
      <c r="F4910" s="218" t="e">
        <f t="shared" si="385"/>
        <v>#N/A</v>
      </c>
    </row>
    <row r="4911" spans="1:6" x14ac:dyDescent="0.25">
      <c r="A4911" s="44" t="str">
        <f t="shared" si="381"/>
        <v xml:space="preserve"> 0 Financial</v>
      </c>
      <c r="B4911" s="44" t="str">
        <f t="shared" si="382"/>
        <v/>
      </c>
      <c r="C4911" s="44">
        <f t="shared" si="383"/>
        <v>0</v>
      </c>
      <c r="D4911" s="44" t="str">
        <f t="shared" si="384"/>
        <v>Financial</v>
      </c>
      <c r="E4911" s="44" t="e">
        <f>IF(VLOOKUP(S4911,'DD-Lookup'!$J$6:$L$50,3,FALSE)="Monthly",(YEAR(AC4911)-YEAR(AB4911))*12+MONTH(AC4911)-MONTH(AB4911)+1,(AC4911-AB4911+1))</f>
        <v>#N/A</v>
      </c>
      <c r="F4911" s="218" t="e">
        <f t="shared" si="385"/>
        <v>#N/A</v>
      </c>
    </row>
    <row r="4912" spans="1:6" x14ac:dyDescent="0.25">
      <c r="A4912" s="44" t="str">
        <f t="shared" si="381"/>
        <v xml:space="preserve"> 0 Financial</v>
      </c>
      <c r="B4912" s="44" t="str">
        <f t="shared" si="382"/>
        <v/>
      </c>
      <c r="C4912" s="44">
        <f t="shared" si="383"/>
        <v>0</v>
      </c>
      <c r="D4912" s="44" t="str">
        <f t="shared" si="384"/>
        <v>Financial</v>
      </c>
      <c r="E4912" s="44" t="e">
        <f>IF(VLOOKUP(S4912,'DD-Lookup'!$J$6:$L$50,3,FALSE)="Monthly",(YEAR(AC4912)-YEAR(AB4912))*12+MONTH(AC4912)-MONTH(AB4912)+1,(AC4912-AB4912+1))</f>
        <v>#N/A</v>
      </c>
      <c r="F4912" s="218" t="e">
        <f t="shared" si="385"/>
        <v>#N/A</v>
      </c>
    </row>
    <row r="4913" spans="1:6" x14ac:dyDescent="0.25">
      <c r="A4913" s="44" t="str">
        <f t="shared" si="381"/>
        <v xml:space="preserve"> 0 Financial</v>
      </c>
      <c r="B4913" s="44" t="str">
        <f t="shared" si="382"/>
        <v/>
      </c>
      <c r="C4913" s="44">
        <f t="shared" si="383"/>
        <v>0</v>
      </c>
      <c r="D4913" s="44" t="str">
        <f t="shared" si="384"/>
        <v>Financial</v>
      </c>
      <c r="E4913" s="44" t="e">
        <f>IF(VLOOKUP(S4913,'DD-Lookup'!$J$6:$L$50,3,FALSE)="Monthly",(YEAR(AC4913)-YEAR(AB4913))*12+MONTH(AC4913)-MONTH(AB4913)+1,(AC4913-AB4913+1))</f>
        <v>#N/A</v>
      </c>
      <c r="F4913" s="218" t="e">
        <f t="shared" si="385"/>
        <v>#N/A</v>
      </c>
    </row>
    <row r="4914" spans="1:6" x14ac:dyDescent="0.25">
      <c r="A4914" s="44" t="str">
        <f t="shared" si="381"/>
        <v xml:space="preserve"> 0 Financial</v>
      </c>
      <c r="B4914" s="44" t="str">
        <f t="shared" si="382"/>
        <v/>
      </c>
      <c r="C4914" s="44">
        <f t="shared" si="383"/>
        <v>0</v>
      </c>
      <c r="D4914" s="44" t="str">
        <f t="shared" si="384"/>
        <v>Financial</v>
      </c>
      <c r="E4914" s="44" t="e">
        <f>IF(VLOOKUP(S4914,'DD-Lookup'!$J$6:$L$50,3,FALSE)="Monthly",(YEAR(AC4914)-YEAR(AB4914))*12+MONTH(AC4914)-MONTH(AB4914)+1,(AC4914-AB4914+1))</f>
        <v>#N/A</v>
      </c>
      <c r="F4914" s="218" t="e">
        <f t="shared" si="385"/>
        <v>#N/A</v>
      </c>
    </row>
    <row r="4915" spans="1:6" x14ac:dyDescent="0.25">
      <c r="A4915" s="44" t="str">
        <f t="shared" si="381"/>
        <v xml:space="preserve"> 0 Financial</v>
      </c>
      <c r="B4915" s="44" t="str">
        <f t="shared" si="382"/>
        <v/>
      </c>
      <c r="C4915" s="44">
        <f t="shared" si="383"/>
        <v>0</v>
      </c>
      <c r="D4915" s="44" t="str">
        <f t="shared" si="384"/>
        <v>Financial</v>
      </c>
      <c r="E4915" s="44" t="e">
        <f>IF(VLOOKUP(S4915,'DD-Lookup'!$J$6:$L$50,3,FALSE)="Monthly",(YEAR(AC4915)-YEAR(AB4915))*12+MONTH(AC4915)-MONTH(AB4915)+1,(AC4915-AB4915+1))</f>
        <v>#N/A</v>
      </c>
      <c r="F4915" s="218" t="e">
        <f t="shared" si="385"/>
        <v>#N/A</v>
      </c>
    </row>
    <row r="4916" spans="1:6" x14ac:dyDescent="0.25">
      <c r="A4916" s="44" t="str">
        <f t="shared" si="381"/>
        <v xml:space="preserve"> 0 Financial</v>
      </c>
      <c r="B4916" s="44" t="str">
        <f t="shared" si="382"/>
        <v/>
      </c>
      <c r="C4916" s="44">
        <f t="shared" si="383"/>
        <v>0</v>
      </c>
      <c r="D4916" s="44" t="str">
        <f t="shared" si="384"/>
        <v>Financial</v>
      </c>
      <c r="E4916" s="44" t="e">
        <f>IF(VLOOKUP(S4916,'DD-Lookup'!$J$6:$L$50,3,FALSE)="Monthly",(YEAR(AC4916)-YEAR(AB4916))*12+MONTH(AC4916)-MONTH(AB4916)+1,(AC4916-AB4916+1))</f>
        <v>#N/A</v>
      </c>
      <c r="F4916" s="218" t="e">
        <f t="shared" si="385"/>
        <v>#N/A</v>
      </c>
    </row>
    <row r="4917" spans="1:6" x14ac:dyDescent="0.25">
      <c r="A4917" s="44" t="str">
        <f t="shared" si="381"/>
        <v xml:space="preserve"> 0 Financial</v>
      </c>
      <c r="B4917" s="44" t="str">
        <f t="shared" si="382"/>
        <v/>
      </c>
      <c r="C4917" s="44">
        <f t="shared" si="383"/>
        <v>0</v>
      </c>
      <c r="D4917" s="44" t="str">
        <f t="shared" si="384"/>
        <v>Financial</v>
      </c>
      <c r="E4917" s="44" t="e">
        <f>IF(VLOOKUP(S4917,'DD-Lookup'!$J$6:$L$50,3,FALSE)="Monthly",(YEAR(AC4917)-YEAR(AB4917))*12+MONTH(AC4917)-MONTH(AB4917)+1,(AC4917-AB4917+1))</f>
        <v>#N/A</v>
      </c>
      <c r="F4917" s="218" t="e">
        <f t="shared" si="385"/>
        <v>#N/A</v>
      </c>
    </row>
    <row r="4918" spans="1:6" x14ac:dyDescent="0.25">
      <c r="A4918" s="44" t="str">
        <f t="shared" si="381"/>
        <v xml:space="preserve"> 0 Financial</v>
      </c>
      <c r="B4918" s="44" t="str">
        <f t="shared" si="382"/>
        <v/>
      </c>
      <c r="C4918" s="44">
        <f t="shared" si="383"/>
        <v>0</v>
      </c>
      <c r="D4918" s="44" t="str">
        <f t="shared" si="384"/>
        <v>Financial</v>
      </c>
      <c r="E4918" s="44" t="e">
        <f>IF(VLOOKUP(S4918,'DD-Lookup'!$J$6:$L$50,3,FALSE)="Monthly",(YEAR(AC4918)-YEAR(AB4918))*12+MONTH(AC4918)-MONTH(AB4918)+1,(AC4918-AB4918+1))</f>
        <v>#N/A</v>
      </c>
      <c r="F4918" s="218" t="e">
        <f t="shared" si="385"/>
        <v>#N/A</v>
      </c>
    </row>
    <row r="4919" spans="1:6" x14ac:dyDescent="0.25">
      <c r="A4919" s="44" t="str">
        <f t="shared" si="381"/>
        <v xml:space="preserve"> 0 Financial</v>
      </c>
      <c r="B4919" s="44" t="str">
        <f t="shared" si="382"/>
        <v/>
      </c>
      <c r="C4919" s="44">
        <f t="shared" si="383"/>
        <v>0</v>
      </c>
      <c r="D4919" s="44" t="str">
        <f t="shared" si="384"/>
        <v>Financial</v>
      </c>
      <c r="E4919" s="44" t="e">
        <f>IF(VLOOKUP(S4919,'DD-Lookup'!$J$6:$L$50,3,FALSE)="Monthly",(YEAR(AC4919)-YEAR(AB4919))*12+MONTH(AC4919)-MONTH(AB4919)+1,(AC4919-AB4919+1))</f>
        <v>#N/A</v>
      </c>
      <c r="F4919" s="218" t="e">
        <f t="shared" si="385"/>
        <v>#N/A</v>
      </c>
    </row>
    <row r="4920" spans="1:6" x14ac:dyDescent="0.25">
      <c r="A4920" s="44" t="str">
        <f t="shared" si="381"/>
        <v xml:space="preserve"> 0 Financial</v>
      </c>
      <c r="B4920" s="44" t="str">
        <f t="shared" si="382"/>
        <v/>
      </c>
      <c r="C4920" s="44">
        <f t="shared" si="383"/>
        <v>0</v>
      </c>
      <c r="D4920" s="44" t="str">
        <f t="shared" si="384"/>
        <v>Financial</v>
      </c>
      <c r="E4920" s="44" t="e">
        <f>IF(VLOOKUP(S4920,'DD-Lookup'!$J$6:$L$50,3,FALSE)="Monthly",(YEAR(AC4920)-YEAR(AB4920))*12+MONTH(AC4920)-MONTH(AB4920)+1,(AC4920-AB4920+1))</f>
        <v>#N/A</v>
      </c>
      <c r="F4920" s="218" t="e">
        <f t="shared" si="385"/>
        <v>#N/A</v>
      </c>
    </row>
    <row r="4921" spans="1:6" x14ac:dyDescent="0.25">
      <c r="A4921" s="44" t="str">
        <f t="shared" si="381"/>
        <v xml:space="preserve"> 0 Financial</v>
      </c>
      <c r="B4921" s="44" t="str">
        <f t="shared" si="382"/>
        <v/>
      </c>
      <c r="C4921" s="44">
        <f t="shared" si="383"/>
        <v>0</v>
      </c>
      <c r="D4921" s="44" t="str">
        <f t="shared" si="384"/>
        <v>Financial</v>
      </c>
      <c r="E4921" s="44" t="e">
        <f>IF(VLOOKUP(S4921,'DD-Lookup'!$J$6:$L$50,3,FALSE)="Monthly",(YEAR(AC4921)-YEAR(AB4921))*12+MONTH(AC4921)-MONTH(AB4921)+1,(AC4921-AB4921+1))</f>
        <v>#N/A</v>
      </c>
      <c r="F4921" s="218" t="e">
        <f t="shared" si="385"/>
        <v>#N/A</v>
      </c>
    </row>
    <row r="4922" spans="1:6" x14ac:dyDescent="0.25">
      <c r="A4922" s="44" t="str">
        <f t="shared" si="381"/>
        <v xml:space="preserve"> 0 Financial</v>
      </c>
      <c r="B4922" s="44" t="str">
        <f t="shared" si="382"/>
        <v/>
      </c>
      <c r="C4922" s="44">
        <f t="shared" si="383"/>
        <v>0</v>
      </c>
      <c r="D4922" s="44" t="str">
        <f t="shared" si="384"/>
        <v>Financial</v>
      </c>
      <c r="E4922" s="44" t="e">
        <f>IF(VLOOKUP(S4922,'DD-Lookup'!$J$6:$L$50,3,FALSE)="Monthly",(YEAR(AC4922)-YEAR(AB4922))*12+MONTH(AC4922)-MONTH(AB4922)+1,(AC4922-AB4922+1))</f>
        <v>#N/A</v>
      </c>
      <c r="F4922" s="218" t="e">
        <f t="shared" si="385"/>
        <v>#N/A</v>
      </c>
    </row>
    <row r="4923" spans="1:6" x14ac:dyDescent="0.25">
      <c r="A4923" s="44" t="str">
        <f t="shared" si="381"/>
        <v xml:space="preserve"> 0 Financial</v>
      </c>
      <c r="B4923" s="44" t="str">
        <f t="shared" si="382"/>
        <v/>
      </c>
      <c r="C4923" s="44">
        <f t="shared" si="383"/>
        <v>0</v>
      </c>
      <c r="D4923" s="44" t="str">
        <f t="shared" si="384"/>
        <v>Financial</v>
      </c>
      <c r="E4923" s="44" t="e">
        <f>IF(VLOOKUP(S4923,'DD-Lookup'!$J$6:$L$50,3,FALSE)="Monthly",(YEAR(AC4923)-YEAR(AB4923))*12+MONTH(AC4923)-MONTH(AB4923)+1,(AC4923-AB4923+1))</f>
        <v>#N/A</v>
      </c>
      <c r="F4923" s="218" t="e">
        <f t="shared" si="385"/>
        <v>#N/A</v>
      </c>
    </row>
    <row r="4924" spans="1:6" x14ac:dyDescent="0.25">
      <c r="A4924" s="44" t="str">
        <f t="shared" si="381"/>
        <v xml:space="preserve"> 0 Financial</v>
      </c>
      <c r="B4924" s="44" t="str">
        <f t="shared" si="382"/>
        <v/>
      </c>
      <c r="C4924" s="44">
        <f t="shared" si="383"/>
        <v>0</v>
      </c>
      <c r="D4924" s="44" t="str">
        <f t="shared" si="384"/>
        <v>Financial</v>
      </c>
      <c r="E4924" s="44" t="e">
        <f>IF(VLOOKUP(S4924,'DD-Lookup'!$J$6:$L$50,3,FALSE)="Monthly",(YEAR(AC4924)-YEAR(AB4924))*12+MONTH(AC4924)-MONTH(AB4924)+1,(AC4924-AB4924+1))</f>
        <v>#N/A</v>
      </c>
      <c r="F4924" s="218" t="e">
        <f t="shared" si="385"/>
        <v>#N/A</v>
      </c>
    </row>
    <row r="4925" spans="1:6" x14ac:dyDescent="0.25">
      <c r="A4925" s="44" t="str">
        <f t="shared" si="381"/>
        <v xml:space="preserve"> 0 Financial</v>
      </c>
      <c r="B4925" s="44" t="str">
        <f t="shared" si="382"/>
        <v/>
      </c>
      <c r="C4925" s="44">
        <f t="shared" si="383"/>
        <v>0</v>
      </c>
      <c r="D4925" s="44" t="str">
        <f t="shared" si="384"/>
        <v>Financial</v>
      </c>
      <c r="E4925" s="44" t="e">
        <f>IF(VLOOKUP(S4925,'DD-Lookup'!$J$6:$L$50,3,FALSE)="Monthly",(YEAR(AC4925)-YEAR(AB4925))*12+MONTH(AC4925)-MONTH(AB4925)+1,(AC4925-AB4925+1))</f>
        <v>#N/A</v>
      </c>
      <c r="F4925" s="218" t="e">
        <f t="shared" si="385"/>
        <v>#N/A</v>
      </c>
    </row>
    <row r="4926" spans="1:6" x14ac:dyDescent="0.25">
      <c r="A4926" s="44" t="str">
        <f t="shared" si="381"/>
        <v xml:space="preserve"> 0 Financial</v>
      </c>
      <c r="B4926" s="44" t="str">
        <f t="shared" si="382"/>
        <v/>
      </c>
      <c r="C4926" s="44">
        <f t="shared" si="383"/>
        <v>0</v>
      </c>
      <c r="D4926" s="44" t="str">
        <f t="shared" si="384"/>
        <v>Financial</v>
      </c>
      <c r="E4926" s="44" t="e">
        <f>IF(VLOOKUP(S4926,'DD-Lookup'!$J$6:$L$50,3,FALSE)="Monthly",(YEAR(AC4926)-YEAR(AB4926))*12+MONTH(AC4926)-MONTH(AB4926)+1,(AC4926-AB4926+1))</f>
        <v>#N/A</v>
      </c>
      <c r="F4926" s="218" t="e">
        <f t="shared" si="385"/>
        <v>#N/A</v>
      </c>
    </row>
    <row r="4927" spans="1:6" x14ac:dyDescent="0.25">
      <c r="A4927" s="44" t="str">
        <f t="shared" si="381"/>
        <v xml:space="preserve"> 0 Financial</v>
      </c>
      <c r="B4927" s="44" t="str">
        <f t="shared" si="382"/>
        <v/>
      </c>
      <c r="C4927" s="44">
        <f t="shared" si="383"/>
        <v>0</v>
      </c>
      <c r="D4927" s="44" t="str">
        <f t="shared" si="384"/>
        <v>Financial</v>
      </c>
      <c r="E4927" s="44" t="e">
        <f>IF(VLOOKUP(S4927,'DD-Lookup'!$J$6:$L$50,3,FALSE)="Monthly",(YEAR(AC4927)-YEAR(AB4927))*12+MONTH(AC4927)-MONTH(AB4927)+1,(AC4927-AB4927+1))</f>
        <v>#N/A</v>
      </c>
      <c r="F4927" s="218" t="e">
        <f t="shared" si="385"/>
        <v>#N/A</v>
      </c>
    </row>
    <row r="4928" spans="1:6" x14ac:dyDescent="0.25">
      <c r="A4928" s="44" t="str">
        <f t="shared" si="381"/>
        <v xml:space="preserve"> 0 Financial</v>
      </c>
      <c r="B4928" s="44" t="str">
        <f t="shared" si="382"/>
        <v/>
      </c>
      <c r="C4928" s="44">
        <f t="shared" si="383"/>
        <v>0</v>
      </c>
      <c r="D4928" s="44" t="str">
        <f t="shared" si="384"/>
        <v>Financial</v>
      </c>
      <c r="E4928" s="44" t="e">
        <f>IF(VLOOKUP(S4928,'DD-Lookup'!$J$6:$L$50,3,FALSE)="Monthly",(YEAR(AC4928)-YEAR(AB4928))*12+MONTH(AC4928)-MONTH(AB4928)+1,(AC4928-AB4928+1))</f>
        <v>#N/A</v>
      </c>
      <c r="F4928" s="218" t="e">
        <f t="shared" si="385"/>
        <v>#N/A</v>
      </c>
    </row>
    <row r="4929" spans="1:30" x14ac:dyDescent="0.25">
      <c r="A4929" s="44" t="str">
        <f t="shared" si="381"/>
        <v xml:space="preserve"> 0 Financial</v>
      </c>
      <c r="B4929" s="44" t="str">
        <f t="shared" si="382"/>
        <v/>
      </c>
      <c r="C4929" s="44">
        <f t="shared" si="383"/>
        <v>0</v>
      </c>
      <c r="D4929" s="44" t="str">
        <f t="shared" si="384"/>
        <v>Financial</v>
      </c>
      <c r="E4929" s="44" t="e">
        <f>IF(VLOOKUP(S4929,'DD-Lookup'!$J$6:$L$50,3,FALSE)="Monthly",(YEAR(AC4929)-YEAR(AB4929))*12+MONTH(AC4929)-MONTH(AB4929)+1,(AC4929-AB4929+1))</f>
        <v>#N/A</v>
      </c>
      <c r="F4929" s="218" t="e">
        <f t="shared" si="385"/>
        <v>#N/A</v>
      </c>
    </row>
    <row r="4930" spans="1:30" x14ac:dyDescent="0.25">
      <c r="A4930" s="44" t="str">
        <f t="shared" si="381"/>
        <v xml:space="preserve"> 0 Financial</v>
      </c>
      <c r="B4930" s="44" t="str">
        <f t="shared" si="382"/>
        <v/>
      </c>
      <c r="C4930" s="44">
        <f t="shared" si="383"/>
        <v>0</v>
      </c>
      <c r="D4930" s="44" t="str">
        <f t="shared" si="384"/>
        <v>Financial</v>
      </c>
      <c r="E4930" s="44" t="e">
        <f>IF(VLOOKUP(S4930,'DD-Lookup'!$J$6:$L$50,3,FALSE)="Monthly",(YEAR(AC4930)-YEAR(AB4930))*12+MONTH(AC4930)-MONTH(AB4930)+1,(AC4930-AB4930+1))</f>
        <v>#N/A</v>
      </c>
      <c r="F4930" s="218" t="e">
        <f t="shared" si="385"/>
        <v>#N/A</v>
      </c>
    </row>
    <row r="4931" spans="1:30" x14ac:dyDescent="0.25">
      <c r="A4931" s="44" t="str">
        <f t="shared" si="381"/>
        <v xml:space="preserve"> 0 Financial</v>
      </c>
      <c r="B4931" s="44" t="str">
        <f t="shared" si="382"/>
        <v/>
      </c>
      <c r="C4931" s="44">
        <f t="shared" si="383"/>
        <v>0</v>
      </c>
      <c r="D4931" s="44" t="str">
        <f t="shared" si="384"/>
        <v>Financial</v>
      </c>
      <c r="E4931" s="44" t="e">
        <f>IF(VLOOKUP(S4931,'DD-Lookup'!$J$6:$L$50,3,FALSE)="Monthly",(YEAR(AC4931)-YEAR(AB4931))*12+MONTH(AC4931)-MONTH(AB4931)+1,(AC4931-AB4931+1))</f>
        <v>#N/A</v>
      </c>
      <c r="F4931" s="218" t="e">
        <f t="shared" si="385"/>
        <v>#N/A</v>
      </c>
    </row>
    <row r="4932" spans="1:30" x14ac:dyDescent="0.25">
      <c r="A4932" s="44" t="str">
        <f t="shared" si="381"/>
        <v xml:space="preserve"> 0 Financial</v>
      </c>
      <c r="B4932" s="44" t="str">
        <f t="shared" si="382"/>
        <v/>
      </c>
      <c r="C4932" s="44">
        <f t="shared" si="383"/>
        <v>0</v>
      </c>
      <c r="D4932" s="44" t="str">
        <f t="shared" si="384"/>
        <v>Financial</v>
      </c>
      <c r="E4932" s="44" t="e">
        <f>IF(VLOOKUP(S4932,'DD-Lookup'!$J$6:$L$50,3,FALSE)="Monthly",(YEAR(AC4932)-YEAR(AB4932))*12+MONTH(AC4932)-MONTH(AB4932)+1,(AC4932-AB4932+1))</f>
        <v>#N/A</v>
      </c>
      <c r="F4932" s="218" t="e">
        <f t="shared" si="385"/>
        <v>#N/A</v>
      </c>
    </row>
    <row r="4933" spans="1:30" x14ac:dyDescent="0.25">
      <c r="A4933" s="44" t="str">
        <f t="shared" si="381"/>
        <v xml:space="preserve"> 0 Financial</v>
      </c>
      <c r="B4933" s="44" t="str">
        <f t="shared" si="382"/>
        <v/>
      </c>
      <c r="C4933" s="44">
        <f t="shared" si="383"/>
        <v>0</v>
      </c>
      <c r="D4933" s="44" t="str">
        <f t="shared" si="384"/>
        <v>Financial</v>
      </c>
      <c r="E4933" s="44" t="e">
        <f>IF(VLOOKUP(S4933,'DD-Lookup'!$J$6:$L$50,3,FALSE)="Monthly",(YEAR(AC4933)-YEAR(AB4933))*12+MONTH(AC4933)-MONTH(AB4933)+1,(AC4933-AB4933+1))</f>
        <v>#N/A</v>
      </c>
      <c r="F4933" s="218" t="e">
        <f t="shared" si="385"/>
        <v>#N/A</v>
      </c>
    </row>
    <row r="4934" spans="1:30" x14ac:dyDescent="0.25">
      <c r="A4934" s="44" t="str">
        <f t="shared" si="381"/>
        <v xml:space="preserve"> 0 Financial</v>
      </c>
      <c r="B4934" s="44" t="str">
        <f t="shared" si="382"/>
        <v/>
      </c>
      <c r="C4934" s="44">
        <f t="shared" si="383"/>
        <v>0</v>
      </c>
      <c r="D4934" s="44" t="str">
        <f t="shared" si="384"/>
        <v>Financial</v>
      </c>
      <c r="E4934" s="44" t="e">
        <f>IF(VLOOKUP(S4934,'DD-Lookup'!$J$6:$L$50,3,FALSE)="Monthly",(YEAR(AC4934)-YEAR(AB4934))*12+MONTH(AC4934)-MONTH(AB4934)+1,(AC4934-AB4934+1))</f>
        <v>#N/A</v>
      </c>
      <c r="F4934" s="218" t="e">
        <f t="shared" si="385"/>
        <v>#N/A</v>
      </c>
    </row>
    <row r="4935" spans="1:30" x14ac:dyDescent="0.25">
      <c r="A4935" s="44" t="str">
        <f t="shared" si="381"/>
        <v xml:space="preserve"> 0 Financial</v>
      </c>
      <c r="B4935" s="44" t="str">
        <f t="shared" si="382"/>
        <v/>
      </c>
      <c r="C4935" s="44">
        <f t="shared" si="383"/>
        <v>0</v>
      </c>
      <c r="D4935" s="44" t="str">
        <f t="shared" si="384"/>
        <v>Financial</v>
      </c>
      <c r="E4935" s="44" t="e">
        <f>IF(VLOOKUP(S4935,'DD-Lookup'!$J$6:$L$50,3,FALSE)="Monthly",(YEAR(AC4935)-YEAR(AB4935))*12+MONTH(AC4935)-MONTH(AB4935)+1,(AC4935-AB4935+1))</f>
        <v>#N/A</v>
      </c>
      <c r="F4935" s="218" t="e">
        <f t="shared" si="385"/>
        <v>#N/A</v>
      </c>
    </row>
    <row r="4936" spans="1:30" x14ac:dyDescent="0.25">
      <c r="A4936" s="44" t="str">
        <f t="shared" si="381"/>
        <v xml:space="preserve"> 0 Financial</v>
      </c>
      <c r="B4936" s="44" t="str">
        <f t="shared" si="382"/>
        <v/>
      </c>
      <c r="C4936" s="44">
        <f t="shared" si="383"/>
        <v>0</v>
      </c>
      <c r="D4936" s="44" t="str">
        <f t="shared" si="384"/>
        <v>Financial</v>
      </c>
      <c r="E4936" s="44" t="e">
        <f>IF(VLOOKUP(S4936,'DD-Lookup'!$J$6:$L$50,3,FALSE)="Monthly",(YEAR(AC4936)-YEAR(AB4936))*12+MONTH(AC4936)-MONTH(AB4936)+1,(AC4936-AB4936+1))</f>
        <v>#N/A</v>
      </c>
      <c r="F4936" s="218" t="e">
        <f t="shared" si="385"/>
        <v>#N/A</v>
      </c>
    </row>
    <row r="4937" spans="1:30" x14ac:dyDescent="0.25">
      <c r="A4937" s="44" t="str">
        <f t="shared" si="381"/>
        <v xml:space="preserve"> 0 Financial</v>
      </c>
      <c r="B4937" s="44" t="str">
        <f t="shared" si="382"/>
        <v/>
      </c>
      <c r="C4937" s="44">
        <f t="shared" si="383"/>
        <v>0</v>
      </c>
      <c r="D4937" s="44" t="str">
        <f t="shared" si="384"/>
        <v>Financial</v>
      </c>
      <c r="E4937" s="44" t="e">
        <f>IF(VLOOKUP(S4937,'DD-Lookup'!$J$6:$L$50,3,FALSE)="Monthly",(YEAR(AC4937)-YEAR(AB4937))*12+MONTH(AC4937)-MONTH(AB4937)+1,(AC4937-AB4937+1))</f>
        <v>#N/A</v>
      </c>
      <c r="F4937" s="218" t="e">
        <f t="shared" si="385"/>
        <v>#N/A</v>
      </c>
    </row>
    <row r="4938" spans="1:30" x14ac:dyDescent="0.25">
      <c r="A4938" s="44" t="str">
        <f t="shared" ref="A4938:A5001" si="386">B4938&amp;" "&amp;C4938&amp;" "&amp;D4938</f>
        <v xml:space="preserve"> 0 Financial</v>
      </c>
      <c r="B4938" s="44" t="str">
        <f t="shared" si="382"/>
        <v/>
      </c>
      <c r="C4938" s="44">
        <f t="shared" si="383"/>
        <v>0</v>
      </c>
      <c r="D4938" s="44" t="str">
        <f t="shared" si="384"/>
        <v>Financial</v>
      </c>
      <c r="E4938" s="44" t="e">
        <f>IF(VLOOKUP(S4938,'DD-Lookup'!$J$6:$L$50,3,FALSE)="Monthly",(YEAR(AC4938)-YEAR(AB4938))*12+MONTH(AC4938)-MONTH(AB4938)+1,(AC4938-AB4938+1))</f>
        <v>#N/A</v>
      </c>
      <c r="F4938" s="218" t="e">
        <f t="shared" si="385"/>
        <v>#N/A</v>
      </c>
      <c r="AD4938" s="19">
        <f>SUBTOTAL(9,AD570:AD4937)</f>
        <v>0</v>
      </c>
    </row>
    <row r="4939" spans="1:30" x14ac:dyDescent="0.25">
      <c r="A4939" s="44" t="str">
        <f t="shared" si="386"/>
        <v xml:space="preserve"> 0 Financial</v>
      </c>
      <c r="B4939" s="44" t="str">
        <f t="shared" ref="B4939:B5002" si="387">IF((LEFT(N4939,2)="US"),"US","")</f>
        <v/>
      </c>
      <c r="C4939" s="44">
        <f t="shared" ref="C4939:C5002" si="388">M4939</f>
        <v>0</v>
      </c>
      <c r="D4939" s="44" t="str">
        <f t="shared" ref="D4939:D5002" si="389">IF(ISNUMBER(FIND("Phy",N4939))=TRUE,"Physical","Financial")</f>
        <v>Financial</v>
      </c>
      <c r="E4939" s="44" t="e">
        <f>IF(VLOOKUP(S4939,'DD-Lookup'!$J$6:$L$50,3,FALSE)="Monthly",(YEAR(AC4939)-YEAR(AB4939))*12+MONTH(AC4939)-MONTH(AB4939)+1,(AC4939-AB4939+1))</f>
        <v>#N/A</v>
      </c>
      <c r="F4939" s="218" t="e">
        <f t="shared" ref="F4939:F5002" si="390">E4939*SUM(P4939:Q4939)</f>
        <v>#N/A</v>
      </c>
    </row>
    <row r="4940" spans="1:30" x14ac:dyDescent="0.25">
      <c r="A4940" s="44" t="str">
        <f t="shared" si="386"/>
        <v xml:space="preserve"> 0 Financial</v>
      </c>
      <c r="B4940" s="44" t="str">
        <f t="shared" si="387"/>
        <v/>
      </c>
      <c r="C4940" s="44">
        <f t="shared" si="388"/>
        <v>0</v>
      </c>
      <c r="D4940" s="44" t="str">
        <f t="shared" si="389"/>
        <v>Financial</v>
      </c>
      <c r="E4940" s="44" t="e">
        <f>IF(VLOOKUP(S4940,'DD-Lookup'!$J$6:$L$50,3,FALSE)="Monthly",(YEAR(AC4940)-YEAR(AB4940))*12+MONTH(AC4940)-MONTH(AB4940)+1,(AC4940-AB4940+1))</f>
        <v>#N/A</v>
      </c>
      <c r="F4940" s="218" t="e">
        <f t="shared" si="390"/>
        <v>#N/A</v>
      </c>
    </row>
    <row r="4941" spans="1:30" x14ac:dyDescent="0.25">
      <c r="A4941" s="44" t="str">
        <f t="shared" si="386"/>
        <v xml:space="preserve"> 0 Financial</v>
      </c>
      <c r="B4941" s="44" t="str">
        <f t="shared" si="387"/>
        <v/>
      </c>
      <c r="C4941" s="44">
        <f t="shared" si="388"/>
        <v>0</v>
      </c>
      <c r="D4941" s="44" t="str">
        <f t="shared" si="389"/>
        <v>Financial</v>
      </c>
      <c r="E4941" s="44" t="e">
        <f>IF(VLOOKUP(S4941,'DD-Lookup'!$J$6:$L$50,3,FALSE)="Monthly",(YEAR(AC4941)-YEAR(AB4941))*12+MONTH(AC4941)-MONTH(AB4941)+1,(AC4941-AB4941+1))</f>
        <v>#N/A</v>
      </c>
      <c r="F4941" s="218" t="e">
        <f t="shared" si="390"/>
        <v>#N/A</v>
      </c>
    </row>
    <row r="4942" spans="1:30" x14ac:dyDescent="0.25">
      <c r="A4942" s="44" t="str">
        <f t="shared" si="386"/>
        <v xml:space="preserve"> 0 Financial</v>
      </c>
      <c r="B4942" s="44" t="str">
        <f t="shared" si="387"/>
        <v/>
      </c>
      <c r="C4942" s="44">
        <f t="shared" si="388"/>
        <v>0</v>
      </c>
      <c r="D4942" s="44" t="str">
        <f t="shared" si="389"/>
        <v>Financial</v>
      </c>
      <c r="E4942" s="44" t="e">
        <f>IF(VLOOKUP(S4942,'DD-Lookup'!$J$6:$L$50,3,FALSE)="Monthly",(YEAR(AC4942)-YEAR(AB4942))*12+MONTH(AC4942)-MONTH(AB4942)+1,(AC4942-AB4942+1))</f>
        <v>#N/A</v>
      </c>
      <c r="F4942" s="218" t="e">
        <f t="shared" si="390"/>
        <v>#N/A</v>
      </c>
    </row>
    <row r="4943" spans="1:30" x14ac:dyDescent="0.25">
      <c r="A4943" s="44" t="str">
        <f t="shared" si="386"/>
        <v xml:space="preserve"> 0 Financial</v>
      </c>
      <c r="B4943" s="44" t="str">
        <f t="shared" si="387"/>
        <v/>
      </c>
      <c r="C4943" s="44">
        <f t="shared" si="388"/>
        <v>0</v>
      </c>
      <c r="D4943" s="44" t="str">
        <f t="shared" si="389"/>
        <v>Financial</v>
      </c>
      <c r="E4943" s="44" t="e">
        <f>IF(VLOOKUP(S4943,'DD-Lookup'!$J$6:$L$50,3,FALSE)="Monthly",(YEAR(AC4943)-YEAR(AB4943))*12+MONTH(AC4943)-MONTH(AB4943)+1,(AC4943-AB4943+1))</f>
        <v>#N/A</v>
      </c>
      <c r="F4943" s="218" t="e">
        <f t="shared" si="390"/>
        <v>#N/A</v>
      </c>
    </row>
    <row r="4944" spans="1:30" x14ac:dyDescent="0.25">
      <c r="A4944" s="44" t="str">
        <f t="shared" si="386"/>
        <v xml:space="preserve"> 0 Financial</v>
      </c>
      <c r="B4944" s="44" t="str">
        <f t="shared" si="387"/>
        <v/>
      </c>
      <c r="C4944" s="44">
        <f t="shared" si="388"/>
        <v>0</v>
      </c>
      <c r="D4944" s="44" t="str">
        <f t="shared" si="389"/>
        <v>Financial</v>
      </c>
      <c r="E4944" s="44" t="e">
        <f>IF(VLOOKUP(S4944,'DD-Lookup'!$J$6:$L$50,3,FALSE)="Monthly",(YEAR(AC4944)-YEAR(AB4944))*12+MONTH(AC4944)-MONTH(AB4944)+1,(AC4944-AB4944+1))</f>
        <v>#N/A</v>
      </c>
      <c r="F4944" s="218" t="e">
        <f t="shared" si="390"/>
        <v>#N/A</v>
      </c>
    </row>
    <row r="4945" spans="1:6" x14ac:dyDescent="0.25">
      <c r="A4945" s="44" t="str">
        <f t="shared" si="386"/>
        <v xml:space="preserve"> 0 Financial</v>
      </c>
      <c r="B4945" s="44" t="str">
        <f t="shared" si="387"/>
        <v/>
      </c>
      <c r="C4945" s="44">
        <f t="shared" si="388"/>
        <v>0</v>
      </c>
      <c r="D4945" s="44" t="str">
        <f t="shared" si="389"/>
        <v>Financial</v>
      </c>
      <c r="E4945" s="44" t="e">
        <f>IF(VLOOKUP(S4945,'DD-Lookup'!$J$6:$L$50,3,FALSE)="Monthly",(YEAR(AC4945)-YEAR(AB4945))*12+MONTH(AC4945)-MONTH(AB4945)+1,(AC4945-AB4945+1))</f>
        <v>#N/A</v>
      </c>
      <c r="F4945" s="218" t="e">
        <f t="shared" si="390"/>
        <v>#N/A</v>
      </c>
    </row>
    <row r="4946" spans="1:6" x14ac:dyDescent="0.25">
      <c r="A4946" s="44" t="str">
        <f t="shared" si="386"/>
        <v xml:space="preserve"> 0 Financial</v>
      </c>
      <c r="B4946" s="44" t="str">
        <f t="shared" si="387"/>
        <v/>
      </c>
      <c r="C4946" s="44">
        <f t="shared" si="388"/>
        <v>0</v>
      </c>
      <c r="D4946" s="44" t="str">
        <f t="shared" si="389"/>
        <v>Financial</v>
      </c>
      <c r="E4946" s="44" t="e">
        <f>IF(VLOOKUP(S4946,'DD-Lookup'!$J$6:$L$50,3,FALSE)="Monthly",(YEAR(AC4946)-YEAR(AB4946))*12+MONTH(AC4946)-MONTH(AB4946)+1,(AC4946-AB4946+1))</f>
        <v>#N/A</v>
      </c>
      <c r="F4946" s="218" t="e">
        <f t="shared" si="390"/>
        <v>#N/A</v>
      </c>
    </row>
    <row r="4947" spans="1:6" x14ac:dyDescent="0.25">
      <c r="A4947" s="44" t="str">
        <f t="shared" si="386"/>
        <v xml:space="preserve"> 0 Financial</v>
      </c>
      <c r="B4947" s="44" t="str">
        <f t="shared" si="387"/>
        <v/>
      </c>
      <c r="C4947" s="44">
        <f t="shared" si="388"/>
        <v>0</v>
      </c>
      <c r="D4947" s="44" t="str">
        <f t="shared" si="389"/>
        <v>Financial</v>
      </c>
      <c r="E4947" s="44" t="e">
        <f>IF(VLOOKUP(S4947,'DD-Lookup'!$J$6:$L$50,3,FALSE)="Monthly",(YEAR(AC4947)-YEAR(AB4947))*12+MONTH(AC4947)-MONTH(AB4947)+1,(AC4947-AB4947+1))</f>
        <v>#N/A</v>
      </c>
      <c r="F4947" s="218" t="e">
        <f t="shared" si="390"/>
        <v>#N/A</v>
      </c>
    </row>
    <row r="4948" spans="1:6" x14ac:dyDescent="0.25">
      <c r="A4948" s="44" t="str">
        <f t="shared" si="386"/>
        <v xml:space="preserve"> 0 Financial</v>
      </c>
      <c r="B4948" s="44" t="str">
        <f t="shared" si="387"/>
        <v/>
      </c>
      <c r="C4948" s="44">
        <f t="shared" si="388"/>
        <v>0</v>
      </c>
      <c r="D4948" s="44" t="str">
        <f t="shared" si="389"/>
        <v>Financial</v>
      </c>
      <c r="E4948" s="44" t="e">
        <f>IF(VLOOKUP(S4948,'DD-Lookup'!$J$6:$L$50,3,FALSE)="Monthly",(YEAR(AC4948)-YEAR(AB4948))*12+MONTH(AC4948)-MONTH(AB4948)+1,(AC4948-AB4948+1))</f>
        <v>#N/A</v>
      </c>
      <c r="F4948" s="218" t="e">
        <f t="shared" si="390"/>
        <v>#N/A</v>
      </c>
    </row>
    <row r="4949" spans="1:6" x14ac:dyDescent="0.25">
      <c r="A4949" s="44" t="str">
        <f t="shared" si="386"/>
        <v xml:space="preserve"> 0 Financial</v>
      </c>
      <c r="B4949" s="44" t="str">
        <f t="shared" si="387"/>
        <v/>
      </c>
      <c r="C4949" s="44">
        <f t="shared" si="388"/>
        <v>0</v>
      </c>
      <c r="D4949" s="44" t="str">
        <f t="shared" si="389"/>
        <v>Financial</v>
      </c>
      <c r="E4949" s="44" t="e">
        <f>IF(VLOOKUP(S4949,'DD-Lookup'!$J$6:$L$50,3,FALSE)="Monthly",(YEAR(AC4949)-YEAR(AB4949))*12+MONTH(AC4949)-MONTH(AB4949)+1,(AC4949-AB4949+1))</f>
        <v>#N/A</v>
      </c>
      <c r="F4949" s="218" t="e">
        <f t="shared" si="390"/>
        <v>#N/A</v>
      </c>
    </row>
    <row r="4950" spans="1:6" x14ac:dyDescent="0.25">
      <c r="A4950" s="44" t="str">
        <f t="shared" si="386"/>
        <v xml:space="preserve"> 0 Financial</v>
      </c>
      <c r="B4950" s="44" t="str">
        <f t="shared" si="387"/>
        <v/>
      </c>
      <c r="C4950" s="44">
        <f t="shared" si="388"/>
        <v>0</v>
      </c>
      <c r="D4950" s="44" t="str">
        <f t="shared" si="389"/>
        <v>Financial</v>
      </c>
      <c r="E4950" s="44" t="e">
        <f>IF(VLOOKUP(S4950,'DD-Lookup'!$J$6:$L$50,3,FALSE)="Monthly",(YEAR(AC4950)-YEAR(AB4950))*12+MONTH(AC4950)-MONTH(AB4950)+1,(AC4950-AB4950+1))</f>
        <v>#N/A</v>
      </c>
      <c r="F4950" s="218" t="e">
        <f t="shared" si="390"/>
        <v>#N/A</v>
      </c>
    </row>
    <row r="4951" spans="1:6" x14ac:dyDescent="0.25">
      <c r="A4951" s="44" t="str">
        <f t="shared" si="386"/>
        <v xml:space="preserve"> 0 Financial</v>
      </c>
      <c r="B4951" s="44" t="str">
        <f t="shared" si="387"/>
        <v/>
      </c>
      <c r="C4951" s="44">
        <f t="shared" si="388"/>
        <v>0</v>
      </c>
      <c r="D4951" s="44" t="str">
        <f t="shared" si="389"/>
        <v>Financial</v>
      </c>
      <c r="E4951" s="44" t="e">
        <f>IF(VLOOKUP(S4951,'DD-Lookup'!$J$6:$L$50,3,FALSE)="Monthly",(YEAR(AC4951)-YEAR(AB4951))*12+MONTH(AC4951)-MONTH(AB4951)+1,(AC4951-AB4951+1))</f>
        <v>#N/A</v>
      </c>
      <c r="F4951" s="218" t="e">
        <f t="shared" si="390"/>
        <v>#N/A</v>
      </c>
    </row>
    <row r="4952" spans="1:6" x14ac:dyDescent="0.25">
      <c r="A4952" s="44" t="str">
        <f t="shared" si="386"/>
        <v xml:space="preserve"> 0 Financial</v>
      </c>
      <c r="B4952" s="44" t="str">
        <f t="shared" si="387"/>
        <v/>
      </c>
      <c r="C4952" s="44">
        <f t="shared" si="388"/>
        <v>0</v>
      </c>
      <c r="D4952" s="44" t="str">
        <f t="shared" si="389"/>
        <v>Financial</v>
      </c>
      <c r="E4952" s="44" t="e">
        <f>IF(VLOOKUP(S4952,'DD-Lookup'!$J$6:$L$50,3,FALSE)="Monthly",(YEAR(AC4952)-YEAR(AB4952))*12+MONTH(AC4952)-MONTH(AB4952)+1,(AC4952-AB4952+1))</f>
        <v>#N/A</v>
      </c>
      <c r="F4952" s="218" t="e">
        <f t="shared" si="390"/>
        <v>#N/A</v>
      </c>
    </row>
    <row r="4953" spans="1:6" x14ac:dyDescent="0.25">
      <c r="A4953" s="44" t="str">
        <f t="shared" si="386"/>
        <v xml:space="preserve"> 0 Financial</v>
      </c>
      <c r="B4953" s="44" t="str">
        <f t="shared" si="387"/>
        <v/>
      </c>
      <c r="C4953" s="44">
        <f t="shared" si="388"/>
        <v>0</v>
      </c>
      <c r="D4953" s="44" t="str">
        <f t="shared" si="389"/>
        <v>Financial</v>
      </c>
      <c r="E4953" s="44" t="e">
        <f>IF(VLOOKUP(S4953,'DD-Lookup'!$J$6:$L$50,3,FALSE)="Monthly",(YEAR(AC4953)-YEAR(AB4953))*12+MONTH(AC4953)-MONTH(AB4953)+1,(AC4953-AB4953+1))</f>
        <v>#N/A</v>
      </c>
      <c r="F4953" s="218" t="e">
        <f t="shared" si="390"/>
        <v>#N/A</v>
      </c>
    </row>
    <row r="4954" spans="1:6" x14ac:dyDescent="0.25">
      <c r="A4954" s="44" t="str">
        <f t="shared" si="386"/>
        <v xml:space="preserve"> 0 Financial</v>
      </c>
      <c r="B4954" s="44" t="str">
        <f t="shared" si="387"/>
        <v/>
      </c>
      <c r="C4954" s="44">
        <f t="shared" si="388"/>
        <v>0</v>
      </c>
      <c r="D4954" s="44" t="str">
        <f t="shared" si="389"/>
        <v>Financial</v>
      </c>
      <c r="E4954" s="44" t="e">
        <f>IF(VLOOKUP(S4954,'DD-Lookup'!$J$6:$L$50,3,FALSE)="Monthly",(YEAR(AC4954)-YEAR(AB4954))*12+MONTH(AC4954)-MONTH(AB4954)+1,(AC4954-AB4954+1))</f>
        <v>#N/A</v>
      </c>
      <c r="F4954" s="218" t="e">
        <f t="shared" si="390"/>
        <v>#N/A</v>
      </c>
    </row>
    <row r="4955" spans="1:6" x14ac:dyDescent="0.25">
      <c r="A4955" s="44" t="str">
        <f t="shared" si="386"/>
        <v xml:space="preserve"> 0 Financial</v>
      </c>
      <c r="B4955" s="44" t="str">
        <f t="shared" si="387"/>
        <v/>
      </c>
      <c r="C4955" s="44">
        <f t="shared" si="388"/>
        <v>0</v>
      </c>
      <c r="D4955" s="44" t="str">
        <f t="shared" si="389"/>
        <v>Financial</v>
      </c>
      <c r="E4955" s="44" t="e">
        <f>IF(VLOOKUP(S4955,'DD-Lookup'!$J$6:$L$50,3,FALSE)="Monthly",(YEAR(AC4955)-YEAR(AB4955))*12+MONTH(AC4955)-MONTH(AB4955)+1,(AC4955-AB4955+1))</f>
        <v>#N/A</v>
      </c>
      <c r="F4955" s="218" t="e">
        <f t="shared" si="390"/>
        <v>#N/A</v>
      </c>
    </row>
    <row r="4956" spans="1:6" x14ac:dyDescent="0.25">
      <c r="A4956" s="44" t="str">
        <f t="shared" si="386"/>
        <v xml:space="preserve"> 0 Financial</v>
      </c>
      <c r="B4956" s="44" t="str">
        <f t="shared" si="387"/>
        <v/>
      </c>
      <c r="C4956" s="44">
        <f t="shared" si="388"/>
        <v>0</v>
      </c>
      <c r="D4956" s="44" t="str">
        <f t="shared" si="389"/>
        <v>Financial</v>
      </c>
      <c r="E4956" s="44" t="e">
        <f>IF(VLOOKUP(S4956,'DD-Lookup'!$J$6:$L$50,3,FALSE)="Monthly",(YEAR(AC4956)-YEAR(AB4956))*12+MONTH(AC4956)-MONTH(AB4956)+1,(AC4956-AB4956+1))</f>
        <v>#N/A</v>
      </c>
      <c r="F4956" s="218" t="e">
        <f t="shared" si="390"/>
        <v>#N/A</v>
      </c>
    </row>
    <row r="4957" spans="1:6" x14ac:dyDescent="0.25">
      <c r="A4957" s="44" t="str">
        <f t="shared" si="386"/>
        <v xml:space="preserve"> 0 Financial</v>
      </c>
      <c r="B4957" s="44" t="str">
        <f t="shared" si="387"/>
        <v/>
      </c>
      <c r="C4957" s="44">
        <f t="shared" si="388"/>
        <v>0</v>
      </c>
      <c r="D4957" s="44" t="str">
        <f t="shared" si="389"/>
        <v>Financial</v>
      </c>
      <c r="E4957" s="44" t="e">
        <f>IF(VLOOKUP(S4957,'DD-Lookup'!$J$6:$L$50,3,FALSE)="Monthly",(YEAR(AC4957)-YEAR(AB4957))*12+MONTH(AC4957)-MONTH(AB4957)+1,(AC4957-AB4957+1))</f>
        <v>#N/A</v>
      </c>
      <c r="F4957" s="218" t="e">
        <f t="shared" si="390"/>
        <v>#N/A</v>
      </c>
    </row>
    <row r="4958" spans="1:6" x14ac:dyDescent="0.25">
      <c r="A4958" s="44" t="str">
        <f t="shared" si="386"/>
        <v xml:space="preserve"> 0 Financial</v>
      </c>
      <c r="B4958" s="44" t="str">
        <f t="shared" si="387"/>
        <v/>
      </c>
      <c r="C4958" s="44">
        <f t="shared" si="388"/>
        <v>0</v>
      </c>
      <c r="D4958" s="44" t="str">
        <f t="shared" si="389"/>
        <v>Financial</v>
      </c>
      <c r="E4958" s="44" t="e">
        <f>IF(VLOOKUP(S4958,'DD-Lookup'!$J$6:$L$50,3,FALSE)="Monthly",(YEAR(AC4958)-YEAR(AB4958))*12+MONTH(AC4958)-MONTH(AB4958)+1,(AC4958-AB4958+1))</f>
        <v>#N/A</v>
      </c>
      <c r="F4958" s="218" t="e">
        <f t="shared" si="390"/>
        <v>#N/A</v>
      </c>
    </row>
    <row r="4959" spans="1:6" x14ac:dyDescent="0.25">
      <c r="A4959" s="44" t="str">
        <f t="shared" si="386"/>
        <v xml:space="preserve"> 0 Financial</v>
      </c>
      <c r="B4959" s="44" t="str">
        <f t="shared" si="387"/>
        <v/>
      </c>
      <c r="C4959" s="44">
        <f t="shared" si="388"/>
        <v>0</v>
      </c>
      <c r="D4959" s="44" t="str">
        <f t="shared" si="389"/>
        <v>Financial</v>
      </c>
      <c r="E4959" s="44" t="e">
        <f>IF(VLOOKUP(S4959,'DD-Lookup'!$J$6:$L$50,3,FALSE)="Monthly",(YEAR(AC4959)-YEAR(AB4959))*12+MONTH(AC4959)-MONTH(AB4959)+1,(AC4959-AB4959+1))</f>
        <v>#N/A</v>
      </c>
      <c r="F4959" s="218" t="e">
        <f t="shared" si="390"/>
        <v>#N/A</v>
      </c>
    </row>
    <row r="4960" spans="1:6" x14ac:dyDescent="0.25">
      <c r="A4960" s="44" t="str">
        <f t="shared" si="386"/>
        <v xml:space="preserve"> 0 Financial</v>
      </c>
      <c r="B4960" s="44" t="str">
        <f t="shared" si="387"/>
        <v/>
      </c>
      <c r="C4960" s="44">
        <f t="shared" si="388"/>
        <v>0</v>
      </c>
      <c r="D4960" s="44" t="str">
        <f t="shared" si="389"/>
        <v>Financial</v>
      </c>
      <c r="E4960" s="44" t="e">
        <f>IF(VLOOKUP(S4960,'DD-Lookup'!$J$6:$L$50,3,FALSE)="Monthly",(YEAR(AC4960)-YEAR(AB4960))*12+MONTH(AC4960)-MONTH(AB4960)+1,(AC4960-AB4960+1))</f>
        <v>#N/A</v>
      </c>
      <c r="F4960" s="218" t="e">
        <f t="shared" si="390"/>
        <v>#N/A</v>
      </c>
    </row>
    <row r="4961" spans="1:6" x14ac:dyDescent="0.25">
      <c r="A4961" s="44" t="str">
        <f t="shared" si="386"/>
        <v xml:space="preserve"> 0 Financial</v>
      </c>
      <c r="B4961" s="44" t="str">
        <f t="shared" si="387"/>
        <v/>
      </c>
      <c r="C4961" s="44">
        <f t="shared" si="388"/>
        <v>0</v>
      </c>
      <c r="D4961" s="44" t="str">
        <f t="shared" si="389"/>
        <v>Financial</v>
      </c>
      <c r="E4961" s="44" t="e">
        <f>IF(VLOOKUP(S4961,'DD-Lookup'!$J$6:$L$50,3,FALSE)="Monthly",(YEAR(AC4961)-YEAR(AB4961))*12+MONTH(AC4961)-MONTH(AB4961)+1,(AC4961-AB4961+1))</f>
        <v>#N/A</v>
      </c>
      <c r="F4961" s="218" t="e">
        <f t="shared" si="390"/>
        <v>#N/A</v>
      </c>
    </row>
    <row r="4962" spans="1:6" x14ac:dyDescent="0.25">
      <c r="A4962" s="44" t="str">
        <f t="shared" si="386"/>
        <v xml:space="preserve"> 0 Financial</v>
      </c>
      <c r="B4962" s="44" t="str">
        <f t="shared" si="387"/>
        <v/>
      </c>
      <c r="C4962" s="44">
        <f t="shared" si="388"/>
        <v>0</v>
      </c>
      <c r="D4962" s="44" t="str">
        <f t="shared" si="389"/>
        <v>Financial</v>
      </c>
      <c r="E4962" s="44" t="e">
        <f>IF(VLOOKUP(S4962,'DD-Lookup'!$J$6:$L$50,3,FALSE)="Monthly",(YEAR(AC4962)-YEAR(AB4962))*12+MONTH(AC4962)-MONTH(AB4962)+1,(AC4962-AB4962+1))</f>
        <v>#N/A</v>
      </c>
      <c r="F4962" s="218" t="e">
        <f t="shared" si="390"/>
        <v>#N/A</v>
      </c>
    </row>
    <row r="4963" spans="1:6" x14ac:dyDescent="0.25">
      <c r="A4963" s="44" t="str">
        <f t="shared" si="386"/>
        <v xml:space="preserve"> 0 Financial</v>
      </c>
      <c r="B4963" s="44" t="str">
        <f t="shared" si="387"/>
        <v/>
      </c>
      <c r="C4963" s="44">
        <f t="shared" si="388"/>
        <v>0</v>
      </c>
      <c r="D4963" s="44" t="str">
        <f t="shared" si="389"/>
        <v>Financial</v>
      </c>
      <c r="E4963" s="44" t="e">
        <f>IF(VLOOKUP(S4963,'DD-Lookup'!$J$6:$L$50,3,FALSE)="Monthly",(YEAR(AC4963)-YEAR(AB4963))*12+MONTH(AC4963)-MONTH(AB4963)+1,(AC4963-AB4963+1))</f>
        <v>#N/A</v>
      </c>
      <c r="F4963" s="218" t="e">
        <f t="shared" si="390"/>
        <v>#N/A</v>
      </c>
    </row>
    <row r="4964" spans="1:6" x14ac:dyDescent="0.25">
      <c r="A4964" s="44" t="str">
        <f t="shared" si="386"/>
        <v xml:space="preserve"> 0 Financial</v>
      </c>
      <c r="B4964" s="44" t="str">
        <f t="shared" si="387"/>
        <v/>
      </c>
      <c r="C4964" s="44">
        <f t="shared" si="388"/>
        <v>0</v>
      </c>
      <c r="D4964" s="44" t="str">
        <f t="shared" si="389"/>
        <v>Financial</v>
      </c>
      <c r="E4964" s="44" t="e">
        <f>IF(VLOOKUP(S4964,'DD-Lookup'!$J$6:$L$50,3,FALSE)="Monthly",(YEAR(AC4964)-YEAR(AB4964))*12+MONTH(AC4964)-MONTH(AB4964)+1,(AC4964-AB4964+1))</f>
        <v>#N/A</v>
      </c>
      <c r="F4964" s="218" t="e">
        <f t="shared" si="390"/>
        <v>#N/A</v>
      </c>
    </row>
    <row r="4965" spans="1:6" x14ac:dyDescent="0.25">
      <c r="A4965" s="44" t="str">
        <f t="shared" si="386"/>
        <v xml:space="preserve"> 0 Financial</v>
      </c>
      <c r="B4965" s="44" t="str">
        <f t="shared" si="387"/>
        <v/>
      </c>
      <c r="C4965" s="44">
        <f t="shared" si="388"/>
        <v>0</v>
      </c>
      <c r="D4965" s="44" t="str">
        <f t="shared" si="389"/>
        <v>Financial</v>
      </c>
      <c r="E4965" s="44" t="e">
        <f>IF(VLOOKUP(S4965,'DD-Lookup'!$J$6:$L$50,3,FALSE)="Monthly",(YEAR(AC4965)-YEAR(AB4965))*12+MONTH(AC4965)-MONTH(AB4965)+1,(AC4965-AB4965+1))</f>
        <v>#N/A</v>
      </c>
      <c r="F4965" s="218" t="e">
        <f t="shared" si="390"/>
        <v>#N/A</v>
      </c>
    </row>
    <row r="4966" spans="1:6" x14ac:dyDescent="0.25">
      <c r="A4966" s="44" t="str">
        <f t="shared" si="386"/>
        <v xml:space="preserve"> 0 Financial</v>
      </c>
      <c r="B4966" s="44" t="str">
        <f t="shared" si="387"/>
        <v/>
      </c>
      <c r="C4966" s="44">
        <f t="shared" si="388"/>
        <v>0</v>
      </c>
      <c r="D4966" s="44" t="str">
        <f t="shared" si="389"/>
        <v>Financial</v>
      </c>
      <c r="E4966" s="44" t="e">
        <f>IF(VLOOKUP(S4966,'DD-Lookup'!$J$6:$L$50,3,FALSE)="Monthly",(YEAR(AC4966)-YEAR(AB4966))*12+MONTH(AC4966)-MONTH(AB4966)+1,(AC4966-AB4966+1))</f>
        <v>#N/A</v>
      </c>
      <c r="F4966" s="218" t="e">
        <f t="shared" si="390"/>
        <v>#N/A</v>
      </c>
    </row>
    <row r="4967" spans="1:6" x14ac:dyDescent="0.25">
      <c r="A4967" s="44" t="str">
        <f t="shared" si="386"/>
        <v xml:space="preserve"> 0 Financial</v>
      </c>
      <c r="B4967" s="44" t="str">
        <f t="shared" si="387"/>
        <v/>
      </c>
      <c r="C4967" s="44">
        <f t="shared" si="388"/>
        <v>0</v>
      </c>
      <c r="D4967" s="44" t="str">
        <f t="shared" si="389"/>
        <v>Financial</v>
      </c>
      <c r="E4967" s="44" t="e">
        <f>IF(VLOOKUP(S4967,'DD-Lookup'!$J$6:$L$50,3,FALSE)="Monthly",(YEAR(AC4967)-YEAR(AB4967))*12+MONTH(AC4967)-MONTH(AB4967)+1,(AC4967-AB4967+1))</f>
        <v>#N/A</v>
      </c>
      <c r="F4967" s="218" t="e">
        <f t="shared" si="390"/>
        <v>#N/A</v>
      </c>
    </row>
    <row r="4968" spans="1:6" x14ac:dyDescent="0.25">
      <c r="A4968" s="44" t="str">
        <f t="shared" si="386"/>
        <v xml:space="preserve"> 0 Financial</v>
      </c>
      <c r="B4968" s="44" t="str">
        <f t="shared" si="387"/>
        <v/>
      </c>
      <c r="C4968" s="44">
        <f t="shared" si="388"/>
        <v>0</v>
      </c>
      <c r="D4968" s="44" t="str">
        <f t="shared" si="389"/>
        <v>Financial</v>
      </c>
      <c r="E4968" s="44" t="e">
        <f>IF(VLOOKUP(S4968,'DD-Lookup'!$J$6:$L$50,3,FALSE)="Monthly",(YEAR(AC4968)-YEAR(AB4968))*12+MONTH(AC4968)-MONTH(AB4968)+1,(AC4968-AB4968+1))</f>
        <v>#N/A</v>
      </c>
      <c r="F4968" s="218" t="e">
        <f t="shared" si="390"/>
        <v>#N/A</v>
      </c>
    </row>
    <row r="4969" spans="1:6" x14ac:dyDescent="0.25">
      <c r="A4969" s="44" t="str">
        <f t="shared" si="386"/>
        <v xml:space="preserve"> 0 Financial</v>
      </c>
      <c r="B4969" s="44" t="str">
        <f t="shared" si="387"/>
        <v/>
      </c>
      <c r="C4969" s="44">
        <f t="shared" si="388"/>
        <v>0</v>
      </c>
      <c r="D4969" s="44" t="str">
        <f t="shared" si="389"/>
        <v>Financial</v>
      </c>
      <c r="E4969" s="44" t="e">
        <f>IF(VLOOKUP(S4969,'DD-Lookup'!$J$6:$L$50,3,FALSE)="Monthly",(YEAR(AC4969)-YEAR(AB4969))*12+MONTH(AC4969)-MONTH(AB4969)+1,(AC4969-AB4969+1))</f>
        <v>#N/A</v>
      </c>
      <c r="F4969" s="218" t="e">
        <f t="shared" si="390"/>
        <v>#N/A</v>
      </c>
    </row>
    <row r="4970" spans="1:6" x14ac:dyDescent="0.25">
      <c r="A4970" s="44" t="str">
        <f t="shared" si="386"/>
        <v xml:space="preserve"> 0 Financial</v>
      </c>
      <c r="B4970" s="44" t="str">
        <f t="shared" si="387"/>
        <v/>
      </c>
      <c r="C4970" s="44">
        <f t="shared" si="388"/>
        <v>0</v>
      </c>
      <c r="D4970" s="44" t="str">
        <f t="shared" si="389"/>
        <v>Financial</v>
      </c>
      <c r="E4970" s="44" t="e">
        <f>IF(VLOOKUP(S4970,'DD-Lookup'!$J$6:$L$50,3,FALSE)="Monthly",(YEAR(AC4970)-YEAR(AB4970))*12+MONTH(AC4970)-MONTH(AB4970)+1,(AC4970-AB4970+1))</f>
        <v>#N/A</v>
      </c>
      <c r="F4970" s="218" t="e">
        <f t="shared" si="390"/>
        <v>#N/A</v>
      </c>
    </row>
    <row r="4971" spans="1:6" x14ac:dyDescent="0.25">
      <c r="A4971" s="44" t="str">
        <f t="shared" si="386"/>
        <v xml:space="preserve"> 0 Financial</v>
      </c>
      <c r="B4971" s="44" t="str">
        <f t="shared" si="387"/>
        <v/>
      </c>
      <c r="C4971" s="44">
        <f t="shared" si="388"/>
        <v>0</v>
      </c>
      <c r="D4971" s="44" t="str">
        <f t="shared" si="389"/>
        <v>Financial</v>
      </c>
      <c r="E4971" s="44" t="e">
        <f>IF(VLOOKUP(S4971,'DD-Lookup'!$J$6:$L$50,3,FALSE)="Monthly",(YEAR(AC4971)-YEAR(AB4971))*12+MONTH(AC4971)-MONTH(AB4971)+1,(AC4971-AB4971+1))</f>
        <v>#N/A</v>
      </c>
      <c r="F4971" s="218" t="e">
        <f t="shared" si="390"/>
        <v>#N/A</v>
      </c>
    </row>
    <row r="4972" spans="1:6" x14ac:dyDescent="0.25">
      <c r="A4972" s="44" t="str">
        <f t="shared" si="386"/>
        <v xml:space="preserve"> 0 Financial</v>
      </c>
      <c r="B4972" s="44" t="str">
        <f t="shared" si="387"/>
        <v/>
      </c>
      <c r="C4972" s="44">
        <f t="shared" si="388"/>
        <v>0</v>
      </c>
      <c r="D4972" s="44" t="str">
        <f t="shared" si="389"/>
        <v>Financial</v>
      </c>
      <c r="E4972" s="44" t="e">
        <f>IF(VLOOKUP(S4972,'DD-Lookup'!$J$6:$L$50,3,FALSE)="Monthly",(YEAR(AC4972)-YEAR(AB4972))*12+MONTH(AC4972)-MONTH(AB4972)+1,(AC4972-AB4972+1))</f>
        <v>#N/A</v>
      </c>
      <c r="F4972" s="218" t="e">
        <f t="shared" si="390"/>
        <v>#N/A</v>
      </c>
    </row>
    <row r="4973" spans="1:6" x14ac:dyDescent="0.25">
      <c r="A4973" s="44" t="str">
        <f t="shared" si="386"/>
        <v xml:space="preserve"> 0 Financial</v>
      </c>
      <c r="B4973" s="44" t="str">
        <f t="shared" si="387"/>
        <v/>
      </c>
      <c r="C4973" s="44">
        <f t="shared" si="388"/>
        <v>0</v>
      </c>
      <c r="D4973" s="44" t="str">
        <f t="shared" si="389"/>
        <v>Financial</v>
      </c>
      <c r="E4973" s="44" t="e">
        <f>IF(VLOOKUP(S4973,'DD-Lookup'!$J$6:$L$50,3,FALSE)="Monthly",(YEAR(AC4973)-YEAR(AB4973))*12+MONTH(AC4973)-MONTH(AB4973)+1,(AC4973-AB4973+1))</f>
        <v>#N/A</v>
      </c>
      <c r="F4973" s="218" t="e">
        <f t="shared" si="390"/>
        <v>#N/A</v>
      </c>
    </row>
    <row r="4974" spans="1:6" x14ac:dyDescent="0.25">
      <c r="A4974" s="44" t="str">
        <f t="shared" si="386"/>
        <v xml:space="preserve"> 0 Financial</v>
      </c>
      <c r="B4974" s="44" t="str">
        <f t="shared" si="387"/>
        <v/>
      </c>
      <c r="C4974" s="44">
        <f t="shared" si="388"/>
        <v>0</v>
      </c>
      <c r="D4974" s="44" t="str">
        <f t="shared" si="389"/>
        <v>Financial</v>
      </c>
      <c r="E4974" s="44" t="e">
        <f>IF(VLOOKUP(S4974,'DD-Lookup'!$J$6:$L$50,3,FALSE)="Monthly",(YEAR(AC4974)-YEAR(AB4974))*12+MONTH(AC4974)-MONTH(AB4974)+1,(AC4974-AB4974+1))</f>
        <v>#N/A</v>
      </c>
      <c r="F4974" s="218" t="e">
        <f t="shared" si="390"/>
        <v>#N/A</v>
      </c>
    </row>
    <row r="4975" spans="1:6" x14ac:dyDescent="0.25">
      <c r="A4975" s="44" t="str">
        <f t="shared" si="386"/>
        <v xml:space="preserve"> 0 Financial</v>
      </c>
      <c r="B4975" s="44" t="str">
        <f t="shared" si="387"/>
        <v/>
      </c>
      <c r="C4975" s="44">
        <f t="shared" si="388"/>
        <v>0</v>
      </c>
      <c r="D4975" s="44" t="str">
        <f t="shared" si="389"/>
        <v>Financial</v>
      </c>
      <c r="E4975" s="44" t="e">
        <f>IF(VLOOKUP(S4975,'DD-Lookup'!$J$6:$L$50,3,FALSE)="Monthly",(YEAR(AC4975)-YEAR(AB4975))*12+MONTH(AC4975)-MONTH(AB4975)+1,(AC4975-AB4975+1))</f>
        <v>#N/A</v>
      </c>
      <c r="F4975" s="218" t="e">
        <f t="shared" si="390"/>
        <v>#N/A</v>
      </c>
    </row>
    <row r="4976" spans="1:6" x14ac:dyDescent="0.25">
      <c r="A4976" s="44" t="str">
        <f t="shared" si="386"/>
        <v xml:space="preserve"> 0 Financial</v>
      </c>
      <c r="B4976" s="44" t="str">
        <f t="shared" si="387"/>
        <v/>
      </c>
      <c r="C4976" s="44">
        <f t="shared" si="388"/>
        <v>0</v>
      </c>
      <c r="D4976" s="44" t="str">
        <f t="shared" si="389"/>
        <v>Financial</v>
      </c>
      <c r="E4976" s="44" t="e">
        <f>IF(VLOOKUP(S4976,'DD-Lookup'!$J$6:$L$50,3,FALSE)="Monthly",(YEAR(AC4976)-YEAR(AB4976))*12+MONTH(AC4976)-MONTH(AB4976)+1,(AC4976-AB4976+1))</f>
        <v>#N/A</v>
      </c>
      <c r="F4976" s="218" t="e">
        <f t="shared" si="390"/>
        <v>#N/A</v>
      </c>
    </row>
    <row r="4977" spans="1:6" x14ac:dyDescent="0.25">
      <c r="A4977" s="44" t="str">
        <f t="shared" si="386"/>
        <v xml:space="preserve"> 0 Financial</v>
      </c>
      <c r="B4977" s="44" t="str">
        <f t="shared" si="387"/>
        <v/>
      </c>
      <c r="C4977" s="44">
        <f t="shared" si="388"/>
        <v>0</v>
      </c>
      <c r="D4977" s="44" t="str">
        <f t="shared" si="389"/>
        <v>Financial</v>
      </c>
      <c r="E4977" s="44" t="e">
        <f>IF(VLOOKUP(S4977,'DD-Lookup'!$J$6:$L$50,3,FALSE)="Monthly",(YEAR(AC4977)-YEAR(AB4977))*12+MONTH(AC4977)-MONTH(AB4977)+1,(AC4977-AB4977+1))</f>
        <v>#N/A</v>
      </c>
      <c r="F4977" s="218" t="e">
        <f t="shared" si="390"/>
        <v>#N/A</v>
      </c>
    </row>
    <row r="4978" spans="1:6" x14ac:dyDescent="0.25">
      <c r="A4978" s="44" t="str">
        <f t="shared" si="386"/>
        <v xml:space="preserve"> 0 Financial</v>
      </c>
      <c r="B4978" s="44" t="str">
        <f t="shared" si="387"/>
        <v/>
      </c>
      <c r="C4978" s="44">
        <f t="shared" si="388"/>
        <v>0</v>
      </c>
      <c r="D4978" s="44" t="str">
        <f t="shared" si="389"/>
        <v>Financial</v>
      </c>
      <c r="E4978" s="44" t="e">
        <f>IF(VLOOKUP(S4978,'DD-Lookup'!$J$6:$L$50,3,FALSE)="Monthly",(YEAR(AC4978)-YEAR(AB4978))*12+MONTH(AC4978)-MONTH(AB4978)+1,(AC4978-AB4978+1))</f>
        <v>#N/A</v>
      </c>
      <c r="F4978" s="218" t="e">
        <f t="shared" si="390"/>
        <v>#N/A</v>
      </c>
    </row>
    <row r="4979" spans="1:6" x14ac:dyDescent="0.25">
      <c r="A4979" s="44" t="str">
        <f t="shared" si="386"/>
        <v xml:space="preserve"> 0 Financial</v>
      </c>
      <c r="B4979" s="44" t="str">
        <f t="shared" si="387"/>
        <v/>
      </c>
      <c r="C4979" s="44">
        <f t="shared" si="388"/>
        <v>0</v>
      </c>
      <c r="D4979" s="44" t="str">
        <f t="shared" si="389"/>
        <v>Financial</v>
      </c>
      <c r="E4979" s="44" t="e">
        <f>IF(VLOOKUP(S4979,'DD-Lookup'!$J$6:$L$50,3,FALSE)="Monthly",(YEAR(AC4979)-YEAR(AB4979))*12+MONTH(AC4979)-MONTH(AB4979)+1,(AC4979-AB4979+1))</f>
        <v>#N/A</v>
      </c>
      <c r="F4979" s="218" t="e">
        <f t="shared" si="390"/>
        <v>#N/A</v>
      </c>
    </row>
    <row r="4980" spans="1:6" x14ac:dyDescent="0.25">
      <c r="A4980" s="44" t="str">
        <f t="shared" si="386"/>
        <v xml:space="preserve"> 0 Financial</v>
      </c>
      <c r="B4980" s="44" t="str">
        <f t="shared" si="387"/>
        <v/>
      </c>
      <c r="C4980" s="44">
        <f t="shared" si="388"/>
        <v>0</v>
      </c>
      <c r="D4980" s="44" t="str">
        <f t="shared" si="389"/>
        <v>Financial</v>
      </c>
      <c r="E4980" s="44" t="e">
        <f>IF(VLOOKUP(S4980,'DD-Lookup'!$J$6:$L$50,3,FALSE)="Monthly",(YEAR(AC4980)-YEAR(AB4980))*12+MONTH(AC4980)-MONTH(AB4980)+1,(AC4980-AB4980+1))</f>
        <v>#N/A</v>
      </c>
      <c r="F4980" s="218" t="e">
        <f t="shared" si="390"/>
        <v>#N/A</v>
      </c>
    </row>
    <row r="4981" spans="1:6" x14ac:dyDescent="0.25">
      <c r="A4981" s="44" t="str">
        <f t="shared" si="386"/>
        <v xml:space="preserve"> 0 Financial</v>
      </c>
      <c r="B4981" s="44" t="str">
        <f t="shared" si="387"/>
        <v/>
      </c>
      <c r="C4981" s="44">
        <f t="shared" si="388"/>
        <v>0</v>
      </c>
      <c r="D4981" s="44" t="str">
        <f t="shared" si="389"/>
        <v>Financial</v>
      </c>
      <c r="E4981" s="44" t="e">
        <f>IF(VLOOKUP(S4981,'DD-Lookup'!$J$6:$L$50,3,FALSE)="Monthly",(YEAR(AC4981)-YEAR(AB4981))*12+MONTH(AC4981)-MONTH(AB4981)+1,(AC4981-AB4981+1))</f>
        <v>#N/A</v>
      </c>
      <c r="F4981" s="218" t="e">
        <f t="shared" si="390"/>
        <v>#N/A</v>
      </c>
    </row>
    <row r="4982" spans="1:6" x14ac:dyDescent="0.25">
      <c r="A4982" s="44" t="str">
        <f t="shared" si="386"/>
        <v xml:space="preserve"> 0 Financial</v>
      </c>
      <c r="B4982" s="44" t="str">
        <f t="shared" si="387"/>
        <v/>
      </c>
      <c r="C4982" s="44">
        <f t="shared" si="388"/>
        <v>0</v>
      </c>
      <c r="D4982" s="44" t="str">
        <f t="shared" si="389"/>
        <v>Financial</v>
      </c>
      <c r="E4982" s="44" t="e">
        <f>IF(VLOOKUP(S4982,'DD-Lookup'!$J$6:$L$50,3,FALSE)="Monthly",(YEAR(AC4982)-YEAR(AB4982))*12+MONTH(AC4982)-MONTH(AB4982)+1,(AC4982-AB4982+1))</f>
        <v>#N/A</v>
      </c>
      <c r="F4982" s="218" t="e">
        <f t="shared" si="390"/>
        <v>#N/A</v>
      </c>
    </row>
    <row r="4983" spans="1:6" x14ac:dyDescent="0.25">
      <c r="A4983" s="44" t="str">
        <f t="shared" si="386"/>
        <v xml:space="preserve"> 0 Financial</v>
      </c>
      <c r="B4983" s="44" t="str">
        <f t="shared" si="387"/>
        <v/>
      </c>
      <c r="C4983" s="44">
        <f t="shared" si="388"/>
        <v>0</v>
      </c>
      <c r="D4983" s="44" t="str">
        <f t="shared" si="389"/>
        <v>Financial</v>
      </c>
      <c r="E4983" s="44" t="e">
        <f>IF(VLOOKUP(S4983,'DD-Lookup'!$J$6:$L$50,3,FALSE)="Monthly",(YEAR(AC4983)-YEAR(AB4983))*12+MONTH(AC4983)-MONTH(AB4983)+1,(AC4983-AB4983+1))</f>
        <v>#N/A</v>
      </c>
      <c r="F4983" s="218" t="e">
        <f t="shared" si="390"/>
        <v>#N/A</v>
      </c>
    </row>
    <row r="4984" spans="1:6" x14ac:dyDescent="0.25">
      <c r="A4984" s="44" t="str">
        <f t="shared" si="386"/>
        <v xml:space="preserve"> 0 Financial</v>
      </c>
      <c r="B4984" s="44" t="str">
        <f t="shared" si="387"/>
        <v/>
      </c>
      <c r="C4984" s="44">
        <f t="shared" si="388"/>
        <v>0</v>
      </c>
      <c r="D4984" s="44" t="str">
        <f t="shared" si="389"/>
        <v>Financial</v>
      </c>
      <c r="E4984" s="44" t="e">
        <f>IF(VLOOKUP(S4984,'DD-Lookup'!$J$6:$L$50,3,FALSE)="Monthly",(YEAR(AC4984)-YEAR(AB4984))*12+MONTH(AC4984)-MONTH(AB4984)+1,(AC4984-AB4984+1))</f>
        <v>#N/A</v>
      </c>
      <c r="F4984" s="218" t="e">
        <f t="shared" si="390"/>
        <v>#N/A</v>
      </c>
    </row>
    <row r="4985" spans="1:6" x14ac:dyDescent="0.25">
      <c r="A4985" s="44" t="str">
        <f t="shared" si="386"/>
        <v xml:space="preserve"> 0 Financial</v>
      </c>
      <c r="B4985" s="44" t="str">
        <f t="shared" si="387"/>
        <v/>
      </c>
      <c r="C4985" s="44">
        <f t="shared" si="388"/>
        <v>0</v>
      </c>
      <c r="D4985" s="44" t="str">
        <f t="shared" si="389"/>
        <v>Financial</v>
      </c>
      <c r="E4985" s="44" t="e">
        <f>IF(VLOOKUP(S4985,'DD-Lookup'!$J$6:$L$50,3,FALSE)="Monthly",(YEAR(AC4985)-YEAR(AB4985))*12+MONTH(AC4985)-MONTH(AB4985)+1,(AC4985-AB4985+1))</f>
        <v>#N/A</v>
      </c>
      <c r="F4985" s="218" t="e">
        <f t="shared" si="390"/>
        <v>#N/A</v>
      </c>
    </row>
    <row r="4986" spans="1:6" x14ac:dyDescent="0.25">
      <c r="A4986" s="44" t="str">
        <f t="shared" si="386"/>
        <v xml:space="preserve"> 0 Financial</v>
      </c>
      <c r="B4986" s="44" t="str">
        <f t="shared" si="387"/>
        <v/>
      </c>
      <c r="C4986" s="44">
        <f t="shared" si="388"/>
        <v>0</v>
      </c>
      <c r="D4986" s="44" t="str">
        <f t="shared" si="389"/>
        <v>Financial</v>
      </c>
      <c r="E4986" s="44" t="e">
        <f>IF(VLOOKUP(S4986,'DD-Lookup'!$J$6:$L$50,3,FALSE)="Monthly",(YEAR(AC4986)-YEAR(AB4986))*12+MONTH(AC4986)-MONTH(AB4986)+1,(AC4986-AB4986+1))</f>
        <v>#N/A</v>
      </c>
      <c r="F4986" s="218" t="e">
        <f t="shared" si="390"/>
        <v>#N/A</v>
      </c>
    </row>
    <row r="4987" spans="1:6" x14ac:dyDescent="0.25">
      <c r="A4987" s="44" t="str">
        <f t="shared" si="386"/>
        <v xml:space="preserve"> 0 Financial</v>
      </c>
      <c r="B4987" s="44" t="str">
        <f t="shared" si="387"/>
        <v/>
      </c>
      <c r="C4987" s="44">
        <f t="shared" si="388"/>
        <v>0</v>
      </c>
      <c r="D4987" s="44" t="str">
        <f t="shared" si="389"/>
        <v>Financial</v>
      </c>
      <c r="E4987" s="44" t="e">
        <f>IF(VLOOKUP(S4987,'DD-Lookup'!$J$6:$L$50,3,FALSE)="Monthly",(YEAR(AC4987)-YEAR(AB4987))*12+MONTH(AC4987)-MONTH(AB4987)+1,(AC4987-AB4987+1))</f>
        <v>#N/A</v>
      </c>
      <c r="F4987" s="218" t="e">
        <f t="shared" si="390"/>
        <v>#N/A</v>
      </c>
    </row>
    <row r="4988" spans="1:6" x14ac:dyDescent="0.25">
      <c r="A4988" s="44" t="str">
        <f t="shared" si="386"/>
        <v xml:space="preserve"> 0 Financial</v>
      </c>
      <c r="B4988" s="44" t="str">
        <f t="shared" si="387"/>
        <v/>
      </c>
      <c r="C4988" s="44">
        <f t="shared" si="388"/>
        <v>0</v>
      </c>
      <c r="D4988" s="44" t="str">
        <f t="shared" si="389"/>
        <v>Financial</v>
      </c>
      <c r="E4988" s="44" t="e">
        <f>IF(VLOOKUP(S4988,'DD-Lookup'!$J$6:$L$50,3,FALSE)="Monthly",(YEAR(AC4988)-YEAR(AB4988))*12+MONTH(AC4988)-MONTH(AB4988)+1,(AC4988-AB4988+1))</f>
        <v>#N/A</v>
      </c>
      <c r="F4988" s="218" t="e">
        <f t="shared" si="390"/>
        <v>#N/A</v>
      </c>
    </row>
    <row r="4989" spans="1:6" x14ac:dyDescent="0.25">
      <c r="A4989" s="44" t="str">
        <f t="shared" si="386"/>
        <v xml:space="preserve"> 0 Financial</v>
      </c>
      <c r="B4989" s="44" t="str">
        <f t="shared" si="387"/>
        <v/>
      </c>
      <c r="C4989" s="44">
        <f t="shared" si="388"/>
        <v>0</v>
      </c>
      <c r="D4989" s="44" t="str">
        <f t="shared" si="389"/>
        <v>Financial</v>
      </c>
      <c r="E4989" s="44" t="e">
        <f>IF(VLOOKUP(S4989,'DD-Lookup'!$J$6:$L$50,3,FALSE)="Monthly",(YEAR(AC4989)-YEAR(AB4989))*12+MONTH(AC4989)-MONTH(AB4989)+1,(AC4989-AB4989+1))</f>
        <v>#N/A</v>
      </c>
      <c r="F4989" s="218" t="e">
        <f t="shared" si="390"/>
        <v>#N/A</v>
      </c>
    </row>
    <row r="4990" spans="1:6" x14ac:dyDescent="0.25">
      <c r="A4990" s="44" t="str">
        <f t="shared" si="386"/>
        <v xml:space="preserve"> 0 Financial</v>
      </c>
      <c r="B4990" s="44" t="str">
        <f t="shared" si="387"/>
        <v/>
      </c>
      <c r="C4990" s="44">
        <f t="shared" si="388"/>
        <v>0</v>
      </c>
      <c r="D4990" s="44" t="str">
        <f t="shared" si="389"/>
        <v>Financial</v>
      </c>
      <c r="E4990" s="44" t="e">
        <f>IF(VLOOKUP(S4990,'DD-Lookup'!$J$6:$L$50,3,FALSE)="Monthly",(YEAR(AC4990)-YEAR(AB4990))*12+MONTH(AC4990)-MONTH(AB4990)+1,(AC4990-AB4990+1))</f>
        <v>#N/A</v>
      </c>
      <c r="F4990" s="218" t="e">
        <f t="shared" si="390"/>
        <v>#N/A</v>
      </c>
    </row>
    <row r="4991" spans="1:6" x14ac:dyDescent="0.25">
      <c r="A4991" s="44" t="str">
        <f t="shared" si="386"/>
        <v xml:space="preserve"> 0 Financial</v>
      </c>
      <c r="B4991" s="44" t="str">
        <f t="shared" si="387"/>
        <v/>
      </c>
      <c r="C4991" s="44">
        <f t="shared" si="388"/>
        <v>0</v>
      </c>
      <c r="D4991" s="44" t="str">
        <f t="shared" si="389"/>
        <v>Financial</v>
      </c>
      <c r="E4991" s="44" t="e">
        <f>IF(VLOOKUP(S4991,'DD-Lookup'!$J$6:$L$50,3,FALSE)="Monthly",(YEAR(AC4991)-YEAR(AB4991))*12+MONTH(AC4991)-MONTH(AB4991)+1,(AC4991-AB4991+1))</f>
        <v>#N/A</v>
      </c>
      <c r="F4991" s="218" t="e">
        <f t="shared" si="390"/>
        <v>#N/A</v>
      </c>
    </row>
    <row r="4992" spans="1:6" x14ac:dyDescent="0.25">
      <c r="A4992" s="44" t="str">
        <f t="shared" si="386"/>
        <v xml:space="preserve"> 0 Financial</v>
      </c>
      <c r="B4992" s="44" t="str">
        <f t="shared" si="387"/>
        <v/>
      </c>
      <c r="C4992" s="44">
        <f t="shared" si="388"/>
        <v>0</v>
      </c>
      <c r="D4992" s="44" t="str">
        <f t="shared" si="389"/>
        <v>Financial</v>
      </c>
      <c r="E4992" s="44" t="e">
        <f>IF(VLOOKUP(S4992,'DD-Lookup'!$J$6:$L$50,3,FALSE)="Monthly",(YEAR(AC4992)-YEAR(AB4992))*12+MONTH(AC4992)-MONTH(AB4992)+1,(AC4992-AB4992+1))</f>
        <v>#N/A</v>
      </c>
      <c r="F4992" s="218" t="e">
        <f t="shared" si="390"/>
        <v>#N/A</v>
      </c>
    </row>
    <row r="4993" spans="1:6" x14ac:dyDescent="0.25">
      <c r="A4993" s="44" t="str">
        <f t="shared" si="386"/>
        <v xml:space="preserve"> 0 Financial</v>
      </c>
      <c r="B4993" s="44" t="str">
        <f t="shared" si="387"/>
        <v/>
      </c>
      <c r="C4993" s="44">
        <f t="shared" si="388"/>
        <v>0</v>
      </c>
      <c r="D4993" s="44" t="str">
        <f t="shared" si="389"/>
        <v>Financial</v>
      </c>
      <c r="E4993" s="44" t="e">
        <f>IF(VLOOKUP(S4993,'DD-Lookup'!$J$6:$L$50,3,FALSE)="Monthly",(YEAR(AC4993)-YEAR(AB4993))*12+MONTH(AC4993)-MONTH(AB4993)+1,(AC4993-AB4993+1))</f>
        <v>#N/A</v>
      </c>
      <c r="F4993" s="218" t="e">
        <f t="shared" si="390"/>
        <v>#N/A</v>
      </c>
    </row>
    <row r="4994" spans="1:6" x14ac:dyDescent="0.25">
      <c r="A4994" s="44" t="str">
        <f t="shared" si="386"/>
        <v xml:space="preserve"> 0 Financial</v>
      </c>
      <c r="B4994" s="44" t="str">
        <f t="shared" si="387"/>
        <v/>
      </c>
      <c r="C4994" s="44">
        <f t="shared" si="388"/>
        <v>0</v>
      </c>
      <c r="D4994" s="44" t="str">
        <f t="shared" si="389"/>
        <v>Financial</v>
      </c>
      <c r="E4994" s="44" t="e">
        <f>IF(VLOOKUP(S4994,'DD-Lookup'!$J$6:$L$50,3,FALSE)="Monthly",(YEAR(AC4994)-YEAR(AB4994))*12+MONTH(AC4994)-MONTH(AB4994)+1,(AC4994-AB4994+1))</f>
        <v>#N/A</v>
      </c>
      <c r="F4994" s="218" t="e">
        <f t="shared" si="390"/>
        <v>#N/A</v>
      </c>
    </row>
    <row r="4995" spans="1:6" x14ac:dyDescent="0.25">
      <c r="A4995" s="44" t="str">
        <f t="shared" si="386"/>
        <v xml:space="preserve"> 0 Financial</v>
      </c>
      <c r="B4995" s="44" t="str">
        <f t="shared" si="387"/>
        <v/>
      </c>
      <c r="C4995" s="44">
        <f t="shared" si="388"/>
        <v>0</v>
      </c>
      <c r="D4995" s="44" t="str">
        <f t="shared" si="389"/>
        <v>Financial</v>
      </c>
      <c r="E4995" s="44" t="e">
        <f>IF(VLOOKUP(S4995,'DD-Lookup'!$J$6:$L$50,3,FALSE)="Monthly",(YEAR(AC4995)-YEAR(AB4995))*12+MONTH(AC4995)-MONTH(AB4995)+1,(AC4995-AB4995+1))</f>
        <v>#N/A</v>
      </c>
      <c r="F4995" s="218" t="e">
        <f t="shared" si="390"/>
        <v>#N/A</v>
      </c>
    </row>
    <row r="4996" spans="1:6" x14ac:dyDescent="0.25">
      <c r="A4996" s="44" t="str">
        <f t="shared" si="386"/>
        <v xml:space="preserve"> 0 Financial</v>
      </c>
      <c r="B4996" s="44" t="str">
        <f t="shared" si="387"/>
        <v/>
      </c>
      <c r="C4996" s="44">
        <f t="shared" si="388"/>
        <v>0</v>
      </c>
      <c r="D4996" s="44" t="str">
        <f t="shared" si="389"/>
        <v>Financial</v>
      </c>
      <c r="E4996" s="44" t="e">
        <f>IF(VLOOKUP(S4996,'DD-Lookup'!$J$6:$L$50,3,FALSE)="Monthly",(YEAR(AC4996)-YEAR(AB4996))*12+MONTH(AC4996)-MONTH(AB4996)+1,(AC4996-AB4996+1))</f>
        <v>#N/A</v>
      </c>
      <c r="F4996" s="218" t="e">
        <f t="shared" si="390"/>
        <v>#N/A</v>
      </c>
    </row>
    <row r="4997" spans="1:6" x14ac:dyDescent="0.25">
      <c r="A4997" s="44" t="str">
        <f t="shared" si="386"/>
        <v xml:space="preserve"> 0 Financial</v>
      </c>
      <c r="B4997" s="44" t="str">
        <f t="shared" si="387"/>
        <v/>
      </c>
      <c r="C4997" s="44">
        <f t="shared" si="388"/>
        <v>0</v>
      </c>
      <c r="D4997" s="44" t="str">
        <f t="shared" si="389"/>
        <v>Financial</v>
      </c>
      <c r="E4997" s="44" t="e">
        <f>IF(VLOOKUP(S4997,'DD-Lookup'!$J$6:$L$50,3,FALSE)="Monthly",(YEAR(AC4997)-YEAR(AB4997))*12+MONTH(AC4997)-MONTH(AB4997)+1,(AC4997-AB4997+1))</f>
        <v>#N/A</v>
      </c>
      <c r="F4997" s="218" t="e">
        <f t="shared" si="390"/>
        <v>#N/A</v>
      </c>
    </row>
    <row r="4998" spans="1:6" x14ac:dyDescent="0.25">
      <c r="A4998" s="44" t="str">
        <f t="shared" si="386"/>
        <v xml:space="preserve"> 0 Financial</v>
      </c>
      <c r="B4998" s="44" t="str">
        <f t="shared" si="387"/>
        <v/>
      </c>
      <c r="C4998" s="44">
        <f t="shared" si="388"/>
        <v>0</v>
      </c>
      <c r="D4998" s="44" t="str">
        <f t="shared" si="389"/>
        <v>Financial</v>
      </c>
      <c r="E4998" s="44" t="e">
        <f>IF(VLOOKUP(S4998,'DD-Lookup'!$J$6:$L$50,3,FALSE)="Monthly",(YEAR(AC4998)-YEAR(AB4998))*12+MONTH(AC4998)-MONTH(AB4998)+1,(AC4998-AB4998+1))</f>
        <v>#N/A</v>
      </c>
      <c r="F4998" s="218" t="e">
        <f t="shared" si="390"/>
        <v>#N/A</v>
      </c>
    </row>
    <row r="4999" spans="1:6" x14ac:dyDescent="0.25">
      <c r="A4999" s="44" t="str">
        <f t="shared" si="386"/>
        <v xml:space="preserve"> 0 Financial</v>
      </c>
      <c r="B4999" s="44" t="str">
        <f t="shared" si="387"/>
        <v/>
      </c>
      <c r="C4999" s="44">
        <f t="shared" si="388"/>
        <v>0</v>
      </c>
      <c r="D4999" s="44" t="str">
        <f t="shared" si="389"/>
        <v>Financial</v>
      </c>
      <c r="E4999" s="44" t="e">
        <f>IF(VLOOKUP(S4999,'DD-Lookup'!$J$6:$L$50,3,FALSE)="Monthly",(YEAR(AC4999)-YEAR(AB4999))*12+MONTH(AC4999)-MONTH(AB4999)+1,(AC4999-AB4999+1))</f>
        <v>#N/A</v>
      </c>
      <c r="F4999" s="218" t="e">
        <f t="shared" si="390"/>
        <v>#N/A</v>
      </c>
    </row>
    <row r="5000" spans="1:6" x14ac:dyDescent="0.25">
      <c r="A5000" s="44" t="str">
        <f t="shared" si="386"/>
        <v xml:space="preserve"> 0 Financial</v>
      </c>
      <c r="B5000" s="44" t="str">
        <f t="shared" si="387"/>
        <v/>
      </c>
      <c r="C5000" s="44">
        <f t="shared" si="388"/>
        <v>0</v>
      </c>
      <c r="D5000" s="44" t="str">
        <f t="shared" si="389"/>
        <v>Financial</v>
      </c>
      <c r="E5000" s="44" t="e">
        <f>IF(VLOOKUP(S5000,'DD-Lookup'!$J$6:$L$50,3,FALSE)="Monthly",(YEAR(AC5000)-YEAR(AB5000))*12+MONTH(AC5000)-MONTH(AB5000)+1,(AC5000-AB5000+1))</f>
        <v>#N/A</v>
      </c>
      <c r="F5000" s="218" t="e">
        <f t="shared" si="390"/>
        <v>#N/A</v>
      </c>
    </row>
    <row r="5001" spans="1:6" x14ac:dyDescent="0.25">
      <c r="A5001" s="44" t="str">
        <f t="shared" si="386"/>
        <v xml:space="preserve"> 0 Financial</v>
      </c>
      <c r="B5001" s="44" t="str">
        <f t="shared" si="387"/>
        <v/>
      </c>
      <c r="C5001" s="44">
        <f t="shared" si="388"/>
        <v>0</v>
      </c>
      <c r="D5001" s="44" t="str">
        <f t="shared" si="389"/>
        <v>Financial</v>
      </c>
      <c r="E5001" s="44" t="e">
        <f>IF(VLOOKUP(S5001,'DD-Lookup'!$J$6:$L$50,3,FALSE)="Monthly",(YEAR(AC5001)-YEAR(AB5001))*12+MONTH(AC5001)-MONTH(AB5001)+1,(AC5001-AB5001+1))</f>
        <v>#N/A</v>
      </c>
      <c r="F5001" s="218" t="e">
        <f t="shared" si="390"/>
        <v>#N/A</v>
      </c>
    </row>
    <row r="5002" spans="1:6" x14ac:dyDescent="0.25">
      <c r="A5002" s="44" t="str">
        <f t="shared" ref="A5002:A5065" si="391">B5002&amp;" "&amp;C5002&amp;" "&amp;D5002</f>
        <v xml:space="preserve"> 0 Financial</v>
      </c>
      <c r="B5002" s="44" t="str">
        <f t="shared" si="387"/>
        <v/>
      </c>
      <c r="C5002" s="44">
        <f t="shared" si="388"/>
        <v>0</v>
      </c>
      <c r="D5002" s="44" t="str">
        <f t="shared" si="389"/>
        <v>Financial</v>
      </c>
      <c r="E5002" s="44" t="e">
        <f>IF(VLOOKUP(S5002,'DD-Lookup'!$J$6:$L$50,3,FALSE)="Monthly",(YEAR(AC5002)-YEAR(AB5002))*12+MONTH(AC5002)-MONTH(AB5002)+1,(AC5002-AB5002+1))</f>
        <v>#N/A</v>
      </c>
      <c r="F5002" s="218" t="e">
        <f t="shared" si="390"/>
        <v>#N/A</v>
      </c>
    </row>
    <row r="5003" spans="1:6" x14ac:dyDescent="0.25">
      <c r="A5003" s="44" t="str">
        <f t="shared" si="391"/>
        <v xml:space="preserve"> 0 Financial</v>
      </c>
      <c r="B5003" s="44" t="str">
        <f t="shared" ref="B5003:B5066" si="392">IF((LEFT(N5003,2)="US"),"US","")</f>
        <v/>
      </c>
      <c r="C5003" s="44">
        <f t="shared" ref="C5003:C5066" si="393">M5003</f>
        <v>0</v>
      </c>
      <c r="D5003" s="44" t="str">
        <f t="shared" ref="D5003:D5066" si="394">IF(ISNUMBER(FIND("Phy",N5003))=TRUE,"Physical","Financial")</f>
        <v>Financial</v>
      </c>
      <c r="E5003" s="44" t="e">
        <f>IF(VLOOKUP(S5003,'DD-Lookup'!$J$6:$L$50,3,FALSE)="Monthly",(YEAR(AC5003)-YEAR(AB5003))*12+MONTH(AC5003)-MONTH(AB5003)+1,(AC5003-AB5003+1))</f>
        <v>#N/A</v>
      </c>
      <c r="F5003" s="218" t="e">
        <f t="shared" ref="F5003:F5066" si="395">E5003*SUM(P5003:Q5003)</f>
        <v>#N/A</v>
      </c>
    </row>
    <row r="5004" spans="1:6" x14ac:dyDescent="0.25">
      <c r="A5004" s="44" t="str">
        <f t="shared" si="391"/>
        <v xml:space="preserve"> 0 Financial</v>
      </c>
      <c r="B5004" s="44" t="str">
        <f t="shared" si="392"/>
        <v/>
      </c>
      <c r="C5004" s="44">
        <f t="shared" si="393"/>
        <v>0</v>
      </c>
      <c r="D5004" s="44" t="str">
        <f t="shared" si="394"/>
        <v>Financial</v>
      </c>
      <c r="E5004" s="44" t="e">
        <f>IF(VLOOKUP(S5004,'DD-Lookup'!$J$6:$L$50,3,FALSE)="Monthly",(YEAR(AC5004)-YEAR(AB5004))*12+MONTH(AC5004)-MONTH(AB5004)+1,(AC5004-AB5004+1))</f>
        <v>#N/A</v>
      </c>
      <c r="F5004" s="218" t="e">
        <f t="shared" si="395"/>
        <v>#N/A</v>
      </c>
    </row>
    <row r="5005" spans="1:6" x14ac:dyDescent="0.25">
      <c r="A5005" s="44" t="str">
        <f t="shared" si="391"/>
        <v xml:space="preserve"> 0 Financial</v>
      </c>
      <c r="B5005" s="44" t="str">
        <f t="shared" si="392"/>
        <v/>
      </c>
      <c r="C5005" s="44">
        <f t="shared" si="393"/>
        <v>0</v>
      </c>
      <c r="D5005" s="44" t="str">
        <f t="shared" si="394"/>
        <v>Financial</v>
      </c>
      <c r="E5005" s="44" t="e">
        <f>IF(VLOOKUP(S5005,'DD-Lookup'!$J$6:$L$50,3,FALSE)="Monthly",(YEAR(AC5005)-YEAR(AB5005))*12+MONTH(AC5005)-MONTH(AB5005)+1,(AC5005-AB5005+1))</f>
        <v>#N/A</v>
      </c>
      <c r="F5005" s="218" t="e">
        <f t="shared" si="395"/>
        <v>#N/A</v>
      </c>
    </row>
    <row r="5006" spans="1:6" x14ac:dyDescent="0.25">
      <c r="A5006" s="44" t="str">
        <f t="shared" si="391"/>
        <v xml:space="preserve"> 0 Financial</v>
      </c>
      <c r="B5006" s="44" t="str">
        <f t="shared" si="392"/>
        <v/>
      </c>
      <c r="C5006" s="44">
        <f t="shared" si="393"/>
        <v>0</v>
      </c>
      <c r="D5006" s="44" t="str">
        <f t="shared" si="394"/>
        <v>Financial</v>
      </c>
      <c r="E5006" s="44" t="e">
        <f>IF(VLOOKUP(S5006,'DD-Lookup'!$J$6:$L$50,3,FALSE)="Monthly",(YEAR(AC5006)-YEAR(AB5006))*12+MONTH(AC5006)-MONTH(AB5006)+1,(AC5006-AB5006+1))</f>
        <v>#N/A</v>
      </c>
      <c r="F5006" s="218" t="e">
        <f t="shared" si="395"/>
        <v>#N/A</v>
      </c>
    </row>
    <row r="5007" spans="1:6" x14ac:dyDescent="0.25">
      <c r="A5007" s="44" t="str">
        <f t="shared" si="391"/>
        <v xml:space="preserve"> 0 Financial</v>
      </c>
      <c r="B5007" s="44" t="str">
        <f t="shared" si="392"/>
        <v/>
      </c>
      <c r="C5007" s="44">
        <f t="shared" si="393"/>
        <v>0</v>
      </c>
      <c r="D5007" s="44" t="str">
        <f t="shared" si="394"/>
        <v>Financial</v>
      </c>
      <c r="E5007" s="44" t="e">
        <f>IF(VLOOKUP(S5007,'DD-Lookup'!$J$6:$L$50,3,FALSE)="Monthly",(YEAR(AC5007)-YEAR(AB5007))*12+MONTH(AC5007)-MONTH(AB5007)+1,(AC5007-AB5007+1))</f>
        <v>#N/A</v>
      </c>
      <c r="F5007" s="218" t="e">
        <f t="shared" si="395"/>
        <v>#N/A</v>
      </c>
    </row>
    <row r="5008" spans="1:6" x14ac:dyDescent="0.25">
      <c r="A5008" s="44" t="str">
        <f t="shared" si="391"/>
        <v xml:space="preserve"> 0 Financial</v>
      </c>
      <c r="B5008" s="44" t="str">
        <f t="shared" si="392"/>
        <v/>
      </c>
      <c r="C5008" s="44">
        <f t="shared" si="393"/>
        <v>0</v>
      </c>
      <c r="D5008" s="44" t="str">
        <f t="shared" si="394"/>
        <v>Financial</v>
      </c>
      <c r="E5008" s="44" t="e">
        <f>IF(VLOOKUP(S5008,'DD-Lookup'!$J$6:$L$50,3,FALSE)="Monthly",(YEAR(AC5008)-YEAR(AB5008))*12+MONTH(AC5008)-MONTH(AB5008)+1,(AC5008-AB5008+1))</f>
        <v>#N/A</v>
      </c>
      <c r="F5008" s="218" t="e">
        <f t="shared" si="395"/>
        <v>#N/A</v>
      </c>
    </row>
    <row r="5009" spans="1:6" x14ac:dyDescent="0.25">
      <c r="A5009" s="44" t="str">
        <f t="shared" si="391"/>
        <v xml:space="preserve"> 0 Financial</v>
      </c>
      <c r="B5009" s="44" t="str">
        <f t="shared" si="392"/>
        <v/>
      </c>
      <c r="C5009" s="44">
        <f t="shared" si="393"/>
        <v>0</v>
      </c>
      <c r="D5009" s="44" t="str">
        <f t="shared" si="394"/>
        <v>Financial</v>
      </c>
      <c r="E5009" s="44" t="e">
        <f>IF(VLOOKUP(S5009,'DD-Lookup'!$J$6:$L$50,3,FALSE)="Monthly",(YEAR(AC5009)-YEAR(AB5009))*12+MONTH(AC5009)-MONTH(AB5009)+1,(AC5009-AB5009+1))</f>
        <v>#N/A</v>
      </c>
      <c r="F5009" s="218" t="e">
        <f t="shared" si="395"/>
        <v>#N/A</v>
      </c>
    </row>
    <row r="5010" spans="1:6" x14ac:dyDescent="0.25">
      <c r="A5010" s="44" t="str">
        <f t="shared" si="391"/>
        <v xml:space="preserve"> 0 Financial</v>
      </c>
      <c r="B5010" s="44" t="str">
        <f t="shared" si="392"/>
        <v/>
      </c>
      <c r="C5010" s="44">
        <f t="shared" si="393"/>
        <v>0</v>
      </c>
      <c r="D5010" s="44" t="str">
        <f t="shared" si="394"/>
        <v>Financial</v>
      </c>
      <c r="E5010" s="44" t="e">
        <f>IF(VLOOKUP(S5010,'DD-Lookup'!$J$6:$L$50,3,FALSE)="Monthly",(YEAR(AC5010)-YEAR(AB5010))*12+MONTH(AC5010)-MONTH(AB5010)+1,(AC5010-AB5010+1))</f>
        <v>#N/A</v>
      </c>
      <c r="F5010" s="218" t="e">
        <f t="shared" si="395"/>
        <v>#N/A</v>
      </c>
    </row>
    <row r="5011" spans="1:6" x14ac:dyDescent="0.25">
      <c r="A5011" s="44" t="str">
        <f t="shared" si="391"/>
        <v xml:space="preserve"> 0 Financial</v>
      </c>
      <c r="B5011" s="44" t="str">
        <f t="shared" si="392"/>
        <v/>
      </c>
      <c r="C5011" s="44">
        <f t="shared" si="393"/>
        <v>0</v>
      </c>
      <c r="D5011" s="44" t="str">
        <f t="shared" si="394"/>
        <v>Financial</v>
      </c>
      <c r="E5011" s="44" t="e">
        <f>IF(VLOOKUP(S5011,'DD-Lookup'!$J$6:$L$50,3,FALSE)="Monthly",(YEAR(AC5011)-YEAR(AB5011))*12+MONTH(AC5011)-MONTH(AB5011)+1,(AC5011-AB5011+1))</f>
        <v>#N/A</v>
      </c>
      <c r="F5011" s="218" t="e">
        <f t="shared" si="395"/>
        <v>#N/A</v>
      </c>
    </row>
    <row r="5012" spans="1:6" x14ac:dyDescent="0.25">
      <c r="A5012" s="44" t="str">
        <f t="shared" si="391"/>
        <v xml:space="preserve"> 0 Financial</v>
      </c>
      <c r="B5012" s="44" t="str">
        <f t="shared" si="392"/>
        <v/>
      </c>
      <c r="C5012" s="44">
        <f t="shared" si="393"/>
        <v>0</v>
      </c>
      <c r="D5012" s="44" t="str">
        <f t="shared" si="394"/>
        <v>Financial</v>
      </c>
      <c r="E5012" s="44" t="e">
        <f>IF(VLOOKUP(S5012,'DD-Lookup'!$J$6:$L$50,3,FALSE)="Monthly",(YEAR(AC5012)-YEAR(AB5012))*12+MONTH(AC5012)-MONTH(AB5012)+1,(AC5012-AB5012+1))</f>
        <v>#N/A</v>
      </c>
      <c r="F5012" s="218" t="e">
        <f t="shared" si="395"/>
        <v>#N/A</v>
      </c>
    </row>
    <row r="5013" spans="1:6" x14ac:dyDescent="0.25">
      <c r="A5013" s="44" t="str">
        <f t="shared" si="391"/>
        <v xml:space="preserve"> 0 Financial</v>
      </c>
      <c r="B5013" s="44" t="str">
        <f t="shared" si="392"/>
        <v/>
      </c>
      <c r="C5013" s="44">
        <f t="shared" si="393"/>
        <v>0</v>
      </c>
      <c r="D5013" s="44" t="str">
        <f t="shared" si="394"/>
        <v>Financial</v>
      </c>
      <c r="E5013" s="44" t="e">
        <f>IF(VLOOKUP(S5013,'DD-Lookup'!$J$6:$L$50,3,FALSE)="Monthly",(YEAR(AC5013)-YEAR(AB5013))*12+MONTH(AC5013)-MONTH(AB5013)+1,(AC5013-AB5013+1))</f>
        <v>#N/A</v>
      </c>
      <c r="F5013" s="218" t="e">
        <f t="shared" si="395"/>
        <v>#N/A</v>
      </c>
    </row>
    <row r="5014" spans="1:6" x14ac:dyDescent="0.25">
      <c r="A5014" s="44" t="str">
        <f t="shared" si="391"/>
        <v xml:space="preserve"> 0 Financial</v>
      </c>
      <c r="B5014" s="44" t="str">
        <f t="shared" si="392"/>
        <v/>
      </c>
      <c r="C5014" s="44">
        <f t="shared" si="393"/>
        <v>0</v>
      </c>
      <c r="D5014" s="44" t="str">
        <f t="shared" si="394"/>
        <v>Financial</v>
      </c>
      <c r="E5014" s="44" t="e">
        <f>IF(VLOOKUP(S5014,'DD-Lookup'!$J$6:$L$50,3,FALSE)="Monthly",(YEAR(AC5014)-YEAR(AB5014))*12+MONTH(AC5014)-MONTH(AB5014)+1,(AC5014-AB5014+1))</f>
        <v>#N/A</v>
      </c>
      <c r="F5014" s="218" t="e">
        <f t="shared" si="395"/>
        <v>#N/A</v>
      </c>
    </row>
    <row r="5015" spans="1:6" x14ac:dyDescent="0.25">
      <c r="A5015" s="44" t="str">
        <f t="shared" si="391"/>
        <v xml:space="preserve"> 0 Financial</v>
      </c>
      <c r="B5015" s="44" t="str">
        <f t="shared" si="392"/>
        <v/>
      </c>
      <c r="C5015" s="44">
        <f t="shared" si="393"/>
        <v>0</v>
      </c>
      <c r="D5015" s="44" t="str">
        <f t="shared" si="394"/>
        <v>Financial</v>
      </c>
      <c r="E5015" s="44" t="e">
        <f>IF(VLOOKUP(S5015,'DD-Lookup'!$J$6:$L$50,3,FALSE)="Monthly",(YEAR(AC5015)-YEAR(AB5015))*12+MONTH(AC5015)-MONTH(AB5015)+1,(AC5015-AB5015+1))</f>
        <v>#N/A</v>
      </c>
      <c r="F5015" s="218" t="e">
        <f t="shared" si="395"/>
        <v>#N/A</v>
      </c>
    </row>
    <row r="5016" spans="1:6" x14ac:dyDescent="0.25">
      <c r="A5016" s="44" t="str">
        <f t="shared" si="391"/>
        <v xml:space="preserve"> 0 Financial</v>
      </c>
      <c r="B5016" s="44" t="str">
        <f t="shared" si="392"/>
        <v/>
      </c>
      <c r="C5016" s="44">
        <f t="shared" si="393"/>
        <v>0</v>
      </c>
      <c r="D5016" s="44" t="str">
        <f t="shared" si="394"/>
        <v>Financial</v>
      </c>
      <c r="E5016" s="44" t="e">
        <f>IF(VLOOKUP(S5016,'DD-Lookup'!$J$6:$L$50,3,FALSE)="Monthly",(YEAR(AC5016)-YEAR(AB5016))*12+MONTH(AC5016)-MONTH(AB5016)+1,(AC5016-AB5016+1))</f>
        <v>#N/A</v>
      </c>
      <c r="F5016" s="218" t="e">
        <f t="shared" si="395"/>
        <v>#N/A</v>
      </c>
    </row>
    <row r="5017" spans="1:6" x14ac:dyDescent="0.25">
      <c r="A5017" s="44" t="str">
        <f t="shared" si="391"/>
        <v xml:space="preserve"> 0 Financial</v>
      </c>
      <c r="B5017" s="44" t="str">
        <f t="shared" si="392"/>
        <v/>
      </c>
      <c r="C5017" s="44">
        <f t="shared" si="393"/>
        <v>0</v>
      </c>
      <c r="D5017" s="44" t="str">
        <f t="shared" si="394"/>
        <v>Financial</v>
      </c>
      <c r="E5017" s="44" t="e">
        <f>IF(VLOOKUP(S5017,'DD-Lookup'!$J$6:$L$50,3,FALSE)="Monthly",(YEAR(AC5017)-YEAR(AB5017))*12+MONTH(AC5017)-MONTH(AB5017)+1,(AC5017-AB5017+1))</f>
        <v>#N/A</v>
      </c>
      <c r="F5017" s="218" t="e">
        <f t="shared" si="395"/>
        <v>#N/A</v>
      </c>
    </row>
    <row r="5018" spans="1:6" x14ac:dyDescent="0.25">
      <c r="A5018" s="44" t="str">
        <f t="shared" si="391"/>
        <v xml:space="preserve"> 0 Financial</v>
      </c>
      <c r="B5018" s="44" t="str">
        <f t="shared" si="392"/>
        <v/>
      </c>
      <c r="C5018" s="44">
        <f t="shared" si="393"/>
        <v>0</v>
      </c>
      <c r="D5018" s="44" t="str">
        <f t="shared" si="394"/>
        <v>Financial</v>
      </c>
      <c r="E5018" s="44" t="e">
        <f>IF(VLOOKUP(S5018,'DD-Lookup'!$J$6:$L$50,3,FALSE)="Monthly",(YEAR(AC5018)-YEAR(AB5018))*12+MONTH(AC5018)-MONTH(AB5018)+1,(AC5018-AB5018+1))</f>
        <v>#N/A</v>
      </c>
      <c r="F5018" s="218" t="e">
        <f t="shared" si="395"/>
        <v>#N/A</v>
      </c>
    </row>
    <row r="5019" spans="1:6" x14ac:dyDescent="0.25">
      <c r="A5019" s="44" t="str">
        <f t="shared" si="391"/>
        <v xml:space="preserve"> 0 Financial</v>
      </c>
      <c r="B5019" s="44" t="str">
        <f t="shared" si="392"/>
        <v/>
      </c>
      <c r="C5019" s="44">
        <f t="shared" si="393"/>
        <v>0</v>
      </c>
      <c r="D5019" s="44" t="str">
        <f t="shared" si="394"/>
        <v>Financial</v>
      </c>
      <c r="E5019" s="44" t="e">
        <f>IF(VLOOKUP(S5019,'DD-Lookup'!$J$6:$L$50,3,FALSE)="Monthly",(YEAR(AC5019)-YEAR(AB5019))*12+MONTH(AC5019)-MONTH(AB5019)+1,(AC5019-AB5019+1))</f>
        <v>#N/A</v>
      </c>
      <c r="F5019" s="218" t="e">
        <f t="shared" si="395"/>
        <v>#N/A</v>
      </c>
    </row>
    <row r="5020" spans="1:6" x14ac:dyDescent="0.25">
      <c r="A5020" s="44" t="str">
        <f t="shared" si="391"/>
        <v xml:space="preserve"> 0 Financial</v>
      </c>
      <c r="B5020" s="44" t="str">
        <f t="shared" si="392"/>
        <v/>
      </c>
      <c r="C5020" s="44">
        <f t="shared" si="393"/>
        <v>0</v>
      </c>
      <c r="D5020" s="44" t="str">
        <f t="shared" si="394"/>
        <v>Financial</v>
      </c>
      <c r="E5020" s="44" t="e">
        <f>IF(VLOOKUP(S5020,'DD-Lookup'!$J$6:$L$50,3,FALSE)="Monthly",(YEAR(AC5020)-YEAR(AB5020))*12+MONTH(AC5020)-MONTH(AB5020)+1,(AC5020-AB5020+1))</f>
        <v>#N/A</v>
      </c>
      <c r="F5020" s="218" t="e">
        <f t="shared" si="395"/>
        <v>#N/A</v>
      </c>
    </row>
    <row r="5021" spans="1:6" x14ac:dyDescent="0.25">
      <c r="A5021" s="44" t="str">
        <f t="shared" si="391"/>
        <v xml:space="preserve"> 0 Financial</v>
      </c>
      <c r="B5021" s="44" t="str">
        <f t="shared" si="392"/>
        <v/>
      </c>
      <c r="C5021" s="44">
        <f t="shared" si="393"/>
        <v>0</v>
      </c>
      <c r="D5021" s="44" t="str">
        <f t="shared" si="394"/>
        <v>Financial</v>
      </c>
      <c r="E5021" s="44" t="e">
        <f>IF(VLOOKUP(S5021,'DD-Lookup'!$J$6:$L$50,3,FALSE)="Monthly",(YEAR(AC5021)-YEAR(AB5021))*12+MONTH(AC5021)-MONTH(AB5021)+1,(AC5021-AB5021+1))</f>
        <v>#N/A</v>
      </c>
      <c r="F5021" s="218" t="e">
        <f t="shared" si="395"/>
        <v>#N/A</v>
      </c>
    </row>
    <row r="5022" spans="1:6" x14ac:dyDescent="0.25">
      <c r="A5022" s="44" t="str">
        <f t="shared" si="391"/>
        <v xml:space="preserve"> 0 Financial</v>
      </c>
      <c r="B5022" s="44" t="str">
        <f t="shared" si="392"/>
        <v/>
      </c>
      <c r="C5022" s="44">
        <f t="shared" si="393"/>
        <v>0</v>
      </c>
      <c r="D5022" s="44" t="str">
        <f t="shared" si="394"/>
        <v>Financial</v>
      </c>
      <c r="E5022" s="44" t="e">
        <f>IF(VLOOKUP(S5022,'DD-Lookup'!$J$6:$L$50,3,FALSE)="Monthly",(YEAR(AC5022)-YEAR(AB5022))*12+MONTH(AC5022)-MONTH(AB5022)+1,(AC5022-AB5022+1))</f>
        <v>#N/A</v>
      </c>
      <c r="F5022" s="218" t="e">
        <f t="shared" si="395"/>
        <v>#N/A</v>
      </c>
    </row>
    <row r="5023" spans="1:6" x14ac:dyDescent="0.25">
      <c r="A5023" s="44" t="str">
        <f t="shared" si="391"/>
        <v xml:space="preserve"> 0 Financial</v>
      </c>
      <c r="B5023" s="44" t="str">
        <f t="shared" si="392"/>
        <v/>
      </c>
      <c r="C5023" s="44">
        <f t="shared" si="393"/>
        <v>0</v>
      </c>
      <c r="D5023" s="44" t="str">
        <f t="shared" si="394"/>
        <v>Financial</v>
      </c>
      <c r="E5023" s="44" t="e">
        <f>IF(VLOOKUP(S5023,'DD-Lookup'!$J$6:$L$50,3,FALSE)="Monthly",(YEAR(AC5023)-YEAR(AB5023))*12+MONTH(AC5023)-MONTH(AB5023)+1,(AC5023-AB5023+1))</f>
        <v>#N/A</v>
      </c>
      <c r="F5023" s="218" t="e">
        <f t="shared" si="395"/>
        <v>#N/A</v>
      </c>
    </row>
    <row r="5024" spans="1:6" x14ac:dyDescent="0.25">
      <c r="A5024" s="44" t="str">
        <f t="shared" si="391"/>
        <v xml:space="preserve"> 0 Financial</v>
      </c>
      <c r="B5024" s="44" t="str">
        <f t="shared" si="392"/>
        <v/>
      </c>
      <c r="C5024" s="44">
        <f t="shared" si="393"/>
        <v>0</v>
      </c>
      <c r="D5024" s="44" t="str">
        <f t="shared" si="394"/>
        <v>Financial</v>
      </c>
      <c r="E5024" s="44" t="e">
        <f>IF(VLOOKUP(S5024,'DD-Lookup'!$J$6:$L$50,3,FALSE)="Monthly",(YEAR(AC5024)-YEAR(AB5024))*12+MONTH(AC5024)-MONTH(AB5024)+1,(AC5024-AB5024+1))</f>
        <v>#N/A</v>
      </c>
      <c r="F5024" s="218" t="e">
        <f t="shared" si="395"/>
        <v>#N/A</v>
      </c>
    </row>
    <row r="5025" spans="1:6" x14ac:dyDescent="0.25">
      <c r="A5025" s="44" t="str">
        <f t="shared" si="391"/>
        <v xml:space="preserve"> 0 Financial</v>
      </c>
      <c r="B5025" s="44" t="str">
        <f t="shared" si="392"/>
        <v/>
      </c>
      <c r="C5025" s="44">
        <f t="shared" si="393"/>
        <v>0</v>
      </c>
      <c r="D5025" s="44" t="str">
        <f t="shared" si="394"/>
        <v>Financial</v>
      </c>
      <c r="E5025" s="44" t="e">
        <f>IF(VLOOKUP(S5025,'DD-Lookup'!$J$6:$L$50,3,FALSE)="Monthly",(YEAR(AC5025)-YEAR(AB5025))*12+MONTH(AC5025)-MONTH(AB5025)+1,(AC5025-AB5025+1))</f>
        <v>#N/A</v>
      </c>
      <c r="F5025" s="218" t="e">
        <f t="shared" si="395"/>
        <v>#N/A</v>
      </c>
    </row>
    <row r="5026" spans="1:6" x14ac:dyDescent="0.25">
      <c r="A5026" s="44" t="str">
        <f t="shared" si="391"/>
        <v xml:space="preserve"> 0 Financial</v>
      </c>
      <c r="B5026" s="44" t="str">
        <f t="shared" si="392"/>
        <v/>
      </c>
      <c r="C5026" s="44">
        <f t="shared" si="393"/>
        <v>0</v>
      </c>
      <c r="D5026" s="44" t="str">
        <f t="shared" si="394"/>
        <v>Financial</v>
      </c>
      <c r="E5026" s="44" t="e">
        <f>IF(VLOOKUP(S5026,'DD-Lookup'!$J$6:$L$50,3,FALSE)="Monthly",(YEAR(AC5026)-YEAR(AB5026))*12+MONTH(AC5026)-MONTH(AB5026)+1,(AC5026-AB5026+1))</f>
        <v>#N/A</v>
      </c>
      <c r="F5026" s="218" t="e">
        <f t="shared" si="395"/>
        <v>#N/A</v>
      </c>
    </row>
    <row r="5027" spans="1:6" x14ac:dyDescent="0.25">
      <c r="A5027" s="44" t="str">
        <f t="shared" si="391"/>
        <v xml:space="preserve"> 0 Financial</v>
      </c>
      <c r="B5027" s="44" t="str">
        <f t="shared" si="392"/>
        <v/>
      </c>
      <c r="C5027" s="44">
        <f t="shared" si="393"/>
        <v>0</v>
      </c>
      <c r="D5027" s="44" t="str">
        <f t="shared" si="394"/>
        <v>Financial</v>
      </c>
      <c r="E5027" s="44" t="e">
        <f>IF(VLOOKUP(S5027,'DD-Lookup'!$J$6:$L$50,3,FALSE)="Monthly",(YEAR(AC5027)-YEAR(AB5027))*12+MONTH(AC5027)-MONTH(AB5027)+1,(AC5027-AB5027+1))</f>
        <v>#N/A</v>
      </c>
      <c r="F5027" s="218" t="e">
        <f t="shared" si="395"/>
        <v>#N/A</v>
      </c>
    </row>
    <row r="5028" spans="1:6" x14ac:dyDescent="0.25">
      <c r="A5028" s="44" t="str">
        <f t="shared" si="391"/>
        <v xml:space="preserve"> 0 Financial</v>
      </c>
      <c r="B5028" s="44" t="str">
        <f t="shared" si="392"/>
        <v/>
      </c>
      <c r="C5028" s="44">
        <f t="shared" si="393"/>
        <v>0</v>
      </c>
      <c r="D5028" s="44" t="str">
        <f t="shared" si="394"/>
        <v>Financial</v>
      </c>
      <c r="E5028" s="44" t="e">
        <f>IF(VLOOKUP(S5028,'DD-Lookup'!$J$6:$L$50,3,FALSE)="Monthly",(YEAR(AC5028)-YEAR(AB5028))*12+MONTH(AC5028)-MONTH(AB5028)+1,(AC5028-AB5028+1))</f>
        <v>#N/A</v>
      </c>
      <c r="F5028" s="218" t="e">
        <f t="shared" si="395"/>
        <v>#N/A</v>
      </c>
    </row>
    <row r="5029" spans="1:6" x14ac:dyDescent="0.25">
      <c r="A5029" s="44" t="str">
        <f t="shared" si="391"/>
        <v xml:space="preserve"> 0 Financial</v>
      </c>
      <c r="B5029" s="44" t="str">
        <f t="shared" si="392"/>
        <v/>
      </c>
      <c r="C5029" s="44">
        <f t="shared" si="393"/>
        <v>0</v>
      </c>
      <c r="D5029" s="44" t="str">
        <f t="shared" si="394"/>
        <v>Financial</v>
      </c>
      <c r="E5029" s="44" t="e">
        <f>IF(VLOOKUP(S5029,'DD-Lookup'!$J$6:$L$50,3,FALSE)="Monthly",(YEAR(AC5029)-YEAR(AB5029))*12+MONTH(AC5029)-MONTH(AB5029)+1,(AC5029-AB5029+1))</f>
        <v>#N/A</v>
      </c>
      <c r="F5029" s="218" t="e">
        <f t="shared" si="395"/>
        <v>#N/A</v>
      </c>
    </row>
    <row r="5030" spans="1:6" x14ac:dyDescent="0.25">
      <c r="A5030" s="44" t="str">
        <f t="shared" si="391"/>
        <v xml:space="preserve"> 0 Financial</v>
      </c>
      <c r="B5030" s="44" t="str">
        <f t="shared" si="392"/>
        <v/>
      </c>
      <c r="C5030" s="44">
        <f t="shared" si="393"/>
        <v>0</v>
      </c>
      <c r="D5030" s="44" t="str">
        <f t="shared" si="394"/>
        <v>Financial</v>
      </c>
      <c r="E5030" s="44" t="e">
        <f>IF(VLOOKUP(S5030,'DD-Lookup'!$J$6:$L$50,3,FALSE)="Monthly",(YEAR(AC5030)-YEAR(AB5030))*12+MONTH(AC5030)-MONTH(AB5030)+1,(AC5030-AB5030+1))</f>
        <v>#N/A</v>
      </c>
      <c r="F5030" s="218" t="e">
        <f t="shared" si="395"/>
        <v>#N/A</v>
      </c>
    </row>
    <row r="5031" spans="1:6" x14ac:dyDescent="0.25">
      <c r="A5031" s="44" t="str">
        <f t="shared" si="391"/>
        <v xml:space="preserve"> 0 Financial</v>
      </c>
      <c r="B5031" s="44" t="str">
        <f t="shared" si="392"/>
        <v/>
      </c>
      <c r="C5031" s="44">
        <f t="shared" si="393"/>
        <v>0</v>
      </c>
      <c r="D5031" s="44" t="str">
        <f t="shared" si="394"/>
        <v>Financial</v>
      </c>
      <c r="E5031" s="44" t="e">
        <f>IF(VLOOKUP(S5031,'DD-Lookup'!$J$6:$L$50,3,FALSE)="Monthly",(YEAR(AC5031)-YEAR(AB5031))*12+MONTH(AC5031)-MONTH(AB5031)+1,(AC5031-AB5031+1))</f>
        <v>#N/A</v>
      </c>
      <c r="F5031" s="218" t="e">
        <f t="shared" si="395"/>
        <v>#N/A</v>
      </c>
    </row>
    <row r="5032" spans="1:6" x14ac:dyDescent="0.25">
      <c r="A5032" s="44" t="str">
        <f t="shared" si="391"/>
        <v xml:space="preserve"> 0 Financial</v>
      </c>
      <c r="B5032" s="44" t="str">
        <f t="shared" si="392"/>
        <v/>
      </c>
      <c r="C5032" s="44">
        <f t="shared" si="393"/>
        <v>0</v>
      </c>
      <c r="D5032" s="44" t="str">
        <f t="shared" si="394"/>
        <v>Financial</v>
      </c>
      <c r="E5032" s="44" t="e">
        <f>IF(VLOOKUP(S5032,'DD-Lookup'!$J$6:$L$50,3,FALSE)="Monthly",(YEAR(AC5032)-YEAR(AB5032))*12+MONTH(AC5032)-MONTH(AB5032)+1,(AC5032-AB5032+1))</f>
        <v>#N/A</v>
      </c>
      <c r="F5032" s="218" t="e">
        <f t="shared" si="395"/>
        <v>#N/A</v>
      </c>
    </row>
    <row r="5033" spans="1:6" x14ac:dyDescent="0.25">
      <c r="A5033" s="44" t="str">
        <f t="shared" si="391"/>
        <v xml:space="preserve"> 0 Financial</v>
      </c>
      <c r="B5033" s="44" t="str">
        <f t="shared" si="392"/>
        <v/>
      </c>
      <c r="C5033" s="44">
        <f t="shared" si="393"/>
        <v>0</v>
      </c>
      <c r="D5033" s="44" t="str">
        <f t="shared" si="394"/>
        <v>Financial</v>
      </c>
      <c r="E5033" s="44" t="e">
        <f>IF(VLOOKUP(S5033,'DD-Lookup'!$J$6:$L$50,3,FALSE)="Monthly",(YEAR(AC5033)-YEAR(AB5033))*12+MONTH(AC5033)-MONTH(AB5033)+1,(AC5033-AB5033+1))</f>
        <v>#N/A</v>
      </c>
      <c r="F5033" s="218" t="e">
        <f t="shared" si="395"/>
        <v>#N/A</v>
      </c>
    </row>
    <row r="5034" spans="1:6" x14ac:dyDescent="0.25">
      <c r="A5034" s="44" t="str">
        <f t="shared" si="391"/>
        <v xml:space="preserve"> 0 Financial</v>
      </c>
      <c r="B5034" s="44" t="str">
        <f t="shared" si="392"/>
        <v/>
      </c>
      <c r="C5034" s="44">
        <f t="shared" si="393"/>
        <v>0</v>
      </c>
      <c r="D5034" s="44" t="str">
        <f t="shared" si="394"/>
        <v>Financial</v>
      </c>
      <c r="E5034" s="44" t="e">
        <f>IF(VLOOKUP(S5034,'DD-Lookup'!$J$6:$L$50,3,FALSE)="Monthly",(YEAR(AC5034)-YEAR(AB5034))*12+MONTH(AC5034)-MONTH(AB5034)+1,(AC5034-AB5034+1))</f>
        <v>#N/A</v>
      </c>
      <c r="F5034" s="218" t="e">
        <f t="shared" si="395"/>
        <v>#N/A</v>
      </c>
    </row>
    <row r="5035" spans="1:6" x14ac:dyDescent="0.25">
      <c r="A5035" s="44" t="str">
        <f t="shared" si="391"/>
        <v xml:space="preserve"> 0 Financial</v>
      </c>
      <c r="B5035" s="44" t="str">
        <f t="shared" si="392"/>
        <v/>
      </c>
      <c r="C5035" s="44">
        <f t="shared" si="393"/>
        <v>0</v>
      </c>
      <c r="D5035" s="44" t="str">
        <f t="shared" si="394"/>
        <v>Financial</v>
      </c>
      <c r="E5035" s="44" t="e">
        <f>IF(VLOOKUP(S5035,'DD-Lookup'!$J$6:$L$50,3,FALSE)="Monthly",(YEAR(AC5035)-YEAR(AB5035))*12+MONTH(AC5035)-MONTH(AB5035)+1,(AC5035-AB5035+1))</f>
        <v>#N/A</v>
      </c>
      <c r="F5035" s="218" t="e">
        <f t="shared" si="395"/>
        <v>#N/A</v>
      </c>
    </row>
    <row r="5036" spans="1:6" x14ac:dyDescent="0.25">
      <c r="A5036" s="44" t="str">
        <f t="shared" si="391"/>
        <v xml:space="preserve"> 0 Financial</v>
      </c>
      <c r="B5036" s="44" t="str">
        <f t="shared" si="392"/>
        <v/>
      </c>
      <c r="C5036" s="44">
        <f t="shared" si="393"/>
        <v>0</v>
      </c>
      <c r="D5036" s="44" t="str">
        <f t="shared" si="394"/>
        <v>Financial</v>
      </c>
      <c r="E5036" s="44" t="e">
        <f>IF(VLOOKUP(S5036,'DD-Lookup'!$J$6:$L$50,3,FALSE)="Monthly",(YEAR(AC5036)-YEAR(AB5036))*12+MONTH(AC5036)-MONTH(AB5036)+1,(AC5036-AB5036+1))</f>
        <v>#N/A</v>
      </c>
      <c r="F5036" s="218" t="e">
        <f t="shared" si="395"/>
        <v>#N/A</v>
      </c>
    </row>
    <row r="5037" spans="1:6" x14ac:dyDescent="0.25">
      <c r="A5037" s="44" t="str">
        <f t="shared" si="391"/>
        <v xml:space="preserve"> 0 Financial</v>
      </c>
      <c r="B5037" s="44" t="str">
        <f t="shared" si="392"/>
        <v/>
      </c>
      <c r="C5037" s="44">
        <f t="shared" si="393"/>
        <v>0</v>
      </c>
      <c r="D5037" s="44" t="str">
        <f t="shared" si="394"/>
        <v>Financial</v>
      </c>
      <c r="E5037" s="44" t="e">
        <f>IF(VLOOKUP(S5037,'DD-Lookup'!$J$6:$L$50,3,FALSE)="Monthly",(YEAR(AC5037)-YEAR(AB5037))*12+MONTH(AC5037)-MONTH(AB5037)+1,(AC5037-AB5037+1))</f>
        <v>#N/A</v>
      </c>
      <c r="F5037" s="218" t="e">
        <f t="shared" si="395"/>
        <v>#N/A</v>
      </c>
    </row>
    <row r="5038" spans="1:6" x14ac:dyDescent="0.25">
      <c r="A5038" s="44" t="str">
        <f t="shared" si="391"/>
        <v xml:space="preserve"> 0 Financial</v>
      </c>
      <c r="B5038" s="44" t="str">
        <f t="shared" si="392"/>
        <v/>
      </c>
      <c r="C5038" s="44">
        <f t="shared" si="393"/>
        <v>0</v>
      </c>
      <c r="D5038" s="44" t="str">
        <f t="shared" si="394"/>
        <v>Financial</v>
      </c>
      <c r="E5038" s="44" t="e">
        <f>IF(VLOOKUP(S5038,'DD-Lookup'!$J$6:$L$50,3,FALSE)="Monthly",(YEAR(AC5038)-YEAR(AB5038))*12+MONTH(AC5038)-MONTH(AB5038)+1,(AC5038-AB5038+1))</f>
        <v>#N/A</v>
      </c>
      <c r="F5038" s="218" t="e">
        <f t="shared" si="395"/>
        <v>#N/A</v>
      </c>
    </row>
    <row r="5039" spans="1:6" x14ac:dyDescent="0.25">
      <c r="A5039" s="44" t="str">
        <f t="shared" si="391"/>
        <v xml:space="preserve"> 0 Financial</v>
      </c>
      <c r="B5039" s="44" t="str">
        <f t="shared" si="392"/>
        <v/>
      </c>
      <c r="C5039" s="44">
        <f t="shared" si="393"/>
        <v>0</v>
      </c>
      <c r="D5039" s="44" t="str">
        <f t="shared" si="394"/>
        <v>Financial</v>
      </c>
      <c r="E5039" s="44" t="e">
        <f>IF(VLOOKUP(S5039,'DD-Lookup'!$J$6:$L$50,3,FALSE)="Monthly",(YEAR(AC5039)-YEAR(AB5039))*12+MONTH(AC5039)-MONTH(AB5039)+1,(AC5039-AB5039+1))</f>
        <v>#N/A</v>
      </c>
      <c r="F5039" s="218" t="e">
        <f t="shared" si="395"/>
        <v>#N/A</v>
      </c>
    </row>
    <row r="5040" spans="1:6" x14ac:dyDescent="0.25">
      <c r="A5040" s="44" t="str">
        <f t="shared" si="391"/>
        <v xml:space="preserve"> 0 Financial</v>
      </c>
      <c r="B5040" s="44" t="str">
        <f t="shared" si="392"/>
        <v/>
      </c>
      <c r="C5040" s="44">
        <f t="shared" si="393"/>
        <v>0</v>
      </c>
      <c r="D5040" s="44" t="str">
        <f t="shared" si="394"/>
        <v>Financial</v>
      </c>
      <c r="E5040" s="44" t="e">
        <f>IF(VLOOKUP(S5040,'DD-Lookup'!$J$6:$L$50,3,FALSE)="Monthly",(YEAR(AC5040)-YEAR(AB5040))*12+MONTH(AC5040)-MONTH(AB5040)+1,(AC5040-AB5040+1))</f>
        <v>#N/A</v>
      </c>
      <c r="F5040" s="218" t="e">
        <f t="shared" si="395"/>
        <v>#N/A</v>
      </c>
    </row>
    <row r="5041" spans="1:6" x14ac:dyDescent="0.25">
      <c r="A5041" s="44" t="str">
        <f t="shared" si="391"/>
        <v xml:space="preserve"> 0 Financial</v>
      </c>
      <c r="B5041" s="44" t="str">
        <f t="shared" si="392"/>
        <v/>
      </c>
      <c r="C5041" s="44">
        <f t="shared" si="393"/>
        <v>0</v>
      </c>
      <c r="D5041" s="44" t="str">
        <f t="shared" si="394"/>
        <v>Financial</v>
      </c>
      <c r="E5041" s="44" t="e">
        <f>IF(VLOOKUP(S5041,'DD-Lookup'!$J$6:$L$50,3,FALSE)="Monthly",(YEAR(AC5041)-YEAR(AB5041))*12+MONTH(AC5041)-MONTH(AB5041)+1,(AC5041-AB5041+1))</f>
        <v>#N/A</v>
      </c>
      <c r="F5041" s="218" t="e">
        <f t="shared" si="395"/>
        <v>#N/A</v>
      </c>
    </row>
    <row r="5042" spans="1:6" x14ac:dyDescent="0.25">
      <c r="A5042" s="44" t="str">
        <f t="shared" si="391"/>
        <v xml:space="preserve"> 0 Financial</v>
      </c>
      <c r="B5042" s="44" t="str">
        <f t="shared" si="392"/>
        <v/>
      </c>
      <c r="C5042" s="44">
        <f t="shared" si="393"/>
        <v>0</v>
      </c>
      <c r="D5042" s="44" t="str">
        <f t="shared" si="394"/>
        <v>Financial</v>
      </c>
      <c r="E5042" s="44" t="e">
        <f>IF(VLOOKUP(S5042,'DD-Lookup'!$J$6:$L$50,3,FALSE)="Monthly",(YEAR(AC5042)-YEAR(AB5042))*12+MONTH(AC5042)-MONTH(AB5042)+1,(AC5042-AB5042+1))</f>
        <v>#N/A</v>
      </c>
      <c r="F5042" s="218" t="e">
        <f t="shared" si="395"/>
        <v>#N/A</v>
      </c>
    </row>
    <row r="5043" spans="1:6" x14ac:dyDescent="0.25">
      <c r="A5043" s="44" t="str">
        <f t="shared" si="391"/>
        <v xml:space="preserve"> 0 Financial</v>
      </c>
      <c r="B5043" s="44" t="str">
        <f t="shared" si="392"/>
        <v/>
      </c>
      <c r="C5043" s="44">
        <f t="shared" si="393"/>
        <v>0</v>
      </c>
      <c r="D5043" s="44" t="str">
        <f t="shared" si="394"/>
        <v>Financial</v>
      </c>
      <c r="E5043" s="44" t="e">
        <f>IF(VLOOKUP(S5043,'DD-Lookup'!$J$6:$L$50,3,FALSE)="Monthly",(YEAR(AC5043)-YEAR(AB5043))*12+MONTH(AC5043)-MONTH(AB5043)+1,(AC5043-AB5043+1))</f>
        <v>#N/A</v>
      </c>
      <c r="F5043" s="218" t="e">
        <f t="shared" si="395"/>
        <v>#N/A</v>
      </c>
    </row>
    <row r="5044" spans="1:6" x14ac:dyDescent="0.25">
      <c r="A5044" s="44" t="str">
        <f t="shared" si="391"/>
        <v xml:space="preserve"> 0 Financial</v>
      </c>
      <c r="B5044" s="44" t="str">
        <f t="shared" si="392"/>
        <v/>
      </c>
      <c r="C5044" s="44">
        <f t="shared" si="393"/>
        <v>0</v>
      </c>
      <c r="D5044" s="44" t="str">
        <f t="shared" si="394"/>
        <v>Financial</v>
      </c>
      <c r="E5044" s="44" t="e">
        <f>IF(VLOOKUP(S5044,'DD-Lookup'!$J$6:$L$50,3,FALSE)="Monthly",(YEAR(AC5044)-YEAR(AB5044))*12+MONTH(AC5044)-MONTH(AB5044)+1,(AC5044-AB5044+1))</f>
        <v>#N/A</v>
      </c>
      <c r="F5044" s="218" t="e">
        <f t="shared" si="395"/>
        <v>#N/A</v>
      </c>
    </row>
    <row r="5045" spans="1:6" x14ac:dyDescent="0.25">
      <c r="A5045" s="44" t="str">
        <f t="shared" si="391"/>
        <v xml:space="preserve"> 0 Financial</v>
      </c>
      <c r="B5045" s="44" t="str">
        <f t="shared" si="392"/>
        <v/>
      </c>
      <c r="C5045" s="44">
        <f t="shared" si="393"/>
        <v>0</v>
      </c>
      <c r="D5045" s="44" t="str">
        <f t="shared" si="394"/>
        <v>Financial</v>
      </c>
      <c r="E5045" s="44" t="e">
        <f>IF(VLOOKUP(S5045,'DD-Lookup'!$J$6:$L$50,3,FALSE)="Monthly",(YEAR(AC5045)-YEAR(AB5045))*12+MONTH(AC5045)-MONTH(AB5045)+1,(AC5045-AB5045+1))</f>
        <v>#N/A</v>
      </c>
      <c r="F5045" s="218" t="e">
        <f t="shared" si="395"/>
        <v>#N/A</v>
      </c>
    </row>
    <row r="5046" spans="1:6" x14ac:dyDescent="0.25">
      <c r="A5046" s="44" t="str">
        <f t="shared" si="391"/>
        <v xml:space="preserve"> 0 Financial</v>
      </c>
      <c r="B5046" s="44" t="str">
        <f t="shared" si="392"/>
        <v/>
      </c>
      <c r="C5046" s="44">
        <f t="shared" si="393"/>
        <v>0</v>
      </c>
      <c r="D5046" s="44" t="str">
        <f t="shared" si="394"/>
        <v>Financial</v>
      </c>
      <c r="E5046" s="44" t="e">
        <f>IF(VLOOKUP(S5046,'DD-Lookup'!$J$6:$L$50,3,FALSE)="Monthly",(YEAR(AC5046)-YEAR(AB5046))*12+MONTH(AC5046)-MONTH(AB5046)+1,(AC5046-AB5046+1))</f>
        <v>#N/A</v>
      </c>
      <c r="F5046" s="218" t="e">
        <f t="shared" si="395"/>
        <v>#N/A</v>
      </c>
    </row>
    <row r="5047" spans="1:6" x14ac:dyDescent="0.25">
      <c r="A5047" s="44" t="str">
        <f t="shared" si="391"/>
        <v xml:space="preserve"> 0 Financial</v>
      </c>
      <c r="B5047" s="44" t="str">
        <f t="shared" si="392"/>
        <v/>
      </c>
      <c r="C5047" s="44">
        <f t="shared" si="393"/>
        <v>0</v>
      </c>
      <c r="D5047" s="44" t="str">
        <f t="shared" si="394"/>
        <v>Financial</v>
      </c>
      <c r="E5047" s="44" t="e">
        <f>IF(VLOOKUP(S5047,'DD-Lookup'!$J$6:$L$50,3,FALSE)="Monthly",(YEAR(AC5047)-YEAR(AB5047))*12+MONTH(AC5047)-MONTH(AB5047)+1,(AC5047-AB5047+1))</f>
        <v>#N/A</v>
      </c>
      <c r="F5047" s="218" t="e">
        <f t="shared" si="395"/>
        <v>#N/A</v>
      </c>
    </row>
    <row r="5048" spans="1:6" x14ac:dyDescent="0.25">
      <c r="A5048" s="44" t="str">
        <f t="shared" si="391"/>
        <v xml:space="preserve"> 0 Financial</v>
      </c>
      <c r="B5048" s="44" t="str">
        <f t="shared" si="392"/>
        <v/>
      </c>
      <c r="C5048" s="44">
        <f t="shared" si="393"/>
        <v>0</v>
      </c>
      <c r="D5048" s="44" t="str">
        <f t="shared" si="394"/>
        <v>Financial</v>
      </c>
      <c r="E5048" s="44" t="e">
        <f>IF(VLOOKUP(S5048,'DD-Lookup'!$J$6:$L$50,3,FALSE)="Monthly",(YEAR(AC5048)-YEAR(AB5048))*12+MONTH(AC5048)-MONTH(AB5048)+1,(AC5048-AB5048+1))</f>
        <v>#N/A</v>
      </c>
      <c r="F5048" s="218" t="e">
        <f t="shared" si="395"/>
        <v>#N/A</v>
      </c>
    </row>
    <row r="5049" spans="1:6" x14ac:dyDescent="0.25">
      <c r="A5049" s="44" t="str">
        <f t="shared" si="391"/>
        <v xml:space="preserve"> 0 Financial</v>
      </c>
      <c r="B5049" s="44" t="str">
        <f t="shared" si="392"/>
        <v/>
      </c>
      <c r="C5049" s="44">
        <f t="shared" si="393"/>
        <v>0</v>
      </c>
      <c r="D5049" s="44" t="str">
        <f t="shared" si="394"/>
        <v>Financial</v>
      </c>
      <c r="E5049" s="44" t="e">
        <f>IF(VLOOKUP(S5049,'DD-Lookup'!$J$6:$L$50,3,FALSE)="Monthly",(YEAR(AC5049)-YEAR(AB5049))*12+MONTH(AC5049)-MONTH(AB5049)+1,(AC5049-AB5049+1))</f>
        <v>#N/A</v>
      </c>
      <c r="F5049" s="218" t="e">
        <f t="shared" si="395"/>
        <v>#N/A</v>
      </c>
    </row>
    <row r="5050" spans="1:6" x14ac:dyDescent="0.25">
      <c r="A5050" s="44" t="str">
        <f t="shared" si="391"/>
        <v xml:space="preserve"> 0 Financial</v>
      </c>
      <c r="B5050" s="44" t="str">
        <f t="shared" si="392"/>
        <v/>
      </c>
      <c r="C5050" s="44">
        <f t="shared" si="393"/>
        <v>0</v>
      </c>
      <c r="D5050" s="44" t="str">
        <f t="shared" si="394"/>
        <v>Financial</v>
      </c>
      <c r="E5050" s="44" t="e">
        <f>IF(VLOOKUP(S5050,'DD-Lookup'!$J$6:$L$50,3,FALSE)="Monthly",(YEAR(AC5050)-YEAR(AB5050))*12+MONTH(AC5050)-MONTH(AB5050)+1,(AC5050-AB5050+1))</f>
        <v>#N/A</v>
      </c>
      <c r="F5050" s="218" t="e">
        <f t="shared" si="395"/>
        <v>#N/A</v>
      </c>
    </row>
    <row r="5051" spans="1:6" x14ac:dyDescent="0.25">
      <c r="A5051" s="44" t="str">
        <f t="shared" si="391"/>
        <v xml:space="preserve"> 0 Financial</v>
      </c>
      <c r="B5051" s="44" t="str">
        <f t="shared" si="392"/>
        <v/>
      </c>
      <c r="C5051" s="44">
        <f t="shared" si="393"/>
        <v>0</v>
      </c>
      <c r="D5051" s="44" t="str">
        <f t="shared" si="394"/>
        <v>Financial</v>
      </c>
      <c r="E5051" s="44" t="e">
        <f>IF(VLOOKUP(S5051,'DD-Lookup'!$J$6:$L$50,3,FALSE)="Monthly",(YEAR(AC5051)-YEAR(AB5051))*12+MONTH(AC5051)-MONTH(AB5051)+1,(AC5051-AB5051+1))</f>
        <v>#N/A</v>
      </c>
      <c r="F5051" s="218" t="e">
        <f t="shared" si="395"/>
        <v>#N/A</v>
      </c>
    </row>
    <row r="5052" spans="1:6" x14ac:dyDescent="0.25">
      <c r="A5052" s="44" t="str">
        <f t="shared" si="391"/>
        <v xml:space="preserve"> 0 Financial</v>
      </c>
      <c r="B5052" s="44" t="str">
        <f t="shared" si="392"/>
        <v/>
      </c>
      <c r="C5052" s="44">
        <f t="shared" si="393"/>
        <v>0</v>
      </c>
      <c r="D5052" s="44" t="str">
        <f t="shared" si="394"/>
        <v>Financial</v>
      </c>
      <c r="E5052" s="44" t="e">
        <f>IF(VLOOKUP(S5052,'DD-Lookup'!$J$6:$L$50,3,FALSE)="Monthly",(YEAR(AC5052)-YEAR(AB5052))*12+MONTH(AC5052)-MONTH(AB5052)+1,(AC5052-AB5052+1))</f>
        <v>#N/A</v>
      </c>
      <c r="F5052" s="218" t="e">
        <f t="shared" si="395"/>
        <v>#N/A</v>
      </c>
    </row>
    <row r="5053" spans="1:6" x14ac:dyDescent="0.25">
      <c r="A5053" s="44" t="str">
        <f t="shared" si="391"/>
        <v xml:space="preserve"> 0 Financial</v>
      </c>
      <c r="B5053" s="44" t="str">
        <f t="shared" si="392"/>
        <v/>
      </c>
      <c r="C5053" s="44">
        <f t="shared" si="393"/>
        <v>0</v>
      </c>
      <c r="D5053" s="44" t="str">
        <f t="shared" si="394"/>
        <v>Financial</v>
      </c>
      <c r="E5053" s="44" t="e">
        <f>IF(VLOOKUP(S5053,'DD-Lookup'!$J$6:$L$50,3,FALSE)="Monthly",(YEAR(AC5053)-YEAR(AB5053))*12+MONTH(AC5053)-MONTH(AB5053)+1,(AC5053-AB5053+1))</f>
        <v>#N/A</v>
      </c>
      <c r="F5053" s="218" t="e">
        <f t="shared" si="395"/>
        <v>#N/A</v>
      </c>
    </row>
    <row r="5054" spans="1:6" x14ac:dyDescent="0.25">
      <c r="A5054" s="44" t="str">
        <f t="shared" si="391"/>
        <v xml:space="preserve"> 0 Financial</v>
      </c>
      <c r="B5054" s="44" t="str">
        <f t="shared" si="392"/>
        <v/>
      </c>
      <c r="C5054" s="44">
        <f t="shared" si="393"/>
        <v>0</v>
      </c>
      <c r="D5054" s="44" t="str">
        <f t="shared" si="394"/>
        <v>Financial</v>
      </c>
      <c r="E5054" s="44" t="e">
        <f>IF(VLOOKUP(S5054,'DD-Lookup'!$J$6:$L$50,3,FALSE)="Monthly",(YEAR(AC5054)-YEAR(AB5054))*12+MONTH(AC5054)-MONTH(AB5054)+1,(AC5054-AB5054+1))</f>
        <v>#N/A</v>
      </c>
      <c r="F5054" s="218" t="e">
        <f t="shared" si="395"/>
        <v>#N/A</v>
      </c>
    </row>
    <row r="5055" spans="1:6" x14ac:dyDescent="0.25">
      <c r="A5055" s="44" t="str">
        <f t="shared" si="391"/>
        <v xml:space="preserve"> 0 Financial</v>
      </c>
      <c r="B5055" s="44" t="str">
        <f t="shared" si="392"/>
        <v/>
      </c>
      <c r="C5055" s="44">
        <f t="shared" si="393"/>
        <v>0</v>
      </c>
      <c r="D5055" s="44" t="str">
        <f t="shared" si="394"/>
        <v>Financial</v>
      </c>
      <c r="E5055" s="44" t="e">
        <f>IF(VLOOKUP(S5055,'DD-Lookup'!$J$6:$L$50,3,FALSE)="Monthly",(YEAR(AC5055)-YEAR(AB5055))*12+MONTH(AC5055)-MONTH(AB5055)+1,(AC5055-AB5055+1))</f>
        <v>#N/A</v>
      </c>
      <c r="F5055" s="218" t="e">
        <f t="shared" si="395"/>
        <v>#N/A</v>
      </c>
    </row>
    <row r="5056" spans="1:6" x14ac:dyDescent="0.25">
      <c r="A5056" s="44" t="str">
        <f t="shared" si="391"/>
        <v xml:space="preserve"> 0 Financial</v>
      </c>
      <c r="B5056" s="44" t="str">
        <f t="shared" si="392"/>
        <v/>
      </c>
      <c r="C5056" s="44">
        <f t="shared" si="393"/>
        <v>0</v>
      </c>
      <c r="D5056" s="44" t="str">
        <f t="shared" si="394"/>
        <v>Financial</v>
      </c>
      <c r="E5056" s="44" t="e">
        <f>IF(VLOOKUP(S5056,'DD-Lookup'!$J$6:$L$50,3,FALSE)="Monthly",(YEAR(AC5056)-YEAR(AB5056))*12+MONTH(AC5056)-MONTH(AB5056)+1,(AC5056-AB5056+1))</f>
        <v>#N/A</v>
      </c>
      <c r="F5056" s="218" t="e">
        <f t="shared" si="395"/>
        <v>#N/A</v>
      </c>
    </row>
    <row r="5057" spans="1:6" x14ac:dyDescent="0.25">
      <c r="A5057" s="44" t="str">
        <f t="shared" si="391"/>
        <v xml:space="preserve"> 0 Financial</v>
      </c>
      <c r="B5057" s="44" t="str">
        <f t="shared" si="392"/>
        <v/>
      </c>
      <c r="C5057" s="44">
        <f t="shared" si="393"/>
        <v>0</v>
      </c>
      <c r="D5057" s="44" t="str">
        <f t="shared" si="394"/>
        <v>Financial</v>
      </c>
      <c r="E5057" s="44" t="e">
        <f>IF(VLOOKUP(S5057,'DD-Lookup'!$J$6:$L$50,3,FALSE)="Monthly",(YEAR(AC5057)-YEAR(AB5057))*12+MONTH(AC5057)-MONTH(AB5057)+1,(AC5057-AB5057+1))</f>
        <v>#N/A</v>
      </c>
      <c r="F5057" s="218" t="e">
        <f t="shared" si="395"/>
        <v>#N/A</v>
      </c>
    </row>
    <row r="5058" spans="1:6" x14ac:dyDescent="0.25">
      <c r="A5058" s="44" t="str">
        <f t="shared" si="391"/>
        <v xml:space="preserve"> 0 Financial</v>
      </c>
      <c r="B5058" s="44" t="str">
        <f t="shared" si="392"/>
        <v/>
      </c>
      <c r="C5058" s="44">
        <f t="shared" si="393"/>
        <v>0</v>
      </c>
      <c r="D5058" s="44" t="str">
        <f t="shared" si="394"/>
        <v>Financial</v>
      </c>
      <c r="E5058" s="44" t="e">
        <f>IF(VLOOKUP(S5058,'DD-Lookup'!$J$6:$L$50,3,FALSE)="Monthly",(YEAR(AC5058)-YEAR(AB5058))*12+MONTH(AC5058)-MONTH(AB5058)+1,(AC5058-AB5058+1))</f>
        <v>#N/A</v>
      </c>
      <c r="F5058" s="218" t="e">
        <f t="shared" si="395"/>
        <v>#N/A</v>
      </c>
    </row>
    <row r="5059" spans="1:6" x14ac:dyDescent="0.25">
      <c r="A5059" s="44" t="str">
        <f t="shared" si="391"/>
        <v xml:space="preserve"> 0 Financial</v>
      </c>
      <c r="B5059" s="44" t="str">
        <f t="shared" si="392"/>
        <v/>
      </c>
      <c r="C5059" s="44">
        <f t="shared" si="393"/>
        <v>0</v>
      </c>
      <c r="D5059" s="44" t="str">
        <f t="shared" si="394"/>
        <v>Financial</v>
      </c>
      <c r="E5059" s="44" t="e">
        <f>IF(VLOOKUP(S5059,'DD-Lookup'!$J$6:$L$50,3,FALSE)="Monthly",(YEAR(AC5059)-YEAR(AB5059))*12+MONTH(AC5059)-MONTH(AB5059)+1,(AC5059-AB5059+1))</f>
        <v>#N/A</v>
      </c>
      <c r="F5059" s="218" t="e">
        <f t="shared" si="395"/>
        <v>#N/A</v>
      </c>
    </row>
    <row r="5060" spans="1:6" x14ac:dyDescent="0.25">
      <c r="A5060" s="44" t="str">
        <f t="shared" si="391"/>
        <v xml:space="preserve"> 0 Financial</v>
      </c>
      <c r="B5060" s="44" t="str">
        <f t="shared" si="392"/>
        <v/>
      </c>
      <c r="C5060" s="44">
        <f t="shared" si="393"/>
        <v>0</v>
      </c>
      <c r="D5060" s="44" t="str">
        <f t="shared" si="394"/>
        <v>Financial</v>
      </c>
      <c r="E5060" s="44" t="e">
        <f>IF(VLOOKUP(S5060,'DD-Lookup'!$J$6:$L$50,3,FALSE)="Monthly",(YEAR(AC5060)-YEAR(AB5060))*12+MONTH(AC5060)-MONTH(AB5060)+1,(AC5060-AB5060+1))</f>
        <v>#N/A</v>
      </c>
      <c r="F5060" s="218" t="e">
        <f t="shared" si="395"/>
        <v>#N/A</v>
      </c>
    </row>
    <row r="5061" spans="1:6" x14ac:dyDescent="0.25">
      <c r="A5061" s="44" t="str">
        <f t="shared" si="391"/>
        <v xml:space="preserve"> 0 Financial</v>
      </c>
      <c r="B5061" s="44" t="str">
        <f t="shared" si="392"/>
        <v/>
      </c>
      <c r="C5061" s="44">
        <f t="shared" si="393"/>
        <v>0</v>
      </c>
      <c r="D5061" s="44" t="str">
        <f t="shared" si="394"/>
        <v>Financial</v>
      </c>
      <c r="E5061" s="44" t="e">
        <f>IF(VLOOKUP(S5061,'DD-Lookup'!$J$6:$L$50,3,FALSE)="Monthly",(YEAR(AC5061)-YEAR(AB5061))*12+MONTH(AC5061)-MONTH(AB5061)+1,(AC5061-AB5061+1))</f>
        <v>#N/A</v>
      </c>
      <c r="F5061" s="218" t="e">
        <f t="shared" si="395"/>
        <v>#N/A</v>
      </c>
    </row>
    <row r="5062" spans="1:6" x14ac:dyDescent="0.25">
      <c r="A5062" s="44" t="str">
        <f t="shared" si="391"/>
        <v xml:space="preserve"> 0 Financial</v>
      </c>
      <c r="B5062" s="44" t="str">
        <f t="shared" si="392"/>
        <v/>
      </c>
      <c r="C5062" s="44">
        <f t="shared" si="393"/>
        <v>0</v>
      </c>
      <c r="D5062" s="44" t="str">
        <f t="shared" si="394"/>
        <v>Financial</v>
      </c>
      <c r="E5062" s="44" t="e">
        <f>IF(VLOOKUP(S5062,'DD-Lookup'!$J$6:$L$50,3,FALSE)="Monthly",(YEAR(AC5062)-YEAR(AB5062))*12+MONTH(AC5062)-MONTH(AB5062)+1,(AC5062-AB5062+1))</f>
        <v>#N/A</v>
      </c>
      <c r="F5062" s="218" t="e">
        <f t="shared" si="395"/>
        <v>#N/A</v>
      </c>
    </row>
    <row r="5063" spans="1:6" x14ac:dyDescent="0.25">
      <c r="A5063" s="44" t="str">
        <f t="shared" si="391"/>
        <v xml:space="preserve"> 0 Financial</v>
      </c>
      <c r="B5063" s="44" t="str">
        <f t="shared" si="392"/>
        <v/>
      </c>
      <c r="C5063" s="44">
        <f t="shared" si="393"/>
        <v>0</v>
      </c>
      <c r="D5063" s="44" t="str">
        <f t="shared" si="394"/>
        <v>Financial</v>
      </c>
      <c r="E5063" s="44" t="e">
        <f>IF(VLOOKUP(S5063,'DD-Lookup'!$J$6:$L$50,3,FALSE)="Monthly",(YEAR(AC5063)-YEAR(AB5063))*12+MONTH(AC5063)-MONTH(AB5063)+1,(AC5063-AB5063+1))</f>
        <v>#N/A</v>
      </c>
      <c r="F5063" s="218" t="e">
        <f t="shared" si="395"/>
        <v>#N/A</v>
      </c>
    </row>
    <row r="5064" spans="1:6" x14ac:dyDescent="0.25">
      <c r="A5064" s="44" t="str">
        <f t="shared" si="391"/>
        <v xml:space="preserve"> 0 Financial</v>
      </c>
      <c r="B5064" s="44" t="str">
        <f t="shared" si="392"/>
        <v/>
      </c>
      <c r="C5064" s="44">
        <f t="shared" si="393"/>
        <v>0</v>
      </c>
      <c r="D5064" s="44" t="str">
        <f t="shared" si="394"/>
        <v>Financial</v>
      </c>
      <c r="E5064" s="44" t="e">
        <f>IF(VLOOKUP(S5064,'DD-Lookup'!$J$6:$L$50,3,FALSE)="Monthly",(YEAR(AC5064)-YEAR(AB5064))*12+MONTH(AC5064)-MONTH(AB5064)+1,(AC5064-AB5064+1))</f>
        <v>#N/A</v>
      </c>
      <c r="F5064" s="218" t="e">
        <f t="shared" si="395"/>
        <v>#N/A</v>
      </c>
    </row>
    <row r="5065" spans="1:6" x14ac:dyDescent="0.25">
      <c r="A5065" s="44" t="str">
        <f t="shared" si="391"/>
        <v xml:space="preserve"> 0 Financial</v>
      </c>
      <c r="B5065" s="44" t="str">
        <f t="shared" si="392"/>
        <v/>
      </c>
      <c r="C5065" s="44">
        <f t="shared" si="393"/>
        <v>0</v>
      </c>
      <c r="D5065" s="44" t="str">
        <f t="shared" si="394"/>
        <v>Financial</v>
      </c>
      <c r="E5065" s="44" t="e">
        <f>IF(VLOOKUP(S5065,'DD-Lookup'!$J$6:$L$50,3,FALSE)="Monthly",(YEAR(AC5065)-YEAR(AB5065))*12+MONTH(AC5065)-MONTH(AB5065)+1,(AC5065-AB5065+1))</f>
        <v>#N/A</v>
      </c>
      <c r="F5065" s="218" t="e">
        <f t="shared" si="395"/>
        <v>#N/A</v>
      </c>
    </row>
    <row r="5066" spans="1:6" x14ac:dyDescent="0.25">
      <c r="A5066" s="44" t="str">
        <f t="shared" ref="A5066:A5129" si="396">B5066&amp;" "&amp;C5066&amp;" "&amp;D5066</f>
        <v xml:space="preserve"> 0 Financial</v>
      </c>
      <c r="B5066" s="44" t="str">
        <f t="shared" si="392"/>
        <v/>
      </c>
      <c r="C5066" s="44">
        <f t="shared" si="393"/>
        <v>0</v>
      </c>
      <c r="D5066" s="44" t="str">
        <f t="shared" si="394"/>
        <v>Financial</v>
      </c>
      <c r="E5066" s="44" t="e">
        <f>IF(VLOOKUP(S5066,'DD-Lookup'!$J$6:$L$50,3,FALSE)="Monthly",(YEAR(AC5066)-YEAR(AB5066))*12+MONTH(AC5066)-MONTH(AB5066)+1,(AC5066-AB5066+1))</f>
        <v>#N/A</v>
      </c>
      <c r="F5066" s="218" t="e">
        <f t="shared" si="395"/>
        <v>#N/A</v>
      </c>
    </row>
    <row r="5067" spans="1:6" x14ac:dyDescent="0.25">
      <c r="A5067" s="44" t="str">
        <f t="shared" si="396"/>
        <v xml:space="preserve"> 0 Financial</v>
      </c>
      <c r="B5067" s="44" t="str">
        <f t="shared" ref="B5067:B5130" si="397">IF((LEFT(N5067,2)="US"),"US","")</f>
        <v/>
      </c>
      <c r="C5067" s="44">
        <f t="shared" ref="C5067:C5130" si="398">M5067</f>
        <v>0</v>
      </c>
      <c r="D5067" s="44" t="str">
        <f t="shared" ref="D5067:D5130" si="399">IF(ISNUMBER(FIND("Phy",N5067))=TRUE,"Physical","Financial")</f>
        <v>Financial</v>
      </c>
      <c r="E5067" s="44" t="e">
        <f>IF(VLOOKUP(S5067,'DD-Lookup'!$J$6:$L$50,3,FALSE)="Monthly",(YEAR(AC5067)-YEAR(AB5067))*12+MONTH(AC5067)-MONTH(AB5067)+1,(AC5067-AB5067+1))</f>
        <v>#N/A</v>
      </c>
      <c r="F5067" s="218" t="e">
        <f t="shared" ref="F5067:F5130" si="400">E5067*SUM(P5067:Q5067)</f>
        <v>#N/A</v>
      </c>
    </row>
    <row r="5068" spans="1:6" x14ac:dyDescent="0.25">
      <c r="A5068" s="44" t="str">
        <f t="shared" si="396"/>
        <v xml:space="preserve"> 0 Financial</v>
      </c>
      <c r="B5068" s="44" t="str">
        <f t="shared" si="397"/>
        <v/>
      </c>
      <c r="C5068" s="44">
        <f t="shared" si="398"/>
        <v>0</v>
      </c>
      <c r="D5068" s="44" t="str">
        <f t="shared" si="399"/>
        <v>Financial</v>
      </c>
      <c r="E5068" s="44" t="e">
        <f>IF(VLOOKUP(S5068,'DD-Lookup'!$J$6:$L$50,3,FALSE)="Monthly",(YEAR(AC5068)-YEAR(AB5068))*12+MONTH(AC5068)-MONTH(AB5068)+1,(AC5068-AB5068+1))</f>
        <v>#N/A</v>
      </c>
      <c r="F5068" s="218" t="e">
        <f t="shared" si="400"/>
        <v>#N/A</v>
      </c>
    </row>
    <row r="5069" spans="1:6" x14ac:dyDescent="0.25">
      <c r="A5069" s="44" t="str">
        <f t="shared" si="396"/>
        <v xml:space="preserve"> 0 Financial</v>
      </c>
      <c r="B5069" s="44" t="str">
        <f t="shared" si="397"/>
        <v/>
      </c>
      <c r="C5069" s="44">
        <f t="shared" si="398"/>
        <v>0</v>
      </c>
      <c r="D5069" s="44" t="str">
        <f t="shared" si="399"/>
        <v>Financial</v>
      </c>
      <c r="E5069" s="44" t="e">
        <f>IF(VLOOKUP(S5069,'DD-Lookup'!$J$6:$L$50,3,FALSE)="Monthly",(YEAR(AC5069)-YEAR(AB5069))*12+MONTH(AC5069)-MONTH(AB5069)+1,(AC5069-AB5069+1))</f>
        <v>#N/A</v>
      </c>
      <c r="F5069" s="218" t="e">
        <f t="shared" si="400"/>
        <v>#N/A</v>
      </c>
    </row>
    <row r="5070" spans="1:6" x14ac:dyDescent="0.25">
      <c r="A5070" s="44" t="str">
        <f t="shared" si="396"/>
        <v xml:space="preserve"> 0 Financial</v>
      </c>
      <c r="B5070" s="44" t="str">
        <f t="shared" si="397"/>
        <v/>
      </c>
      <c r="C5070" s="44">
        <f t="shared" si="398"/>
        <v>0</v>
      </c>
      <c r="D5070" s="44" t="str">
        <f t="shared" si="399"/>
        <v>Financial</v>
      </c>
      <c r="E5070" s="44" t="e">
        <f>IF(VLOOKUP(S5070,'DD-Lookup'!$J$6:$L$50,3,FALSE)="Monthly",(YEAR(AC5070)-YEAR(AB5070))*12+MONTH(AC5070)-MONTH(AB5070)+1,(AC5070-AB5070+1))</f>
        <v>#N/A</v>
      </c>
      <c r="F5070" s="218" t="e">
        <f t="shared" si="400"/>
        <v>#N/A</v>
      </c>
    </row>
    <row r="5071" spans="1:6" x14ac:dyDescent="0.25">
      <c r="A5071" s="44" t="str">
        <f t="shared" si="396"/>
        <v xml:space="preserve"> 0 Financial</v>
      </c>
      <c r="B5071" s="44" t="str">
        <f t="shared" si="397"/>
        <v/>
      </c>
      <c r="C5071" s="44">
        <f t="shared" si="398"/>
        <v>0</v>
      </c>
      <c r="D5071" s="44" t="str">
        <f t="shared" si="399"/>
        <v>Financial</v>
      </c>
      <c r="E5071" s="44" t="e">
        <f>IF(VLOOKUP(S5071,'DD-Lookup'!$J$6:$L$50,3,FALSE)="Monthly",(YEAR(AC5071)-YEAR(AB5071))*12+MONTH(AC5071)-MONTH(AB5071)+1,(AC5071-AB5071+1))</f>
        <v>#N/A</v>
      </c>
      <c r="F5071" s="218" t="e">
        <f t="shared" si="400"/>
        <v>#N/A</v>
      </c>
    </row>
    <row r="5072" spans="1:6" x14ac:dyDescent="0.25">
      <c r="A5072" s="44" t="str">
        <f t="shared" si="396"/>
        <v xml:space="preserve"> 0 Financial</v>
      </c>
      <c r="B5072" s="44" t="str">
        <f t="shared" si="397"/>
        <v/>
      </c>
      <c r="C5072" s="44">
        <f t="shared" si="398"/>
        <v>0</v>
      </c>
      <c r="D5072" s="44" t="str">
        <f t="shared" si="399"/>
        <v>Financial</v>
      </c>
      <c r="E5072" s="44" t="e">
        <f>IF(VLOOKUP(S5072,'DD-Lookup'!$J$6:$L$50,3,FALSE)="Monthly",(YEAR(AC5072)-YEAR(AB5072))*12+MONTH(AC5072)-MONTH(AB5072)+1,(AC5072-AB5072+1))</f>
        <v>#N/A</v>
      </c>
      <c r="F5072" s="218" t="e">
        <f t="shared" si="400"/>
        <v>#N/A</v>
      </c>
    </row>
    <row r="5073" spans="1:6" x14ac:dyDescent="0.25">
      <c r="A5073" s="44" t="str">
        <f t="shared" si="396"/>
        <v xml:space="preserve"> 0 Financial</v>
      </c>
      <c r="B5073" s="44" t="str">
        <f t="shared" si="397"/>
        <v/>
      </c>
      <c r="C5073" s="44">
        <f t="shared" si="398"/>
        <v>0</v>
      </c>
      <c r="D5073" s="44" t="str">
        <f t="shared" si="399"/>
        <v>Financial</v>
      </c>
      <c r="E5073" s="44" t="e">
        <f>IF(VLOOKUP(S5073,'DD-Lookup'!$J$6:$L$50,3,FALSE)="Monthly",(YEAR(AC5073)-YEAR(AB5073))*12+MONTH(AC5073)-MONTH(AB5073)+1,(AC5073-AB5073+1))</f>
        <v>#N/A</v>
      </c>
      <c r="F5073" s="218" t="e">
        <f t="shared" si="400"/>
        <v>#N/A</v>
      </c>
    </row>
    <row r="5074" spans="1:6" x14ac:dyDescent="0.25">
      <c r="A5074" s="44" t="str">
        <f t="shared" si="396"/>
        <v xml:space="preserve"> 0 Financial</v>
      </c>
      <c r="B5074" s="44" t="str">
        <f t="shared" si="397"/>
        <v/>
      </c>
      <c r="C5074" s="44">
        <f t="shared" si="398"/>
        <v>0</v>
      </c>
      <c r="D5074" s="44" t="str">
        <f t="shared" si="399"/>
        <v>Financial</v>
      </c>
      <c r="E5074" s="44" t="e">
        <f>IF(VLOOKUP(S5074,'DD-Lookup'!$J$6:$L$50,3,FALSE)="Monthly",(YEAR(AC5074)-YEAR(AB5074))*12+MONTH(AC5074)-MONTH(AB5074)+1,(AC5074-AB5074+1))</f>
        <v>#N/A</v>
      </c>
      <c r="F5074" s="218" t="e">
        <f t="shared" si="400"/>
        <v>#N/A</v>
      </c>
    </row>
    <row r="5075" spans="1:6" x14ac:dyDescent="0.25">
      <c r="A5075" s="44" t="str">
        <f t="shared" si="396"/>
        <v xml:space="preserve"> 0 Financial</v>
      </c>
      <c r="B5075" s="44" t="str">
        <f t="shared" si="397"/>
        <v/>
      </c>
      <c r="C5075" s="44">
        <f t="shared" si="398"/>
        <v>0</v>
      </c>
      <c r="D5075" s="44" t="str">
        <f t="shared" si="399"/>
        <v>Financial</v>
      </c>
      <c r="E5075" s="44" t="e">
        <f>IF(VLOOKUP(S5075,'DD-Lookup'!$J$6:$L$50,3,FALSE)="Monthly",(YEAR(AC5075)-YEAR(AB5075))*12+MONTH(AC5075)-MONTH(AB5075)+1,(AC5075-AB5075+1))</f>
        <v>#N/A</v>
      </c>
      <c r="F5075" s="218" t="e">
        <f t="shared" si="400"/>
        <v>#N/A</v>
      </c>
    </row>
    <row r="5076" spans="1:6" x14ac:dyDescent="0.25">
      <c r="A5076" s="44" t="str">
        <f t="shared" si="396"/>
        <v xml:space="preserve"> 0 Financial</v>
      </c>
      <c r="B5076" s="44" t="str">
        <f t="shared" si="397"/>
        <v/>
      </c>
      <c r="C5076" s="44">
        <f t="shared" si="398"/>
        <v>0</v>
      </c>
      <c r="D5076" s="44" t="str">
        <f t="shared" si="399"/>
        <v>Financial</v>
      </c>
      <c r="E5076" s="44" t="e">
        <f>IF(VLOOKUP(S5076,'DD-Lookup'!$J$6:$L$50,3,FALSE)="Monthly",(YEAR(AC5076)-YEAR(AB5076))*12+MONTH(AC5076)-MONTH(AB5076)+1,(AC5076-AB5076+1))</f>
        <v>#N/A</v>
      </c>
      <c r="F5076" s="218" t="e">
        <f t="shared" si="400"/>
        <v>#N/A</v>
      </c>
    </row>
    <row r="5077" spans="1:6" x14ac:dyDescent="0.25">
      <c r="A5077" s="44" t="str">
        <f t="shared" si="396"/>
        <v xml:space="preserve"> 0 Financial</v>
      </c>
      <c r="B5077" s="44" t="str">
        <f t="shared" si="397"/>
        <v/>
      </c>
      <c r="C5077" s="44">
        <f t="shared" si="398"/>
        <v>0</v>
      </c>
      <c r="D5077" s="44" t="str">
        <f t="shared" si="399"/>
        <v>Financial</v>
      </c>
      <c r="E5077" s="44" t="e">
        <f>IF(VLOOKUP(S5077,'DD-Lookup'!$J$6:$L$50,3,FALSE)="Monthly",(YEAR(AC5077)-YEAR(AB5077))*12+MONTH(AC5077)-MONTH(AB5077)+1,(AC5077-AB5077+1))</f>
        <v>#N/A</v>
      </c>
      <c r="F5077" s="218" t="e">
        <f t="shared" si="400"/>
        <v>#N/A</v>
      </c>
    </row>
    <row r="5078" spans="1:6" x14ac:dyDescent="0.25">
      <c r="A5078" s="44" t="str">
        <f t="shared" si="396"/>
        <v xml:space="preserve"> 0 Financial</v>
      </c>
      <c r="B5078" s="44" t="str">
        <f t="shared" si="397"/>
        <v/>
      </c>
      <c r="C5078" s="44">
        <f t="shared" si="398"/>
        <v>0</v>
      </c>
      <c r="D5078" s="44" t="str">
        <f t="shared" si="399"/>
        <v>Financial</v>
      </c>
      <c r="E5078" s="44" t="e">
        <f>IF(VLOOKUP(S5078,'DD-Lookup'!$J$6:$L$50,3,FALSE)="Monthly",(YEAR(AC5078)-YEAR(AB5078))*12+MONTH(AC5078)-MONTH(AB5078)+1,(AC5078-AB5078+1))</f>
        <v>#N/A</v>
      </c>
      <c r="F5078" s="218" t="e">
        <f t="shared" si="400"/>
        <v>#N/A</v>
      </c>
    </row>
    <row r="5079" spans="1:6" x14ac:dyDescent="0.25">
      <c r="A5079" s="44" t="str">
        <f t="shared" si="396"/>
        <v xml:space="preserve"> 0 Financial</v>
      </c>
      <c r="B5079" s="44" t="str">
        <f t="shared" si="397"/>
        <v/>
      </c>
      <c r="C5079" s="44">
        <f t="shared" si="398"/>
        <v>0</v>
      </c>
      <c r="D5079" s="44" t="str">
        <f t="shared" si="399"/>
        <v>Financial</v>
      </c>
      <c r="E5079" s="44" t="e">
        <f>IF(VLOOKUP(S5079,'DD-Lookup'!$J$6:$L$50,3,FALSE)="Monthly",(YEAR(AC5079)-YEAR(AB5079))*12+MONTH(AC5079)-MONTH(AB5079)+1,(AC5079-AB5079+1))</f>
        <v>#N/A</v>
      </c>
      <c r="F5079" s="218" t="e">
        <f t="shared" si="400"/>
        <v>#N/A</v>
      </c>
    </row>
    <row r="5080" spans="1:6" x14ac:dyDescent="0.25">
      <c r="A5080" s="44" t="str">
        <f t="shared" si="396"/>
        <v xml:space="preserve"> 0 Financial</v>
      </c>
      <c r="B5080" s="44" t="str">
        <f t="shared" si="397"/>
        <v/>
      </c>
      <c r="C5080" s="44">
        <f t="shared" si="398"/>
        <v>0</v>
      </c>
      <c r="D5080" s="44" t="str">
        <f t="shared" si="399"/>
        <v>Financial</v>
      </c>
      <c r="E5080" s="44" t="e">
        <f>IF(VLOOKUP(S5080,'DD-Lookup'!$J$6:$L$50,3,FALSE)="Monthly",(YEAR(AC5080)-YEAR(AB5080))*12+MONTH(AC5080)-MONTH(AB5080)+1,(AC5080-AB5080+1))</f>
        <v>#N/A</v>
      </c>
      <c r="F5080" s="218" t="e">
        <f t="shared" si="400"/>
        <v>#N/A</v>
      </c>
    </row>
    <row r="5081" spans="1:6" x14ac:dyDescent="0.25">
      <c r="A5081" s="44" t="str">
        <f t="shared" si="396"/>
        <v xml:space="preserve"> 0 Financial</v>
      </c>
      <c r="B5081" s="44" t="str">
        <f t="shared" si="397"/>
        <v/>
      </c>
      <c r="C5081" s="44">
        <f t="shared" si="398"/>
        <v>0</v>
      </c>
      <c r="D5081" s="44" t="str">
        <f t="shared" si="399"/>
        <v>Financial</v>
      </c>
      <c r="E5081" s="44" t="e">
        <f>IF(VLOOKUP(S5081,'DD-Lookup'!$J$6:$L$50,3,FALSE)="Monthly",(YEAR(AC5081)-YEAR(AB5081))*12+MONTH(AC5081)-MONTH(AB5081)+1,(AC5081-AB5081+1))</f>
        <v>#N/A</v>
      </c>
      <c r="F5081" s="218" t="e">
        <f t="shared" si="400"/>
        <v>#N/A</v>
      </c>
    </row>
    <row r="5082" spans="1:6" x14ac:dyDescent="0.25">
      <c r="A5082" s="44" t="str">
        <f t="shared" si="396"/>
        <v xml:space="preserve"> 0 Financial</v>
      </c>
      <c r="B5082" s="44" t="str">
        <f t="shared" si="397"/>
        <v/>
      </c>
      <c r="C5082" s="44">
        <f t="shared" si="398"/>
        <v>0</v>
      </c>
      <c r="D5082" s="44" t="str">
        <f t="shared" si="399"/>
        <v>Financial</v>
      </c>
      <c r="E5082" s="44" t="e">
        <f>IF(VLOOKUP(S5082,'DD-Lookup'!$J$6:$L$50,3,FALSE)="Monthly",(YEAR(AC5082)-YEAR(AB5082))*12+MONTH(AC5082)-MONTH(AB5082)+1,(AC5082-AB5082+1))</f>
        <v>#N/A</v>
      </c>
      <c r="F5082" s="218" t="e">
        <f t="shared" si="400"/>
        <v>#N/A</v>
      </c>
    </row>
    <row r="5083" spans="1:6" x14ac:dyDescent="0.25">
      <c r="A5083" s="44" t="str">
        <f t="shared" si="396"/>
        <v xml:space="preserve"> 0 Financial</v>
      </c>
      <c r="B5083" s="44" t="str">
        <f t="shared" si="397"/>
        <v/>
      </c>
      <c r="C5083" s="44">
        <f t="shared" si="398"/>
        <v>0</v>
      </c>
      <c r="D5083" s="44" t="str">
        <f t="shared" si="399"/>
        <v>Financial</v>
      </c>
      <c r="E5083" s="44" t="e">
        <f>IF(VLOOKUP(S5083,'DD-Lookup'!$J$6:$L$50,3,FALSE)="Monthly",(YEAR(AC5083)-YEAR(AB5083))*12+MONTH(AC5083)-MONTH(AB5083)+1,(AC5083-AB5083+1))</f>
        <v>#N/A</v>
      </c>
      <c r="F5083" s="218" t="e">
        <f t="shared" si="400"/>
        <v>#N/A</v>
      </c>
    </row>
    <row r="5084" spans="1:6" x14ac:dyDescent="0.25">
      <c r="A5084" s="44" t="str">
        <f t="shared" si="396"/>
        <v xml:space="preserve"> 0 Financial</v>
      </c>
      <c r="B5084" s="44" t="str">
        <f t="shared" si="397"/>
        <v/>
      </c>
      <c r="C5084" s="44">
        <f t="shared" si="398"/>
        <v>0</v>
      </c>
      <c r="D5084" s="44" t="str">
        <f t="shared" si="399"/>
        <v>Financial</v>
      </c>
      <c r="E5084" s="44" t="e">
        <f>IF(VLOOKUP(S5084,'DD-Lookup'!$J$6:$L$50,3,FALSE)="Monthly",(YEAR(AC5084)-YEAR(AB5084))*12+MONTH(AC5084)-MONTH(AB5084)+1,(AC5084-AB5084+1))</f>
        <v>#N/A</v>
      </c>
      <c r="F5084" s="218" t="e">
        <f t="shared" si="400"/>
        <v>#N/A</v>
      </c>
    </row>
    <row r="5085" spans="1:6" x14ac:dyDescent="0.25">
      <c r="A5085" s="44" t="str">
        <f t="shared" si="396"/>
        <v xml:space="preserve"> 0 Financial</v>
      </c>
      <c r="B5085" s="44" t="str">
        <f t="shared" si="397"/>
        <v/>
      </c>
      <c r="C5085" s="44">
        <f t="shared" si="398"/>
        <v>0</v>
      </c>
      <c r="D5085" s="44" t="str">
        <f t="shared" si="399"/>
        <v>Financial</v>
      </c>
      <c r="E5085" s="44" t="e">
        <f>IF(VLOOKUP(S5085,'DD-Lookup'!$J$6:$L$50,3,FALSE)="Monthly",(YEAR(AC5085)-YEAR(AB5085))*12+MONTH(AC5085)-MONTH(AB5085)+1,(AC5085-AB5085+1))</f>
        <v>#N/A</v>
      </c>
      <c r="F5085" s="218" t="e">
        <f t="shared" si="400"/>
        <v>#N/A</v>
      </c>
    </row>
    <row r="5086" spans="1:6" x14ac:dyDescent="0.25">
      <c r="A5086" s="44" t="str">
        <f t="shared" si="396"/>
        <v xml:space="preserve"> 0 Financial</v>
      </c>
      <c r="B5086" s="44" t="str">
        <f t="shared" si="397"/>
        <v/>
      </c>
      <c r="C5086" s="44">
        <f t="shared" si="398"/>
        <v>0</v>
      </c>
      <c r="D5086" s="44" t="str">
        <f t="shared" si="399"/>
        <v>Financial</v>
      </c>
      <c r="E5086" s="44" t="e">
        <f>IF(VLOOKUP(S5086,'DD-Lookup'!$J$6:$L$50,3,FALSE)="Monthly",(YEAR(AC5086)-YEAR(AB5086))*12+MONTH(AC5086)-MONTH(AB5086)+1,(AC5086-AB5086+1))</f>
        <v>#N/A</v>
      </c>
      <c r="F5086" s="218" t="e">
        <f t="shared" si="400"/>
        <v>#N/A</v>
      </c>
    </row>
    <row r="5087" spans="1:6" x14ac:dyDescent="0.25">
      <c r="A5087" s="44" t="str">
        <f t="shared" si="396"/>
        <v xml:space="preserve"> 0 Financial</v>
      </c>
      <c r="B5087" s="44" t="str">
        <f t="shared" si="397"/>
        <v/>
      </c>
      <c r="C5087" s="44">
        <f t="shared" si="398"/>
        <v>0</v>
      </c>
      <c r="D5087" s="44" t="str">
        <f t="shared" si="399"/>
        <v>Financial</v>
      </c>
      <c r="E5087" s="44" t="e">
        <f>IF(VLOOKUP(S5087,'DD-Lookup'!$J$6:$L$50,3,FALSE)="Monthly",(YEAR(AC5087)-YEAR(AB5087))*12+MONTH(AC5087)-MONTH(AB5087)+1,(AC5087-AB5087+1))</f>
        <v>#N/A</v>
      </c>
      <c r="F5087" s="218" t="e">
        <f t="shared" si="400"/>
        <v>#N/A</v>
      </c>
    </row>
    <row r="5088" spans="1:6" x14ac:dyDescent="0.25">
      <c r="A5088" s="44" t="str">
        <f t="shared" si="396"/>
        <v xml:space="preserve"> 0 Financial</v>
      </c>
      <c r="B5088" s="44" t="str">
        <f t="shared" si="397"/>
        <v/>
      </c>
      <c r="C5088" s="44">
        <f t="shared" si="398"/>
        <v>0</v>
      </c>
      <c r="D5088" s="44" t="str">
        <f t="shared" si="399"/>
        <v>Financial</v>
      </c>
      <c r="E5088" s="44" t="e">
        <f>IF(VLOOKUP(S5088,'DD-Lookup'!$J$6:$L$50,3,FALSE)="Monthly",(YEAR(AC5088)-YEAR(AB5088))*12+MONTH(AC5088)-MONTH(AB5088)+1,(AC5088-AB5088+1))</f>
        <v>#N/A</v>
      </c>
      <c r="F5088" s="218" t="e">
        <f t="shared" si="400"/>
        <v>#N/A</v>
      </c>
    </row>
    <row r="5089" spans="1:6" x14ac:dyDescent="0.25">
      <c r="A5089" s="44" t="str">
        <f t="shared" si="396"/>
        <v xml:space="preserve"> 0 Financial</v>
      </c>
      <c r="B5089" s="44" t="str">
        <f t="shared" si="397"/>
        <v/>
      </c>
      <c r="C5089" s="44">
        <f t="shared" si="398"/>
        <v>0</v>
      </c>
      <c r="D5089" s="44" t="str">
        <f t="shared" si="399"/>
        <v>Financial</v>
      </c>
      <c r="E5089" s="44" t="e">
        <f>IF(VLOOKUP(S5089,'DD-Lookup'!$J$6:$L$50,3,FALSE)="Monthly",(YEAR(AC5089)-YEAR(AB5089))*12+MONTH(AC5089)-MONTH(AB5089)+1,(AC5089-AB5089+1))</f>
        <v>#N/A</v>
      </c>
      <c r="F5089" s="218" t="e">
        <f t="shared" si="400"/>
        <v>#N/A</v>
      </c>
    </row>
    <row r="5090" spans="1:6" x14ac:dyDescent="0.25">
      <c r="A5090" s="44" t="str">
        <f t="shared" si="396"/>
        <v xml:space="preserve"> 0 Financial</v>
      </c>
      <c r="B5090" s="44" t="str">
        <f t="shared" si="397"/>
        <v/>
      </c>
      <c r="C5090" s="44">
        <f t="shared" si="398"/>
        <v>0</v>
      </c>
      <c r="D5090" s="44" t="str">
        <f t="shared" si="399"/>
        <v>Financial</v>
      </c>
      <c r="E5090" s="44" t="e">
        <f>IF(VLOOKUP(S5090,'DD-Lookup'!$J$6:$L$50,3,FALSE)="Monthly",(YEAR(AC5090)-YEAR(AB5090))*12+MONTH(AC5090)-MONTH(AB5090)+1,(AC5090-AB5090+1))</f>
        <v>#N/A</v>
      </c>
      <c r="F5090" s="218" t="e">
        <f t="shared" si="400"/>
        <v>#N/A</v>
      </c>
    </row>
    <row r="5091" spans="1:6" x14ac:dyDescent="0.25">
      <c r="A5091" s="44" t="str">
        <f t="shared" si="396"/>
        <v xml:space="preserve"> 0 Financial</v>
      </c>
      <c r="B5091" s="44" t="str">
        <f t="shared" si="397"/>
        <v/>
      </c>
      <c r="C5091" s="44">
        <f t="shared" si="398"/>
        <v>0</v>
      </c>
      <c r="D5091" s="44" t="str">
        <f t="shared" si="399"/>
        <v>Financial</v>
      </c>
      <c r="E5091" s="44" t="e">
        <f>IF(VLOOKUP(S5091,'DD-Lookup'!$J$6:$L$50,3,FALSE)="Monthly",(YEAR(AC5091)-YEAR(AB5091))*12+MONTH(AC5091)-MONTH(AB5091)+1,(AC5091-AB5091+1))</f>
        <v>#N/A</v>
      </c>
      <c r="F5091" s="218" t="e">
        <f t="shared" si="400"/>
        <v>#N/A</v>
      </c>
    </row>
    <row r="5092" spans="1:6" x14ac:dyDescent="0.25">
      <c r="A5092" s="44" t="str">
        <f t="shared" si="396"/>
        <v xml:space="preserve"> 0 Financial</v>
      </c>
      <c r="B5092" s="44" t="str">
        <f t="shared" si="397"/>
        <v/>
      </c>
      <c r="C5092" s="44">
        <f t="shared" si="398"/>
        <v>0</v>
      </c>
      <c r="D5092" s="44" t="str">
        <f t="shared" si="399"/>
        <v>Financial</v>
      </c>
      <c r="E5092" s="44" t="e">
        <f>IF(VLOOKUP(S5092,'DD-Lookup'!$J$6:$L$50,3,FALSE)="Monthly",(YEAR(AC5092)-YEAR(AB5092))*12+MONTH(AC5092)-MONTH(AB5092)+1,(AC5092-AB5092+1))</f>
        <v>#N/A</v>
      </c>
      <c r="F5092" s="218" t="e">
        <f t="shared" si="400"/>
        <v>#N/A</v>
      </c>
    </row>
    <row r="5093" spans="1:6" x14ac:dyDescent="0.25">
      <c r="A5093" s="44" t="str">
        <f t="shared" si="396"/>
        <v xml:space="preserve"> 0 Financial</v>
      </c>
      <c r="B5093" s="44" t="str">
        <f t="shared" si="397"/>
        <v/>
      </c>
      <c r="C5093" s="44">
        <f t="shared" si="398"/>
        <v>0</v>
      </c>
      <c r="D5093" s="44" t="str">
        <f t="shared" si="399"/>
        <v>Financial</v>
      </c>
      <c r="E5093" s="44" t="e">
        <f>IF(VLOOKUP(S5093,'DD-Lookup'!$J$6:$L$50,3,FALSE)="Monthly",(YEAR(AC5093)-YEAR(AB5093))*12+MONTH(AC5093)-MONTH(AB5093)+1,(AC5093-AB5093+1))</f>
        <v>#N/A</v>
      </c>
      <c r="F5093" s="218" t="e">
        <f t="shared" si="400"/>
        <v>#N/A</v>
      </c>
    </row>
    <row r="5094" spans="1:6" x14ac:dyDescent="0.25">
      <c r="A5094" s="44" t="str">
        <f t="shared" si="396"/>
        <v xml:space="preserve"> 0 Financial</v>
      </c>
      <c r="B5094" s="44" t="str">
        <f t="shared" si="397"/>
        <v/>
      </c>
      <c r="C5094" s="44">
        <f t="shared" si="398"/>
        <v>0</v>
      </c>
      <c r="D5094" s="44" t="str">
        <f t="shared" si="399"/>
        <v>Financial</v>
      </c>
      <c r="E5094" s="44" t="e">
        <f>IF(VLOOKUP(S5094,'DD-Lookup'!$J$6:$L$50,3,FALSE)="Monthly",(YEAR(AC5094)-YEAR(AB5094))*12+MONTH(AC5094)-MONTH(AB5094)+1,(AC5094-AB5094+1))</f>
        <v>#N/A</v>
      </c>
      <c r="F5094" s="218" t="e">
        <f t="shared" si="400"/>
        <v>#N/A</v>
      </c>
    </row>
    <row r="5095" spans="1:6" x14ac:dyDescent="0.25">
      <c r="A5095" s="44" t="str">
        <f t="shared" si="396"/>
        <v xml:space="preserve"> 0 Financial</v>
      </c>
      <c r="B5095" s="44" t="str">
        <f t="shared" si="397"/>
        <v/>
      </c>
      <c r="C5095" s="44">
        <f t="shared" si="398"/>
        <v>0</v>
      </c>
      <c r="D5095" s="44" t="str">
        <f t="shared" si="399"/>
        <v>Financial</v>
      </c>
      <c r="E5095" s="44" t="e">
        <f>IF(VLOOKUP(S5095,'DD-Lookup'!$J$6:$L$50,3,FALSE)="Monthly",(YEAR(AC5095)-YEAR(AB5095))*12+MONTH(AC5095)-MONTH(AB5095)+1,(AC5095-AB5095+1))</f>
        <v>#N/A</v>
      </c>
      <c r="F5095" s="218" t="e">
        <f t="shared" si="400"/>
        <v>#N/A</v>
      </c>
    </row>
    <row r="5096" spans="1:6" x14ac:dyDescent="0.25">
      <c r="A5096" s="44" t="str">
        <f t="shared" si="396"/>
        <v xml:space="preserve"> 0 Financial</v>
      </c>
      <c r="B5096" s="44" t="str">
        <f t="shared" si="397"/>
        <v/>
      </c>
      <c r="C5096" s="44">
        <f t="shared" si="398"/>
        <v>0</v>
      </c>
      <c r="D5096" s="44" t="str">
        <f t="shared" si="399"/>
        <v>Financial</v>
      </c>
      <c r="E5096" s="44" t="e">
        <f>IF(VLOOKUP(S5096,'DD-Lookup'!$J$6:$L$50,3,FALSE)="Monthly",(YEAR(AC5096)-YEAR(AB5096))*12+MONTH(AC5096)-MONTH(AB5096)+1,(AC5096-AB5096+1))</f>
        <v>#N/A</v>
      </c>
      <c r="F5096" s="218" t="e">
        <f t="shared" si="400"/>
        <v>#N/A</v>
      </c>
    </row>
    <row r="5097" spans="1:6" x14ac:dyDescent="0.25">
      <c r="A5097" s="44" t="str">
        <f t="shared" si="396"/>
        <v xml:space="preserve"> 0 Financial</v>
      </c>
      <c r="B5097" s="44" t="str">
        <f t="shared" si="397"/>
        <v/>
      </c>
      <c r="C5097" s="44">
        <f t="shared" si="398"/>
        <v>0</v>
      </c>
      <c r="D5097" s="44" t="str">
        <f t="shared" si="399"/>
        <v>Financial</v>
      </c>
      <c r="E5097" s="44" t="e">
        <f>IF(VLOOKUP(S5097,'DD-Lookup'!$J$6:$L$50,3,FALSE)="Monthly",(YEAR(AC5097)-YEAR(AB5097))*12+MONTH(AC5097)-MONTH(AB5097)+1,(AC5097-AB5097+1))</f>
        <v>#N/A</v>
      </c>
      <c r="F5097" s="218" t="e">
        <f t="shared" si="400"/>
        <v>#N/A</v>
      </c>
    </row>
    <row r="5098" spans="1:6" x14ac:dyDescent="0.25">
      <c r="A5098" s="44" t="str">
        <f t="shared" si="396"/>
        <v xml:space="preserve"> 0 Financial</v>
      </c>
      <c r="B5098" s="44" t="str">
        <f t="shared" si="397"/>
        <v/>
      </c>
      <c r="C5098" s="44">
        <f t="shared" si="398"/>
        <v>0</v>
      </c>
      <c r="D5098" s="44" t="str">
        <f t="shared" si="399"/>
        <v>Financial</v>
      </c>
      <c r="E5098" s="44" t="e">
        <f>IF(VLOOKUP(S5098,'DD-Lookup'!$J$6:$L$50,3,FALSE)="Monthly",(YEAR(AC5098)-YEAR(AB5098))*12+MONTH(AC5098)-MONTH(AB5098)+1,(AC5098-AB5098+1))</f>
        <v>#N/A</v>
      </c>
      <c r="F5098" s="218" t="e">
        <f t="shared" si="400"/>
        <v>#N/A</v>
      </c>
    </row>
    <row r="5099" spans="1:6" x14ac:dyDescent="0.25">
      <c r="A5099" s="44" t="str">
        <f t="shared" si="396"/>
        <v xml:space="preserve"> 0 Financial</v>
      </c>
      <c r="B5099" s="44" t="str">
        <f t="shared" si="397"/>
        <v/>
      </c>
      <c r="C5099" s="44">
        <f t="shared" si="398"/>
        <v>0</v>
      </c>
      <c r="D5099" s="44" t="str">
        <f t="shared" si="399"/>
        <v>Financial</v>
      </c>
      <c r="E5099" s="44" t="e">
        <f>IF(VLOOKUP(S5099,'DD-Lookup'!$J$6:$L$50,3,FALSE)="Monthly",(YEAR(AC5099)-YEAR(AB5099))*12+MONTH(AC5099)-MONTH(AB5099)+1,(AC5099-AB5099+1))</f>
        <v>#N/A</v>
      </c>
      <c r="F5099" s="218" t="e">
        <f t="shared" si="400"/>
        <v>#N/A</v>
      </c>
    </row>
    <row r="5100" spans="1:6" x14ac:dyDescent="0.25">
      <c r="A5100" s="44" t="str">
        <f t="shared" si="396"/>
        <v xml:space="preserve"> 0 Financial</v>
      </c>
      <c r="B5100" s="44" t="str">
        <f t="shared" si="397"/>
        <v/>
      </c>
      <c r="C5100" s="44">
        <f t="shared" si="398"/>
        <v>0</v>
      </c>
      <c r="D5100" s="44" t="str">
        <f t="shared" si="399"/>
        <v>Financial</v>
      </c>
      <c r="E5100" s="44" t="e">
        <f>IF(VLOOKUP(S5100,'DD-Lookup'!$J$6:$L$50,3,FALSE)="Monthly",(YEAR(AC5100)-YEAR(AB5100))*12+MONTH(AC5100)-MONTH(AB5100)+1,(AC5100-AB5100+1))</f>
        <v>#N/A</v>
      </c>
      <c r="F5100" s="218" t="e">
        <f t="shared" si="400"/>
        <v>#N/A</v>
      </c>
    </row>
    <row r="5101" spans="1:6" x14ac:dyDescent="0.25">
      <c r="A5101" s="44" t="str">
        <f t="shared" si="396"/>
        <v xml:space="preserve"> 0 Financial</v>
      </c>
      <c r="B5101" s="44" t="str">
        <f t="shared" si="397"/>
        <v/>
      </c>
      <c r="C5101" s="44">
        <f t="shared" si="398"/>
        <v>0</v>
      </c>
      <c r="D5101" s="44" t="str">
        <f t="shared" si="399"/>
        <v>Financial</v>
      </c>
      <c r="E5101" s="44" t="e">
        <f>IF(VLOOKUP(S5101,'DD-Lookup'!$J$6:$L$50,3,FALSE)="Monthly",(YEAR(AC5101)-YEAR(AB5101))*12+MONTH(AC5101)-MONTH(AB5101)+1,(AC5101-AB5101+1))</f>
        <v>#N/A</v>
      </c>
      <c r="F5101" s="218" t="e">
        <f t="shared" si="400"/>
        <v>#N/A</v>
      </c>
    </row>
    <row r="5102" spans="1:6" x14ac:dyDescent="0.25">
      <c r="A5102" s="44" t="str">
        <f t="shared" si="396"/>
        <v xml:space="preserve"> 0 Financial</v>
      </c>
      <c r="B5102" s="44" t="str">
        <f t="shared" si="397"/>
        <v/>
      </c>
      <c r="C5102" s="44">
        <f t="shared" si="398"/>
        <v>0</v>
      </c>
      <c r="D5102" s="44" t="str">
        <f t="shared" si="399"/>
        <v>Financial</v>
      </c>
      <c r="E5102" s="44" t="e">
        <f>IF(VLOOKUP(S5102,'DD-Lookup'!$J$6:$L$50,3,FALSE)="Monthly",(YEAR(AC5102)-YEAR(AB5102))*12+MONTH(AC5102)-MONTH(AB5102)+1,(AC5102-AB5102+1))</f>
        <v>#N/A</v>
      </c>
      <c r="F5102" s="218" t="e">
        <f t="shared" si="400"/>
        <v>#N/A</v>
      </c>
    </row>
    <row r="5103" spans="1:6" x14ac:dyDescent="0.25">
      <c r="A5103" s="44" t="str">
        <f t="shared" si="396"/>
        <v xml:space="preserve"> 0 Financial</v>
      </c>
      <c r="B5103" s="44" t="str">
        <f t="shared" si="397"/>
        <v/>
      </c>
      <c r="C5103" s="44">
        <f t="shared" si="398"/>
        <v>0</v>
      </c>
      <c r="D5103" s="44" t="str">
        <f t="shared" si="399"/>
        <v>Financial</v>
      </c>
      <c r="E5103" s="44" t="e">
        <f>IF(VLOOKUP(S5103,'DD-Lookup'!$J$6:$L$50,3,FALSE)="Monthly",(YEAR(AC5103)-YEAR(AB5103))*12+MONTH(AC5103)-MONTH(AB5103)+1,(AC5103-AB5103+1))</f>
        <v>#N/A</v>
      </c>
      <c r="F5103" s="218" t="e">
        <f t="shared" si="400"/>
        <v>#N/A</v>
      </c>
    </row>
    <row r="5104" spans="1:6" x14ac:dyDescent="0.25">
      <c r="A5104" s="44" t="str">
        <f t="shared" si="396"/>
        <v xml:space="preserve"> 0 Financial</v>
      </c>
      <c r="B5104" s="44" t="str">
        <f t="shared" si="397"/>
        <v/>
      </c>
      <c r="C5104" s="44">
        <f t="shared" si="398"/>
        <v>0</v>
      </c>
      <c r="D5104" s="44" t="str">
        <f t="shared" si="399"/>
        <v>Financial</v>
      </c>
      <c r="E5104" s="44" t="e">
        <f>IF(VLOOKUP(S5104,'DD-Lookup'!$J$6:$L$50,3,FALSE)="Monthly",(YEAR(AC5104)-YEAR(AB5104))*12+MONTH(AC5104)-MONTH(AB5104)+1,(AC5104-AB5104+1))</f>
        <v>#N/A</v>
      </c>
      <c r="F5104" s="218" t="e">
        <f t="shared" si="400"/>
        <v>#N/A</v>
      </c>
    </row>
    <row r="5105" spans="1:6" x14ac:dyDescent="0.25">
      <c r="A5105" s="44" t="str">
        <f t="shared" si="396"/>
        <v xml:space="preserve"> 0 Financial</v>
      </c>
      <c r="B5105" s="44" t="str">
        <f t="shared" si="397"/>
        <v/>
      </c>
      <c r="C5105" s="44">
        <f t="shared" si="398"/>
        <v>0</v>
      </c>
      <c r="D5105" s="44" t="str">
        <f t="shared" si="399"/>
        <v>Financial</v>
      </c>
      <c r="E5105" s="44" t="e">
        <f>IF(VLOOKUP(S5105,'DD-Lookup'!$J$6:$L$50,3,FALSE)="Monthly",(YEAR(AC5105)-YEAR(AB5105))*12+MONTH(AC5105)-MONTH(AB5105)+1,(AC5105-AB5105+1))</f>
        <v>#N/A</v>
      </c>
      <c r="F5105" s="218" t="e">
        <f t="shared" si="400"/>
        <v>#N/A</v>
      </c>
    </row>
    <row r="5106" spans="1:6" x14ac:dyDescent="0.25">
      <c r="A5106" s="44" t="str">
        <f t="shared" si="396"/>
        <v xml:space="preserve"> 0 Financial</v>
      </c>
      <c r="B5106" s="44" t="str">
        <f t="shared" si="397"/>
        <v/>
      </c>
      <c r="C5106" s="44">
        <f t="shared" si="398"/>
        <v>0</v>
      </c>
      <c r="D5106" s="44" t="str">
        <f t="shared" si="399"/>
        <v>Financial</v>
      </c>
      <c r="E5106" s="44" t="e">
        <f>IF(VLOOKUP(S5106,'DD-Lookup'!$J$6:$L$50,3,FALSE)="Monthly",(YEAR(AC5106)-YEAR(AB5106))*12+MONTH(AC5106)-MONTH(AB5106)+1,(AC5106-AB5106+1))</f>
        <v>#N/A</v>
      </c>
      <c r="F5106" s="218" t="e">
        <f t="shared" si="400"/>
        <v>#N/A</v>
      </c>
    </row>
    <row r="5107" spans="1:6" x14ac:dyDescent="0.25">
      <c r="A5107" s="44" t="str">
        <f t="shared" si="396"/>
        <v xml:space="preserve"> 0 Financial</v>
      </c>
      <c r="B5107" s="44" t="str">
        <f t="shared" si="397"/>
        <v/>
      </c>
      <c r="C5107" s="44">
        <f t="shared" si="398"/>
        <v>0</v>
      </c>
      <c r="D5107" s="44" t="str">
        <f t="shared" si="399"/>
        <v>Financial</v>
      </c>
      <c r="E5107" s="44" t="e">
        <f>IF(VLOOKUP(S5107,'DD-Lookup'!$J$6:$L$50,3,FALSE)="Monthly",(YEAR(AC5107)-YEAR(AB5107))*12+MONTH(AC5107)-MONTH(AB5107)+1,(AC5107-AB5107+1))</f>
        <v>#N/A</v>
      </c>
      <c r="F5107" s="218" t="e">
        <f t="shared" si="400"/>
        <v>#N/A</v>
      </c>
    </row>
    <row r="5108" spans="1:6" x14ac:dyDescent="0.25">
      <c r="A5108" s="44" t="str">
        <f t="shared" si="396"/>
        <v xml:space="preserve"> 0 Financial</v>
      </c>
      <c r="B5108" s="44" t="str">
        <f t="shared" si="397"/>
        <v/>
      </c>
      <c r="C5108" s="44">
        <f t="shared" si="398"/>
        <v>0</v>
      </c>
      <c r="D5108" s="44" t="str">
        <f t="shared" si="399"/>
        <v>Financial</v>
      </c>
      <c r="E5108" s="44" t="e">
        <f>IF(VLOOKUP(S5108,'DD-Lookup'!$J$6:$L$50,3,FALSE)="Monthly",(YEAR(AC5108)-YEAR(AB5108))*12+MONTH(AC5108)-MONTH(AB5108)+1,(AC5108-AB5108+1))</f>
        <v>#N/A</v>
      </c>
      <c r="F5108" s="218" t="e">
        <f t="shared" si="400"/>
        <v>#N/A</v>
      </c>
    </row>
    <row r="5109" spans="1:6" x14ac:dyDescent="0.25">
      <c r="A5109" s="44" t="str">
        <f t="shared" si="396"/>
        <v xml:space="preserve"> 0 Financial</v>
      </c>
      <c r="B5109" s="44" t="str">
        <f t="shared" si="397"/>
        <v/>
      </c>
      <c r="C5109" s="44">
        <f t="shared" si="398"/>
        <v>0</v>
      </c>
      <c r="D5109" s="44" t="str">
        <f t="shared" si="399"/>
        <v>Financial</v>
      </c>
      <c r="E5109" s="44" t="e">
        <f>IF(VLOOKUP(S5109,'DD-Lookup'!$J$6:$L$50,3,FALSE)="Monthly",(YEAR(AC5109)-YEAR(AB5109))*12+MONTH(AC5109)-MONTH(AB5109)+1,(AC5109-AB5109+1))</f>
        <v>#N/A</v>
      </c>
      <c r="F5109" s="218" t="e">
        <f t="shared" si="400"/>
        <v>#N/A</v>
      </c>
    </row>
    <row r="5110" spans="1:6" x14ac:dyDescent="0.25">
      <c r="A5110" s="44" t="str">
        <f t="shared" si="396"/>
        <v xml:space="preserve"> 0 Financial</v>
      </c>
      <c r="B5110" s="44" t="str">
        <f t="shared" si="397"/>
        <v/>
      </c>
      <c r="C5110" s="44">
        <f t="shared" si="398"/>
        <v>0</v>
      </c>
      <c r="D5110" s="44" t="str">
        <f t="shared" si="399"/>
        <v>Financial</v>
      </c>
      <c r="E5110" s="44" t="e">
        <f>IF(VLOOKUP(S5110,'DD-Lookup'!$J$6:$L$50,3,FALSE)="Monthly",(YEAR(AC5110)-YEAR(AB5110))*12+MONTH(AC5110)-MONTH(AB5110)+1,(AC5110-AB5110+1))</f>
        <v>#N/A</v>
      </c>
      <c r="F5110" s="218" t="e">
        <f t="shared" si="400"/>
        <v>#N/A</v>
      </c>
    </row>
    <row r="5111" spans="1:6" x14ac:dyDescent="0.25">
      <c r="A5111" s="44" t="str">
        <f t="shared" si="396"/>
        <v xml:space="preserve"> 0 Financial</v>
      </c>
      <c r="B5111" s="44" t="str">
        <f t="shared" si="397"/>
        <v/>
      </c>
      <c r="C5111" s="44">
        <f t="shared" si="398"/>
        <v>0</v>
      </c>
      <c r="D5111" s="44" t="str">
        <f t="shared" si="399"/>
        <v>Financial</v>
      </c>
      <c r="E5111" s="44" t="e">
        <f>IF(VLOOKUP(S5111,'DD-Lookup'!$J$6:$L$50,3,FALSE)="Monthly",(YEAR(AC5111)-YEAR(AB5111))*12+MONTH(AC5111)-MONTH(AB5111)+1,(AC5111-AB5111+1))</f>
        <v>#N/A</v>
      </c>
      <c r="F5111" s="218" t="e">
        <f t="shared" si="400"/>
        <v>#N/A</v>
      </c>
    </row>
    <row r="5112" spans="1:6" x14ac:dyDescent="0.25">
      <c r="A5112" s="44" t="str">
        <f t="shared" si="396"/>
        <v xml:space="preserve"> 0 Financial</v>
      </c>
      <c r="B5112" s="44" t="str">
        <f t="shared" si="397"/>
        <v/>
      </c>
      <c r="C5112" s="44">
        <f t="shared" si="398"/>
        <v>0</v>
      </c>
      <c r="D5112" s="44" t="str">
        <f t="shared" si="399"/>
        <v>Financial</v>
      </c>
      <c r="E5112" s="44" t="e">
        <f>IF(VLOOKUP(S5112,'DD-Lookup'!$J$6:$L$50,3,FALSE)="Monthly",(YEAR(AC5112)-YEAR(AB5112))*12+MONTH(AC5112)-MONTH(AB5112)+1,(AC5112-AB5112+1))</f>
        <v>#N/A</v>
      </c>
      <c r="F5112" s="218" t="e">
        <f t="shared" si="400"/>
        <v>#N/A</v>
      </c>
    </row>
    <row r="5113" spans="1:6" x14ac:dyDescent="0.25">
      <c r="A5113" s="44" t="str">
        <f t="shared" si="396"/>
        <v xml:space="preserve"> 0 Financial</v>
      </c>
      <c r="B5113" s="44" t="str">
        <f t="shared" si="397"/>
        <v/>
      </c>
      <c r="C5113" s="44">
        <f t="shared" si="398"/>
        <v>0</v>
      </c>
      <c r="D5113" s="44" t="str">
        <f t="shared" si="399"/>
        <v>Financial</v>
      </c>
      <c r="E5113" s="44" t="e">
        <f>IF(VLOOKUP(S5113,'DD-Lookup'!$J$6:$L$50,3,FALSE)="Monthly",(YEAR(AC5113)-YEAR(AB5113))*12+MONTH(AC5113)-MONTH(AB5113)+1,(AC5113-AB5113+1))</f>
        <v>#N/A</v>
      </c>
      <c r="F5113" s="218" t="e">
        <f t="shared" si="400"/>
        <v>#N/A</v>
      </c>
    </row>
    <row r="5114" spans="1:6" x14ac:dyDescent="0.25">
      <c r="A5114" s="44" t="str">
        <f t="shared" si="396"/>
        <v xml:space="preserve"> 0 Financial</v>
      </c>
      <c r="B5114" s="44" t="str">
        <f t="shared" si="397"/>
        <v/>
      </c>
      <c r="C5114" s="44">
        <f t="shared" si="398"/>
        <v>0</v>
      </c>
      <c r="D5114" s="44" t="str">
        <f t="shared" si="399"/>
        <v>Financial</v>
      </c>
      <c r="E5114" s="44" t="e">
        <f>IF(VLOOKUP(S5114,'DD-Lookup'!$J$6:$L$50,3,FALSE)="Monthly",(YEAR(AC5114)-YEAR(AB5114))*12+MONTH(AC5114)-MONTH(AB5114)+1,(AC5114-AB5114+1))</f>
        <v>#N/A</v>
      </c>
      <c r="F5114" s="218" t="e">
        <f t="shared" si="400"/>
        <v>#N/A</v>
      </c>
    </row>
    <row r="5115" spans="1:6" x14ac:dyDescent="0.25">
      <c r="A5115" s="44" t="str">
        <f t="shared" si="396"/>
        <v xml:space="preserve"> 0 Financial</v>
      </c>
      <c r="B5115" s="44" t="str">
        <f t="shared" si="397"/>
        <v/>
      </c>
      <c r="C5115" s="44">
        <f t="shared" si="398"/>
        <v>0</v>
      </c>
      <c r="D5115" s="44" t="str">
        <f t="shared" si="399"/>
        <v>Financial</v>
      </c>
      <c r="E5115" s="44" t="e">
        <f>IF(VLOOKUP(S5115,'DD-Lookup'!$J$6:$L$50,3,FALSE)="Monthly",(YEAR(AC5115)-YEAR(AB5115))*12+MONTH(AC5115)-MONTH(AB5115)+1,(AC5115-AB5115+1))</f>
        <v>#N/A</v>
      </c>
      <c r="F5115" s="218" t="e">
        <f t="shared" si="400"/>
        <v>#N/A</v>
      </c>
    </row>
    <row r="5116" spans="1:6" x14ac:dyDescent="0.25">
      <c r="A5116" s="44" t="str">
        <f t="shared" si="396"/>
        <v xml:space="preserve"> 0 Financial</v>
      </c>
      <c r="B5116" s="44" t="str">
        <f t="shared" si="397"/>
        <v/>
      </c>
      <c r="C5116" s="44">
        <f t="shared" si="398"/>
        <v>0</v>
      </c>
      <c r="D5116" s="44" t="str">
        <f t="shared" si="399"/>
        <v>Financial</v>
      </c>
      <c r="E5116" s="44" t="e">
        <f>IF(VLOOKUP(S5116,'DD-Lookup'!$J$6:$L$50,3,FALSE)="Monthly",(YEAR(AC5116)-YEAR(AB5116))*12+MONTH(AC5116)-MONTH(AB5116)+1,(AC5116-AB5116+1))</f>
        <v>#N/A</v>
      </c>
      <c r="F5116" s="218" t="e">
        <f t="shared" si="400"/>
        <v>#N/A</v>
      </c>
    </row>
    <row r="5117" spans="1:6" x14ac:dyDescent="0.25">
      <c r="A5117" s="44" t="str">
        <f t="shared" si="396"/>
        <v xml:space="preserve"> 0 Financial</v>
      </c>
      <c r="B5117" s="44" t="str">
        <f t="shared" si="397"/>
        <v/>
      </c>
      <c r="C5117" s="44">
        <f t="shared" si="398"/>
        <v>0</v>
      </c>
      <c r="D5117" s="44" t="str">
        <f t="shared" si="399"/>
        <v>Financial</v>
      </c>
      <c r="E5117" s="44" t="e">
        <f>IF(VLOOKUP(S5117,'DD-Lookup'!$J$6:$L$50,3,FALSE)="Monthly",(YEAR(AC5117)-YEAR(AB5117))*12+MONTH(AC5117)-MONTH(AB5117)+1,(AC5117-AB5117+1))</f>
        <v>#N/A</v>
      </c>
      <c r="F5117" s="218" t="e">
        <f t="shared" si="400"/>
        <v>#N/A</v>
      </c>
    </row>
    <row r="5118" spans="1:6" x14ac:dyDescent="0.25">
      <c r="A5118" s="44" t="str">
        <f t="shared" si="396"/>
        <v xml:space="preserve"> 0 Financial</v>
      </c>
      <c r="B5118" s="44" t="str">
        <f t="shared" si="397"/>
        <v/>
      </c>
      <c r="C5118" s="44">
        <f t="shared" si="398"/>
        <v>0</v>
      </c>
      <c r="D5118" s="44" t="str">
        <f t="shared" si="399"/>
        <v>Financial</v>
      </c>
      <c r="E5118" s="44" t="e">
        <f>IF(VLOOKUP(S5118,'DD-Lookup'!$J$6:$L$50,3,FALSE)="Monthly",(YEAR(AC5118)-YEAR(AB5118))*12+MONTH(AC5118)-MONTH(AB5118)+1,(AC5118-AB5118+1))</f>
        <v>#N/A</v>
      </c>
      <c r="F5118" s="218" t="e">
        <f t="shared" si="400"/>
        <v>#N/A</v>
      </c>
    </row>
    <row r="5119" spans="1:6" x14ac:dyDescent="0.25">
      <c r="A5119" s="44" t="str">
        <f t="shared" si="396"/>
        <v xml:space="preserve"> 0 Financial</v>
      </c>
      <c r="B5119" s="44" t="str">
        <f t="shared" si="397"/>
        <v/>
      </c>
      <c r="C5119" s="44">
        <f t="shared" si="398"/>
        <v>0</v>
      </c>
      <c r="D5119" s="44" t="str">
        <f t="shared" si="399"/>
        <v>Financial</v>
      </c>
      <c r="E5119" s="44" t="e">
        <f>IF(VLOOKUP(S5119,'DD-Lookup'!$J$6:$L$50,3,FALSE)="Monthly",(YEAR(AC5119)-YEAR(AB5119))*12+MONTH(AC5119)-MONTH(AB5119)+1,(AC5119-AB5119+1))</f>
        <v>#N/A</v>
      </c>
      <c r="F5119" s="218" t="e">
        <f t="shared" si="400"/>
        <v>#N/A</v>
      </c>
    </row>
    <row r="5120" spans="1:6" x14ac:dyDescent="0.25">
      <c r="A5120" s="44" t="str">
        <f t="shared" si="396"/>
        <v xml:space="preserve"> 0 Financial</v>
      </c>
      <c r="B5120" s="44" t="str">
        <f t="shared" si="397"/>
        <v/>
      </c>
      <c r="C5120" s="44">
        <f t="shared" si="398"/>
        <v>0</v>
      </c>
      <c r="D5120" s="44" t="str">
        <f t="shared" si="399"/>
        <v>Financial</v>
      </c>
      <c r="E5120" s="44" t="e">
        <f>IF(VLOOKUP(S5120,'DD-Lookup'!$J$6:$L$50,3,FALSE)="Monthly",(YEAR(AC5120)-YEAR(AB5120))*12+MONTH(AC5120)-MONTH(AB5120)+1,(AC5120-AB5120+1))</f>
        <v>#N/A</v>
      </c>
      <c r="F5120" s="218" t="e">
        <f t="shared" si="400"/>
        <v>#N/A</v>
      </c>
    </row>
    <row r="5121" spans="1:6" x14ac:dyDescent="0.25">
      <c r="A5121" s="44" t="str">
        <f t="shared" si="396"/>
        <v xml:space="preserve"> 0 Financial</v>
      </c>
      <c r="B5121" s="44" t="str">
        <f t="shared" si="397"/>
        <v/>
      </c>
      <c r="C5121" s="44">
        <f t="shared" si="398"/>
        <v>0</v>
      </c>
      <c r="D5121" s="44" t="str">
        <f t="shared" si="399"/>
        <v>Financial</v>
      </c>
      <c r="E5121" s="44" t="e">
        <f>IF(VLOOKUP(S5121,'DD-Lookup'!$J$6:$L$50,3,FALSE)="Monthly",(YEAR(AC5121)-YEAR(AB5121))*12+MONTH(AC5121)-MONTH(AB5121)+1,(AC5121-AB5121+1))</f>
        <v>#N/A</v>
      </c>
      <c r="F5121" s="218" t="e">
        <f t="shared" si="400"/>
        <v>#N/A</v>
      </c>
    </row>
    <row r="5122" spans="1:6" x14ac:dyDescent="0.25">
      <c r="A5122" s="44" t="str">
        <f t="shared" si="396"/>
        <v xml:space="preserve"> 0 Financial</v>
      </c>
      <c r="B5122" s="44" t="str">
        <f t="shared" si="397"/>
        <v/>
      </c>
      <c r="C5122" s="44">
        <f t="shared" si="398"/>
        <v>0</v>
      </c>
      <c r="D5122" s="44" t="str">
        <f t="shared" si="399"/>
        <v>Financial</v>
      </c>
      <c r="E5122" s="44" t="e">
        <f>IF(VLOOKUP(S5122,'DD-Lookup'!$J$6:$L$50,3,FALSE)="Monthly",(YEAR(AC5122)-YEAR(AB5122))*12+MONTH(AC5122)-MONTH(AB5122)+1,(AC5122-AB5122+1))</f>
        <v>#N/A</v>
      </c>
      <c r="F5122" s="218" t="e">
        <f t="shared" si="400"/>
        <v>#N/A</v>
      </c>
    </row>
    <row r="5123" spans="1:6" x14ac:dyDescent="0.25">
      <c r="A5123" s="44" t="str">
        <f t="shared" si="396"/>
        <v xml:space="preserve"> 0 Financial</v>
      </c>
      <c r="B5123" s="44" t="str">
        <f t="shared" si="397"/>
        <v/>
      </c>
      <c r="C5123" s="44">
        <f t="shared" si="398"/>
        <v>0</v>
      </c>
      <c r="D5123" s="44" t="str">
        <f t="shared" si="399"/>
        <v>Financial</v>
      </c>
      <c r="E5123" s="44" t="e">
        <f>IF(VLOOKUP(S5123,'DD-Lookup'!$J$6:$L$50,3,FALSE)="Monthly",(YEAR(AC5123)-YEAR(AB5123))*12+MONTH(AC5123)-MONTH(AB5123)+1,(AC5123-AB5123+1))</f>
        <v>#N/A</v>
      </c>
      <c r="F5123" s="218" t="e">
        <f t="shared" si="400"/>
        <v>#N/A</v>
      </c>
    </row>
    <row r="5124" spans="1:6" x14ac:dyDescent="0.25">
      <c r="A5124" s="44" t="str">
        <f t="shared" si="396"/>
        <v xml:space="preserve"> 0 Financial</v>
      </c>
      <c r="B5124" s="44" t="str">
        <f t="shared" si="397"/>
        <v/>
      </c>
      <c r="C5124" s="44">
        <f t="shared" si="398"/>
        <v>0</v>
      </c>
      <c r="D5124" s="44" t="str">
        <f t="shared" si="399"/>
        <v>Financial</v>
      </c>
      <c r="E5124" s="44" t="e">
        <f>IF(VLOOKUP(S5124,'DD-Lookup'!$J$6:$L$50,3,FALSE)="Monthly",(YEAR(AC5124)-YEAR(AB5124))*12+MONTH(AC5124)-MONTH(AB5124)+1,(AC5124-AB5124+1))</f>
        <v>#N/A</v>
      </c>
      <c r="F5124" s="218" t="e">
        <f t="shared" si="400"/>
        <v>#N/A</v>
      </c>
    </row>
    <row r="5125" spans="1:6" x14ac:dyDescent="0.25">
      <c r="A5125" s="44" t="str">
        <f t="shared" si="396"/>
        <v xml:space="preserve"> 0 Financial</v>
      </c>
      <c r="B5125" s="44" t="str">
        <f t="shared" si="397"/>
        <v/>
      </c>
      <c r="C5125" s="44">
        <f t="shared" si="398"/>
        <v>0</v>
      </c>
      <c r="D5125" s="44" t="str">
        <f t="shared" si="399"/>
        <v>Financial</v>
      </c>
      <c r="E5125" s="44" t="e">
        <f>IF(VLOOKUP(S5125,'DD-Lookup'!$J$6:$L$50,3,FALSE)="Monthly",(YEAR(AC5125)-YEAR(AB5125))*12+MONTH(AC5125)-MONTH(AB5125)+1,(AC5125-AB5125+1))</f>
        <v>#N/A</v>
      </c>
      <c r="F5125" s="218" t="e">
        <f t="shared" si="400"/>
        <v>#N/A</v>
      </c>
    </row>
    <row r="5126" spans="1:6" x14ac:dyDescent="0.25">
      <c r="A5126" s="44" t="str">
        <f t="shared" si="396"/>
        <v xml:space="preserve"> 0 Financial</v>
      </c>
      <c r="B5126" s="44" t="str">
        <f t="shared" si="397"/>
        <v/>
      </c>
      <c r="C5126" s="44">
        <f t="shared" si="398"/>
        <v>0</v>
      </c>
      <c r="D5126" s="44" t="str">
        <f t="shared" si="399"/>
        <v>Financial</v>
      </c>
      <c r="E5126" s="44" t="e">
        <f>IF(VLOOKUP(S5126,'DD-Lookup'!$J$6:$L$50,3,FALSE)="Monthly",(YEAR(AC5126)-YEAR(AB5126))*12+MONTH(AC5126)-MONTH(AB5126)+1,(AC5126-AB5126+1))</f>
        <v>#N/A</v>
      </c>
      <c r="F5126" s="218" t="e">
        <f t="shared" si="400"/>
        <v>#N/A</v>
      </c>
    </row>
    <row r="5127" spans="1:6" x14ac:dyDescent="0.25">
      <c r="A5127" s="44" t="str">
        <f t="shared" si="396"/>
        <v xml:space="preserve"> 0 Financial</v>
      </c>
      <c r="B5127" s="44" t="str">
        <f t="shared" si="397"/>
        <v/>
      </c>
      <c r="C5127" s="44">
        <f t="shared" si="398"/>
        <v>0</v>
      </c>
      <c r="D5127" s="44" t="str">
        <f t="shared" si="399"/>
        <v>Financial</v>
      </c>
      <c r="E5127" s="44" t="e">
        <f>IF(VLOOKUP(S5127,'DD-Lookup'!$J$6:$L$50,3,FALSE)="Monthly",(YEAR(AC5127)-YEAR(AB5127))*12+MONTH(AC5127)-MONTH(AB5127)+1,(AC5127-AB5127+1))</f>
        <v>#N/A</v>
      </c>
      <c r="F5127" s="218" t="e">
        <f t="shared" si="400"/>
        <v>#N/A</v>
      </c>
    </row>
    <row r="5128" spans="1:6" x14ac:dyDescent="0.25">
      <c r="A5128" s="44" t="str">
        <f t="shared" si="396"/>
        <v xml:space="preserve"> 0 Financial</v>
      </c>
      <c r="B5128" s="44" t="str">
        <f t="shared" si="397"/>
        <v/>
      </c>
      <c r="C5128" s="44">
        <f t="shared" si="398"/>
        <v>0</v>
      </c>
      <c r="D5128" s="44" t="str">
        <f t="shared" si="399"/>
        <v>Financial</v>
      </c>
      <c r="E5128" s="44" t="e">
        <f>IF(VLOOKUP(S5128,'DD-Lookup'!$J$6:$L$50,3,FALSE)="Monthly",(YEAR(AC5128)-YEAR(AB5128))*12+MONTH(AC5128)-MONTH(AB5128)+1,(AC5128-AB5128+1))</f>
        <v>#N/A</v>
      </c>
      <c r="F5128" s="218" t="e">
        <f t="shared" si="400"/>
        <v>#N/A</v>
      </c>
    </row>
    <row r="5129" spans="1:6" x14ac:dyDescent="0.25">
      <c r="A5129" s="44" t="str">
        <f t="shared" si="396"/>
        <v xml:space="preserve"> 0 Financial</v>
      </c>
      <c r="B5129" s="44" t="str">
        <f t="shared" si="397"/>
        <v/>
      </c>
      <c r="C5129" s="44">
        <f t="shared" si="398"/>
        <v>0</v>
      </c>
      <c r="D5129" s="44" t="str">
        <f t="shared" si="399"/>
        <v>Financial</v>
      </c>
      <c r="E5129" s="44" t="e">
        <f>IF(VLOOKUP(S5129,'DD-Lookup'!$J$6:$L$50,3,FALSE)="Monthly",(YEAR(AC5129)-YEAR(AB5129))*12+MONTH(AC5129)-MONTH(AB5129)+1,(AC5129-AB5129+1))</f>
        <v>#N/A</v>
      </c>
      <c r="F5129" s="218" t="e">
        <f t="shared" si="400"/>
        <v>#N/A</v>
      </c>
    </row>
    <row r="5130" spans="1:6" x14ac:dyDescent="0.25">
      <c r="A5130" s="44" t="str">
        <f t="shared" ref="A5130:A5193" si="401">B5130&amp;" "&amp;C5130&amp;" "&amp;D5130</f>
        <v xml:space="preserve"> 0 Financial</v>
      </c>
      <c r="B5130" s="44" t="str">
        <f t="shared" si="397"/>
        <v/>
      </c>
      <c r="C5130" s="44">
        <f t="shared" si="398"/>
        <v>0</v>
      </c>
      <c r="D5130" s="44" t="str">
        <f t="shared" si="399"/>
        <v>Financial</v>
      </c>
      <c r="E5130" s="44" t="e">
        <f>IF(VLOOKUP(S5130,'DD-Lookup'!$J$6:$L$50,3,FALSE)="Monthly",(YEAR(AC5130)-YEAR(AB5130))*12+MONTH(AC5130)-MONTH(AB5130)+1,(AC5130-AB5130+1))</f>
        <v>#N/A</v>
      </c>
      <c r="F5130" s="218" t="e">
        <f t="shared" si="400"/>
        <v>#N/A</v>
      </c>
    </row>
    <row r="5131" spans="1:6" x14ac:dyDescent="0.25">
      <c r="A5131" s="44" t="str">
        <f t="shared" si="401"/>
        <v xml:space="preserve"> 0 Financial</v>
      </c>
      <c r="B5131" s="44" t="str">
        <f t="shared" ref="B5131:B5194" si="402">IF((LEFT(N5131,2)="US"),"US","")</f>
        <v/>
      </c>
      <c r="C5131" s="44">
        <f t="shared" ref="C5131:C5194" si="403">M5131</f>
        <v>0</v>
      </c>
      <c r="D5131" s="44" t="str">
        <f t="shared" ref="D5131:D5194" si="404">IF(ISNUMBER(FIND("Phy",N5131))=TRUE,"Physical","Financial")</f>
        <v>Financial</v>
      </c>
      <c r="E5131" s="44" t="e">
        <f>IF(VLOOKUP(S5131,'DD-Lookup'!$J$6:$L$50,3,FALSE)="Monthly",(YEAR(AC5131)-YEAR(AB5131))*12+MONTH(AC5131)-MONTH(AB5131)+1,(AC5131-AB5131+1))</f>
        <v>#N/A</v>
      </c>
      <c r="F5131" s="218" t="e">
        <f t="shared" ref="F5131:F5194" si="405">E5131*SUM(P5131:Q5131)</f>
        <v>#N/A</v>
      </c>
    </row>
    <row r="5132" spans="1:6" x14ac:dyDescent="0.25">
      <c r="A5132" s="44" t="str">
        <f t="shared" si="401"/>
        <v xml:space="preserve"> 0 Financial</v>
      </c>
      <c r="B5132" s="44" t="str">
        <f t="shared" si="402"/>
        <v/>
      </c>
      <c r="C5132" s="44">
        <f t="shared" si="403"/>
        <v>0</v>
      </c>
      <c r="D5132" s="44" t="str">
        <f t="shared" si="404"/>
        <v>Financial</v>
      </c>
      <c r="E5132" s="44" t="e">
        <f>IF(VLOOKUP(S5132,'DD-Lookup'!$J$6:$L$50,3,FALSE)="Monthly",(YEAR(AC5132)-YEAR(AB5132))*12+MONTH(AC5132)-MONTH(AB5132)+1,(AC5132-AB5132+1))</f>
        <v>#N/A</v>
      </c>
      <c r="F5132" s="218" t="e">
        <f t="shared" si="405"/>
        <v>#N/A</v>
      </c>
    </row>
    <row r="5133" spans="1:6" x14ac:dyDescent="0.25">
      <c r="A5133" s="44" t="str">
        <f t="shared" si="401"/>
        <v xml:space="preserve"> 0 Financial</v>
      </c>
      <c r="B5133" s="44" t="str">
        <f t="shared" si="402"/>
        <v/>
      </c>
      <c r="C5133" s="44">
        <f t="shared" si="403"/>
        <v>0</v>
      </c>
      <c r="D5133" s="44" t="str">
        <f t="shared" si="404"/>
        <v>Financial</v>
      </c>
      <c r="E5133" s="44" t="e">
        <f>IF(VLOOKUP(S5133,'DD-Lookup'!$J$6:$L$50,3,FALSE)="Monthly",(YEAR(AC5133)-YEAR(AB5133))*12+MONTH(AC5133)-MONTH(AB5133)+1,(AC5133-AB5133+1))</f>
        <v>#N/A</v>
      </c>
      <c r="F5133" s="218" t="e">
        <f t="shared" si="405"/>
        <v>#N/A</v>
      </c>
    </row>
    <row r="5134" spans="1:6" x14ac:dyDescent="0.25">
      <c r="A5134" s="44" t="str">
        <f t="shared" si="401"/>
        <v xml:space="preserve"> 0 Financial</v>
      </c>
      <c r="B5134" s="44" t="str">
        <f t="shared" si="402"/>
        <v/>
      </c>
      <c r="C5134" s="44">
        <f t="shared" si="403"/>
        <v>0</v>
      </c>
      <c r="D5134" s="44" t="str">
        <f t="shared" si="404"/>
        <v>Financial</v>
      </c>
      <c r="E5134" s="44" t="e">
        <f>IF(VLOOKUP(S5134,'DD-Lookup'!$J$6:$L$50,3,FALSE)="Monthly",(YEAR(AC5134)-YEAR(AB5134))*12+MONTH(AC5134)-MONTH(AB5134)+1,(AC5134-AB5134+1))</f>
        <v>#N/A</v>
      </c>
      <c r="F5134" s="218" t="e">
        <f t="shared" si="405"/>
        <v>#N/A</v>
      </c>
    </row>
    <row r="5135" spans="1:6" x14ac:dyDescent="0.25">
      <c r="A5135" s="44" t="str">
        <f t="shared" si="401"/>
        <v xml:space="preserve"> 0 Financial</v>
      </c>
      <c r="B5135" s="44" t="str">
        <f t="shared" si="402"/>
        <v/>
      </c>
      <c r="C5135" s="44">
        <f t="shared" si="403"/>
        <v>0</v>
      </c>
      <c r="D5135" s="44" t="str">
        <f t="shared" si="404"/>
        <v>Financial</v>
      </c>
      <c r="E5135" s="44" t="e">
        <f>IF(VLOOKUP(S5135,'DD-Lookup'!$J$6:$L$50,3,FALSE)="Monthly",(YEAR(AC5135)-YEAR(AB5135))*12+MONTH(AC5135)-MONTH(AB5135)+1,(AC5135-AB5135+1))</f>
        <v>#N/A</v>
      </c>
      <c r="F5135" s="218" t="e">
        <f t="shared" si="405"/>
        <v>#N/A</v>
      </c>
    </row>
    <row r="5136" spans="1:6" x14ac:dyDescent="0.25">
      <c r="A5136" s="44" t="str">
        <f t="shared" si="401"/>
        <v xml:space="preserve"> 0 Financial</v>
      </c>
      <c r="B5136" s="44" t="str">
        <f t="shared" si="402"/>
        <v/>
      </c>
      <c r="C5136" s="44">
        <f t="shared" si="403"/>
        <v>0</v>
      </c>
      <c r="D5136" s="44" t="str">
        <f t="shared" si="404"/>
        <v>Financial</v>
      </c>
      <c r="E5136" s="44" t="e">
        <f>IF(VLOOKUP(S5136,'DD-Lookup'!$J$6:$L$50,3,FALSE)="Monthly",(YEAR(AC5136)-YEAR(AB5136))*12+MONTH(AC5136)-MONTH(AB5136)+1,(AC5136-AB5136+1))</f>
        <v>#N/A</v>
      </c>
      <c r="F5136" s="218" t="e">
        <f t="shared" si="405"/>
        <v>#N/A</v>
      </c>
    </row>
    <row r="5137" spans="1:6" x14ac:dyDescent="0.25">
      <c r="A5137" s="44" t="str">
        <f t="shared" si="401"/>
        <v xml:space="preserve"> 0 Financial</v>
      </c>
      <c r="B5137" s="44" t="str">
        <f t="shared" si="402"/>
        <v/>
      </c>
      <c r="C5137" s="44">
        <f t="shared" si="403"/>
        <v>0</v>
      </c>
      <c r="D5137" s="44" t="str">
        <f t="shared" si="404"/>
        <v>Financial</v>
      </c>
      <c r="E5137" s="44" t="e">
        <f>IF(VLOOKUP(S5137,'DD-Lookup'!$J$6:$L$50,3,FALSE)="Monthly",(YEAR(AC5137)-YEAR(AB5137))*12+MONTH(AC5137)-MONTH(AB5137)+1,(AC5137-AB5137+1))</f>
        <v>#N/A</v>
      </c>
      <c r="F5137" s="218" t="e">
        <f t="shared" si="405"/>
        <v>#N/A</v>
      </c>
    </row>
    <row r="5138" spans="1:6" x14ac:dyDescent="0.25">
      <c r="A5138" s="44" t="str">
        <f t="shared" si="401"/>
        <v xml:space="preserve"> 0 Financial</v>
      </c>
      <c r="B5138" s="44" t="str">
        <f t="shared" si="402"/>
        <v/>
      </c>
      <c r="C5138" s="44">
        <f t="shared" si="403"/>
        <v>0</v>
      </c>
      <c r="D5138" s="44" t="str">
        <f t="shared" si="404"/>
        <v>Financial</v>
      </c>
      <c r="E5138" s="44" t="e">
        <f>IF(VLOOKUP(S5138,'DD-Lookup'!$J$6:$L$50,3,FALSE)="Monthly",(YEAR(AC5138)-YEAR(AB5138))*12+MONTH(AC5138)-MONTH(AB5138)+1,(AC5138-AB5138+1))</f>
        <v>#N/A</v>
      </c>
      <c r="F5138" s="218" t="e">
        <f t="shared" si="405"/>
        <v>#N/A</v>
      </c>
    </row>
    <row r="5139" spans="1:6" x14ac:dyDescent="0.25">
      <c r="A5139" s="44" t="str">
        <f t="shared" si="401"/>
        <v xml:space="preserve"> 0 Financial</v>
      </c>
      <c r="B5139" s="44" t="str">
        <f t="shared" si="402"/>
        <v/>
      </c>
      <c r="C5139" s="44">
        <f t="shared" si="403"/>
        <v>0</v>
      </c>
      <c r="D5139" s="44" t="str">
        <f t="shared" si="404"/>
        <v>Financial</v>
      </c>
      <c r="E5139" s="44" t="e">
        <f>IF(VLOOKUP(S5139,'DD-Lookup'!$J$6:$L$50,3,FALSE)="Monthly",(YEAR(AC5139)-YEAR(AB5139))*12+MONTH(AC5139)-MONTH(AB5139)+1,(AC5139-AB5139+1))</f>
        <v>#N/A</v>
      </c>
      <c r="F5139" s="218" t="e">
        <f t="shared" si="405"/>
        <v>#N/A</v>
      </c>
    </row>
    <row r="5140" spans="1:6" x14ac:dyDescent="0.25">
      <c r="A5140" s="44" t="str">
        <f t="shared" si="401"/>
        <v xml:space="preserve"> 0 Financial</v>
      </c>
      <c r="B5140" s="44" t="str">
        <f t="shared" si="402"/>
        <v/>
      </c>
      <c r="C5140" s="44">
        <f t="shared" si="403"/>
        <v>0</v>
      </c>
      <c r="D5140" s="44" t="str">
        <f t="shared" si="404"/>
        <v>Financial</v>
      </c>
      <c r="E5140" s="44" t="e">
        <f>IF(VLOOKUP(S5140,'DD-Lookup'!$J$6:$L$50,3,FALSE)="Monthly",(YEAR(AC5140)-YEAR(AB5140))*12+MONTH(AC5140)-MONTH(AB5140)+1,(AC5140-AB5140+1))</f>
        <v>#N/A</v>
      </c>
      <c r="F5140" s="218" t="e">
        <f t="shared" si="405"/>
        <v>#N/A</v>
      </c>
    </row>
    <row r="5141" spans="1:6" x14ac:dyDescent="0.25">
      <c r="A5141" s="44" t="str">
        <f t="shared" si="401"/>
        <v xml:space="preserve"> 0 Financial</v>
      </c>
      <c r="B5141" s="44" t="str">
        <f t="shared" si="402"/>
        <v/>
      </c>
      <c r="C5141" s="44">
        <f t="shared" si="403"/>
        <v>0</v>
      </c>
      <c r="D5141" s="44" t="str">
        <f t="shared" si="404"/>
        <v>Financial</v>
      </c>
      <c r="E5141" s="44" t="e">
        <f>IF(VLOOKUP(S5141,'DD-Lookup'!$J$6:$L$50,3,FALSE)="Monthly",(YEAR(AC5141)-YEAR(AB5141))*12+MONTH(AC5141)-MONTH(AB5141)+1,(AC5141-AB5141+1))</f>
        <v>#N/A</v>
      </c>
      <c r="F5141" s="218" t="e">
        <f t="shared" si="405"/>
        <v>#N/A</v>
      </c>
    </row>
    <row r="5142" spans="1:6" x14ac:dyDescent="0.25">
      <c r="A5142" s="44" t="str">
        <f t="shared" si="401"/>
        <v xml:space="preserve"> 0 Financial</v>
      </c>
      <c r="B5142" s="44" t="str">
        <f t="shared" si="402"/>
        <v/>
      </c>
      <c r="C5142" s="44">
        <f t="shared" si="403"/>
        <v>0</v>
      </c>
      <c r="D5142" s="44" t="str">
        <f t="shared" si="404"/>
        <v>Financial</v>
      </c>
      <c r="E5142" s="44" t="e">
        <f>IF(VLOOKUP(S5142,'DD-Lookup'!$J$6:$L$50,3,FALSE)="Monthly",(YEAR(AC5142)-YEAR(AB5142))*12+MONTH(AC5142)-MONTH(AB5142)+1,(AC5142-AB5142+1))</f>
        <v>#N/A</v>
      </c>
      <c r="F5142" s="218" t="e">
        <f t="shared" si="405"/>
        <v>#N/A</v>
      </c>
    </row>
    <row r="5143" spans="1:6" x14ac:dyDescent="0.25">
      <c r="A5143" s="44" t="str">
        <f t="shared" si="401"/>
        <v xml:space="preserve"> 0 Financial</v>
      </c>
      <c r="B5143" s="44" t="str">
        <f t="shared" si="402"/>
        <v/>
      </c>
      <c r="C5143" s="44">
        <f t="shared" si="403"/>
        <v>0</v>
      </c>
      <c r="D5143" s="44" t="str">
        <f t="shared" si="404"/>
        <v>Financial</v>
      </c>
      <c r="E5143" s="44" t="e">
        <f>IF(VLOOKUP(S5143,'DD-Lookup'!$J$6:$L$50,3,FALSE)="Monthly",(YEAR(AC5143)-YEAR(AB5143))*12+MONTH(AC5143)-MONTH(AB5143)+1,(AC5143-AB5143+1))</f>
        <v>#N/A</v>
      </c>
      <c r="F5143" s="218" t="e">
        <f t="shared" si="405"/>
        <v>#N/A</v>
      </c>
    </row>
    <row r="5144" spans="1:6" x14ac:dyDescent="0.25">
      <c r="A5144" s="44" t="str">
        <f t="shared" si="401"/>
        <v xml:space="preserve"> 0 Financial</v>
      </c>
      <c r="B5144" s="44" t="str">
        <f t="shared" si="402"/>
        <v/>
      </c>
      <c r="C5144" s="44">
        <f t="shared" si="403"/>
        <v>0</v>
      </c>
      <c r="D5144" s="44" t="str">
        <f t="shared" si="404"/>
        <v>Financial</v>
      </c>
      <c r="E5144" s="44" t="e">
        <f>IF(VLOOKUP(S5144,'DD-Lookup'!$J$6:$L$50,3,FALSE)="Monthly",(YEAR(AC5144)-YEAR(AB5144))*12+MONTH(AC5144)-MONTH(AB5144)+1,(AC5144-AB5144+1))</f>
        <v>#N/A</v>
      </c>
      <c r="F5144" s="218" t="e">
        <f t="shared" si="405"/>
        <v>#N/A</v>
      </c>
    </row>
    <row r="5145" spans="1:6" x14ac:dyDescent="0.25">
      <c r="A5145" s="44" t="str">
        <f t="shared" si="401"/>
        <v xml:space="preserve"> 0 Financial</v>
      </c>
      <c r="B5145" s="44" t="str">
        <f t="shared" si="402"/>
        <v/>
      </c>
      <c r="C5145" s="44">
        <f t="shared" si="403"/>
        <v>0</v>
      </c>
      <c r="D5145" s="44" t="str">
        <f t="shared" si="404"/>
        <v>Financial</v>
      </c>
      <c r="E5145" s="44" t="e">
        <f>IF(VLOOKUP(S5145,'DD-Lookup'!$J$6:$L$50,3,FALSE)="Monthly",(YEAR(AC5145)-YEAR(AB5145))*12+MONTH(AC5145)-MONTH(AB5145)+1,(AC5145-AB5145+1))</f>
        <v>#N/A</v>
      </c>
      <c r="F5145" s="218" t="e">
        <f t="shared" si="405"/>
        <v>#N/A</v>
      </c>
    </row>
    <row r="5146" spans="1:6" x14ac:dyDescent="0.25">
      <c r="A5146" s="44" t="str">
        <f t="shared" si="401"/>
        <v xml:space="preserve"> 0 Financial</v>
      </c>
      <c r="B5146" s="44" t="str">
        <f t="shared" si="402"/>
        <v/>
      </c>
      <c r="C5146" s="44">
        <f t="shared" si="403"/>
        <v>0</v>
      </c>
      <c r="D5146" s="44" t="str">
        <f t="shared" si="404"/>
        <v>Financial</v>
      </c>
      <c r="E5146" s="44" t="e">
        <f>IF(VLOOKUP(S5146,'DD-Lookup'!$J$6:$L$50,3,FALSE)="Monthly",(YEAR(AC5146)-YEAR(AB5146))*12+MONTH(AC5146)-MONTH(AB5146)+1,(AC5146-AB5146+1))</f>
        <v>#N/A</v>
      </c>
      <c r="F5146" s="218" t="e">
        <f t="shared" si="405"/>
        <v>#N/A</v>
      </c>
    </row>
    <row r="5147" spans="1:6" x14ac:dyDescent="0.25">
      <c r="A5147" s="44" t="str">
        <f t="shared" si="401"/>
        <v xml:space="preserve"> 0 Financial</v>
      </c>
      <c r="B5147" s="44" t="str">
        <f t="shared" si="402"/>
        <v/>
      </c>
      <c r="C5147" s="44">
        <f t="shared" si="403"/>
        <v>0</v>
      </c>
      <c r="D5147" s="44" t="str">
        <f t="shared" si="404"/>
        <v>Financial</v>
      </c>
      <c r="E5147" s="44" t="e">
        <f>IF(VLOOKUP(S5147,'DD-Lookup'!$J$6:$L$50,3,FALSE)="Monthly",(YEAR(AC5147)-YEAR(AB5147))*12+MONTH(AC5147)-MONTH(AB5147)+1,(AC5147-AB5147+1))</f>
        <v>#N/A</v>
      </c>
      <c r="F5147" s="218" t="e">
        <f t="shared" si="405"/>
        <v>#N/A</v>
      </c>
    </row>
    <row r="5148" spans="1:6" x14ac:dyDescent="0.25">
      <c r="A5148" s="44" t="str">
        <f t="shared" si="401"/>
        <v xml:space="preserve"> 0 Financial</v>
      </c>
      <c r="B5148" s="44" t="str">
        <f t="shared" si="402"/>
        <v/>
      </c>
      <c r="C5148" s="44">
        <f t="shared" si="403"/>
        <v>0</v>
      </c>
      <c r="D5148" s="44" t="str">
        <f t="shared" si="404"/>
        <v>Financial</v>
      </c>
      <c r="E5148" s="44" t="e">
        <f>IF(VLOOKUP(S5148,'DD-Lookup'!$J$6:$L$50,3,FALSE)="Monthly",(YEAR(AC5148)-YEAR(AB5148))*12+MONTH(AC5148)-MONTH(AB5148)+1,(AC5148-AB5148+1))</f>
        <v>#N/A</v>
      </c>
      <c r="F5148" s="218" t="e">
        <f t="shared" si="405"/>
        <v>#N/A</v>
      </c>
    </row>
    <row r="5149" spans="1:6" x14ac:dyDescent="0.25">
      <c r="A5149" s="44" t="str">
        <f t="shared" si="401"/>
        <v xml:space="preserve"> 0 Financial</v>
      </c>
      <c r="B5149" s="44" t="str">
        <f t="shared" si="402"/>
        <v/>
      </c>
      <c r="C5149" s="44">
        <f t="shared" si="403"/>
        <v>0</v>
      </c>
      <c r="D5149" s="44" t="str">
        <f t="shared" si="404"/>
        <v>Financial</v>
      </c>
      <c r="E5149" s="44" t="e">
        <f>IF(VLOOKUP(S5149,'DD-Lookup'!$J$6:$L$50,3,FALSE)="Monthly",(YEAR(AC5149)-YEAR(AB5149))*12+MONTH(AC5149)-MONTH(AB5149)+1,(AC5149-AB5149+1))</f>
        <v>#N/A</v>
      </c>
      <c r="F5149" s="218" t="e">
        <f t="shared" si="405"/>
        <v>#N/A</v>
      </c>
    </row>
    <row r="5150" spans="1:6" x14ac:dyDescent="0.25">
      <c r="A5150" s="44" t="str">
        <f t="shared" si="401"/>
        <v xml:space="preserve"> 0 Financial</v>
      </c>
      <c r="B5150" s="44" t="str">
        <f t="shared" si="402"/>
        <v/>
      </c>
      <c r="C5150" s="44">
        <f t="shared" si="403"/>
        <v>0</v>
      </c>
      <c r="D5150" s="44" t="str">
        <f t="shared" si="404"/>
        <v>Financial</v>
      </c>
      <c r="E5150" s="44" t="e">
        <f>IF(VLOOKUP(S5150,'DD-Lookup'!$J$6:$L$50,3,FALSE)="Monthly",(YEAR(AC5150)-YEAR(AB5150))*12+MONTH(AC5150)-MONTH(AB5150)+1,(AC5150-AB5150+1))</f>
        <v>#N/A</v>
      </c>
      <c r="F5150" s="218" t="e">
        <f t="shared" si="405"/>
        <v>#N/A</v>
      </c>
    </row>
    <row r="5151" spans="1:6" x14ac:dyDescent="0.25">
      <c r="A5151" s="44" t="str">
        <f t="shared" si="401"/>
        <v xml:space="preserve"> 0 Financial</v>
      </c>
      <c r="B5151" s="44" t="str">
        <f t="shared" si="402"/>
        <v/>
      </c>
      <c r="C5151" s="44">
        <f t="shared" si="403"/>
        <v>0</v>
      </c>
      <c r="D5151" s="44" t="str">
        <f t="shared" si="404"/>
        <v>Financial</v>
      </c>
      <c r="E5151" s="44" t="e">
        <f>IF(VLOOKUP(S5151,'DD-Lookup'!$J$6:$L$50,3,FALSE)="Monthly",(YEAR(AC5151)-YEAR(AB5151))*12+MONTH(AC5151)-MONTH(AB5151)+1,(AC5151-AB5151+1))</f>
        <v>#N/A</v>
      </c>
      <c r="F5151" s="218" t="e">
        <f t="shared" si="405"/>
        <v>#N/A</v>
      </c>
    </row>
    <row r="5152" spans="1:6" x14ac:dyDescent="0.25">
      <c r="A5152" s="44" t="str">
        <f t="shared" si="401"/>
        <v xml:space="preserve"> 0 Financial</v>
      </c>
      <c r="B5152" s="44" t="str">
        <f t="shared" si="402"/>
        <v/>
      </c>
      <c r="C5152" s="44">
        <f t="shared" si="403"/>
        <v>0</v>
      </c>
      <c r="D5152" s="44" t="str">
        <f t="shared" si="404"/>
        <v>Financial</v>
      </c>
      <c r="E5152" s="44" t="e">
        <f>IF(VLOOKUP(S5152,'DD-Lookup'!$J$6:$L$50,3,FALSE)="Monthly",(YEAR(AC5152)-YEAR(AB5152))*12+MONTH(AC5152)-MONTH(AB5152)+1,(AC5152-AB5152+1))</f>
        <v>#N/A</v>
      </c>
      <c r="F5152" s="218" t="e">
        <f t="shared" si="405"/>
        <v>#N/A</v>
      </c>
    </row>
    <row r="5153" spans="1:6" x14ac:dyDescent="0.25">
      <c r="A5153" s="44" t="str">
        <f t="shared" si="401"/>
        <v xml:space="preserve"> 0 Financial</v>
      </c>
      <c r="B5153" s="44" t="str">
        <f t="shared" si="402"/>
        <v/>
      </c>
      <c r="C5153" s="44">
        <f t="shared" si="403"/>
        <v>0</v>
      </c>
      <c r="D5153" s="44" t="str">
        <f t="shared" si="404"/>
        <v>Financial</v>
      </c>
      <c r="E5153" s="44" t="e">
        <f>IF(VLOOKUP(S5153,'DD-Lookup'!$J$6:$L$50,3,FALSE)="Monthly",(YEAR(AC5153)-YEAR(AB5153))*12+MONTH(AC5153)-MONTH(AB5153)+1,(AC5153-AB5153+1))</f>
        <v>#N/A</v>
      </c>
      <c r="F5153" s="218" t="e">
        <f t="shared" si="405"/>
        <v>#N/A</v>
      </c>
    </row>
    <row r="5154" spans="1:6" x14ac:dyDescent="0.25">
      <c r="A5154" s="44" t="str">
        <f t="shared" si="401"/>
        <v xml:space="preserve"> 0 Financial</v>
      </c>
      <c r="B5154" s="44" t="str">
        <f t="shared" si="402"/>
        <v/>
      </c>
      <c r="C5154" s="44">
        <f t="shared" si="403"/>
        <v>0</v>
      </c>
      <c r="D5154" s="44" t="str">
        <f t="shared" si="404"/>
        <v>Financial</v>
      </c>
      <c r="E5154" s="44" t="e">
        <f>IF(VLOOKUP(S5154,'DD-Lookup'!$J$6:$L$50,3,FALSE)="Monthly",(YEAR(AC5154)-YEAR(AB5154))*12+MONTH(AC5154)-MONTH(AB5154)+1,(AC5154-AB5154+1))</f>
        <v>#N/A</v>
      </c>
      <c r="F5154" s="218" t="e">
        <f t="shared" si="405"/>
        <v>#N/A</v>
      </c>
    </row>
    <row r="5155" spans="1:6" x14ac:dyDescent="0.25">
      <c r="A5155" s="44" t="str">
        <f t="shared" si="401"/>
        <v xml:space="preserve"> 0 Financial</v>
      </c>
      <c r="B5155" s="44" t="str">
        <f t="shared" si="402"/>
        <v/>
      </c>
      <c r="C5155" s="44">
        <f t="shared" si="403"/>
        <v>0</v>
      </c>
      <c r="D5155" s="44" t="str">
        <f t="shared" si="404"/>
        <v>Financial</v>
      </c>
      <c r="E5155" s="44" t="e">
        <f>IF(VLOOKUP(S5155,'DD-Lookup'!$J$6:$L$50,3,FALSE)="Monthly",(YEAR(AC5155)-YEAR(AB5155))*12+MONTH(AC5155)-MONTH(AB5155)+1,(AC5155-AB5155+1))</f>
        <v>#N/A</v>
      </c>
      <c r="F5155" s="218" t="e">
        <f t="shared" si="405"/>
        <v>#N/A</v>
      </c>
    </row>
    <row r="5156" spans="1:6" x14ac:dyDescent="0.25">
      <c r="A5156" s="44" t="str">
        <f t="shared" si="401"/>
        <v xml:space="preserve"> 0 Financial</v>
      </c>
      <c r="B5156" s="44" t="str">
        <f t="shared" si="402"/>
        <v/>
      </c>
      <c r="C5156" s="44">
        <f t="shared" si="403"/>
        <v>0</v>
      </c>
      <c r="D5156" s="44" t="str">
        <f t="shared" si="404"/>
        <v>Financial</v>
      </c>
      <c r="E5156" s="44" t="e">
        <f>IF(VLOOKUP(S5156,'DD-Lookup'!$J$6:$L$50,3,FALSE)="Monthly",(YEAR(AC5156)-YEAR(AB5156))*12+MONTH(AC5156)-MONTH(AB5156)+1,(AC5156-AB5156+1))</f>
        <v>#N/A</v>
      </c>
      <c r="F5156" s="218" t="e">
        <f t="shared" si="405"/>
        <v>#N/A</v>
      </c>
    </row>
    <row r="5157" spans="1:6" x14ac:dyDescent="0.25">
      <c r="A5157" s="44" t="str">
        <f t="shared" si="401"/>
        <v xml:space="preserve"> 0 Financial</v>
      </c>
      <c r="B5157" s="44" t="str">
        <f t="shared" si="402"/>
        <v/>
      </c>
      <c r="C5157" s="44">
        <f t="shared" si="403"/>
        <v>0</v>
      </c>
      <c r="D5157" s="44" t="str">
        <f t="shared" si="404"/>
        <v>Financial</v>
      </c>
      <c r="E5157" s="44" t="e">
        <f>IF(VLOOKUP(S5157,'DD-Lookup'!$J$6:$L$50,3,FALSE)="Monthly",(YEAR(AC5157)-YEAR(AB5157))*12+MONTH(AC5157)-MONTH(AB5157)+1,(AC5157-AB5157+1))</f>
        <v>#N/A</v>
      </c>
      <c r="F5157" s="218" t="e">
        <f t="shared" si="405"/>
        <v>#N/A</v>
      </c>
    </row>
    <row r="5158" spans="1:6" x14ac:dyDescent="0.25">
      <c r="A5158" s="44" t="str">
        <f t="shared" si="401"/>
        <v xml:space="preserve"> 0 Financial</v>
      </c>
      <c r="B5158" s="44" t="str">
        <f t="shared" si="402"/>
        <v/>
      </c>
      <c r="C5158" s="44">
        <f t="shared" si="403"/>
        <v>0</v>
      </c>
      <c r="D5158" s="44" t="str">
        <f t="shared" si="404"/>
        <v>Financial</v>
      </c>
      <c r="E5158" s="44" t="e">
        <f>IF(VLOOKUP(S5158,'DD-Lookup'!$J$6:$L$50,3,FALSE)="Monthly",(YEAR(AC5158)-YEAR(AB5158))*12+MONTH(AC5158)-MONTH(AB5158)+1,(AC5158-AB5158+1))</f>
        <v>#N/A</v>
      </c>
      <c r="F5158" s="218" t="e">
        <f t="shared" si="405"/>
        <v>#N/A</v>
      </c>
    </row>
    <row r="5159" spans="1:6" x14ac:dyDescent="0.25">
      <c r="A5159" s="44" t="str">
        <f t="shared" si="401"/>
        <v xml:space="preserve"> 0 Financial</v>
      </c>
      <c r="B5159" s="44" t="str">
        <f t="shared" si="402"/>
        <v/>
      </c>
      <c r="C5159" s="44">
        <f t="shared" si="403"/>
        <v>0</v>
      </c>
      <c r="D5159" s="44" t="str">
        <f t="shared" si="404"/>
        <v>Financial</v>
      </c>
      <c r="E5159" s="44" t="e">
        <f>IF(VLOOKUP(S5159,'DD-Lookup'!$J$6:$L$50,3,FALSE)="Monthly",(YEAR(AC5159)-YEAR(AB5159))*12+MONTH(AC5159)-MONTH(AB5159)+1,(AC5159-AB5159+1))</f>
        <v>#N/A</v>
      </c>
      <c r="F5159" s="218" t="e">
        <f t="shared" si="405"/>
        <v>#N/A</v>
      </c>
    </row>
    <row r="5160" spans="1:6" x14ac:dyDescent="0.25">
      <c r="A5160" s="44" t="str">
        <f t="shared" si="401"/>
        <v xml:space="preserve"> 0 Financial</v>
      </c>
      <c r="B5160" s="44" t="str">
        <f t="shared" si="402"/>
        <v/>
      </c>
      <c r="C5160" s="44">
        <f t="shared" si="403"/>
        <v>0</v>
      </c>
      <c r="D5160" s="44" t="str">
        <f t="shared" si="404"/>
        <v>Financial</v>
      </c>
      <c r="E5160" s="44" t="e">
        <f>IF(VLOOKUP(S5160,'DD-Lookup'!$J$6:$L$50,3,FALSE)="Monthly",(YEAR(AC5160)-YEAR(AB5160))*12+MONTH(AC5160)-MONTH(AB5160)+1,(AC5160-AB5160+1))</f>
        <v>#N/A</v>
      </c>
      <c r="F5160" s="218" t="e">
        <f t="shared" si="405"/>
        <v>#N/A</v>
      </c>
    </row>
    <row r="5161" spans="1:6" x14ac:dyDescent="0.25">
      <c r="A5161" s="44" t="str">
        <f t="shared" si="401"/>
        <v xml:space="preserve"> 0 Financial</v>
      </c>
      <c r="B5161" s="44" t="str">
        <f t="shared" si="402"/>
        <v/>
      </c>
      <c r="C5161" s="44">
        <f t="shared" si="403"/>
        <v>0</v>
      </c>
      <c r="D5161" s="44" t="str">
        <f t="shared" si="404"/>
        <v>Financial</v>
      </c>
      <c r="E5161" s="44" t="e">
        <f>IF(VLOOKUP(S5161,'DD-Lookup'!$J$6:$L$50,3,FALSE)="Monthly",(YEAR(AC5161)-YEAR(AB5161))*12+MONTH(AC5161)-MONTH(AB5161)+1,(AC5161-AB5161+1))</f>
        <v>#N/A</v>
      </c>
      <c r="F5161" s="218" t="e">
        <f t="shared" si="405"/>
        <v>#N/A</v>
      </c>
    </row>
    <row r="5162" spans="1:6" x14ac:dyDescent="0.25">
      <c r="A5162" s="44" t="str">
        <f t="shared" si="401"/>
        <v xml:space="preserve"> 0 Financial</v>
      </c>
      <c r="B5162" s="44" t="str">
        <f t="shared" si="402"/>
        <v/>
      </c>
      <c r="C5162" s="44">
        <f t="shared" si="403"/>
        <v>0</v>
      </c>
      <c r="D5162" s="44" t="str">
        <f t="shared" si="404"/>
        <v>Financial</v>
      </c>
      <c r="E5162" s="44" t="e">
        <f>IF(VLOOKUP(S5162,'DD-Lookup'!$J$6:$L$50,3,FALSE)="Monthly",(YEAR(AC5162)-YEAR(AB5162))*12+MONTH(AC5162)-MONTH(AB5162)+1,(AC5162-AB5162+1))</f>
        <v>#N/A</v>
      </c>
      <c r="F5162" s="218" t="e">
        <f t="shared" si="405"/>
        <v>#N/A</v>
      </c>
    </row>
    <row r="5163" spans="1:6" x14ac:dyDescent="0.25">
      <c r="A5163" s="44" t="str">
        <f t="shared" si="401"/>
        <v xml:space="preserve"> 0 Financial</v>
      </c>
      <c r="B5163" s="44" t="str">
        <f t="shared" si="402"/>
        <v/>
      </c>
      <c r="C5163" s="44">
        <f t="shared" si="403"/>
        <v>0</v>
      </c>
      <c r="D5163" s="44" t="str">
        <f t="shared" si="404"/>
        <v>Financial</v>
      </c>
      <c r="E5163" s="44" t="e">
        <f>IF(VLOOKUP(S5163,'DD-Lookup'!$J$6:$L$50,3,FALSE)="Monthly",(YEAR(AC5163)-YEAR(AB5163))*12+MONTH(AC5163)-MONTH(AB5163)+1,(AC5163-AB5163+1))</f>
        <v>#N/A</v>
      </c>
      <c r="F5163" s="218" t="e">
        <f t="shared" si="405"/>
        <v>#N/A</v>
      </c>
    </row>
    <row r="5164" spans="1:6" x14ac:dyDescent="0.25">
      <c r="A5164" s="44" t="str">
        <f t="shared" si="401"/>
        <v xml:space="preserve"> 0 Financial</v>
      </c>
      <c r="B5164" s="44" t="str">
        <f t="shared" si="402"/>
        <v/>
      </c>
      <c r="C5164" s="44">
        <f t="shared" si="403"/>
        <v>0</v>
      </c>
      <c r="D5164" s="44" t="str">
        <f t="shared" si="404"/>
        <v>Financial</v>
      </c>
      <c r="E5164" s="44" t="e">
        <f>IF(VLOOKUP(S5164,'DD-Lookup'!$J$6:$L$50,3,FALSE)="Monthly",(YEAR(AC5164)-YEAR(AB5164))*12+MONTH(AC5164)-MONTH(AB5164)+1,(AC5164-AB5164+1))</f>
        <v>#N/A</v>
      </c>
      <c r="F5164" s="218" t="e">
        <f t="shared" si="405"/>
        <v>#N/A</v>
      </c>
    </row>
    <row r="5165" spans="1:6" x14ac:dyDescent="0.25">
      <c r="A5165" s="44" t="str">
        <f t="shared" si="401"/>
        <v xml:space="preserve"> 0 Financial</v>
      </c>
      <c r="B5165" s="44" t="str">
        <f t="shared" si="402"/>
        <v/>
      </c>
      <c r="C5165" s="44">
        <f t="shared" si="403"/>
        <v>0</v>
      </c>
      <c r="D5165" s="44" t="str">
        <f t="shared" si="404"/>
        <v>Financial</v>
      </c>
      <c r="E5165" s="44" t="e">
        <f>IF(VLOOKUP(S5165,'DD-Lookup'!$J$6:$L$50,3,FALSE)="Monthly",(YEAR(AC5165)-YEAR(AB5165))*12+MONTH(AC5165)-MONTH(AB5165)+1,(AC5165-AB5165+1))</f>
        <v>#N/A</v>
      </c>
      <c r="F5165" s="218" t="e">
        <f t="shared" si="405"/>
        <v>#N/A</v>
      </c>
    </row>
    <row r="5166" spans="1:6" x14ac:dyDescent="0.25">
      <c r="A5166" s="44" t="str">
        <f t="shared" si="401"/>
        <v xml:space="preserve"> 0 Financial</v>
      </c>
      <c r="B5166" s="44" t="str">
        <f t="shared" si="402"/>
        <v/>
      </c>
      <c r="C5166" s="44">
        <f t="shared" si="403"/>
        <v>0</v>
      </c>
      <c r="D5166" s="44" t="str">
        <f t="shared" si="404"/>
        <v>Financial</v>
      </c>
      <c r="E5166" s="44" t="e">
        <f>IF(VLOOKUP(S5166,'DD-Lookup'!$J$6:$L$50,3,FALSE)="Monthly",(YEAR(AC5166)-YEAR(AB5166))*12+MONTH(AC5166)-MONTH(AB5166)+1,(AC5166-AB5166+1))</f>
        <v>#N/A</v>
      </c>
      <c r="F5166" s="218" t="e">
        <f t="shared" si="405"/>
        <v>#N/A</v>
      </c>
    </row>
    <row r="5167" spans="1:6" x14ac:dyDescent="0.25">
      <c r="A5167" s="44" t="str">
        <f t="shared" si="401"/>
        <v xml:space="preserve"> 0 Financial</v>
      </c>
      <c r="B5167" s="44" t="str">
        <f t="shared" si="402"/>
        <v/>
      </c>
      <c r="C5167" s="44">
        <f t="shared" si="403"/>
        <v>0</v>
      </c>
      <c r="D5167" s="44" t="str">
        <f t="shared" si="404"/>
        <v>Financial</v>
      </c>
      <c r="E5167" s="44" t="e">
        <f>IF(VLOOKUP(S5167,'DD-Lookup'!$J$6:$L$50,3,FALSE)="Monthly",(YEAR(AC5167)-YEAR(AB5167))*12+MONTH(AC5167)-MONTH(AB5167)+1,(AC5167-AB5167+1))</f>
        <v>#N/A</v>
      </c>
      <c r="F5167" s="218" t="e">
        <f t="shared" si="405"/>
        <v>#N/A</v>
      </c>
    </row>
    <row r="5168" spans="1:6" x14ac:dyDescent="0.25">
      <c r="A5168" s="44" t="str">
        <f t="shared" si="401"/>
        <v xml:space="preserve"> 0 Financial</v>
      </c>
      <c r="B5168" s="44" t="str">
        <f t="shared" si="402"/>
        <v/>
      </c>
      <c r="C5168" s="44">
        <f t="shared" si="403"/>
        <v>0</v>
      </c>
      <c r="D5168" s="44" t="str">
        <f t="shared" si="404"/>
        <v>Financial</v>
      </c>
      <c r="E5168" s="44" t="e">
        <f>IF(VLOOKUP(S5168,'DD-Lookup'!$J$6:$L$50,3,FALSE)="Monthly",(YEAR(AC5168)-YEAR(AB5168))*12+MONTH(AC5168)-MONTH(AB5168)+1,(AC5168-AB5168+1))</f>
        <v>#N/A</v>
      </c>
      <c r="F5168" s="218" t="e">
        <f t="shared" si="405"/>
        <v>#N/A</v>
      </c>
    </row>
    <row r="5169" spans="1:6" x14ac:dyDescent="0.25">
      <c r="A5169" s="44" t="str">
        <f t="shared" si="401"/>
        <v xml:space="preserve"> 0 Financial</v>
      </c>
      <c r="B5169" s="44" t="str">
        <f t="shared" si="402"/>
        <v/>
      </c>
      <c r="C5169" s="44">
        <f t="shared" si="403"/>
        <v>0</v>
      </c>
      <c r="D5169" s="44" t="str">
        <f t="shared" si="404"/>
        <v>Financial</v>
      </c>
      <c r="E5169" s="44" t="e">
        <f>IF(VLOOKUP(S5169,'DD-Lookup'!$J$6:$L$50,3,FALSE)="Monthly",(YEAR(AC5169)-YEAR(AB5169))*12+MONTH(AC5169)-MONTH(AB5169)+1,(AC5169-AB5169+1))</f>
        <v>#N/A</v>
      </c>
      <c r="F5169" s="218" t="e">
        <f t="shared" si="405"/>
        <v>#N/A</v>
      </c>
    </row>
    <row r="5170" spans="1:6" x14ac:dyDescent="0.25">
      <c r="A5170" s="44" t="str">
        <f t="shared" si="401"/>
        <v xml:space="preserve"> 0 Financial</v>
      </c>
      <c r="B5170" s="44" t="str">
        <f t="shared" si="402"/>
        <v/>
      </c>
      <c r="C5170" s="44">
        <f t="shared" si="403"/>
        <v>0</v>
      </c>
      <c r="D5170" s="44" t="str">
        <f t="shared" si="404"/>
        <v>Financial</v>
      </c>
      <c r="E5170" s="44" t="e">
        <f>IF(VLOOKUP(S5170,'DD-Lookup'!$J$6:$L$50,3,FALSE)="Monthly",(YEAR(AC5170)-YEAR(AB5170))*12+MONTH(AC5170)-MONTH(AB5170)+1,(AC5170-AB5170+1))</f>
        <v>#N/A</v>
      </c>
      <c r="F5170" s="218" t="e">
        <f t="shared" si="405"/>
        <v>#N/A</v>
      </c>
    </row>
    <row r="5171" spans="1:6" x14ac:dyDescent="0.25">
      <c r="A5171" s="44" t="str">
        <f t="shared" si="401"/>
        <v xml:space="preserve"> 0 Financial</v>
      </c>
      <c r="B5171" s="44" t="str">
        <f t="shared" si="402"/>
        <v/>
      </c>
      <c r="C5171" s="44">
        <f t="shared" si="403"/>
        <v>0</v>
      </c>
      <c r="D5171" s="44" t="str">
        <f t="shared" si="404"/>
        <v>Financial</v>
      </c>
      <c r="E5171" s="44" t="e">
        <f>IF(VLOOKUP(S5171,'DD-Lookup'!$J$6:$L$50,3,FALSE)="Monthly",(YEAR(AC5171)-YEAR(AB5171))*12+MONTH(AC5171)-MONTH(AB5171)+1,(AC5171-AB5171+1))</f>
        <v>#N/A</v>
      </c>
      <c r="F5171" s="218" t="e">
        <f t="shared" si="405"/>
        <v>#N/A</v>
      </c>
    </row>
    <row r="5172" spans="1:6" x14ac:dyDescent="0.25">
      <c r="A5172" s="44" t="str">
        <f t="shared" si="401"/>
        <v xml:space="preserve"> 0 Financial</v>
      </c>
      <c r="B5172" s="44" t="str">
        <f t="shared" si="402"/>
        <v/>
      </c>
      <c r="C5172" s="44">
        <f t="shared" si="403"/>
        <v>0</v>
      </c>
      <c r="D5172" s="44" t="str">
        <f t="shared" si="404"/>
        <v>Financial</v>
      </c>
      <c r="E5172" s="44" t="e">
        <f>IF(VLOOKUP(S5172,'DD-Lookup'!$J$6:$L$50,3,FALSE)="Monthly",(YEAR(AC5172)-YEAR(AB5172))*12+MONTH(AC5172)-MONTH(AB5172)+1,(AC5172-AB5172+1))</f>
        <v>#N/A</v>
      </c>
      <c r="F5172" s="218" t="e">
        <f t="shared" si="405"/>
        <v>#N/A</v>
      </c>
    </row>
    <row r="5173" spans="1:6" x14ac:dyDescent="0.25">
      <c r="A5173" s="44" t="str">
        <f t="shared" si="401"/>
        <v xml:space="preserve"> 0 Financial</v>
      </c>
      <c r="B5173" s="44" t="str">
        <f t="shared" si="402"/>
        <v/>
      </c>
      <c r="C5173" s="44">
        <f t="shared" si="403"/>
        <v>0</v>
      </c>
      <c r="D5173" s="44" t="str">
        <f t="shared" si="404"/>
        <v>Financial</v>
      </c>
      <c r="E5173" s="44" t="e">
        <f>IF(VLOOKUP(S5173,'DD-Lookup'!$J$6:$L$50,3,FALSE)="Monthly",(YEAR(AC5173)-YEAR(AB5173))*12+MONTH(AC5173)-MONTH(AB5173)+1,(AC5173-AB5173+1))</f>
        <v>#N/A</v>
      </c>
      <c r="F5173" s="218" t="e">
        <f t="shared" si="405"/>
        <v>#N/A</v>
      </c>
    </row>
    <row r="5174" spans="1:6" x14ac:dyDescent="0.25">
      <c r="A5174" s="44" t="str">
        <f t="shared" si="401"/>
        <v xml:space="preserve"> 0 Financial</v>
      </c>
      <c r="B5174" s="44" t="str">
        <f t="shared" si="402"/>
        <v/>
      </c>
      <c r="C5174" s="44">
        <f t="shared" si="403"/>
        <v>0</v>
      </c>
      <c r="D5174" s="44" t="str">
        <f t="shared" si="404"/>
        <v>Financial</v>
      </c>
      <c r="E5174" s="44" t="e">
        <f>IF(VLOOKUP(S5174,'DD-Lookup'!$J$6:$L$50,3,FALSE)="Monthly",(YEAR(AC5174)-YEAR(AB5174))*12+MONTH(AC5174)-MONTH(AB5174)+1,(AC5174-AB5174+1))</f>
        <v>#N/A</v>
      </c>
      <c r="F5174" s="218" t="e">
        <f t="shared" si="405"/>
        <v>#N/A</v>
      </c>
    </row>
    <row r="5175" spans="1:6" x14ac:dyDescent="0.25">
      <c r="A5175" s="44" t="str">
        <f t="shared" si="401"/>
        <v xml:space="preserve"> 0 Financial</v>
      </c>
      <c r="B5175" s="44" t="str">
        <f t="shared" si="402"/>
        <v/>
      </c>
      <c r="C5175" s="44">
        <f t="shared" si="403"/>
        <v>0</v>
      </c>
      <c r="D5175" s="44" t="str">
        <f t="shared" si="404"/>
        <v>Financial</v>
      </c>
      <c r="E5175" s="44" t="e">
        <f>IF(VLOOKUP(S5175,'DD-Lookup'!$J$6:$L$50,3,FALSE)="Monthly",(YEAR(AC5175)-YEAR(AB5175))*12+MONTH(AC5175)-MONTH(AB5175)+1,(AC5175-AB5175+1))</f>
        <v>#N/A</v>
      </c>
      <c r="F5175" s="218" t="e">
        <f t="shared" si="405"/>
        <v>#N/A</v>
      </c>
    </row>
    <row r="5176" spans="1:6" x14ac:dyDescent="0.25">
      <c r="A5176" s="44" t="str">
        <f t="shared" si="401"/>
        <v xml:space="preserve"> 0 Financial</v>
      </c>
      <c r="B5176" s="44" t="str">
        <f t="shared" si="402"/>
        <v/>
      </c>
      <c r="C5176" s="44">
        <f t="shared" si="403"/>
        <v>0</v>
      </c>
      <c r="D5176" s="44" t="str">
        <f t="shared" si="404"/>
        <v>Financial</v>
      </c>
      <c r="E5176" s="44" t="e">
        <f>IF(VLOOKUP(S5176,'DD-Lookup'!$J$6:$L$50,3,FALSE)="Monthly",(YEAR(AC5176)-YEAR(AB5176))*12+MONTH(AC5176)-MONTH(AB5176)+1,(AC5176-AB5176+1))</f>
        <v>#N/A</v>
      </c>
      <c r="F5176" s="218" t="e">
        <f t="shared" si="405"/>
        <v>#N/A</v>
      </c>
    </row>
    <row r="5177" spans="1:6" x14ac:dyDescent="0.25">
      <c r="A5177" s="44" t="str">
        <f t="shared" si="401"/>
        <v xml:space="preserve"> 0 Financial</v>
      </c>
      <c r="B5177" s="44" t="str">
        <f t="shared" si="402"/>
        <v/>
      </c>
      <c r="C5177" s="44">
        <f t="shared" si="403"/>
        <v>0</v>
      </c>
      <c r="D5177" s="44" t="str">
        <f t="shared" si="404"/>
        <v>Financial</v>
      </c>
      <c r="E5177" s="44" t="e">
        <f>IF(VLOOKUP(S5177,'DD-Lookup'!$J$6:$L$50,3,FALSE)="Monthly",(YEAR(AC5177)-YEAR(AB5177))*12+MONTH(AC5177)-MONTH(AB5177)+1,(AC5177-AB5177+1))</f>
        <v>#N/A</v>
      </c>
      <c r="F5177" s="218" t="e">
        <f t="shared" si="405"/>
        <v>#N/A</v>
      </c>
    </row>
    <row r="5178" spans="1:6" x14ac:dyDescent="0.25">
      <c r="A5178" s="44" t="str">
        <f t="shared" si="401"/>
        <v xml:space="preserve"> 0 Financial</v>
      </c>
      <c r="B5178" s="44" t="str">
        <f t="shared" si="402"/>
        <v/>
      </c>
      <c r="C5178" s="44">
        <f t="shared" si="403"/>
        <v>0</v>
      </c>
      <c r="D5178" s="44" t="str">
        <f t="shared" si="404"/>
        <v>Financial</v>
      </c>
      <c r="E5178" s="44" t="e">
        <f>IF(VLOOKUP(S5178,'DD-Lookup'!$J$6:$L$50,3,FALSE)="Monthly",(YEAR(AC5178)-YEAR(AB5178))*12+MONTH(AC5178)-MONTH(AB5178)+1,(AC5178-AB5178+1))</f>
        <v>#N/A</v>
      </c>
      <c r="F5178" s="218" t="e">
        <f t="shared" si="405"/>
        <v>#N/A</v>
      </c>
    </row>
    <row r="5179" spans="1:6" x14ac:dyDescent="0.25">
      <c r="A5179" s="44" t="str">
        <f t="shared" si="401"/>
        <v xml:space="preserve"> 0 Financial</v>
      </c>
      <c r="B5179" s="44" t="str">
        <f t="shared" si="402"/>
        <v/>
      </c>
      <c r="C5179" s="44">
        <f t="shared" si="403"/>
        <v>0</v>
      </c>
      <c r="D5179" s="44" t="str">
        <f t="shared" si="404"/>
        <v>Financial</v>
      </c>
      <c r="E5179" s="44" t="e">
        <f>IF(VLOOKUP(S5179,'DD-Lookup'!$J$6:$L$50,3,FALSE)="Monthly",(YEAR(AC5179)-YEAR(AB5179))*12+MONTH(AC5179)-MONTH(AB5179)+1,(AC5179-AB5179+1))</f>
        <v>#N/A</v>
      </c>
      <c r="F5179" s="218" t="e">
        <f t="shared" si="405"/>
        <v>#N/A</v>
      </c>
    </row>
    <row r="5180" spans="1:6" x14ac:dyDescent="0.25">
      <c r="A5180" s="44" t="str">
        <f t="shared" si="401"/>
        <v xml:space="preserve"> 0 Financial</v>
      </c>
      <c r="B5180" s="44" t="str">
        <f t="shared" si="402"/>
        <v/>
      </c>
      <c r="C5180" s="44">
        <f t="shared" si="403"/>
        <v>0</v>
      </c>
      <c r="D5180" s="44" t="str">
        <f t="shared" si="404"/>
        <v>Financial</v>
      </c>
      <c r="E5180" s="44" t="e">
        <f>IF(VLOOKUP(S5180,'DD-Lookup'!$J$6:$L$50,3,FALSE)="Monthly",(YEAR(AC5180)-YEAR(AB5180))*12+MONTH(AC5180)-MONTH(AB5180)+1,(AC5180-AB5180+1))</f>
        <v>#N/A</v>
      </c>
      <c r="F5180" s="218" t="e">
        <f t="shared" si="405"/>
        <v>#N/A</v>
      </c>
    </row>
    <row r="5181" spans="1:6" x14ac:dyDescent="0.25">
      <c r="A5181" s="44" t="str">
        <f t="shared" si="401"/>
        <v xml:space="preserve"> 0 Financial</v>
      </c>
      <c r="B5181" s="44" t="str">
        <f t="shared" si="402"/>
        <v/>
      </c>
      <c r="C5181" s="44">
        <f t="shared" si="403"/>
        <v>0</v>
      </c>
      <c r="D5181" s="44" t="str">
        <f t="shared" si="404"/>
        <v>Financial</v>
      </c>
      <c r="E5181" s="44" t="e">
        <f>IF(VLOOKUP(S5181,'DD-Lookup'!$J$6:$L$50,3,FALSE)="Monthly",(YEAR(AC5181)-YEAR(AB5181))*12+MONTH(AC5181)-MONTH(AB5181)+1,(AC5181-AB5181+1))</f>
        <v>#N/A</v>
      </c>
      <c r="F5181" s="218" t="e">
        <f t="shared" si="405"/>
        <v>#N/A</v>
      </c>
    </row>
    <row r="5182" spans="1:6" x14ac:dyDescent="0.25">
      <c r="A5182" s="44" t="str">
        <f t="shared" si="401"/>
        <v xml:space="preserve"> 0 Financial</v>
      </c>
      <c r="B5182" s="44" t="str">
        <f t="shared" si="402"/>
        <v/>
      </c>
      <c r="C5182" s="44">
        <f t="shared" si="403"/>
        <v>0</v>
      </c>
      <c r="D5182" s="44" t="str">
        <f t="shared" si="404"/>
        <v>Financial</v>
      </c>
      <c r="E5182" s="44" t="e">
        <f>IF(VLOOKUP(S5182,'DD-Lookup'!$J$6:$L$50,3,FALSE)="Monthly",(YEAR(AC5182)-YEAR(AB5182))*12+MONTH(AC5182)-MONTH(AB5182)+1,(AC5182-AB5182+1))</f>
        <v>#N/A</v>
      </c>
      <c r="F5182" s="218" t="e">
        <f t="shared" si="405"/>
        <v>#N/A</v>
      </c>
    </row>
    <row r="5183" spans="1:6" x14ac:dyDescent="0.25">
      <c r="A5183" s="44" t="str">
        <f t="shared" si="401"/>
        <v xml:space="preserve"> 0 Financial</v>
      </c>
      <c r="B5183" s="44" t="str">
        <f t="shared" si="402"/>
        <v/>
      </c>
      <c r="C5183" s="44">
        <f t="shared" si="403"/>
        <v>0</v>
      </c>
      <c r="D5183" s="44" t="str">
        <f t="shared" si="404"/>
        <v>Financial</v>
      </c>
      <c r="E5183" s="44" t="e">
        <f>IF(VLOOKUP(S5183,'DD-Lookup'!$J$6:$L$50,3,FALSE)="Monthly",(YEAR(AC5183)-YEAR(AB5183))*12+MONTH(AC5183)-MONTH(AB5183)+1,(AC5183-AB5183+1))</f>
        <v>#N/A</v>
      </c>
      <c r="F5183" s="218" t="e">
        <f t="shared" si="405"/>
        <v>#N/A</v>
      </c>
    </row>
    <row r="5184" spans="1:6" x14ac:dyDescent="0.25">
      <c r="A5184" s="44" t="str">
        <f t="shared" si="401"/>
        <v xml:space="preserve"> 0 Financial</v>
      </c>
      <c r="B5184" s="44" t="str">
        <f t="shared" si="402"/>
        <v/>
      </c>
      <c r="C5184" s="44">
        <f t="shared" si="403"/>
        <v>0</v>
      </c>
      <c r="D5184" s="44" t="str">
        <f t="shared" si="404"/>
        <v>Financial</v>
      </c>
      <c r="E5184" s="44" t="e">
        <f>IF(VLOOKUP(S5184,'DD-Lookup'!$J$6:$L$50,3,FALSE)="Monthly",(YEAR(AC5184)-YEAR(AB5184))*12+MONTH(AC5184)-MONTH(AB5184)+1,(AC5184-AB5184+1))</f>
        <v>#N/A</v>
      </c>
      <c r="F5184" s="218" t="e">
        <f t="shared" si="405"/>
        <v>#N/A</v>
      </c>
    </row>
    <row r="5185" spans="1:6" x14ac:dyDescent="0.25">
      <c r="A5185" s="44" t="str">
        <f t="shared" si="401"/>
        <v xml:space="preserve"> 0 Financial</v>
      </c>
      <c r="B5185" s="44" t="str">
        <f t="shared" si="402"/>
        <v/>
      </c>
      <c r="C5185" s="44">
        <f t="shared" si="403"/>
        <v>0</v>
      </c>
      <c r="D5185" s="44" t="str">
        <f t="shared" si="404"/>
        <v>Financial</v>
      </c>
      <c r="E5185" s="44" t="e">
        <f>IF(VLOOKUP(S5185,'DD-Lookup'!$J$6:$L$50,3,FALSE)="Monthly",(YEAR(AC5185)-YEAR(AB5185))*12+MONTH(AC5185)-MONTH(AB5185)+1,(AC5185-AB5185+1))</f>
        <v>#N/A</v>
      </c>
      <c r="F5185" s="218" t="e">
        <f t="shared" si="405"/>
        <v>#N/A</v>
      </c>
    </row>
    <row r="5186" spans="1:6" x14ac:dyDescent="0.25">
      <c r="A5186" s="44" t="str">
        <f t="shared" si="401"/>
        <v xml:space="preserve"> 0 Financial</v>
      </c>
      <c r="B5186" s="44" t="str">
        <f t="shared" si="402"/>
        <v/>
      </c>
      <c r="C5186" s="44">
        <f t="shared" si="403"/>
        <v>0</v>
      </c>
      <c r="D5186" s="44" t="str">
        <f t="shared" si="404"/>
        <v>Financial</v>
      </c>
      <c r="E5186" s="44" t="e">
        <f>IF(VLOOKUP(S5186,'DD-Lookup'!$J$6:$L$50,3,FALSE)="Monthly",(YEAR(AC5186)-YEAR(AB5186))*12+MONTH(AC5186)-MONTH(AB5186)+1,(AC5186-AB5186+1))</f>
        <v>#N/A</v>
      </c>
      <c r="F5186" s="218" t="e">
        <f t="shared" si="405"/>
        <v>#N/A</v>
      </c>
    </row>
    <row r="5187" spans="1:6" x14ac:dyDescent="0.25">
      <c r="A5187" s="44" t="str">
        <f t="shared" si="401"/>
        <v xml:space="preserve"> 0 Financial</v>
      </c>
      <c r="B5187" s="44" t="str">
        <f t="shared" si="402"/>
        <v/>
      </c>
      <c r="C5187" s="44">
        <f t="shared" si="403"/>
        <v>0</v>
      </c>
      <c r="D5187" s="44" t="str">
        <f t="shared" si="404"/>
        <v>Financial</v>
      </c>
      <c r="E5187" s="44" t="e">
        <f>IF(VLOOKUP(S5187,'DD-Lookup'!$J$6:$L$50,3,FALSE)="Monthly",(YEAR(AC5187)-YEAR(AB5187))*12+MONTH(AC5187)-MONTH(AB5187)+1,(AC5187-AB5187+1))</f>
        <v>#N/A</v>
      </c>
      <c r="F5187" s="218" t="e">
        <f t="shared" si="405"/>
        <v>#N/A</v>
      </c>
    </row>
    <row r="5188" spans="1:6" x14ac:dyDescent="0.25">
      <c r="A5188" s="44" t="str">
        <f t="shared" si="401"/>
        <v xml:space="preserve"> 0 Financial</v>
      </c>
      <c r="B5188" s="44" t="str">
        <f t="shared" si="402"/>
        <v/>
      </c>
      <c r="C5188" s="44">
        <f t="shared" si="403"/>
        <v>0</v>
      </c>
      <c r="D5188" s="44" t="str">
        <f t="shared" si="404"/>
        <v>Financial</v>
      </c>
      <c r="E5188" s="44" t="e">
        <f>IF(VLOOKUP(S5188,'DD-Lookup'!$J$6:$L$50,3,FALSE)="Monthly",(YEAR(AC5188)-YEAR(AB5188))*12+MONTH(AC5188)-MONTH(AB5188)+1,(AC5188-AB5188+1))</f>
        <v>#N/A</v>
      </c>
      <c r="F5188" s="218" t="e">
        <f t="shared" si="405"/>
        <v>#N/A</v>
      </c>
    </row>
    <row r="5189" spans="1:6" x14ac:dyDescent="0.25">
      <c r="A5189" s="44" t="str">
        <f t="shared" si="401"/>
        <v xml:space="preserve"> 0 Financial</v>
      </c>
      <c r="B5189" s="44" t="str">
        <f t="shared" si="402"/>
        <v/>
      </c>
      <c r="C5189" s="44">
        <f t="shared" si="403"/>
        <v>0</v>
      </c>
      <c r="D5189" s="44" t="str">
        <f t="shared" si="404"/>
        <v>Financial</v>
      </c>
      <c r="E5189" s="44" t="e">
        <f>IF(VLOOKUP(S5189,'DD-Lookup'!$J$6:$L$50,3,FALSE)="Monthly",(YEAR(AC5189)-YEAR(AB5189))*12+MONTH(AC5189)-MONTH(AB5189)+1,(AC5189-AB5189+1))</f>
        <v>#N/A</v>
      </c>
      <c r="F5189" s="218" t="e">
        <f t="shared" si="405"/>
        <v>#N/A</v>
      </c>
    </row>
    <row r="5190" spans="1:6" x14ac:dyDescent="0.25">
      <c r="A5190" s="44" t="str">
        <f t="shared" si="401"/>
        <v xml:space="preserve"> 0 Financial</v>
      </c>
      <c r="B5190" s="44" t="str">
        <f t="shared" si="402"/>
        <v/>
      </c>
      <c r="C5190" s="44">
        <f t="shared" si="403"/>
        <v>0</v>
      </c>
      <c r="D5190" s="44" t="str">
        <f t="shared" si="404"/>
        <v>Financial</v>
      </c>
      <c r="E5190" s="44" t="e">
        <f>IF(VLOOKUP(S5190,'DD-Lookup'!$J$6:$L$50,3,FALSE)="Monthly",(YEAR(AC5190)-YEAR(AB5190))*12+MONTH(AC5190)-MONTH(AB5190)+1,(AC5190-AB5190+1))</f>
        <v>#N/A</v>
      </c>
      <c r="F5190" s="218" t="e">
        <f t="shared" si="405"/>
        <v>#N/A</v>
      </c>
    </row>
    <row r="5191" spans="1:6" x14ac:dyDescent="0.25">
      <c r="A5191" s="44" t="str">
        <f t="shared" si="401"/>
        <v xml:space="preserve"> 0 Financial</v>
      </c>
      <c r="B5191" s="44" t="str">
        <f t="shared" si="402"/>
        <v/>
      </c>
      <c r="C5191" s="44">
        <f t="shared" si="403"/>
        <v>0</v>
      </c>
      <c r="D5191" s="44" t="str">
        <f t="shared" si="404"/>
        <v>Financial</v>
      </c>
      <c r="E5191" s="44" t="e">
        <f>IF(VLOOKUP(S5191,'DD-Lookup'!$J$6:$L$50,3,FALSE)="Monthly",(YEAR(AC5191)-YEAR(AB5191))*12+MONTH(AC5191)-MONTH(AB5191)+1,(AC5191-AB5191+1))</f>
        <v>#N/A</v>
      </c>
      <c r="F5191" s="218" t="e">
        <f t="shared" si="405"/>
        <v>#N/A</v>
      </c>
    </row>
    <row r="5192" spans="1:6" x14ac:dyDescent="0.25">
      <c r="A5192" s="44" t="str">
        <f t="shared" si="401"/>
        <v xml:space="preserve"> 0 Financial</v>
      </c>
      <c r="B5192" s="44" t="str">
        <f t="shared" si="402"/>
        <v/>
      </c>
      <c r="C5192" s="44">
        <f t="shared" si="403"/>
        <v>0</v>
      </c>
      <c r="D5192" s="44" t="str">
        <f t="shared" si="404"/>
        <v>Financial</v>
      </c>
      <c r="E5192" s="44" t="e">
        <f>IF(VLOOKUP(S5192,'DD-Lookup'!$J$6:$L$50,3,FALSE)="Monthly",(YEAR(AC5192)-YEAR(AB5192))*12+MONTH(AC5192)-MONTH(AB5192)+1,(AC5192-AB5192+1))</f>
        <v>#N/A</v>
      </c>
      <c r="F5192" s="218" t="e">
        <f t="shared" si="405"/>
        <v>#N/A</v>
      </c>
    </row>
    <row r="5193" spans="1:6" x14ac:dyDescent="0.25">
      <c r="A5193" s="44" t="str">
        <f t="shared" si="401"/>
        <v xml:space="preserve"> 0 Financial</v>
      </c>
      <c r="B5193" s="44" t="str">
        <f t="shared" si="402"/>
        <v/>
      </c>
      <c r="C5193" s="44">
        <f t="shared" si="403"/>
        <v>0</v>
      </c>
      <c r="D5193" s="44" t="str">
        <f t="shared" si="404"/>
        <v>Financial</v>
      </c>
      <c r="E5193" s="44" t="e">
        <f>IF(VLOOKUP(S5193,'DD-Lookup'!$J$6:$L$50,3,FALSE)="Monthly",(YEAR(AC5193)-YEAR(AB5193))*12+MONTH(AC5193)-MONTH(AB5193)+1,(AC5193-AB5193+1))</f>
        <v>#N/A</v>
      </c>
      <c r="F5193" s="218" t="e">
        <f t="shared" si="405"/>
        <v>#N/A</v>
      </c>
    </row>
    <row r="5194" spans="1:6" x14ac:dyDescent="0.25">
      <c r="A5194" s="44" t="str">
        <f t="shared" ref="A5194:A5257" si="406">B5194&amp;" "&amp;C5194&amp;" "&amp;D5194</f>
        <v xml:space="preserve"> 0 Financial</v>
      </c>
      <c r="B5194" s="44" t="str">
        <f t="shared" si="402"/>
        <v/>
      </c>
      <c r="C5194" s="44">
        <f t="shared" si="403"/>
        <v>0</v>
      </c>
      <c r="D5194" s="44" t="str">
        <f t="shared" si="404"/>
        <v>Financial</v>
      </c>
      <c r="E5194" s="44" t="e">
        <f>IF(VLOOKUP(S5194,'DD-Lookup'!$J$6:$L$50,3,FALSE)="Monthly",(YEAR(AC5194)-YEAR(AB5194))*12+MONTH(AC5194)-MONTH(AB5194)+1,(AC5194-AB5194+1))</f>
        <v>#N/A</v>
      </c>
      <c r="F5194" s="218" t="e">
        <f t="shared" si="405"/>
        <v>#N/A</v>
      </c>
    </row>
    <row r="5195" spans="1:6" x14ac:dyDescent="0.25">
      <c r="A5195" s="44" t="str">
        <f t="shared" si="406"/>
        <v xml:space="preserve"> 0 Financial</v>
      </c>
      <c r="B5195" s="44" t="str">
        <f t="shared" ref="B5195:B5203" si="407">IF((LEFT(N5195,2)="US"),"US","")</f>
        <v/>
      </c>
      <c r="C5195" s="44">
        <f t="shared" ref="C5195:C5203" si="408">M5195</f>
        <v>0</v>
      </c>
      <c r="D5195" s="44" t="str">
        <f t="shared" ref="D5195:D5203" si="409">IF(ISNUMBER(FIND("Phy",N5195))=TRUE,"Physical","Financial")</f>
        <v>Financial</v>
      </c>
      <c r="E5195" s="44" t="e">
        <f>IF(VLOOKUP(S5195,'DD-Lookup'!$J$6:$L$50,3,FALSE)="Monthly",(YEAR(AC5195)-YEAR(AB5195))*12+MONTH(AC5195)-MONTH(AB5195)+1,(AC5195-AB5195+1))</f>
        <v>#N/A</v>
      </c>
      <c r="F5195" s="218" t="e">
        <f t="shared" ref="F5195:F5203" si="410">E5195*SUM(P5195:Q5195)</f>
        <v>#N/A</v>
      </c>
    </row>
    <row r="5196" spans="1:6" x14ac:dyDescent="0.25">
      <c r="A5196" s="44" t="str">
        <f t="shared" si="406"/>
        <v xml:space="preserve"> 0 Financial</v>
      </c>
      <c r="B5196" s="44" t="str">
        <f t="shared" si="407"/>
        <v/>
      </c>
      <c r="C5196" s="44">
        <f t="shared" si="408"/>
        <v>0</v>
      </c>
      <c r="D5196" s="44" t="str">
        <f t="shared" si="409"/>
        <v>Financial</v>
      </c>
      <c r="E5196" s="44" t="e">
        <f>IF(VLOOKUP(S5196,'DD-Lookup'!$J$6:$L$50,3,FALSE)="Monthly",(YEAR(AC5196)-YEAR(AB5196))*12+MONTH(AC5196)-MONTH(AB5196)+1,(AC5196-AB5196+1))</f>
        <v>#N/A</v>
      </c>
      <c r="F5196" s="218" t="e">
        <f t="shared" si="410"/>
        <v>#N/A</v>
      </c>
    </row>
    <row r="5197" spans="1:6" x14ac:dyDescent="0.25">
      <c r="A5197" s="44" t="str">
        <f t="shared" si="406"/>
        <v xml:space="preserve"> 0 Financial</v>
      </c>
      <c r="B5197" s="44" t="str">
        <f t="shared" si="407"/>
        <v/>
      </c>
      <c r="C5197" s="44">
        <f t="shared" si="408"/>
        <v>0</v>
      </c>
      <c r="D5197" s="44" t="str">
        <f t="shared" si="409"/>
        <v>Financial</v>
      </c>
      <c r="E5197" s="44" t="e">
        <f>IF(VLOOKUP(S5197,'DD-Lookup'!$J$6:$L$50,3,FALSE)="Monthly",(YEAR(AC5197)-YEAR(AB5197))*12+MONTH(AC5197)-MONTH(AB5197)+1,(AC5197-AB5197+1))</f>
        <v>#N/A</v>
      </c>
      <c r="F5197" s="218" t="e">
        <f t="shared" si="410"/>
        <v>#N/A</v>
      </c>
    </row>
    <row r="5198" spans="1:6" x14ac:dyDescent="0.25">
      <c r="A5198" s="44" t="str">
        <f t="shared" si="406"/>
        <v xml:space="preserve"> 0 Financial</v>
      </c>
      <c r="B5198" s="44" t="str">
        <f t="shared" si="407"/>
        <v/>
      </c>
      <c r="C5198" s="44">
        <f t="shared" si="408"/>
        <v>0</v>
      </c>
      <c r="D5198" s="44" t="str">
        <f t="shared" si="409"/>
        <v>Financial</v>
      </c>
      <c r="E5198" s="44" t="e">
        <f>IF(VLOOKUP(S5198,'DD-Lookup'!$J$6:$L$50,3,FALSE)="Monthly",(YEAR(AC5198)-YEAR(AB5198))*12+MONTH(AC5198)-MONTH(AB5198)+1,(AC5198-AB5198+1))</f>
        <v>#N/A</v>
      </c>
      <c r="F5198" s="218" t="e">
        <f t="shared" si="410"/>
        <v>#N/A</v>
      </c>
    </row>
    <row r="5199" spans="1:6" x14ac:dyDescent="0.25">
      <c r="A5199" s="44" t="str">
        <f t="shared" si="406"/>
        <v xml:space="preserve"> 0 Financial</v>
      </c>
      <c r="B5199" s="44" t="str">
        <f t="shared" si="407"/>
        <v/>
      </c>
      <c r="C5199" s="44">
        <f t="shared" si="408"/>
        <v>0</v>
      </c>
      <c r="D5199" s="44" t="str">
        <f t="shared" si="409"/>
        <v>Financial</v>
      </c>
      <c r="E5199" s="44" t="e">
        <f>IF(VLOOKUP(S5199,'DD-Lookup'!$J$6:$L$50,3,FALSE)="Monthly",(YEAR(AC5199)-YEAR(AB5199))*12+MONTH(AC5199)-MONTH(AB5199)+1,(AC5199-AB5199+1))</f>
        <v>#N/A</v>
      </c>
      <c r="F5199" s="218" t="e">
        <f t="shared" si="410"/>
        <v>#N/A</v>
      </c>
    </row>
    <row r="5200" spans="1:6" x14ac:dyDescent="0.25">
      <c r="A5200" s="44" t="str">
        <f t="shared" si="406"/>
        <v xml:space="preserve"> 0 Financial</v>
      </c>
      <c r="B5200" s="44" t="str">
        <f t="shared" si="407"/>
        <v/>
      </c>
      <c r="C5200" s="44">
        <f t="shared" si="408"/>
        <v>0</v>
      </c>
      <c r="D5200" s="44" t="str">
        <f t="shared" si="409"/>
        <v>Financial</v>
      </c>
      <c r="E5200" s="44" t="e">
        <f>IF(VLOOKUP(S5200,'DD-Lookup'!$J$6:$L$50,3,FALSE)="Monthly",(YEAR(AC5200)-YEAR(AB5200))*12+MONTH(AC5200)-MONTH(AB5200)+1,(AC5200-AB5200+1))</f>
        <v>#N/A</v>
      </c>
      <c r="F5200" s="218" t="e">
        <f t="shared" si="410"/>
        <v>#N/A</v>
      </c>
    </row>
    <row r="5201" spans="1:6" x14ac:dyDescent="0.25">
      <c r="A5201" s="44" t="str">
        <f t="shared" si="406"/>
        <v xml:space="preserve"> 0 Financial</v>
      </c>
      <c r="B5201" s="44" t="str">
        <f t="shared" si="407"/>
        <v/>
      </c>
      <c r="C5201" s="44">
        <f t="shared" si="408"/>
        <v>0</v>
      </c>
      <c r="D5201" s="44" t="str">
        <f t="shared" si="409"/>
        <v>Financial</v>
      </c>
      <c r="E5201" s="44" t="e">
        <f>IF(VLOOKUP(S5201,'DD-Lookup'!$J$6:$L$50,3,FALSE)="Monthly",(YEAR(AC5201)-YEAR(AB5201))*12+MONTH(AC5201)-MONTH(AB5201)+1,(AC5201-AB5201+1))</f>
        <v>#N/A</v>
      </c>
      <c r="F5201" s="218" t="e">
        <f t="shared" si="410"/>
        <v>#N/A</v>
      </c>
    </row>
    <row r="5202" spans="1:6" x14ac:dyDescent="0.25">
      <c r="A5202" s="44" t="str">
        <f t="shared" si="406"/>
        <v xml:space="preserve"> 0 Financial</v>
      </c>
      <c r="B5202" s="44" t="str">
        <f t="shared" si="407"/>
        <v/>
      </c>
      <c r="C5202" s="44">
        <f t="shared" si="408"/>
        <v>0</v>
      </c>
      <c r="D5202" s="44" t="str">
        <f t="shared" si="409"/>
        <v>Financial</v>
      </c>
      <c r="E5202" s="44" t="e">
        <f>IF(VLOOKUP(S5202,'DD-Lookup'!$J$6:$L$50,3,FALSE)="Monthly",(YEAR(AC5202)-YEAR(AB5202))*12+MONTH(AC5202)-MONTH(AB5202)+1,(AC5202-AB5202+1))</f>
        <v>#N/A</v>
      </c>
      <c r="F5202" s="218" t="e">
        <f t="shared" si="410"/>
        <v>#N/A</v>
      </c>
    </row>
    <row r="5203" spans="1:6" x14ac:dyDescent="0.25">
      <c r="A5203" s="44" t="str">
        <f t="shared" si="406"/>
        <v xml:space="preserve"> 0 Financial</v>
      </c>
      <c r="B5203" s="44" t="str">
        <f t="shared" si="407"/>
        <v/>
      </c>
      <c r="C5203" s="44">
        <f t="shared" si="408"/>
        <v>0</v>
      </c>
      <c r="D5203" s="44" t="str">
        <f t="shared" si="409"/>
        <v>Financial</v>
      </c>
      <c r="E5203" s="44" t="e">
        <f>IF(VLOOKUP(S5203,'DD-Lookup'!$J$6:$L$50,3,FALSE)="Monthly",(YEAR(AC5203)-YEAR(AB5203))*12+MONTH(AC5203)-MONTH(AB5203)+1,(AC5203-AB5203+1))</f>
        <v>#N/A</v>
      </c>
      <c r="F5203" s="218" t="e">
        <f t="shared" si="410"/>
        <v>#N/A</v>
      </c>
    </row>
    <row r="5204" spans="1:6" x14ac:dyDescent="0.25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18" t="e">
        <f t="shared" ref="F5204:F5257" si="414">E5204*SUM(P5204:Q5204)</f>
        <v>#N/A</v>
      </c>
    </row>
    <row r="5205" spans="1:6" x14ac:dyDescent="0.25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18" t="e">
        <f t="shared" si="414"/>
        <v>#N/A</v>
      </c>
    </row>
    <row r="5206" spans="1:6" x14ac:dyDescent="0.25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18" t="e">
        <f t="shared" si="414"/>
        <v>#N/A</v>
      </c>
    </row>
    <row r="5207" spans="1:6" x14ac:dyDescent="0.25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18" t="e">
        <f t="shared" si="414"/>
        <v>#N/A</v>
      </c>
    </row>
    <row r="5208" spans="1:6" x14ac:dyDescent="0.25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18" t="e">
        <f t="shared" si="414"/>
        <v>#N/A</v>
      </c>
    </row>
    <row r="5209" spans="1:6" x14ac:dyDescent="0.25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18" t="e">
        <f t="shared" si="414"/>
        <v>#N/A</v>
      </c>
    </row>
    <row r="5210" spans="1:6" x14ac:dyDescent="0.25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18" t="e">
        <f t="shared" si="414"/>
        <v>#N/A</v>
      </c>
    </row>
    <row r="5211" spans="1:6" x14ac:dyDescent="0.25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18" t="e">
        <f t="shared" si="414"/>
        <v>#N/A</v>
      </c>
    </row>
    <row r="5212" spans="1:6" x14ac:dyDescent="0.25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18" t="e">
        <f t="shared" si="414"/>
        <v>#N/A</v>
      </c>
    </row>
    <row r="5213" spans="1:6" x14ac:dyDescent="0.25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18" t="e">
        <f t="shared" si="414"/>
        <v>#N/A</v>
      </c>
    </row>
    <row r="5214" spans="1:6" x14ac:dyDescent="0.25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18" t="e">
        <f t="shared" si="414"/>
        <v>#N/A</v>
      </c>
    </row>
    <row r="5215" spans="1:6" x14ac:dyDescent="0.25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18" t="e">
        <f t="shared" si="414"/>
        <v>#N/A</v>
      </c>
    </row>
    <row r="5216" spans="1:6" x14ac:dyDescent="0.25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18" t="e">
        <f t="shared" si="414"/>
        <v>#N/A</v>
      </c>
    </row>
    <row r="5217" spans="1:6" x14ac:dyDescent="0.25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18" t="e">
        <f t="shared" si="414"/>
        <v>#N/A</v>
      </c>
    </row>
    <row r="5218" spans="1:6" x14ac:dyDescent="0.25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18" t="e">
        <f t="shared" si="414"/>
        <v>#N/A</v>
      </c>
    </row>
    <row r="5219" spans="1:6" x14ac:dyDescent="0.25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18" t="e">
        <f t="shared" si="414"/>
        <v>#N/A</v>
      </c>
    </row>
    <row r="5220" spans="1:6" x14ac:dyDescent="0.25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18" t="e">
        <f t="shared" si="414"/>
        <v>#N/A</v>
      </c>
    </row>
    <row r="5221" spans="1:6" x14ac:dyDescent="0.25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18" t="e">
        <f t="shared" si="414"/>
        <v>#N/A</v>
      </c>
    </row>
    <row r="5222" spans="1:6" x14ac:dyDescent="0.25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18" t="e">
        <f t="shared" si="414"/>
        <v>#N/A</v>
      </c>
    </row>
    <row r="5223" spans="1:6" x14ac:dyDescent="0.25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18" t="e">
        <f t="shared" si="414"/>
        <v>#N/A</v>
      </c>
    </row>
    <row r="5224" spans="1:6" x14ac:dyDescent="0.25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18" t="e">
        <f t="shared" si="414"/>
        <v>#N/A</v>
      </c>
    </row>
    <row r="5225" spans="1:6" x14ac:dyDescent="0.25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18" t="e">
        <f t="shared" si="414"/>
        <v>#N/A</v>
      </c>
    </row>
    <row r="5226" spans="1:6" x14ac:dyDescent="0.25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18" t="e">
        <f t="shared" si="414"/>
        <v>#N/A</v>
      </c>
    </row>
    <row r="5227" spans="1:6" x14ac:dyDescent="0.25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18" t="e">
        <f t="shared" si="414"/>
        <v>#N/A</v>
      </c>
    </row>
    <row r="5228" spans="1:6" x14ac:dyDescent="0.25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18" t="e">
        <f t="shared" si="414"/>
        <v>#N/A</v>
      </c>
    </row>
    <row r="5229" spans="1:6" x14ac:dyDescent="0.25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18" t="e">
        <f t="shared" si="414"/>
        <v>#N/A</v>
      </c>
    </row>
    <row r="5230" spans="1:6" x14ac:dyDescent="0.25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18" t="e">
        <f t="shared" si="414"/>
        <v>#N/A</v>
      </c>
    </row>
    <row r="5231" spans="1:6" x14ac:dyDescent="0.25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18" t="e">
        <f t="shared" si="414"/>
        <v>#N/A</v>
      </c>
    </row>
    <row r="5232" spans="1:6" x14ac:dyDescent="0.25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18" t="e">
        <f t="shared" si="414"/>
        <v>#N/A</v>
      </c>
    </row>
    <row r="5233" spans="1:6" x14ac:dyDescent="0.25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18" t="e">
        <f t="shared" si="414"/>
        <v>#N/A</v>
      </c>
    </row>
    <row r="5234" spans="1:6" x14ac:dyDescent="0.25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18" t="e">
        <f t="shared" si="414"/>
        <v>#N/A</v>
      </c>
    </row>
    <row r="5235" spans="1:6" x14ac:dyDescent="0.25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18" t="e">
        <f t="shared" si="414"/>
        <v>#N/A</v>
      </c>
    </row>
    <row r="5236" spans="1:6" x14ac:dyDescent="0.25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18" t="e">
        <f t="shared" si="414"/>
        <v>#N/A</v>
      </c>
    </row>
    <row r="5237" spans="1:6" x14ac:dyDescent="0.25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18" t="e">
        <f t="shared" si="414"/>
        <v>#N/A</v>
      </c>
    </row>
    <row r="5238" spans="1:6" x14ac:dyDescent="0.25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18" t="e">
        <f t="shared" si="414"/>
        <v>#N/A</v>
      </c>
    </row>
    <row r="5239" spans="1:6" x14ac:dyDescent="0.25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18" t="e">
        <f t="shared" si="414"/>
        <v>#N/A</v>
      </c>
    </row>
    <row r="5240" spans="1:6" x14ac:dyDescent="0.25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18" t="e">
        <f t="shared" si="414"/>
        <v>#N/A</v>
      </c>
    </row>
    <row r="5241" spans="1:6" x14ac:dyDescent="0.25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18" t="e">
        <f t="shared" si="414"/>
        <v>#N/A</v>
      </c>
    </row>
    <row r="5242" spans="1:6" x14ac:dyDescent="0.25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18" t="e">
        <f t="shared" si="414"/>
        <v>#N/A</v>
      </c>
    </row>
    <row r="5243" spans="1:6" x14ac:dyDescent="0.25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18" t="e">
        <f t="shared" si="414"/>
        <v>#N/A</v>
      </c>
    </row>
    <row r="5244" spans="1:6" x14ac:dyDescent="0.25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18" t="e">
        <f t="shared" si="414"/>
        <v>#N/A</v>
      </c>
    </row>
    <row r="5245" spans="1:6" x14ac:dyDescent="0.25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18" t="e">
        <f t="shared" si="414"/>
        <v>#N/A</v>
      </c>
    </row>
    <row r="5246" spans="1:6" x14ac:dyDescent="0.25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18" t="e">
        <f t="shared" si="414"/>
        <v>#N/A</v>
      </c>
    </row>
    <row r="5247" spans="1:6" x14ac:dyDescent="0.25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18" t="e">
        <f t="shared" si="414"/>
        <v>#N/A</v>
      </c>
    </row>
    <row r="5248" spans="1:6" x14ac:dyDescent="0.25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18" t="e">
        <f t="shared" si="414"/>
        <v>#N/A</v>
      </c>
    </row>
    <row r="5249" spans="1:6" x14ac:dyDescent="0.25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18" t="e">
        <f t="shared" si="414"/>
        <v>#N/A</v>
      </c>
    </row>
    <row r="5250" spans="1:6" x14ac:dyDescent="0.25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18" t="e">
        <f t="shared" si="414"/>
        <v>#N/A</v>
      </c>
    </row>
    <row r="5251" spans="1:6" x14ac:dyDescent="0.25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18" t="e">
        <f t="shared" si="414"/>
        <v>#N/A</v>
      </c>
    </row>
    <row r="5252" spans="1:6" x14ac:dyDescent="0.25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18" t="e">
        <f t="shared" si="414"/>
        <v>#N/A</v>
      </c>
    </row>
    <row r="5253" spans="1:6" x14ac:dyDescent="0.25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18" t="e">
        <f t="shared" si="414"/>
        <v>#N/A</v>
      </c>
    </row>
    <row r="5254" spans="1:6" x14ac:dyDescent="0.25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18" t="e">
        <f t="shared" si="414"/>
        <v>#N/A</v>
      </c>
    </row>
    <row r="5255" spans="1:6" x14ac:dyDescent="0.25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18" t="e">
        <f t="shared" si="414"/>
        <v>#N/A</v>
      </c>
    </row>
    <row r="5256" spans="1:6" x14ac:dyDescent="0.25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18" t="e">
        <f t="shared" si="414"/>
        <v>#N/A</v>
      </c>
    </row>
    <row r="5257" spans="1:6" x14ac:dyDescent="0.25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18" t="e">
        <f t="shared" si="414"/>
        <v>#N/A</v>
      </c>
    </row>
    <row r="5258" spans="1:6" x14ac:dyDescent="0.25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18" t="e">
        <f t="shared" ref="F5258:F5321" si="419">E5258*SUM(P5258:Q5258)</f>
        <v>#N/A</v>
      </c>
    </row>
    <row r="5259" spans="1:6" x14ac:dyDescent="0.25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18" t="e">
        <f t="shared" si="419"/>
        <v>#N/A</v>
      </c>
    </row>
    <row r="5260" spans="1:6" x14ac:dyDescent="0.25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8" t="e">
        <f t="shared" si="419"/>
        <v>#N/A</v>
      </c>
    </row>
    <row r="5261" spans="1:6" x14ac:dyDescent="0.25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8" t="e">
        <f t="shared" si="419"/>
        <v>#N/A</v>
      </c>
    </row>
    <row r="5262" spans="1:6" x14ac:dyDescent="0.25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8" t="e">
        <f t="shared" si="419"/>
        <v>#N/A</v>
      </c>
    </row>
    <row r="5263" spans="1:6" x14ac:dyDescent="0.25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8" t="e">
        <f t="shared" si="419"/>
        <v>#N/A</v>
      </c>
    </row>
    <row r="5264" spans="1:6" x14ac:dyDescent="0.25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8" t="e">
        <f t="shared" si="419"/>
        <v>#N/A</v>
      </c>
    </row>
    <row r="5265" spans="1:6" x14ac:dyDescent="0.25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8" t="e">
        <f t="shared" si="419"/>
        <v>#N/A</v>
      </c>
    </row>
    <row r="5266" spans="1:6" x14ac:dyDescent="0.25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8" t="e">
        <f t="shared" si="419"/>
        <v>#N/A</v>
      </c>
    </row>
    <row r="5267" spans="1:6" x14ac:dyDescent="0.25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8" t="e">
        <f t="shared" si="419"/>
        <v>#N/A</v>
      </c>
    </row>
    <row r="5268" spans="1:6" x14ac:dyDescent="0.25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8" t="e">
        <f t="shared" si="419"/>
        <v>#N/A</v>
      </c>
    </row>
    <row r="5269" spans="1:6" x14ac:dyDescent="0.25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8" t="e">
        <f t="shared" si="419"/>
        <v>#N/A</v>
      </c>
    </row>
    <row r="5270" spans="1:6" x14ac:dyDescent="0.25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8" t="e">
        <f t="shared" si="419"/>
        <v>#N/A</v>
      </c>
    </row>
    <row r="5271" spans="1:6" x14ac:dyDescent="0.25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8" t="e">
        <f t="shared" si="419"/>
        <v>#N/A</v>
      </c>
    </row>
    <row r="5272" spans="1:6" x14ac:dyDescent="0.25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8" t="e">
        <f t="shared" si="419"/>
        <v>#N/A</v>
      </c>
    </row>
    <row r="5273" spans="1:6" x14ac:dyDescent="0.25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8" t="e">
        <f t="shared" si="419"/>
        <v>#N/A</v>
      </c>
    </row>
    <row r="5274" spans="1:6" x14ac:dyDescent="0.25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8" t="e">
        <f t="shared" si="419"/>
        <v>#N/A</v>
      </c>
    </row>
    <row r="5275" spans="1:6" x14ac:dyDescent="0.25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8" t="e">
        <f t="shared" si="419"/>
        <v>#N/A</v>
      </c>
    </row>
    <row r="5276" spans="1:6" x14ac:dyDescent="0.25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8" t="e">
        <f t="shared" si="419"/>
        <v>#N/A</v>
      </c>
    </row>
    <row r="5277" spans="1:6" x14ac:dyDescent="0.25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8" t="e">
        <f t="shared" si="419"/>
        <v>#N/A</v>
      </c>
    </row>
    <row r="5278" spans="1:6" x14ac:dyDescent="0.25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8" t="e">
        <f t="shared" si="419"/>
        <v>#N/A</v>
      </c>
    </row>
    <row r="5279" spans="1:6" x14ac:dyDescent="0.25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8" t="e">
        <f t="shared" si="419"/>
        <v>#N/A</v>
      </c>
    </row>
    <row r="5280" spans="1:6" x14ac:dyDescent="0.25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8" t="e">
        <f t="shared" si="419"/>
        <v>#N/A</v>
      </c>
    </row>
    <row r="5281" spans="1:6" x14ac:dyDescent="0.25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8" t="e">
        <f t="shared" si="419"/>
        <v>#N/A</v>
      </c>
    </row>
    <row r="5282" spans="1:6" x14ac:dyDescent="0.25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8" t="e">
        <f t="shared" si="419"/>
        <v>#N/A</v>
      </c>
    </row>
    <row r="5283" spans="1:6" x14ac:dyDescent="0.25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8" t="e">
        <f t="shared" si="419"/>
        <v>#N/A</v>
      </c>
    </row>
    <row r="5284" spans="1:6" x14ac:dyDescent="0.25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8" t="e">
        <f t="shared" si="419"/>
        <v>#N/A</v>
      </c>
    </row>
    <row r="5285" spans="1:6" x14ac:dyDescent="0.25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8" t="e">
        <f t="shared" si="419"/>
        <v>#N/A</v>
      </c>
    </row>
    <row r="5286" spans="1:6" x14ac:dyDescent="0.25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8" t="e">
        <f t="shared" si="419"/>
        <v>#N/A</v>
      </c>
    </row>
    <row r="5287" spans="1:6" x14ac:dyDescent="0.25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8" t="e">
        <f t="shared" si="419"/>
        <v>#N/A</v>
      </c>
    </row>
    <row r="5288" spans="1:6" x14ac:dyDescent="0.25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8" t="e">
        <f t="shared" si="419"/>
        <v>#N/A</v>
      </c>
    </row>
    <row r="5289" spans="1:6" x14ac:dyDescent="0.25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8" t="e">
        <f t="shared" si="419"/>
        <v>#N/A</v>
      </c>
    </row>
    <row r="5290" spans="1:6" x14ac:dyDescent="0.25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8" t="e">
        <f t="shared" si="419"/>
        <v>#N/A</v>
      </c>
    </row>
    <row r="5291" spans="1:6" x14ac:dyDescent="0.25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8" t="e">
        <f t="shared" si="419"/>
        <v>#N/A</v>
      </c>
    </row>
    <row r="5292" spans="1:6" x14ac:dyDescent="0.25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8" t="e">
        <f t="shared" si="419"/>
        <v>#N/A</v>
      </c>
    </row>
    <row r="5293" spans="1:6" x14ac:dyDescent="0.25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8" t="e">
        <f t="shared" si="419"/>
        <v>#N/A</v>
      </c>
    </row>
    <row r="5294" spans="1:6" x14ac:dyDescent="0.25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8" t="e">
        <f t="shared" si="419"/>
        <v>#N/A</v>
      </c>
    </row>
    <row r="5295" spans="1:6" x14ac:dyDescent="0.25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8" t="e">
        <f t="shared" si="419"/>
        <v>#N/A</v>
      </c>
    </row>
    <row r="5296" spans="1:6" x14ac:dyDescent="0.25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8" t="e">
        <f t="shared" si="419"/>
        <v>#N/A</v>
      </c>
    </row>
    <row r="5297" spans="1:6" x14ac:dyDescent="0.25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8" t="e">
        <f t="shared" si="419"/>
        <v>#N/A</v>
      </c>
    </row>
    <row r="5298" spans="1:6" x14ac:dyDescent="0.25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8" t="e">
        <f t="shared" si="419"/>
        <v>#N/A</v>
      </c>
    </row>
    <row r="5299" spans="1:6" x14ac:dyDescent="0.25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8" t="e">
        <f t="shared" si="419"/>
        <v>#N/A</v>
      </c>
    </row>
    <row r="5300" spans="1:6" x14ac:dyDescent="0.25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8" t="e">
        <f t="shared" si="419"/>
        <v>#N/A</v>
      </c>
    </row>
    <row r="5301" spans="1:6" x14ac:dyDescent="0.25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8" t="e">
        <f t="shared" si="419"/>
        <v>#N/A</v>
      </c>
    </row>
    <row r="5302" spans="1:6" x14ac:dyDescent="0.25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8" t="e">
        <f t="shared" si="419"/>
        <v>#N/A</v>
      </c>
    </row>
    <row r="5303" spans="1:6" x14ac:dyDescent="0.25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8" t="e">
        <f t="shared" si="419"/>
        <v>#N/A</v>
      </c>
    </row>
    <row r="5304" spans="1:6" x14ac:dyDescent="0.25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8" t="e">
        <f t="shared" si="419"/>
        <v>#N/A</v>
      </c>
    </row>
    <row r="5305" spans="1:6" x14ac:dyDescent="0.25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8" t="e">
        <f t="shared" si="419"/>
        <v>#N/A</v>
      </c>
    </row>
    <row r="5306" spans="1:6" x14ac:dyDescent="0.25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8" t="e">
        <f t="shared" si="419"/>
        <v>#N/A</v>
      </c>
    </row>
    <row r="5307" spans="1:6" x14ac:dyDescent="0.25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8" t="e">
        <f t="shared" si="419"/>
        <v>#N/A</v>
      </c>
    </row>
    <row r="5308" spans="1:6" x14ac:dyDescent="0.25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8" t="e">
        <f t="shared" si="419"/>
        <v>#N/A</v>
      </c>
    </row>
    <row r="5309" spans="1:6" x14ac:dyDescent="0.25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8" t="e">
        <f t="shared" si="419"/>
        <v>#N/A</v>
      </c>
    </row>
    <row r="5310" spans="1:6" x14ac:dyDescent="0.25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8" t="e">
        <f t="shared" si="419"/>
        <v>#N/A</v>
      </c>
    </row>
    <row r="5311" spans="1:6" x14ac:dyDescent="0.25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8" t="e">
        <f t="shared" si="419"/>
        <v>#N/A</v>
      </c>
    </row>
    <row r="5312" spans="1:6" x14ac:dyDescent="0.25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8" t="e">
        <f t="shared" si="419"/>
        <v>#N/A</v>
      </c>
    </row>
    <row r="5313" spans="1:6" x14ac:dyDescent="0.25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8" t="e">
        <f t="shared" si="419"/>
        <v>#N/A</v>
      </c>
    </row>
    <row r="5314" spans="1:6" x14ac:dyDescent="0.25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8" t="e">
        <f t="shared" si="419"/>
        <v>#N/A</v>
      </c>
    </row>
    <row r="5315" spans="1:6" x14ac:dyDescent="0.25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8" t="e">
        <f t="shared" si="419"/>
        <v>#N/A</v>
      </c>
    </row>
    <row r="5316" spans="1:6" x14ac:dyDescent="0.25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8" t="e">
        <f t="shared" si="419"/>
        <v>#N/A</v>
      </c>
    </row>
    <row r="5317" spans="1:6" x14ac:dyDescent="0.25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8" t="e">
        <f t="shared" si="419"/>
        <v>#N/A</v>
      </c>
    </row>
    <row r="5318" spans="1:6" x14ac:dyDescent="0.25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8" t="e">
        <f t="shared" si="419"/>
        <v>#N/A</v>
      </c>
    </row>
    <row r="5319" spans="1:6" x14ac:dyDescent="0.25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8" t="e">
        <f t="shared" si="419"/>
        <v>#N/A</v>
      </c>
    </row>
    <row r="5320" spans="1:6" x14ac:dyDescent="0.25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8" t="e">
        <f t="shared" si="419"/>
        <v>#N/A</v>
      </c>
    </row>
    <row r="5321" spans="1:6" x14ac:dyDescent="0.25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8" t="e">
        <f t="shared" si="419"/>
        <v>#N/A</v>
      </c>
    </row>
    <row r="5322" spans="1:6" x14ac:dyDescent="0.25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8" t="e">
        <f t="shared" ref="F5322:F5385" si="424">E5322*SUM(P5322:Q5322)</f>
        <v>#N/A</v>
      </c>
    </row>
    <row r="5323" spans="1:6" x14ac:dyDescent="0.25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8" t="e">
        <f t="shared" si="424"/>
        <v>#N/A</v>
      </c>
    </row>
    <row r="5324" spans="1:6" x14ac:dyDescent="0.25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8" t="e">
        <f t="shared" si="424"/>
        <v>#N/A</v>
      </c>
    </row>
    <row r="5325" spans="1:6" x14ac:dyDescent="0.25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8" t="e">
        <f t="shared" si="424"/>
        <v>#N/A</v>
      </c>
    </row>
    <row r="5326" spans="1:6" x14ac:dyDescent="0.25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8" t="e">
        <f t="shared" si="424"/>
        <v>#N/A</v>
      </c>
    </row>
    <row r="5327" spans="1:6" x14ac:dyDescent="0.25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8" t="e">
        <f t="shared" si="424"/>
        <v>#N/A</v>
      </c>
    </row>
    <row r="5328" spans="1:6" x14ac:dyDescent="0.25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8" t="e">
        <f t="shared" si="424"/>
        <v>#N/A</v>
      </c>
    </row>
    <row r="5329" spans="1:6" x14ac:dyDescent="0.25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8" t="e">
        <f t="shared" si="424"/>
        <v>#N/A</v>
      </c>
    </row>
    <row r="5330" spans="1:6" x14ac:dyDescent="0.25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8" t="e">
        <f t="shared" si="424"/>
        <v>#N/A</v>
      </c>
    </row>
    <row r="5331" spans="1:6" x14ac:dyDescent="0.25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8" t="e">
        <f t="shared" si="424"/>
        <v>#N/A</v>
      </c>
    </row>
    <row r="5332" spans="1:6" x14ac:dyDescent="0.25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8" t="e">
        <f t="shared" si="424"/>
        <v>#N/A</v>
      </c>
    </row>
    <row r="5333" spans="1:6" x14ac:dyDescent="0.25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8" t="e">
        <f t="shared" si="424"/>
        <v>#N/A</v>
      </c>
    </row>
    <row r="5334" spans="1:6" x14ac:dyDescent="0.25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8" t="e">
        <f t="shared" si="424"/>
        <v>#N/A</v>
      </c>
    </row>
    <row r="5335" spans="1:6" x14ac:dyDescent="0.25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8" t="e">
        <f t="shared" si="424"/>
        <v>#N/A</v>
      </c>
    </row>
    <row r="5336" spans="1:6" x14ac:dyDescent="0.25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8" t="e">
        <f t="shared" si="424"/>
        <v>#N/A</v>
      </c>
    </row>
    <row r="5337" spans="1:6" x14ac:dyDescent="0.25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8" t="e">
        <f t="shared" si="424"/>
        <v>#N/A</v>
      </c>
    </row>
    <row r="5338" spans="1:6" x14ac:dyDescent="0.25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8" t="e">
        <f t="shared" si="424"/>
        <v>#N/A</v>
      </c>
    </row>
    <row r="5339" spans="1:6" x14ac:dyDescent="0.25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8" t="e">
        <f t="shared" si="424"/>
        <v>#N/A</v>
      </c>
    </row>
    <row r="5340" spans="1:6" x14ac:dyDescent="0.25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8" t="e">
        <f t="shared" si="424"/>
        <v>#N/A</v>
      </c>
    </row>
    <row r="5341" spans="1:6" x14ac:dyDescent="0.25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8" t="e">
        <f t="shared" si="424"/>
        <v>#N/A</v>
      </c>
    </row>
    <row r="5342" spans="1:6" x14ac:dyDescent="0.25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8" t="e">
        <f t="shared" si="424"/>
        <v>#N/A</v>
      </c>
    </row>
    <row r="5343" spans="1:6" x14ac:dyDescent="0.25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8" t="e">
        <f t="shared" si="424"/>
        <v>#N/A</v>
      </c>
    </row>
    <row r="5344" spans="1:6" x14ac:dyDescent="0.25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8" t="e">
        <f t="shared" si="424"/>
        <v>#N/A</v>
      </c>
    </row>
    <row r="5345" spans="1:6" x14ac:dyDescent="0.25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8" t="e">
        <f t="shared" si="424"/>
        <v>#N/A</v>
      </c>
    </row>
    <row r="5346" spans="1:6" x14ac:dyDescent="0.25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8" t="e">
        <f t="shared" si="424"/>
        <v>#N/A</v>
      </c>
    </row>
    <row r="5347" spans="1:6" x14ac:dyDescent="0.25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8" t="e">
        <f t="shared" si="424"/>
        <v>#N/A</v>
      </c>
    </row>
    <row r="5348" spans="1:6" x14ac:dyDescent="0.25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8" t="e">
        <f t="shared" si="424"/>
        <v>#N/A</v>
      </c>
    </row>
    <row r="5349" spans="1:6" x14ac:dyDescent="0.25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8" t="e">
        <f t="shared" si="424"/>
        <v>#N/A</v>
      </c>
    </row>
    <row r="5350" spans="1:6" x14ac:dyDescent="0.25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8" t="e">
        <f t="shared" si="424"/>
        <v>#N/A</v>
      </c>
    </row>
    <row r="5351" spans="1:6" x14ac:dyDescent="0.25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8" t="e">
        <f t="shared" si="424"/>
        <v>#N/A</v>
      </c>
    </row>
    <row r="5352" spans="1:6" x14ac:dyDescent="0.25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8" t="e">
        <f t="shared" si="424"/>
        <v>#N/A</v>
      </c>
    </row>
    <row r="5353" spans="1:6" x14ac:dyDescent="0.25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8" t="e">
        <f t="shared" si="424"/>
        <v>#N/A</v>
      </c>
    </row>
    <row r="5354" spans="1:6" x14ac:dyDescent="0.25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8" t="e">
        <f t="shared" si="424"/>
        <v>#N/A</v>
      </c>
    </row>
    <row r="5355" spans="1:6" x14ac:dyDescent="0.25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8" t="e">
        <f t="shared" si="424"/>
        <v>#N/A</v>
      </c>
    </row>
    <row r="5356" spans="1:6" x14ac:dyDescent="0.25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8" t="e">
        <f t="shared" si="424"/>
        <v>#N/A</v>
      </c>
    </row>
    <row r="5357" spans="1:6" x14ac:dyDescent="0.25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8" t="e">
        <f t="shared" si="424"/>
        <v>#N/A</v>
      </c>
    </row>
    <row r="5358" spans="1:6" x14ac:dyDescent="0.25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8" t="e">
        <f t="shared" si="424"/>
        <v>#N/A</v>
      </c>
    </row>
    <row r="5359" spans="1:6" x14ac:dyDescent="0.25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8" t="e">
        <f t="shared" si="424"/>
        <v>#N/A</v>
      </c>
    </row>
    <row r="5360" spans="1:6" x14ac:dyDescent="0.25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8" t="e">
        <f t="shared" si="424"/>
        <v>#N/A</v>
      </c>
    </row>
    <row r="5361" spans="1:6" x14ac:dyDescent="0.25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8" t="e">
        <f t="shared" si="424"/>
        <v>#N/A</v>
      </c>
    </row>
    <row r="5362" spans="1:6" x14ac:dyDescent="0.25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8" t="e">
        <f t="shared" si="424"/>
        <v>#N/A</v>
      </c>
    </row>
    <row r="5363" spans="1:6" x14ac:dyDescent="0.25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8" t="e">
        <f t="shared" si="424"/>
        <v>#N/A</v>
      </c>
    </row>
    <row r="5364" spans="1:6" x14ac:dyDescent="0.25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8" t="e">
        <f t="shared" si="424"/>
        <v>#N/A</v>
      </c>
    </row>
    <row r="5365" spans="1:6" x14ac:dyDescent="0.25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8" t="e">
        <f t="shared" si="424"/>
        <v>#N/A</v>
      </c>
    </row>
    <row r="5366" spans="1:6" x14ac:dyDescent="0.25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8" t="e">
        <f t="shared" si="424"/>
        <v>#N/A</v>
      </c>
    </row>
    <row r="5367" spans="1:6" x14ac:dyDescent="0.25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8" t="e">
        <f t="shared" si="424"/>
        <v>#N/A</v>
      </c>
    </row>
    <row r="5368" spans="1:6" x14ac:dyDescent="0.25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8" t="e">
        <f t="shared" si="424"/>
        <v>#N/A</v>
      </c>
    </row>
    <row r="5369" spans="1:6" x14ac:dyDescent="0.25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8" t="e">
        <f t="shared" si="424"/>
        <v>#N/A</v>
      </c>
    </row>
    <row r="5370" spans="1:6" x14ac:dyDescent="0.25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8" t="e">
        <f t="shared" si="424"/>
        <v>#N/A</v>
      </c>
    </row>
    <row r="5371" spans="1:6" x14ac:dyDescent="0.25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8" t="e">
        <f t="shared" si="424"/>
        <v>#N/A</v>
      </c>
    </row>
    <row r="5372" spans="1:6" x14ac:dyDescent="0.25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8" t="e">
        <f t="shared" si="424"/>
        <v>#N/A</v>
      </c>
    </row>
    <row r="5373" spans="1:6" x14ac:dyDescent="0.25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8" t="e">
        <f t="shared" si="424"/>
        <v>#N/A</v>
      </c>
    </row>
    <row r="5374" spans="1:6" x14ac:dyDescent="0.25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8" t="e">
        <f t="shared" si="424"/>
        <v>#N/A</v>
      </c>
    </row>
    <row r="5375" spans="1:6" x14ac:dyDescent="0.25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8" t="e">
        <f t="shared" si="424"/>
        <v>#N/A</v>
      </c>
    </row>
    <row r="5376" spans="1:6" x14ac:dyDescent="0.25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8" t="e">
        <f t="shared" si="424"/>
        <v>#N/A</v>
      </c>
    </row>
    <row r="5377" spans="1:6" x14ac:dyDescent="0.25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8" t="e">
        <f t="shared" si="424"/>
        <v>#N/A</v>
      </c>
    </row>
    <row r="5378" spans="1:6" x14ac:dyDescent="0.25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8" t="e">
        <f t="shared" si="424"/>
        <v>#N/A</v>
      </c>
    </row>
    <row r="5379" spans="1:6" x14ac:dyDescent="0.25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8" t="e">
        <f t="shared" si="424"/>
        <v>#N/A</v>
      </c>
    </row>
    <row r="5380" spans="1:6" x14ac:dyDescent="0.25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8" t="e">
        <f t="shared" si="424"/>
        <v>#N/A</v>
      </c>
    </row>
    <row r="5381" spans="1:6" x14ac:dyDescent="0.25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8" t="e">
        <f t="shared" si="424"/>
        <v>#N/A</v>
      </c>
    </row>
    <row r="5382" spans="1:6" x14ac:dyDescent="0.25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8" t="e">
        <f t="shared" si="424"/>
        <v>#N/A</v>
      </c>
    </row>
    <row r="5383" spans="1:6" x14ac:dyDescent="0.25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8" t="e">
        <f t="shared" si="424"/>
        <v>#N/A</v>
      </c>
    </row>
    <row r="5384" spans="1:6" x14ac:dyDescent="0.25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8" t="e">
        <f t="shared" si="424"/>
        <v>#N/A</v>
      </c>
    </row>
    <row r="5385" spans="1:6" x14ac:dyDescent="0.25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8" t="e">
        <f t="shared" si="424"/>
        <v>#N/A</v>
      </c>
    </row>
    <row r="5386" spans="1:6" x14ac:dyDescent="0.25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8" t="e">
        <f t="shared" ref="F5386:F5449" si="429">E5386*SUM(P5386:Q5386)</f>
        <v>#N/A</v>
      </c>
    </row>
    <row r="5387" spans="1:6" x14ac:dyDescent="0.25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8" t="e">
        <f t="shared" si="429"/>
        <v>#N/A</v>
      </c>
    </row>
    <row r="5388" spans="1:6" x14ac:dyDescent="0.25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8" t="e">
        <f t="shared" si="429"/>
        <v>#N/A</v>
      </c>
    </row>
    <row r="5389" spans="1:6" x14ac:dyDescent="0.25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8" t="e">
        <f t="shared" si="429"/>
        <v>#N/A</v>
      </c>
    </row>
    <row r="5390" spans="1:6" x14ac:dyDescent="0.25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8" t="e">
        <f t="shared" si="429"/>
        <v>#N/A</v>
      </c>
    </row>
    <row r="5391" spans="1:6" x14ac:dyDescent="0.25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8" t="e">
        <f t="shared" si="429"/>
        <v>#N/A</v>
      </c>
    </row>
    <row r="5392" spans="1:6" x14ac:dyDescent="0.25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8" t="e">
        <f t="shared" si="429"/>
        <v>#N/A</v>
      </c>
    </row>
    <row r="5393" spans="1:6" x14ac:dyDescent="0.25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8" t="e">
        <f t="shared" si="429"/>
        <v>#N/A</v>
      </c>
    </row>
    <row r="5394" spans="1:6" x14ac:dyDescent="0.25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8" t="e">
        <f t="shared" si="429"/>
        <v>#N/A</v>
      </c>
    </row>
    <row r="5395" spans="1:6" x14ac:dyDescent="0.25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8" t="e">
        <f t="shared" si="429"/>
        <v>#N/A</v>
      </c>
    </row>
    <row r="5396" spans="1:6" x14ac:dyDescent="0.25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8" t="e">
        <f t="shared" si="429"/>
        <v>#N/A</v>
      </c>
    </row>
    <row r="5397" spans="1:6" x14ac:dyDescent="0.25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8" t="e">
        <f t="shared" si="429"/>
        <v>#N/A</v>
      </c>
    </row>
    <row r="5398" spans="1:6" x14ac:dyDescent="0.25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8" t="e">
        <f t="shared" si="429"/>
        <v>#N/A</v>
      </c>
    </row>
    <row r="5399" spans="1:6" x14ac:dyDescent="0.25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8" t="e">
        <f t="shared" si="429"/>
        <v>#N/A</v>
      </c>
    </row>
    <row r="5400" spans="1:6" x14ac:dyDescent="0.25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8" t="e">
        <f t="shared" si="429"/>
        <v>#N/A</v>
      </c>
    </row>
    <row r="5401" spans="1:6" x14ac:dyDescent="0.25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8" t="e">
        <f t="shared" si="429"/>
        <v>#N/A</v>
      </c>
    </row>
    <row r="5402" spans="1:6" x14ac:dyDescent="0.25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8" t="e">
        <f t="shared" si="429"/>
        <v>#N/A</v>
      </c>
    </row>
    <row r="5403" spans="1:6" x14ac:dyDescent="0.25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8" t="e">
        <f t="shared" si="429"/>
        <v>#N/A</v>
      </c>
    </row>
    <row r="5404" spans="1:6" x14ac:dyDescent="0.25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8" t="e">
        <f t="shared" si="429"/>
        <v>#N/A</v>
      </c>
    </row>
    <row r="5405" spans="1:6" x14ac:dyDescent="0.25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8" t="e">
        <f t="shared" si="429"/>
        <v>#N/A</v>
      </c>
    </row>
    <row r="5406" spans="1:6" x14ac:dyDescent="0.25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8" t="e">
        <f t="shared" si="429"/>
        <v>#N/A</v>
      </c>
    </row>
    <row r="5407" spans="1:6" x14ac:dyDescent="0.25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8" t="e">
        <f t="shared" si="429"/>
        <v>#N/A</v>
      </c>
    </row>
    <row r="5408" spans="1:6" x14ac:dyDescent="0.25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8" t="e">
        <f t="shared" si="429"/>
        <v>#N/A</v>
      </c>
    </row>
    <row r="5409" spans="1:6" x14ac:dyDescent="0.25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8" t="e">
        <f t="shared" si="429"/>
        <v>#N/A</v>
      </c>
    </row>
    <row r="5410" spans="1:6" x14ac:dyDescent="0.25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8" t="e">
        <f t="shared" si="429"/>
        <v>#N/A</v>
      </c>
    </row>
    <row r="5411" spans="1:6" x14ac:dyDescent="0.25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8" t="e">
        <f t="shared" si="429"/>
        <v>#N/A</v>
      </c>
    </row>
    <row r="5412" spans="1:6" x14ac:dyDescent="0.25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8" t="e">
        <f t="shared" si="429"/>
        <v>#N/A</v>
      </c>
    </row>
    <row r="5413" spans="1:6" x14ac:dyDescent="0.25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8" t="e">
        <f t="shared" si="429"/>
        <v>#N/A</v>
      </c>
    </row>
    <row r="5414" spans="1:6" x14ac:dyDescent="0.25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8" t="e">
        <f t="shared" si="429"/>
        <v>#N/A</v>
      </c>
    </row>
    <row r="5415" spans="1:6" x14ac:dyDescent="0.25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8" t="e">
        <f t="shared" si="429"/>
        <v>#N/A</v>
      </c>
    </row>
    <row r="5416" spans="1:6" x14ac:dyDescent="0.25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8" t="e">
        <f t="shared" si="429"/>
        <v>#N/A</v>
      </c>
    </row>
    <row r="5417" spans="1:6" x14ac:dyDescent="0.25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8" t="e">
        <f t="shared" si="429"/>
        <v>#N/A</v>
      </c>
    </row>
    <row r="5418" spans="1:6" x14ac:dyDescent="0.25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8" t="e">
        <f t="shared" si="429"/>
        <v>#N/A</v>
      </c>
    </row>
    <row r="5419" spans="1:6" x14ac:dyDescent="0.25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8" t="e">
        <f t="shared" si="429"/>
        <v>#N/A</v>
      </c>
    </row>
    <row r="5420" spans="1:6" x14ac:dyDescent="0.25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8" t="e">
        <f t="shared" si="429"/>
        <v>#N/A</v>
      </c>
    </row>
    <row r="5421" spans="1:6" x14ac:dyDescent="0.25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8" t="e">
        <f t="shared" si="429"/>
        <v>#N/A</v>
      </c>
    </row>
    <row r="5422" spans="1:6" x14ac:dyDescent="0.25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8" t="e">
        <f t="shared" si="429"/>
        <v>#N/A</v>
      </c>
    </row>
    <row r="5423" spans="1:6" x14ac:dyDescent="0.25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8" t="e">
        <f t="shared" si="429"/>
        <v>#N/A</v>
      </c>
    </row>
    <row r="5424" spans="1:6" x14ac:dyDescent="0.25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8" t="e">
        <f t="shared" si="429"/>
        <v>#N/A</v>
      </c>
    </row>
    <row r="5425" spans="1:6" x14ac:dyDescent="0.25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8" t="e">
        <f t="shared" si="429"/>
        <v>#N/A</v>
      </c>
    </row>
    <row r="5426" spans="1:6" x14ac:dyDescent="0.25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8" t="e">
        <f t="shared" si="429"/>
        <v>#N/A</v>
      </c>
    </row>
    <row r="5427" spans="1:6" x14ac:dyDescent="0.25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8" t="e">
        <f t="shared" si="429"/>
        <v>#N/A</v>
      </c>
    </row>
    <row r="5428" spans="1:6" x14ac:dyDescent="0.25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8" t="e">
        <f t="shared" si="429"/>
        <v>#N/A</v>
      </c>
    </row>
    <row r="5429" spans="1:6" x14ac:dyDescent="0.25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8" t="e">
        <f t="shared" si="429"/>
        <v>#N/A</v>
      </c>
    </row>
    <row r="5430" spans="1:6" x14ac:dyDescent="0.25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8" t="e">
        <f t="shared" si="429"/>
        <v>#N/A</v>
      </c>
    </row>
    <row r="5431" spans="1:6" x14ac:dyDescent="0.25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8" t="e">
        <f t="shared" si="429"/>
        <v>#N/A</v>
      </c>
    </row>
    <row r="5432" spans="1:6" x14ac:dyDescent="0.25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8" t="e">
        <f t="shared" si="429"/>
        <v>#N/A</v>
      </c>
    </row>
    <row r="5433" spans="1:6" x14ac:dyDescent="0.25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8" t="e">
        <f t="shared" si="429"/>
        <v>#N/A</v>
      </c>
    </row>
    <row r="5434" spans="1:6" x14ac:dyDescent="0.25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8" t="e">
        <f t="shared" si="429"/>
        <v>#N/A</v>
      </c>
    </row>
    <row r="5435" spans="1:6" x14ac:dyDescent="0.25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8" t="e">
        <f t="shared" si="429"/>
        <v>#N/A</v>
      </c>
    </row>
    <row r="5436" spans="1:6" x14ac:dyDescent="0.25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8" t="e">
        <f t="shared" si="429"/>
        <v>#N/A</v>
      </c>
    </row>
    <row r="5437" spans="1:6" x14ac:dyDescent="0.25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8" t="e">
        <f t="shared" si="429"/>
        <v>#N/A</v>
      </c>
    </row>
    <row r="5438" spans="1:6" x14ac:dyDescent="0.25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8" t="e">
        <f t="shared" si="429"/>
        <v>#N/A</v>
      </c>
    </row>
    <row r="5439" spans="1:6" x14ac:dyDescent="0.25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8" t="e">
        <f t="shared" si="429"/>
        <v>#N/A</v>
      </c>
    </row>
    <row r="5440" spans="1:6" x14ac:dyDescent="0.25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8" t="e">
        <f t="shared" si="429"/>
        <v>#N/A</v>
      </c>
    </row>
    <row r="5441" spans="1:6" x14ac:dyDescent="0.25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8" t="e">
        <f t="shared" si="429"/>
        <v>#N/A</v>
      </c>
    </row>
    <row r="5442" spans="1:6" x14ac:dyDescent="0.25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8" t="e">
        <f t="shared" si="429"/>
        <v>#N/A</v>
      </c>
    </row>
    <row r="5443" spans="1:6" x14ac:dyDescent="0.25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8" t="e">
        <f t="shared" si="429"/>
        <v>#N/A</v>
      </c>
    </row>
    <row r="5444" spans="1:6" x14ac:dyDescent="0.25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8" t="e">
        <f t="shared" si="429"/>
        <v>#N/A</v>
      </c>
    </row>
    <row r="5445" spans="1:6" x14ac:dyDescent="0.25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8" t="e">
        <f t="shared" si="429"/>
        <v>#N/A</v>
      </c>
    </row>
    <row r="5446" spans="1:6" x14ac:dyDescent="0.25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8" t="e">
        <f t="shared" si="429"/>
        <v>#N/A</v>
      </c>
    </row>
    <row r="5447" spans="1:6" x14ac:dyDescent="0.25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8" t="e">
        <f t="shared" si="429"/>
        <v>#N/A</v>
      </c>
    </row>
    <row r="5448" spans="1:6" x14ac:dyDescent="0.25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8" t="e">
        <f t="shared" si="429"/>
        <v>#N/A</v>
      </c>
    </row>
    <row r="5449" spans="1:6" x14ac:dyDescent="0.25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8" t="e">
        <f t="shared" si="429"/>
        <v>#N/A</v>
      </c>
    </row>
    <row r="5450" spans="1:6" x14ac:dyDescent="0.25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8" t="e">
        <f t="shared" ref="F5450:F5513" si="434">E5450*SUM(P5450:Q5450)</f>
        <v>#N/A</v>
      </c>
    </row>
    <row r="5451" spans="1:6" x14ac:dyDescent="0.25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8" t="e">
        <f t="shared" si="434"/>
        <v>#N/A</v>
      </c>
    </row>
    <row r="5452" spans="1:6" x14ac:dyDescent="0.25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8" t="e">
        <f t="shared" si="434"/>
        <v>#N/A</v>
      </c>
    </row>
    <row r="5453" spans="1:6" x14ac:dyDescent="0.25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8" t="e">
        <f t="shared" si="434"/>
        <v>#N/A</v>
      </c>
    </row>
    <row r="5454" spans="1:6" x14ac:dyDescent="0.25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8" t="e">
        <f t="shared" si="434"/>
        <v>#N/A</v>
      </c>
    </row>
    <row r="5455" spans="1:6" x14ac:dyDescent="0.25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8" t="e">
        <f t="shared" si="434"/>
        <v>#N/A</v>
      </c>
    </row>
    <row r="5456" spans="1:6" x14ac:dyDescent="0.25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8" t="e">
        <f t="shared" si="434"/>
        <v>#N/A</v>
      </c>
    </row>
    <row r="5457" spans="1:6" x14ac:dyDescent="0.25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8" t="e">
        <f t="shared" si="434"/>
        <v>#N/A</v>
      </c>
    </row>
    <row r="5458" spans="1:6" x14ac:dyDescent="0.25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8" t="e">
        <f t="shared" si="434"/>
        <v>#N/A</v>
      </c>
    </row>
    <row r="5459" spans="1:6" x14ac:dyDescent="0.25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8" t="e">
        <f t="shared" si="434"/>
        <v>#N/A</v>
      </c>
    </row>
    <row r="5460" spans="1:6" x14ac:dyDescent="0.25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8" t="e">
        <f t="shared" si="434"/>
        <v>#N/A</v>
      </c>
    </row>
    <row r="5461" spans="1:6" x14ac:dyDescent="0.25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8" t="e">
        <f t="shared" si="434"/>
        <v>#N/A</v>
      </c>
    </row>
    <row r="5462" spans="1:6" x14ac:dyDescent="0.25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8" t="e">
        <f t="shared" si="434"/>
        <v>#N/A</v>
      </c>
    </row>
    <row r="5463" spans="1:6" x14ac:dyDescent="0.25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8" t="e">
        <f t="shared" si="434"/>
        <v>#N/A</v>
      </c>
    </row>
    <row r="5464" spans="1:6" x14ac:dyDescent="0.25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8" t="e">
        <f t="shared" si="434"/>
        <v>#N/A</v>
      </c>
    </row>
    <row r="5465" spans="1:6" x14ac:dyDescent="0.25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8" t="e">
        <f t="shared" si="434"/>
        <v>#N/A</v>
      </c>
    </row>
    <row r="5466" spans="1:6" x14ac:dyDescent="0.25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8" t="e">
        <f t="shared" si="434"/>
        <v>#N/A</v>
      </c>
    </row>
    <row r="5467" spans="1:6" x14ac:dyDescent="0.25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8" t="e">
        <f t="shared" si="434"/>
        <v>#N/A</v>
      </c>
    </row>
    <row r="5468" spans="1:6" x14ac:dyDescent="0.25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8" t="e">
        <f t="shared" si="434"/>
        <v>#N/A</v>
      </c>
    </row>
    <row r="5469" spans="1:6" x14ac:dyDescent="0.25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8" t="e">
        <f t="shared" si="434"/>
        <v>#N/A</v>
      </c>
    </row>
    <row r="5470" spans="1:6" x14ac:dyDescent="0.25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8" t="e">
        <f t="shared" si="434"/>
        <v>#N/A</v>
      </c>
    </row>
    <row r="5471" spans="1:6" x14ac:dyDescent="0.25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8" t="e">
        <f t="shared" si="434"/>
        <v>#N/A</v>
      </c>
    </row>
    <row r="5472" spans="1:6" x14ac:dyDescent="0.25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8" t="e">
        <f t="shared" si="434"/>
        <v>#N/A</v>
      </c>
    </row>
    <row r="5473" spans="1:6" x14ac:dyDescent="0.25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8" t="e">
        <f t="shared" si="434"/>
        <v>#N/A</v>
      </c>
    </row>
    <row r="5474" spans="1:6" x14ac:dyDescent="0.25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8" t="e">
        <f t="shared" si="434"/>
        <v>#N/A</v>
      </c>
    </row>
    <row r="5475" spans="1:6" x14ac:dyDescent="0.25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8" t="e">
        <f t="shared" si="434"/>
        <v>#N/A</v>
      </c>
    </row>
    <row r="5476" spans="1:6" x14ac:dyDescent="0.25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8" t="e">
        <f t="shared" si="434"/>
        <v>#N/A</v>
      </c>
    </row>
    <row r="5477" spans="1:6" x14ac:dyDescent="0.25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8" t="e">
        <f t="shared" si="434"/>
        <v>#N/A</v>
      </c>
    </row>
    <row r="5478" spans="1:6" x14ac:dyDescent="0.25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8" t="e">
        <f t="shared" si="434"/>
        <v>#N/A</v>
      </c>
    </row>
    <row r="5479" spans="1:6" x14ac:dyDescent="0.25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8" t="e">
        <f t="shared" si="434"/>
        <v>#N/A</v>
      </c>
    </row>
    <row r="5480" spans="1:6" x14ac:dyDescent="0.25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8" t="e">
        <f t="shared" si="434"/>
        <v>#N/A</v>
      </c>
    </row>
    <row r="5481" spans="1:6" x14ac:dyDescent="0.25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8" t="e">
        <f t="shared" si="434"/>
        <v>#N/A</v>
      </c>
    </row>
    <row r="5482" spans="1:6" x14ac:dyDescent="0.25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8" t="e">
        <f t="shared" si="434"/>
        <v>#N/A</v>
      </c>
    </row>
    <row r="5483" spans="1:6" x14ac:dyDescent="0.25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8" t="e">
        <f t="shared" si="434"/>
        <v>#N/A</v>
      </c>
    </row>
    <row r="5484" spans="1:6" x14ac:dyDescent="0.25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8" t="e">
        <f t="shared" si="434"/>
        <v>#N/A</v>
      </c>
    </row>
    <row r="5485" spans="1:6" x14ac:dyDescent="0.25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8" t="e">
        <f t="shared" si="434"/>
        <v>#N/A</v>
      </c>
    </row>
    <row r="5486" spans="1:6" x14ac:dyDescent="0.25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8" t="e">
        <f t="shared" si="434"/>
        <v>#N/A</v>
      </c>
    </row>
    <row r="5487" spans="1:6" x14ac:dyDescent="0.25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8" t="e">
        <f t="shared" si="434"/>
        <v>#N/A</v>
      </c>
    </row>
    <row r="5488" spans="1:6" x14ac:dyDescent="0.25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8" t="e">
        <f t="shared" si="434"/>
        <v>#N/A</v>
      </c>
    </row>
    <row r="5489" spans="1:6" x14ac:dyDescent="0.25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8" t="e">
        <f t="shared" si="434"/>
        <v>#N/A</v>
      </c>
    </row>
    <row r="5490" spans="1:6" x14ac:dyDescent="0.25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8" t="e">
        <f t="shared" si="434"/>
        <v>#N/A</v>
      </c>
    </row>
    <row r="5491" spans="1:6" x14ac:dyDescent="0.25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8" t="e">
        <f t="shared" si="434"/>
        <v>#N/A</v>
      </c>
    </row>
    <row r="5492" spans="1:6" x14ac:dyDescent="0.25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8" t="e">
        <f t="shared" si="434"/>
        <v>#N/A</v>
      </c>
    </row>
    <row r="5493" spans="1:6" x14ac:dyDescent="0.25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8" t="e">
        <f t="shared" si="434"/>
        <v>#N/A</v>
      </c>
    </row>
    <row r="5494" spans="1:6" x14ac:dyDescent="0.25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8" t="e">
        <f t="shared" si="434"/>
        <v>#N/A</v>
      </c>
    </row>
    <row r="5495" spans="1:6" x14ac:dyDescent="0.25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8" t="e">
        <f t="shared" si="434"/>
        <v>#N/A</v>
      </c>
    </row>
    <row r="5496" spans="1:6" x14ac:dyDescent="0.25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8" t="e">
        <f t="shared" si="434"/>
        <v>#N/A</v>
      </c>
    </row>
    <row r="5497" spans="1:6" x14ac:dyDescent="0.25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8" t="e">
        <f t="shared" si="434"/>
        <v>#N/A</v>
      </c>
    </row>
    <row r="5498" spans="1:6" x14ac:dyDescent="0.25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8" t="e">
        <f t="shared" si="434"/>
        <v>#N/A</v>
      </c>
    </row>
    <row r="5499" spans="1:6" x14ac:dyDescent="0.25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8" t="e">
        <f t="shared" si="434"/>
        <v>#N/A</v>
      </c>
    </row>
    <row r="5500" spans="1:6" x14ac:dyDescent="0.25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8" t="e">
        <f t="shared" si="434"/>
        <v>#N/A</v>
      </c>
    </row>
    <row r="5501" spans="1:6" x14ac:dyDescent="0.25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8" t="e">
        <f t="shared" si="434"/>
        <v>#N/A</v>
      </c>
    </row>
    <row r="5502" spans="1:6" x14ac:dyDescent="0.25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8" t="e">
        <f t="shared" si="434"/>
        <v>#N/A</v>
      </c>
    </row>
    <row r="5503" spans="1:6" x14ac:dyDescent="0.25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8" t="e">
        <f t="shared" si="434"/>
        <v>#N/A</v>
      </c>
    </row>
    <row r="5504" spans="1:6" x14ac:dyDescent="0.25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8" t="e">
        <f t="shared" si="434"/>
        <v>#N/A</v>
      </c>
    </row>
    <row r="5505" spans="1:6" x14ac:dyDescent="0.25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8" t="e">
        <f t="shared" si="434"/>
        <v>#N/A</v>
      </c>
    </row>
    <row r="5506" spans="1:6" x14ac:dyDescent="0.25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8" t="e">
        <f t="shared" si="434"/>
        <v>#N/A</v>
      </c>
    </row>
    <row r="5507" spans="1:6" x14ac:dyDescent="0.25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8" t="e">
        <f t="shared" si="434"/>
        <v>#N/A</v>
      </c>
    </row>
    <row r="5508" spans="1:6" x14ac:dyDescent="0.25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8" t="e">
        <f t="shared" si="434"/>
        <v>#N/A</v>
      </c>
    </row>
    <row r="5509" spans="1:6" x14ac:dyDescent="0.25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8" t="e">
        <f t="shared" si="434"/>
        <v>#N/A</v>
      </c>
    </row>
    <row r="5510" spans="1:6" x14ac:dyDescent="0.25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8" t="e">
        <f t="shared" si="434"/>
        <v>#N/A</v>
      </c>
    </row>
    <row r="5511" spans="1:6" x14ac:dyDescent="0.25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8" t="e">
        <f t="shared" si="434"/>
        <v>#N/A</v>
      </c>
    </row>
    <row r="5512" spans="1:6" x14ac:dyDescent="0.25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8" t="e">
        <f t="shared" si="434"/>
        <v>#N/A</v>
      </c>
    </row>
    <row r="5513" spans="1:6" x14ac:dyDescent="0.25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8" t="e">
        <f t="shared" si="434"/>
        <v>#N/A</v>
      </c>
    </row>
    <row r="5514" spans="1:6" x14ac:dyDescent="0.25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8" t="e">
        <f t="shared" ref="F5514:F5577" si="439">E5514*SUM(P5514:Q5514)</f>
        <v>#N/A</v>
      </c>
    </row>
    <row r="5515" spans="1:6" x14ac:dyDescent="0.25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8" t="e">
        <f t="shared" si="439"/>
        <v>#N/A</v>
      </c>
    </row>
    <row r="5516" spans="1:6" x14ac:dyDescent="0.25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8" t="e">
        <f t="shared" si="439"/>
        <v>#N/A</v>
      </c>
    </row>
    <row r="5517" spans="1:6" x14ac:dyDescent="0.25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8" t="e">
        <f t="shared" si="439"/>
        <v>#N/A</v>
      </c>
    </row>
    <row r="5518" spans="1:6" x14ac:dyDescent="0.25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8" t="e">
        <f t="shared" si="439"/>
        <v>#N/A</v>
      </c>
    </row>
    <row r="5519" spans="1:6" x14ac:dyDescent="0.25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8" t="e">
        <f t="shared" si="439"/>
        <v>#N/A</v>
      </c>
    </row>
    <row r="5520" spans="1:6" x14ac:dyDescent="0.25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8" t="e">
        <f t="shared" si="439"/>
        <v>#N/A</v>
      </c>
    </row>
    <row r="5521" spans="1:6" x14ac:dyDescent="0.25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8" t="e">
        <f t="shared" si="439"/>
        <v>#N/A</v>
      </c>
    </row>
    <row r="5522" spans="1:6" x14ac:dyDescent="0.25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8" t="e">
        <f t="shared" si="439"/>
        <v>#N/A</v>
      </c>
    </row>
    <row r="5523" spans="1:6" x14ac:dyDescent="0.25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8" t="e">
        <f t="shared" si="439"/>
        <v>#N/A</v>
      </c>
    </row>
    <row r="5524" spans="1:6" x14ac:dyDescent="0.25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8" t="e">
        <f t="shared" si="439"/>
        <v>#N/A</v>
      </c>
    </row>
    <row r="5525" spans="1:6" x14ac:dyDescent="0.25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8" t="e">
        <f t="shared" si="439"/>
        <v>#N/A</v>
      </c>
    </row>
    <row r="5526" spans="1:6" x14ac:dyDescent="0.25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8" t="e">
        <f t="shared" si="439"/>
        <v>#N/A</v>
      </c>
    </row>
    <row r="5527" spans="1:6" x14ac:dyDescent="0.25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8" t="e">
        <f t="shared" si="439"/>
        <v>#N/A</v>
      </c>
    </row>
    <row r="5528" spans="1:6" x14ac:dyDescent="0.25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8" t="e">
        <f t="shared" si="439"/>
        <v>#N/A</v>
      </c>
    </row>
    <row r="5529" spans="1:6" x14ac:dyDescent="0.25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8" t="e">
        <f t="shared" si="439"/>
        <v>#N/A</v>
      </c>
    </row>
    <row r="5530" spans="1:6" x14ac:dyDescent="0.25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8" t="e">
        <f t="shared" si="439"/>
        <v>#N/A</v>
      </c>
    </row>
    <row r="5531" spans="1:6" x14ac:dyDescent="0.25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8" t="e">
        <f t="shared" si="439"/>
        <v>#N/A</v>
      </c>
    </row>
    <row r="5532" spans="1:6" x14ac:dyDescent="0.25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8" t="e">
        <f t="shared" si="439"/>
        <v>#N/A</v>
      </c>
    </row>
    <row r="5533" spans="1:6" x14ac:dyDescent="0.25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8" t="e">
        <f t="shared" si="439"/>
        <v>#N/A</v>
      </c>
    </row>
    <row r="5534" spans="1:6" x14ac:dyDescent="0.25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8" t="e">
        <f t="shared" si="439"/>
        <v>#N/A</v>
      </c>
    </row>
    <row r="5535" spans="1:6" x14ac:dyDescent="0.25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8" t="e">
        <f t="shared" si="439"/>
        <v>#N/A</v>
      </c>
    </row>
    <row r="5536" spans="1:6" x14ac:dyDescent="0.25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8" t="e">
        <f t="shared" si="439"/>
        <v>#N/A</v>
      </c>
    </row>
    <row r="5537" spans="1:6" x14ac:dyDescent="0.25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8" t="e">
        <f t="shared" si="439"/>
        <v>#N/A</v>
      </c>
    </row>
    <row r="5538" spans="1:6" x14ac:dyDescent="0.25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8" t="e">
        <f t="shared" si="439"/>
        <v>#N/A</v>
      </c>
    </row>
    <row r="5539" spans="1:6" x14ac:dyDescent="0.25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8" t="e">
        <f t="shared" si="439"/>
        <v>#N/A</v>
      </c>
    </row>
    <row r="5540" spans="1:6" x14ac:dyDescent="0.25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8" t="e">
        <f t="shared" si="439"/>
        <v>#N/A</v>
      </c>
    </row>
    <row r="5541" spans="1:6" x14ac:dyDescent="0.25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8" t="e">
        <f t="shared" si="439"/>
        <v>#N/A</v>
      </c>
    </row>
    <row r="5542" spans="1:6" x14ac:dyDescent="0.25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8" t="e">
        <f t="shared" si="439"/>
        <v>#N/A</v>
      </c>
    </row>
    <row r="5543" spans="1:6" x14ac:dyDescent="0.25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8" t="e">
        <f t="shared" si="439"/>
        <v>#N/A</v>
      </c>
    </row>
    <row r="5544" spans="1:6" x14ac:dyDescent="0.25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8" t="e">
        <f t="shared" si="439"/>
        <v>#N/A</v>
      </c>
    </row>
    <row r="5545" spans="1:6" x14ac:dyDescent="0.25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8" t="e">
        <f t="shared" si="439"/>
        <v>#N/A</v>
      </c>
    </row>
    <row r="5546" spans="1:6" x14ac:dyDescent="0.25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8" t="e">
        <f t="shared" si="439"/>
        <v>#N/A</v>
      </c>
    </row>
    <row r="5547" spans="1:6" x14ac:dyDescent="0.25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8" t="e">
        <f t="shared" si="439"/>
        <v>#N/A</v>
      </c>
    </row>
    <row r="5548" spans="1:6" x14ac:dyDescent="0.25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8" t="e">
        <f t="shared" si="439"/>
        <v>#N/A</v>
      </c>
    </row>
    <row r="5549" spans="1:6" x14ac:dyDescent="0.25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8" t="e">
        <f t="shared" si="439"/>
        <v>#N/A</v>
      </c>
    </row>
    <row r="5550" spans="1:6" x14ac:dyDescent="0.25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8" t="e">
        <f t="shared" si="439"/>
        <v>#N/A</v>
      </c>
    </row>
    <row r="5551" spans="1:6" x14ac:dyDescent="0.25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8" t="e">
        <f t="shared" si="439"/>
        <v>#N/A</v>
      </c>
    </row>
    <row r="5552" spans="1:6" x14ac:dyDescent="0.25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8" t="e">
        <f t="shared" si="439"/>
        <v>#N/A</v>
      </c>
    </row>
    <row r="5553" spans="1:6" x14ac:dyDescent="0.25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8" t="e">
        <f t="shared" si="439"/>
        <v>#N/A</v>
      </c>
    </row>
    <row r="5554" spans="1:6" x14ac:dyDescent="0.25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8" t="e">
        <f t="shared" si="439"/>
        <v>#N/A</v>
      </c>
    </row>
    <row r="5555" spans="1:6" x14ac:dyDescent="0.25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8" t="e">
        <f t="shared" si="439"/>
        <v>#N/A</v>
      </c>
    </row>
    <row r="5556" spans="1:6" x14ac:dyDescent="0.25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8" t="e">
        <f t="shared" si="439"/>
        <v>#N/A</v>
      </c>
    </row>
    <row r="5557" spans="1:6" x14ac:dyDescent="0.25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8" t="e">
        <f t="shared" si="439"/>
        <v>#N/A</v>
      </c>
    </row>
    <row r="5558" spans="1:6" x14ac:dyDescent="0.25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8" t="e">
        <f t="shared" si="439"/>
        <v>#N/A</v>
      </c>
    </row>
    <row r="5559" spans="1:6" x14ac:dyDescent="0.25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8" t="e">
        <f t="shared" si="439"/>
        <v>#N/A</v>
      </c>
    </row>
    <row r="5560" spans="1:6" x14ac:dyDescent="0.25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8" t="e">
        <f t="shared" si="439"/>
        <v>#N/A</v>
      </c>
    </row>
    <row r="5561" spans="1:6" x14ac:dyDescent="0.25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8" t="e">
        <f t="shared" si="439"/>
        <v>#N/A</v>
      </c>
    </row>
    <row r="5562" spans="1:6" x14ac:dyDescent="0.25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8" t="e">
        <f t="shared" si="439"/>
        <v>#N/A</v>
      </c>
    </row>
    <row r="5563" spans="1:6" x14ac:dyDescent="0.25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8" t="e">
        <f t="shared" si="439"/>
        <v>#N/A</v>
      </c>
    </row>
    <row r="5564" spans="1:6" x14ac:dyDescent="0.25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8" t="e">
        <f t="shared" si="439"/>
        <v>#N/A</v>
      </c>
    </row>
    <row r="5565" spans="1:6" x14ac:dyDescent="0.25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8" t="e">
        <f t="shared" si="439"/>
        <v>#N/A</v>
      </c>
    </row>
    <row r="5566" spans="1:6" x14ac:dyDescent="0.25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8" t="e">
        <f t="shared" si="439"/>
        <v>#N/A</v>
      </c>
    </row>
    <row r="5567" spans="1:6" x14ac:dyDescent="0.25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8" t="e">
        <f t="shared" si="439"/>
        <v>#N/A</v>
      </c>
    </row>
    <row r="5568" spans="1:6" x14ac:dyDescent="0.25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8" t="e">
        <f t="shared" si="439"/>
        <v>#N/A</v>
      </c>
    </row>
    <row r="5569" spans="1:6" x14ac:dyDescent="0.25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8" t="e">
        <f t="shared" si="439"/>
        <v>#N/A</v>
      </c>
    </row>
    <row r="5570" spans="1:6" x14ac:dyDescent="0.25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8" t="e">
        <f t="shared" si="439"/>
        <v>#N/A</v>
      </c>
    </row>
    <row r="5571" spans="1:6" x14ac:dyDescent="0.25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8" t="e">
        <f t="shared" si="439"/>
        <v>#N/A</v>
      </c>
    </row>
    <row r="5572" spans="1:6" x14ac:dyDescent="0.25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8" t="e">
        <f t="shared" si="439"/>
        <v>#N/A</v>
      </c>
    </row>
    <row r="5573" spans="1:6" x14ac:dyDescent="0.25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8" t="e">
        <f t="shared" si="439"/>
        <v>#N/A</v>
      </c>
    </row>
    <row r="5574" spans="1:6" x14ac:dyDescent="0.25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8" t="e">
        <f t="shared" si="439"/>
        <v>#N/A</v>
      </c>
    </row>
    <row r="5575" spans="1:6" x14ac:dyDescent="0.25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8" t="e">
        <f t="shared" si="439"/>
        <v>#N/A</v>
      </c>
    </row>
    <row r="5576" spans="1:6" x14ac:dyDescent="0.25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8" t="e">
        <f t="shared" si="439"/>
        <v>#N/A</v>
      </c>
    </row>
    <row r="5577" spans="1:6" x14ac:dyDescent="0.25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8" t="e">
        <f t="shared" si="439"/>
        <v>#N/A</v>
      </c>
    </row>
    <row r="5578" spans="1:6" x14ac:dyDescent="0.25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8" t="e">
        <f t="shared" ref="F5578:F5641" si="444">E5578*SUM(P5578:Q5578)</f>
        <v>#N/A</v>
      </c>
    </row>
    <row r="5579" spans="1:6" x14ac:dyDescent="0.25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8" t="e">
        <f t="shared" si="444"/>
        <v>#N/A</v>
      </c>
    </row>
    <row r="5580" spans="1:6" x14ac:dyDescent="0.25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8" t="e">
        <f t="shared" si="444"/>
        <v>#N/A</v>
      </c>
    </row>
    <row r="5581" spans="1:6" x14ac:dyDescent="0.25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8" t="e">
        <f t="shared" si="444"/>
        <v>#N/A</v>
      </c>
    </row>
    <row r="5582" spans="1:6" x14ac:dyDescent="0.25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8" t="e">
        <f t="shared" si="444"/>
        <v>#N/A</v>
      </c>
    </row>
    <row r="5583" spans="1:6" x14ac:dyDescent="0.25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8" t="e">
        <f t="shared" si="444"/>
        <v>#N/A</v>
      </c>
    </row>
    <row r="5584" spans="1:6" x14ac:dyDescent="0.25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8" t="e">
        <f t="shared" si="444"/>
        <v>#N/A</v>
      </c>
    </row>
    <row r="5585" spans="1:6" x14ac:dyDescent="0.25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8" t="e">
        <f t="shared" si="444"/>
        <v>#N/A</v>
      </c>
    </row>
    <row r="5586" spans="1:6" x14ac:dyDescent="0.25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8" t="e">
        <f t="shared" si="444"/>
        <v>#N/A</v>
      </c>
    </row>
    <row r="5587" spans="1:6" x14ac:dyDescent="0.25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8" t="e">
        <f t="shared" si="444"/>
        <v>#N/A</v>
      </c>
    </row>
    <row r="5588" spans="1:6" x14ac:dyDescent="0.25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8" t="e">
        <f t="shared" si="444"/>
        <v>#N/A</v>
      </c>
    </row>
    <row r="5589" spans="1:6" x14ac:dyDescent="0.25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8" t="e">
        <f t="shared" si="444"/>
        <v>#N/A</v>
      </c>
    </row>
    <row r="5590" spans="1:6" x14ac:dyDescent="0.25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8" t="e">
        <f t="shared" si="444"/>
        <v>#N/A</v>
      </c>
    </row>
    <row r="5591" spans="1:6" x14ac:dyDescent="0.25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8" t="e">
        <f t="shared" si="444"/>
        <v>#N/A</v>
      </c>
    </row>
    <row r="5592" spans="1:6" x14ac:dyDescent="0.25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8" t="e">
        <f t="shared" si="444"/>
        <v>#N/A</v>
      </c>
    </row>
    <row r="5593" spans="1:6" x14ac:dyDescent="0.25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8" t="e">
        <f t="shared" si="444"/>
        <v>#N/A</v>
      </c>
    </row>
    <row r="5594" spans="1:6" x14ac:dyDescent="0.25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8" t="e">
        <f t="shared" si="444"/>
        <v>#N/A</v>
      </c>
    </row>
    <row r="5595" spans="1:6" x14ac:dyDescent="0.25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8" t="e">
        <f t="shared" si="444"/>
        <v>#N/A</v>
      </c>
    </row>
    <row r="5596" spans="1:6" x14ac:dyDescent="0.25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8" t="e">
        <f t="shared" si="444"/>
        <v>#N/A</v>
      </c>
    </row>
    <row r="5597" spans="1:6" x14ac:dyDescent="0.25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8" t="e">
        <f t="shared" si="444"/>
        <v>#N/A</v>
      </c>
    </row>
    <row r="5598" spans="1:6" x14ac:dyDescent="0.25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8" t="e">
        <f t="shared" si="444"/>
        <v>#N/A</v>
      </c>
    </row>
    <row r="5599" spans="1:6" x14ac:dyDescent="0.25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8" t="e">
        <f t="shared" si="444"/>
        <v>#N/A</v>
      </c>
    </row>
    <row r="5600" spans="1:6" x14ac:dyDescent="0.25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8" t="e">
        <f t="shared" si="444"/>
        <v>#N/A</v>
      </c>
    </row>
    <row r="5601" spans="1:6" x14ac:dyDescent="0.25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8" t="e">
        <f t="shared" si="444"/>
        <v>#N/A</v>
      </c>
    </row>
    <row r="5602" spans="1:6" x14ac:dyDescent="0.25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8" t="e">
        <f t="shared" si="444"/>
        <v>#N/A</v>
      </c>
    </row>
    <row r="5603" spans="1:6" x14ac:dyDescent="0.25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8" t="e">
        <f t="shared" si="444"/>
        <v>#N/A</v>
      </c>
    </row>
    <row r="5604" spans="1:6" x14ac:dyDescent="0.25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8" t="e">
        <f t="shared" si="444"/>
        <v>#N/A</v>
      </c>
    </row>
    <row r="5605" spans="1:6" x14ac:dyDescent="0.25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8" t="e">
        <f t="shared" si="444"/>
        <v>#N/A</v>
      </c>
    </row>
    <row r="5606" spans="1:6" x14ac:dyDescent="0.25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8" t="e">
        <f t="shared" si="444"/>
        <v>#N/A</v>
      </c>
    </row>
    <row r="5607" spans="1:6" x14ac:dyDescent="0.25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8" t="e">
        <f t="shared" si="444"/>
        <v>#N/A</v>
      </c>
    </row>
    <row r="5608" spans="1:6" x14ac:dyDescent="0.25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8" t="e">
        <f t="shared" si="444"/>
        <v>#N/A</v>
      </c>
    </row>
    <row r="5609" spans="1:6" x14ac:dyDescent="0.25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8" t="e">
        <f t="shared" si="444"/>
        <v>#N/A</v>
      </c>
    </row>
    <row r="5610" spans="1:6" x14ac:dyDescent="0.25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8" t="e">
        <f t="shared" si="444"/>
        <v>#N/A</v>
      </c>
    </row>
    <row r="5611" spans="1:6" x14ac:dyDescent="0.25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8" t="e">
        <f t="shared" si="444"/>
        <v>#N/A</v>
      </c>
    </row>
    <row r="5612" spans="1:6" x14ac:dyDescent="0.25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8" t="e">
        <f t="shared" si="444"/>
        <v>#N/A</v>
      </c>
    </row>
    <row r="5613" spans="1:6" x14ac:dyDescent="0.25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8" t="e">
        <f t="shared" si="444"/>
        <v>#N/A</v>
      </c>
    </row>
    <row r="5614" spans="1:6" x14ac:dyDescent="0.25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8" t="e">
        <f t="shared" si="444"/>
        <v>#N/A</v>
      </c>
    </row>
    <row r="5615" spans="1:6" x14ac:dyDescent="0.25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8" t="e">
        <f t="shared" si="444"/>
        <v>#N/A</v>
      </c>
    </row>
    <row r="5616" spans="1:6" x14ac:dyDescent="0.25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8" t="e">
        <f t="shared" si="444"/>
        <v>#N/A</v>
      </c>
    </row>
    <row r="5617" spans="1:6" x14ac:dyDescent="0.25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8" t="e">
        <f t="shared" si="444"/>
        <v>#N/A</v>
      </c>
    </row>
    <row r="5618" spans="1:6" x14ac:dyDescent="0.25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8" t="e">
        <f t="shared" si="444"/>
        <v>#N/A</v>
      </c>
    </row>
    <row r="5619" spans="1:6" x14ac:dyDescent="0.25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8" t="e">
        <f t="shared" si="444"/>
        <v>#N/A</v>
      </c>
    </row>
    <row r="5620" spans="1:6" x14ac:dyDescent="0.25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8" t="e">
        <f t="shared" si="444"/>
        <v>#N/A</v>
      </c>
    </row>
    <row r="5621" spans="1:6" x14ac:dyDescent="0.25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8" t="e">
        <f t="shared" si="444"/>
        <v>#N/A</v>
      </c>
    </row>
    <row r="5622" spans="1:6" x14ac:dyDescent="0.25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8" t="e">
        <f t="shared" si="444"/>
        <v>#N/A</v>
      </c>
    </row>
    <row r="5623" spans="1:6" x14ac:dyDescent="0.25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8" t="e">
        <f t="shared" si="444"/>
        <v>#N/A</v>
      </c>
    </row>
    <row r="5624" spans="1:6" x14ac:dyDescent="0.25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8" t="e">
        <f t="shared" si="444"/>
        <v>#N/A</v>
      </c>
    </row>
    <row r="5625" spans="1:6" x14ac:dyDescent="0.25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8" t="e">
        <f t="shared" si="444"/>
        <v>#N/A</v>
      </c>
    </row>
    <row r="5626" spans="1:6" x14ac:dyDescent="0.25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8" t="e">
        <f t="shared" si="444"/>
        <v>#N/A</v>
      </c>
    </row>
    <row r="5627" spans="1:6" x14ac:dyDescent="0.25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8" t="e">
        <f t="shared" si="444"/>
        <v>#N/A</v>
      </c>
    </row>
    <row r="5628" spans="1:6" x14ac:dyDescent="0.25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8" t="e">
        <f t="shared" si="444"/>
        <v>#N/A</v>
      </c>
    </row>
    <row r="5629" spans="1:6" x14ac:dyDescent="0.25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8" t="e">
        <f t="shared" si="444"/>
        <v>#N/A</v>
      </c>
    </row>
    <row r="5630" spans="1:6" x14ac:dyDescent="0.25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8" t="e">
        <f t="shared" si="444"/>
        <v>#N/A</v>
      </c>
    </row>
    <row r="5631" spans="1:6" x14ac:dyDescent="0.25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8" t="e">
        <f t="shared" si="444"/>
        <v>#N/A</v>
      </c>
    </row>
    <row r="5632" spans="1:6" x14ac:dyDescent="0.25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8" t="e">
        <f t="shared" si="444"/>
        <v>#N/A</v>
      </c>
    </row>
    <row r="5633" spans="1:6" x14ac:dyDescent="0.25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8" t="e">
        <f t="shared" si="444"/>
        <v>#N/A</v>
      </c>
    </row>
    <row r="5634" spans="1:6" x14ac:dyDescent="0.25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8" t="e">
        <f t="shared" si="444"/>
        <v>#N/A</v>
      </c>
    </row>
    <row r="5635" spans="1:6" x14ac:dyDescent="0.25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8" t="e">
        <f t="shared" si="444"/>
        <v>#N/A</v>
      </c>
    </row>
    <row r="5636" spans="1:6" x14ac:dyDescent="0.25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8" t="e">
        <f t="shared" si="444"/>
        <v>#N/A</v>
      </c>
    </row>
    <row r="5637" spans="1:6" x14ac:dyDescent="0.25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8" t="e">
        <f t="shared" si="444"/>
        <v>#N/A</v>
      </c>
    </row>
    <row r="5638" spans="1:6" x14ac:dyDescent="0.25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8" t="e">
        <f t="shared" si="444"/>
        <v>#N/A</v>
      </c>
    </row>
    <row r="5639" spans="1:6" x14ac:dyDescent="0.25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8" t="e">
        <f t="shared" si="444"/>
        <v>#N/A</v>
      </c>
    </row>
    <row r="5640" spans="1:6" x14ac:dyDescent="0.25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8" t="e">
        <f t="shared" si="444"/>
        <v>#N/A</v>
      </c>
    </row>
    <row r="5641" spans="1:6" x14ac:dyDescent="0.25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8" t="e">
        <f t="shared" si="444"/>
        <v>#N/A</v>
      </c>
    </row>
    <row r="5642" spans="1:6" x14ac:dyDescent="0.25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8" t="e">
        <f t="shared" ref="F5642:F5705" si="449">E5642*SUM(P5642:Q5642)</f>
        <v>#N/A</v>
      </c>
    </row>
    <row r="5643" spans="1:6" x14ac:dyDescent="0.25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8" t="e">
        <f t="shared" si="449"/>
        <v>#N/A</v>
      </c>
    </row>
    <row r="5644" spans="1:6" x14ac:dyDescent="0.25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8" t="e">
        <f t="shared" si="449"/>
        <v>#N/A</v>
      </c>
    </row>
    <row r="5645" spans="1:6" x14ac:dyDescent="0.25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8" t="e">
        <f t="shared" si="449"/>
        <v>#N/A</v>
      </c>
    </row>
    <row r="5646" spans="1:6" x14ac:dyDescent="0.25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8" t="e">
        <f t="shared" si="449"/>
        <v>#N/A</v>
      </c>
    </row>
    <row r="5647" spans="1:6" x14ac:dyDescent="0.25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8" t="e">
        <f t="shared" si="449"/>
        <v>#N/A</v>
      </c>
    </row>
    <row r="5648" spans="1:6" x14ac:dyDescent="0.25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8" t="e">
        <f t="shared" si="449"/>
        <v>#N/A</v>
      </c>
    </row>
    <row r="5649" spans="1:6" x14ac:dyDescent="0.25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8" t="e">
        <f t="shared" si="449"/>
        <v>#N/A</v>
      </c>
    </row>
    <row r="5650" spans="1:6" x14ac:dyDescent="0.25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8" t="e">
        <f t="shared" si="449"/>
        <v>#N/A</v>
      </c>
    </row>
    <row r="5651" spans="1:6" x14ac:dyDescent="0.25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8" t="e">
        <f t="shared" si="449"/>
        <v>#N/A</v>
      </c>
    </row>
    <row r="5652" spans="1:6" x14ac:dyDescent="0.25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8" t="e">
        <f t="shared" si="449"/>
        <v>#N/A</v>
      </c>
    </row>
    <row r="5653" spans="1:6" x14ac:dyDescent="0.25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8" t="e">
        <f t="shared" si="449"/>
        <v>#N/A</v>
      </c>
    </row>
    <row r="5654" spans="1:6" x14ac:dyDescent="0.25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8" t="e">
        <f t="shared" si="449"/>
        <v>#N/A</v>
      </c>
    </row>
    <row r="5655" spans="1:6" x14ac:dyDescent="0.25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8" t="e">
        <f t="shared" si="449"/>
        <v>#N/A</v>
      </c>
    </row>
    <row r="5656" spans="1:6" x14ac:dyDescent="0.25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8" t="e">
        <f t="shared" si="449"/>
        <v>#N/A</v>
      </c>
    </row>
    <row r="5657" spans="1:6" x14ac:dyDescent="0.25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8" t="e">
        <f t="shared" si="449"/>
        <v>#N/A</v>
      </c>
    </row>
    <row r="5658" spans="1:6" x14ac:dyDescent="0.25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8" t="e">
        <f t="shared" si="449"/>
        <v>#N/A</v>
      </c>
    </row>
    <row r="5659" spans="1:6" x14ac:dyDescent="0.25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8" t="e">
        <f t="shared" si="449"/>
        <v>#N/A</v>
      </c>
    </row>
    <row r="5660" spans="1:6" x14ac:dyDescent="0.25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8" t="e">
        <f t="shared" si="449"/>
        <v>#N/A</v>
      </c>
    </row>
    <row r="5661" spans="1:6" x14ac:dyDescent="0.25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8" t="e">
        <f t="shared" si="449"/>
        <v>#N/A</v>
      </c>
    </row>
    <row r="5662" spans="1:6" x14ac:dyDescent="0.25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8" t="e">
        <f t="shared" si="449"/>
        <v>#N/A</v>
      </c>
    </row>
    <row r="5663" spans="1:6" x14ac:dyDescent="0.25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8" t="e">
        <f t="shared" si="449"/>
        <v>#N/A</v>
      </c>
    </row>
    <row r="5664" spans="1:6" x14ac:dyDescent="0.25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8" t="e">
        <f t="shared" si="449"/>
        <v>#N/A</v>
      </c>
    </row>
    <row r="5665" spans="1:6" x14ac:dyDescent="0.25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8" t="e">
        <f t="shared" si="449"/>
        <v>#N/A</v>
      </c>
    </row>
    <row r="5666" spans="1:6" x14ac:dyDescent="0.25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8" t="e">
        <f t="shared" si="449"/>
        <v>#N/A</v>
      </c>
    </row>
    <row r="5667" spans="1:6" x14ac:dyDescent="0.25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8" t="e">
        <f t="shared" si="449"/>
        <v>#N/A</v>
      </c>
    </row>
    <row r="5668" spans="1:6" x14ac:dyDescent="0.25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8" t="e">
        <f t="shared" si="449"/>
        <v>#N/A</v>
      </c>
    </row>
    <row r="5669" spans="1:6" x14ac:dyDescent="0.25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8" t="e">
        <f t="shared" si="449"/>
        <v>#N/A</v>
      </c>
    </row>
    <row r="5670" spans="1:6" x14ac:dyDescent="0.25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8" t="e">
        <f t="shared" si="449"/>
        <v>#N/A</v>
      </c>
    </row>
    <row r="5671" spans="1:6" x14ac:dyDescent="0.25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8" t="e">
        <f t="shared" si="449"/>
        <v>#N/A</v>
      </c>
    </row>
    <row r="5672" spans="1:6" x14ac:dyDescent="0.25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8" t="e">
        <f t="shared" si="449"/>
        <v>#N/A</v>
      </c>
    </row>
    <row r="5673" spans="1:6" x14ac:dyDescent="0.25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8" t="e">
        <f t="shared" si="449"/>
        <v>#N/A</v>
      </c>
    </row>
    <row r="5674" spans="1:6" x14ac:dyDescent="0.25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8" t="e">
        <f t="shared" si="449"/>
        <v>#N/A</v>
      </c>
    </row>
    <row r="5675" spans="1:6" x14ac:dyDescent="0.25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8" t="e">
        <f t="shared" si="449"/>
        <v>#N/A</v>
      </c>
    </row>
    <row r="5676" spans="1:6" x14ac:dyDescent="0.25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8" t="e">
        <f t="shared" si="449"/>
        <v>#N/A</v>
      </c>
    </row>
    <row r="5677" spans="1:6" x14ac:dyDescent="0.25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8" t="e">
        <f t="shared" si="449"/>
        <v>#N/A</v>
      </c>
    </row>
    <row r="5678" spans="1:6" x14ac:dyDescent="0.25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8" t="e">
        <f t="shared" si="449"/>
        <v>#N/A</v>
      </c>
    </row>
    <row r="5679" spans="1:6" x14ac:dyDescent="0.25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8" t="e">
        <f t="shared" si="449"/>
        <v>#N/A</v>
      </c>
    </row>
    <row r="5680" spans="1:6" x14ac:dyDescent="0.25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8" t="e">
        <f t="shared" si="449"/>
        <v>#N/A</v>
      </c>
    </row>
    <row r="5681" spans="1:6" x14ac:dyDescent="0.25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8" t="e">
        <f t="shared" si="449"/>
        <v>#N/A</v>
      </c>
    </row>
    <row r="5682" spans="1:6" x14ac:dyDescent="0.25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8" t="e">
        <f t="shared" si="449"/>
        <v>#N/A</v>
      </c>
    </row>
    <row r="5683" spans="1:6" x14ac:dyDescent="0.25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8" t="e">
        <f t="shared" si="449"/>
        <v>#N/A</v>
      </c>
    </row>
    <row r="5684" spans="1:6" x14ac:dyDescent="0.25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8" t="e">
        <f t="shared" si="449"/>
        <v>#N/A</v>
      </c>
    </row>
    <row r="5685" spans="1:6" x14ac:dyDescent="0.25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8" t="e">
        <f t="shared" si="449"/>
        <v>#N/A</v>
      </c>
    </row>
    <row r="5686" spans="1:6" x14ac:dyDescent="0.25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8" t="e">
        <f t="shared" si="449"/>
        <v>#N/A</v>
      </c>
    </row>
    <row r="5687" spans="1:6" x14ac:dyDescent="0.25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8" t="e">
        <f t="shared" si="449"/>
        <v>#N/A</v>
      </c>
    </row>
    <row r="5688" spans="1:6" x14ac:dyDescent="0.25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8" t="e">
        <f t="shared" si="449"/>
        <v>#N/A</v>
      </c>
    </row>
    <row r="5689" spans="1:6" x14ac:dyDescent="0.25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8" t="e">
        <f t="shared" si="449"/>
        <v>#N/A</v>
      </c>
    </row>
    <row r="5690" spans="1:6" x14ac:dyDescent="0.25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8" t="e">
        <f t="shared" si="449"/>
        <v>#N/A</v>
      </c>
    </row>
    <row r="5691" spans="1:6" x14ac:dyDescent="0.25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8" t="e">
        <f t="shared" si="449"/>
        <v>#N/A</v>
      </c>
    </row>
    <row r="5692" spans="1:6" x14ac:dyDescent="0.25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8" t="e">
        <f t="shared" si="449"/>
        <v>#N/A</v>
      </c>
    </row>
    <row r="5693" spans="1:6" x14ac:dyDescent="0.25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8" t="e">
        <f t="shared" si="449"/>
        <v>#N/A</v>
      </c>
    </row>
    <row r="5694" spans="1:6" x14ac:dyDescent="0.25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8" t="e">
        <f t="shared" si="449"/>
        <v>#N/A</v>
      </c>
    </row>
    <row r="5695" spans="1:6" x14ac:dyDescent="0.25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8" t="e">
        <f t="shared" si="449"/>
        <v>#N/A</v>
      </c>
    </row>
    <row r="5696" spans="1:6" x14ac:dyDescent="0.25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8" t="e">
        <f t="shared" si="449"/>
        <v>#N/A</v>
      </c>
    </row>
    <row r="5697" spans="1:6" x14ac:dyDescent="0.25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8" t="e">
        <f t="shared" si="449"/>
        <v>#N/A</v>
      </c>
    </row>
    <row r="5698" spans="1:6" x14ac:dyDescent="0.25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8" t="e">
        <f t="shared" si="449"/>
        <v>#N/A</v>
      </c>
    </row>
    <row r="5699" spans="1:6" x14ac:dyDescent="0.25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8" t="e">
        <f t="shared" si="449"/>
        <v>#N/A</v>
      </c>
    </row>
    <row r="5700" spans="1:6" x14ac:dyDescent="0.25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8" t="e">
        <f t="shared" si="449"/>
        <v>#N/A</v>
      </c>
    </row>
    <row r="5701" spans="1:6" x14ac:dyDescent="0.25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8" t="e">
        <f t="shared" si="449"/>
        <v>#N/A</v>
      </c>
    </row>
    <row r="5702" spans="1:6" x14ac:dyDescent="0.25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8" t="e">
        <f t="shared" si="449"/>
        <v>#N/A</v>
      </c>
    </row>
    <row r="5703" spans="1:6" x14ac:dyDescent="0.25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8" t="e">
        <f t="shared" si="449"/>
        <v>#N/A</v>
      </c>
    </row>
    <row r="5704" spans="1:6" x14ac:dyDescent="0.25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8" t="e">
        <f t="shared" si="449"/>
        <v>#N/A</v>
      </c>
    </row>
    <row r="5705" spans="1:6" x14ac:dyDescent="0.25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8" t="e">
        <f t="shared" si="449"/>
        <v>#N/A</v>
      </c>
    </row>
    <row r="5706" spans="1:6" x14ac:dyDescent="0.25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8" t="e">
        <f t="shared" ref="F5706:F5769" si="454">E5706*SUM(P5706:Q5706)</f>
        <v>#N/A</v>
      </c>
    </row>
    <row r="5707" spans="1:6" x14ac:dyDescent="0.25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8" t="e">
        <f t="shared" si="454"/>
        <v>#N/A</v>
      </c>
    </row>
    <row r="5708" spans="1:6" x14ac:dyDescent="0.25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8" t="e">
        <f t="shared" si="454"/>
        <v>#N/A</v>
      </c>
    </row>
    <row r="5709" spans="1:6" x14ac:dyDescent="0.25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8" t="e">
        <f t="shared" si="454"/>
        <v>#N/A</v>
      </c>
    </row>
    <row r="5710" spans="1:6" x14ac:dyDescent="0.25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8" t="e">
        <f t="shared" si="454"/>
        <v>#N/A</v>
      </c>
    </row>
    <row r="5711" spans="1:6" x14ac:dyDescent="0.25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8" t="e">
        <f t="shared" si="454"/>
        <v>#N/A</v>
      </c>
    </row>
    <row r="5712" spans="1:6" x14ac:dyDescent="0.25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8" t="e">
        <f t="shared" si="454"/>
        <v>#N/A</v>
      </c>
    </row>
    <row r="5713" spans="1:6" x14ac:dyDescent="0.25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8" t="e">
        <f t="shared" si="454"/>
        <v>#N/A</v>
      </c>
    </row>
    <row r="5714" spans="1:6" x14ac:dyDescent="0.25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8" t="e">
        <f t="shared" si="454"/>
        <v>#N/A</v>
      </c>
    </row>
    <row r="5715" spans="1:6" x14ac:dyDescent="0.25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8" t="e">
        <f t="shared" si="454"/>
        <v>#N/A</v>
      </c>
    </row>
    <row r="5716" spans="1:6" x14ac:dyDescent="0.25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8" t="e">
        <f t="shared" si="454"/>
        <v>#N/A</v>
      </c>
    </row>
    <row r="5717" spans="1:6" x14ac:dyDescent="0.25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8" t="e">
        <f t="shared" si="454"/>
        <v>#N/A</v>
      </c>
    </row>
    <row r="5718" spans="1:6" x14ac:dyDescent="0.25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8" t="e">
        <f t="shared" si="454"/>
        <v>#N/A</v>
      </c>
    </row>
    <row r="5719" spans="1:6" x14ac:dyDescent="0.25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8" t="e">
        <f t="shared" si="454"/>
        <v>#N/A</v>
      </c>
    </row>
    <row r="5720" spans="1:6" x14ac:dyDescent="0.25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8" t="e">
        <f t="shared" si="454"/>
        <v>#N/A</v>
      </c>
    </row>
    <row r="5721" spans="1:6" x14ac:dyDescent="0.25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8" t="e">
        <f t="shared" si="454"/>
        <v>#N/A</v>
      </c>
    </row>
    <row r="5722" spans="1:6" x14ac:dyDescent="0.25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8" t="e">
        <f t="shared" si="454"/>
        <v>#N/A</v>
      </c>
    </row>
    <row r="5723" spans="1:6" x14ac:dyDescent="0.25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8" t="e">
        <f t="shared" si="454"/>
        <v>#N/A</v>
      </c>
    </row>
    <row r="5724" spans="1:6" x14ac:dyDescent="0.25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8" t="e">
        <f t="shared" si="454"/>
        <v>#N/A</v>
      </c>
    </row>
    <row r="5725" spans="1:6" x14ac:dyDescent="0.25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8" t="e">
        <f t="shared" si="454"/>
        <v>#N/A</v>
      </c>
    </row>
    <row r="5726" spans="1:6" x14ac:dyDescent="0.25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8" t="e">
        <f t="shared" si="454"/>
        <v>#N/A</v>
      </c>
    </row>
    <row r="5727" spans="1:6" x14ac:dyDescent="0.25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8" t="e">
        <f t="shared" si="454"/>
        <v>#N/A</v>
      </c>
    </row>
    <row r="5728" spans="1:6" x14ac:dyDescent="0.25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8" t="e">
        <f t="shared" si="454"/>
        <v>#N/A</v>
      </c>
    </row>
    <row r="5729" spans="1:6" x14ac:dyDescent="0.25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8" t="e">
        <f t="shared" si="454"/>
        <v>#N/A</v>
      </c>
    </row>
    <row r="5730" spans="1:6" x14ac:dyDescent="0.25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8" t="e">
        <f t="shared" si="454"/>
        <v>#N/A</v>
      </c>
    </row>
    <row r="5731" spans="1:6" x14ac:dyDescent="0.25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8" t="e">
        <f t="shared" si="454"/>
        <v>#N/A</v>
      </c>
    </row>
    <row r="5732" spans="1:6" x14ac:dyDescent="0.25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8" t="e">
        <f t="shared" si="454"/>
        <v>#N/A</v>
      </c>
    </row>
    <row r="5733" spans="1:6" x14ac:dyDescent="0.25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8" t="e">
        <f t="shared" si="454"/>
        <v>#N/A</v>
      </c>
    </row>
    <row r="5734" spans="1:6" x14ac:dyDescent="0.25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8" t="e">
        <f t="shared" si="454"/>
        <v>#N/A</v>
      </c>
    </row>
    <row r="5735" spans="1:6" x14ac:dyDescent="0.25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8" t="e">
        <f t="shared" si="454"/>
        <v>#N/A</v>
      </c>
    </row>
    <row r="5736" spans="1:6" x14ac:dyDescent="0.25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8" t="e">
        <f t="shared" si="454"/>
        <v>#N/A</v>
      </c>
    </row>
    <row r="5737" spans="1:6" x14ac:dyDescent="0.25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8" t="e">
        <f t="shared" si="454"/>
        <v>#N/A</v>
      </c>
    </row>
    <row r="5738" spans="1:6" x14ac:dyDescent="0.25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8" t="e">
        <f t="shared" si="454"/>
        <v>#N/A</v>
      </c>
    </row>
    <row r="5739" spans="1:6" x14ac:dyDescent="0.25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8" t="e">
        <f t="shared" si="454"/>
        <v>#N/A</v>
      </c>
    </row>
    <row r="5740" spans="1:6" x14ac:dyDescent="0.25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8" t="e">
        <f t="shared" si="454"/>
        <v>#N/A</v>
      </c>
    </row>
    <row r="5741" spans="1:6" x14ac:dyDescent="0.25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8" t="e">
        <f t="shared" si="454"/>
        <v>#N/A</v>
      </c>
    </row>
    <row r="5742" spans="1:6" x14ac:dyDescent="0.25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8" t="e">
        <f t="shared" si="454"/>
        <v>#N/A</v>
      </c>
    </row>
    <row r="5743" spans="1:6" x14ac:dyDescent="0.25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8" t="e">
        <f t="shared" si="454"/>
        <v>#N/A</v>
      </c>
    </row>
    <row r="5744" spans="1:6" x14ac:dyDescent="0.25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8" t="e">
        <f t="shared" si="454"/>
        <v>#N/A</v>
      </c>
    </row>
    <row r="5745" spans="1:6" x14ac:dyDescent="0.25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8" t="e">
        <f t="shared" si="454"/>
        <v>#N/A</v>
      </c>
    </row>
    <row r="5746" spans="1:6" x14ac:dyDescent="0.25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8" t="e">
        <f t="shared" si="454"/>
        <v>#N/A</v>
      </c>
    </row>
    <row r="5747" spans="1:6" x14ac:dyDescent="0.25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8" t="e">
        <f t="shared" si="454"/>
        <v>#N/A</v>
      </c>
    </row>
    <row r="5748" spans="1:6" x14ac:dyDescent="0.25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8" t="e">
        <f t="shared" si="454"/>
        <v>#N/A</v>
      </c>
    </row>
    <row r="5749" spans="1:6" x14ac:dyDescent="0.25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8" t="e">
        <f t="shared" si="454"/>
        <v>#N/A</v>
      </c>
    </row>
    <row r="5750" spans="1:6" x14ac:dyDescent="0.25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8" t="e">
        <f t="shared" si="454"/>
        <v>#N/A</v>
      </c>
    </row>
    <row r="5751" spans="1:6" x14ac:dyDescent="0.25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8" t="e">
        <f t="shared" si="454"/>
        <v>#N/A</v>
      </c>
    </row>
    <row r="5752" spans="1:6" x14ac:dyDescent="0.25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8" t="e">
        <f t="shared" si="454"/>
        <v>#N/A</v>
      </c>
    </row>
    <row r="5753" spans="1:6" x14ac:dyDescent="0.25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8" t="e">
        <f t="shared" si="454"/>
        <v>#N/A</v>
      </c>
    </row>
    <row r="5754" spans="1:6" x14ac:dyDescent="0.25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8" t="e">
        <f t="shared" si="454"/>
        <v>#N/A</v>
      </c>
    </row>
    <row r="5755" spans="1:6" x14ac:dyDescent="0.25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8" t="e">
        <f t="shared" si="454"/>
        <v>#N/A</v>
      </c>
    </row>
    <row r="5756" spans="1:6" x14ac:dyDescent="0.25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8" t="e">
        <f t="shared" si="454"/>
        <v>#N/A</v>
      </c>
    </row>
    <row r="5757" spans="1:6" x14ac:dyDescent="0.25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8" t="e">
        <f t="shared" si="454"/>
        <v>#N/A</v>
      </c>
    </row>
    <row r="5758" spans="1:6" x14ac:dyDescent="0.25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8" t="e">
        <f t="shared" si="454"/>
        <v>#N/A</v>
      </c>
    </row>
    <row r="5759" spans="1:6" x14ac:dyDescent="0.25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8" t="e">
        <f t="shared" si="454"/>
        <v>#N/A</v>
      </c>
    </row>
    <row r="5760" spans="1:6" x14ac:dyDescent="0.25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8" t="e">
        <f t="shared" si="454"/>
        <v>#N/A</v>
      </c>
    </row>
    <row r="5761" spans="1:6" x14ac:dyDescent="0.25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8" t="e">
        <f t="shared" si="454"/>
        <v>#N/A</v>
      </c>
    </row>
    <row r="5762" spans="1:6" x14ac:dyDescent="0.25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8" t="e">
        <f t="shared" si="454"/>
        <v>#N/A</v>
      </c>
    </row>
    <row r="5763" spans="1:6" x14ac:dyDescent="0.25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8" t="e">
        <f t="shared" si="454"/>
        <v>#N/A</v>
      </c>
    </row>
    <row r="5764" spans="1:6" x14ac:dyDescent="0.25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8" t="e">
        <f t="shared" si="454"/>
        <v>#N/A</v>
      </c>
    </row>
    <row r="5765" spans="1:6" x14ac:dyDescent="0.25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8" t="e">
        <f t="shared" si="454"/>
        <v>#N/A</v>
      </c>
    </row>
    <row r="5766" spans="1:6" x14ac:dyDescent="0.25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8" t="e">
        <f t="shared" si="454"/>
        <v>#N/A</v>
      </c>
    </row>
    <row r="5767" spans="1:6" x14ac:dyDescent="0.25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8" t="e">
        <f t="shared" si="454"/>
        <v>#N/A</v>
      </c>
    </row>
    <row r="5768" spans="1:6" x14ac:dyDescent="0.25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8" t="e">
        <f t="shared" si="454"/>
        <v>#N/A</v>
      </c>
    </row>
    <row r="5769" spans="1:6" x14ac:dyDescent="0.25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8" t="e">
        <f t="shared" si="454"/>
        <v>#N/A</v>
      </c>
    </row>
    <row r="5770" spans="1:6" x14ac:dyDescent="0.25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8" t="e">
        <f t="shared" ref="F5770:F5833" si="459">E5770*SUM(P5770:Q5770)</f>
        <v>#N/A</v>
      </c>
    </row>
    <row r="5771" spans="1:6" x14ac:dyDescent="0.25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8" t="e">
        <f t="shared" si="459"/>
        <v>#N/A</v>
      </c>
    </row>
    <row r="5772" spans="1:6" x14ac:dyDescent="0.25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8" t="e">
        <f t="shared" si="459"/>
        <v>#N/A</v>
      </c>
    </row>
    <row r="5773" spans="1:6" x14ac:dyDescent="0.25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8" t="e">
        <f t="shared" si="459"/>
        <v>#N/A</v>
      </c>
    </row>
    <row r="5774" spans="1:6" x14ac:dyDescent="0.25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8" t="e">
        <f t="shared" si="459"/>
        <v>#N/A</v>
      </c>
    </row>
    <row r="5775" spans="1:6" x14ac:dyDescent="0.25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8" t="e">
        <f t="shared" si="459"/>
        <v>#N/A</v>
      </c>
    </row>
    <row r="5776" spans="1:6" x14ac:dyDescent="0.25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8" t="e">
        <f t="shared" si="459"/>
        <v>#N/A</v>
      </c>
    </row>
    <row r="5777" spans="1:6" x14ac:dyDescent="0.25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8" t="e">
        <f t="shared" si="459"/>
        <v>#N/A</v>
      </c>
    </row>
    <row r="5778" spans="1:6" x14ac:dyDescent="0.25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8" t="e">
        <f t="shared" si="459"/>
        <v>#N/A</v>
      </c>
    </row>
    <row r="5779" spans="1:6" x14ac:dyDescent="0.25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8" t="e">
        <f t="shared" si="459"/>
        <v>#N/A</v>
      </c>
    </row>
    <row r="5780" spans="1:6" x14ac:dyDescent="0.25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8" t="e">
        <f t="shared" si="459"/>
        <v>#N/A</v>
      </c>
    </row>
    <row r="5781" spans="1:6" x14ac:dyDescent="0.25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8" t="e">
        <f t="shared" si="459"/>
        <v>#N/A</v>
      </c>
    </row>
    <row r="5782" spans="1:6" x14ac:dyDescent="0.25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8" t="e">
        <f t="shared" si="459"/>
        <v>#N/A</v>
      </c>
    </row>
    <row r="5783" spans="1:6" x14ac:dyDescent="0.25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8" t="e">
        <f t="shared" si="459"/>
        <v>#N/A</v>
      </c>
    </row>
    <row r="5784" spans="1:6" x14ac:dyDescent="0.25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8" t="e">
        <f t="shared" si="459"/>
        <v>#N/A</v>
      </c>
    </row>
    <row r="5785" spans="1:6" x14ac:dyDescent="0.25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8" t="e">
        <f t="shared" si="459"/>
        <v>#N/A</v>
      </c>
    </row>
    <row r="5786" spans="1:6" x14ac:dyDescent="0.25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8" t="e">
        <f t="shared" si="459"/>
        <v>#N/A</v>
      </c>
    </row>
    <row r="5787" spans="1:6" x14ac:dyDescent="0.25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8" t="e">
        <f t="shared" si="459"/>
        <v>#N/A</v>
      </c>
    </row>
    <row r="5788" spans="1:6" x14ac:dyDescent="0.25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8" t="e">
        <f t="shared" si="459"/>
        <v>#N/A</v>
      </c>
    </row>
    <row r="5789" spans="1:6" x14ac:dyDescent="0.25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8" t="e">
        <f t="shared" si="459"/>
        <v>#N/A</v>
      </c>
    </row>
    <row r="5790" spans="1:6" x14ac:dyDescent="0.25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8" t="e">
        <f t="shared" si="459"/>
        <v>#N/A</v>
      </c>
    </row>
    <row r="5791" spans="1:6" x14ac:dyDescent="0.25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8" t="e">
        <f t="shared" si="459"/>
        <v>#N/A</v>
      </c>
    </row>
    <row r="5792" spans="1:6" x14ac:dyDescent="0.25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8" t="e">
        <f t="shared" si="459"/>
        <v>#N/A</v>
      </c>
    </row>
    <row r="5793" spans="1:6" x14ac:dyDescent="0.25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8" t="e">
        <f t="shared" si="459"/>
        <v>#N/A</v>
      </c>
    </row>
    <row r="5794" spans="1:6" x14ac:dyDescent="0.25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8" t="e">
        <f t="shared" si="459"/>
        <v>#N/A</v>
      </c>
    </row>
    <row r="5795" spans="1:6" x14ac:dyDescent="0.25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8" t="e">
        <f t="shared" si="459"/>
        <v>#N/A</v>
      </c>
    </row>
    <row r="5796" spans="1:6" x14ac:dyDescent="0.25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8" t="e">
        <f t="shared" si="459"/>
        <v>#N/A</v>
      </c>
    </row>
    <row r="5797" spans="1:6" x14ac:dyDescent="0.25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8" t="e">
        <f t="shared" si="459"/>
        <v>#N/A</v>
      </c>
    </row>
    <row r="5798" spans="1:6" x14ac:dyDescent="0.25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8" t="e">
        <f t="shared" si="459"/>
        <v>#N/A</v>
      </c>
    </row>
    <row r="5799" spans="1:6" x14ac:dyDescent="0.25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8" t="e">
        <f t="shared" si="459"/>
        <v>#N/A</v>
      </c>
    </row>
    <row r="5800" spans="1:6" x14ac:dyDescent="0.25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8" t="e">
        <f t="shared" si="459"/>
        <v>#N/A</v>
      </c>
    </row>
    <row r="5801" spans="1:6" x14ac:dyDescent="0.25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8" t="e">
        <f t="shared" si="459"/>
        <v>#N/A</v>
      </c>
    </row>
    <row r="5802" spans="1:6" x14ac:dyDescent="0.25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8" t="e">
        <f t="shared" si="459"/>
        <v>#N/A</v>
      </c>
    </row>
    <row r="5803" spans="1:6" x14ac:dyDescent="0.25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8" t="e">
        <f t="shared" si="459"/>
        <v>#N/A</v>
      </c>
    </row>
    <row r="5804" spans="1:6" x14ac:dyDescent="0.25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8" t="e">
        <f t="shared" si="459"/>
        <v>#N/A</v>
      </c>
    </row>
    <row r="5805" spans="1:6" x14ac:dyDescent="0.25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8" t="e">
        <f t="shared" si="459"/>
        <v>#N/A</v>
      </c>
    </row>
    <row r="5806" spans="1:6" x14ac:dyDescent="0.25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8" t="e">
        <f t="shared" si="459"/>
        <v>#N/A</v>
      </c>
    </row>
    <row r="5807" spans="1:6" x14ac:dyDescent="0.25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8" t="e">
        <f t="shared" si="459"/>
        <v>#N/A</v>
      </c>
    </row>
    <row r="5808" spans="1:6" x14ac:dyDescent="0.25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8" t="e">
        <f t="shared" si="459"/>
        <v>#N/A</v>
      </c>
    </row>
    <row r="5809" spans="1:6" x14ac:dyDescent="0.25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8" t="e">
        <f t="shared" si="459"/>
        <v>#N/A</v>
      </c>
    </row>
    <row r="5810" spans="1:6" x14ac:dyDescent="0.25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8" t="e">
        <f t="shared" si="459"/>
        <v>#N/A</v>
      </c>
    </row>
    <row r="5811" spans="1:6" x14ac:dyDescent="0.25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8" t="e">
        <f t="shared" si="459"/>
        <v>#N/A</v>
      </c>
    </row>
    <row r="5812" spans="1:6" x14ac:dyDescent="0.25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8" t="e">
        <f t="shared" si="459"/>
        <v>#N/A</v>
      </c>
    </row>
    <row r="5813" spans="1:6" x14ac:dyDescent="0.25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8" t="e">
        <f t="shared" si="459"/>
        <v>#N/A</v>
      </c>
    </row>
    <row r="5814" spans="1:6" x14ac:dyDescent="0.25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8" t="e">
        <f t="shared" si="459"/>
        <v>#N/A</v>
      </c>
    </row>
    <row r="5815" spans="1:6" x14ac:dyDescent="0.25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8" t="e">
        <f t="shared" si="459"/>
        <v>#N/A</v>
      </c>
    </row>
    <row r="5816" spans="1:6" x14ac:dyDescent="0.25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8" t="e">
        <f t="shared" si="459"/>
        <v>#N/A</v>
      </c>
    </row>
    <row r="5817" spans="1:6" x14ac:dyDescent="0.25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8" t="e">
        <f t="shared" si="459"/>
        <v>#N/A</v>
      </c>
    </row>
    <row r="5818" spans="1:6" x14ac:dyDescent="0.25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8" t="e">
        <f t="shared" si="459"/>
        <v>#N/A</v>
      </c>
    </row>
    <row r="5819" spans="1:6" x14ac:dyDescent="0.25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8" t="e">
        <f t="shared" si="459"/>
        <v>#N/A</v>
      </c>
    </row>
    <row r="5820" spans="1:6" x14ac:dyDescent="0.25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8" t="e">
        <f t="shared" si="459"/>
        <v>#N/A</v>
      </c>
    </row>
    <row r="5821" spans="1:6" x14ac:dyDescent="0.25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8" t="e">
        <f t="shared" si="459"/>
        <v>#N/A</v>
      </c>
    </row>
    <row r="5822" spans="1:6" x14ac:dyDescent="0.25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8" t="e">
        <f t="shared" si="459"/>
        <v>#N/A</v>
      </c>
    </row>
    <row r="5823" spans="1:6" x14ac:dyDescent="0.25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8" t="e">
        <f t="shared" si="459"/>
        <v>#N/A</v>
      </c>
    </row>
    <row r="5824" spans="1:6" x14ac:dyDescent="0.25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8" t="e">
        <f t="shared" si="459"/>
        <v>#N/A</v>
      </c>
    </row>
    <row r="5825" spans="1:6" x14ac:dyDescent="0.25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8" t="e">
        <f t="shared" si="459"/>
        <v>#N/A</v>
      </c>
    </row>
    <row r="5826" spans="1:6" x14ac:dyDescent="0.25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8" t="e">
        <f t="shared" si="459"/>
        <v>#N/A</v>
      </c>
    </row>
    <row r="5827" spans="1:6" x14ac:dyDescent="0.25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8" t="e">
        <f t="shared" si="459"/>
        <v>#N/A</v>
      </c>
    </row>
    <row r="5828" spans="1:6" x14ac:dyDescent="0.25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8" t="e">
        <f t="shared" si="459"/>
        <v>#N/A</v>
      </c>
    </row>
    <row r="5829" spans="1:6" x14ac:dyDescent="0.25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8" t="e">
        <f t="shared" si="459"/>
        <v>#N/A</v>
      </c>
    </row>
    <row r="5830" spans="1:6" x14ac:dyDescent="0.25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8" t="e">
        <f t="shared" si="459"/>
        <v>#N/A</v>
      </c>
    </row>
    <row r="5831" spans="1:6" x14ac:dyDescent="0.25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8" t="e">
        <f t="shared" si="459"/>
        <v>#N/A</v>
      </c>
    </row>
    <row r="5832" spans="1:6" x14ac:dyDescent="0.25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8" t="e">
        <f t="shared" si="459"/>
        <v>#N/A</v>
      </c>
    </row>
    <row r="5833" spans="1:6" x14ac:dyDescent="0.25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8" t="e">
        <f t="shared" si="459"/>
        <v>#N/A</v>
      </c>
    </row>
    <row r="5834" spans="1:6" x14ac:dyDescent="0.25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8" t="e">
        <f t="shared" ref="F5834:F5897" si="464">E5834*SUM(P5834:Q5834)</f>
        <v>#N/A</v>
      </c>
    </row>
    <row r="5835" spans="1:6" x14ac:dyDescent="0.25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8" t="e">
        <f t="shared" si="464"/>
        <v>#N/A</v>
      </c>
    </row>
    <row r="5836" spans="1:6" x14ac:dyDescent="0.25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8" t="e">
        <f t="shared" si="464"/>
        <v>#N/A</v>
      </c>
    </row>
    <row r="5837" spans="1:6" x14ac:dyDescent="0.25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8" t="e">
        <f t="shared" si="464"/>
        <v>#N/A</v>
      </c>
    </row>
    <row r="5838" spans="1:6" x14ac:dyDescent="0.25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8" t="e">
        <f t="shared" si="464"/>
        <v>#N/A</v>
      </c>
    </row>
    <row r="5839" spans="1:6" x14ac:dyDescent="0.25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8" t="e">
        <f t="shared" si="464"/>
        <v>#N/A</v>
      </c>
    </row>
    <row r="5840" spans="1:6" x14ac:dyDescent="0.25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8" t="e">
        <f t="shared" si="464"/>
        <v>#N/A</v>
      </c>
    </row>
    <row r="5841" spans="1:6" x14ac:dyDescent="0.25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8" t="e">
        <f t="shared" si="464"/>
        <v>#N/A</v>
      </c>
    </row>
    <row r="5842" spans="1:6" x14ac:dyDescent="0.25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8" t="e">
        <f t="shared" si="464"/>
        <v>#N/A</v>
      </c>
    </row>
    <row r="5843" spans="1:6" x14ac:dyDescent="0.25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8" t="e">
        <f t="shared" si="464"/>
        <v>#N/A</v>
      </c>
    </row>
    <row r="5844" spans="1:6" x14ac:dyDescent="0.25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8" t="e">
        <f t="shared" si="464"/>
        <v>#N/A</v>
      </c>
    </row>
    <row r="5845" spans="1:6" x14ac:dyDescent="0.25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8" t="e">
        <f t="shared" si="464"/>
        <v>#N/A</v>
      </c>
    </row>
    <row r="5846" spans="1:6" x14ac:dyDescent="0.25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8" t="e">
        <f t="shared" si="464"/>
        <v>#N/A</v>
      </c>
    </row>
    <row r="5847" spans="1:6" x14ac:dyDescent="0.25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8" t="e">
        <f t="shared" si="464"/>
        <v>#N/A</v>
      </c>
    </row>
    <row r="5848" spans="1:6" x14ac:dyDescent="0.25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8" t="e">
        <f t="shared" si="464"/>
        <v>#N/A</v>
      </c>
    </row>
    <row r="5849" spans="1:6" x14ac:dyDescent="0.25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8" t="e">
        <f t="shared" si="464"/>
        <v>#N/A</v>
      </c>
    </row>
    <row r="5850" spans="1:6" x14ac:dyDescent="0.25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8" t="e">
        <f t="shared" si="464"/>
        <v>#N/A</v>
      </c>
    </row>
    <row r="5851" spans="1:6" x14ac:dyDescent="0.25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8" t="e">
        <f t="shared" si="464"/>
        <v>#N/A</v>
      </c>
    </row>
    <row r="5852" spans="1:6" x14ac:dyDescent="0.25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8" t="e">
        <f t="shared" si="464"/>
        <v>#N/A</v>
      </c>
    </row>
    <row r="5853" spans="1:6" x14ac:dyDescent="0.25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8" t="e">
        <f t="shared" si="464"/>
        <v>#N/A</v>
      </c>
    </row>
    <row r="5854" spans="1:6" x14ac:dyDescent="0.25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8" t="e">
        <f t="shared" si="464"/>
        <v>#N/A</v>
      </c>
    </row>
    <row r="5855" spans="1:6" x14ac:dyDescent="0.25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8" t="e">
        <f t="shared" si="464"/>
        <v>#N/A</v>
      </c>
    </row>
    <row r="5856" spans="1:6" x14ac:dyDescent="0.25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8" t="e">
        <f t="shared" si="464"/>
        <v>#N/A</v>
      </c>
    </row>
    <row r="5857" spans="1:6" x14ac:dyDescent="0.25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8" t="e">
        <f t="shared" si="464"/>
        <v>#N/A</v>
      </c>
    </row>
    <row r="5858" spans="1:6" x14ac:dyDescent="0.25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8" t="e">
        <f t="shared" si="464"/>
        <v>#N/A</v>
      </c>
    </row>
    <row r="5859" spans="1:6" x14ac:dyDescent="0.25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8" t="e">
        <f t="shared" si="464"/>
        <v>#N/A</v>
      </c>
    </row>
    <row r="5860" spans="1:6" x14ac:dyDescent="0.25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8" t="e">
        <f t="shared" si="464"/>
        <v>#N/A</v>
      </c>
    </row>
    <row r="5861" spans="1:6" x14ac:dyDescent="0.25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8" t="e">
        <f t="shared" si="464"/>
        <v>#N/A</v>
      </c>
    </row>
    <row r="5862" spans="1:6" x14ac:dyDescent="0.25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8" t="e">
        <f t="shared" si="464"/>
        <v>#N/A</v>
      </c>
    </row>
    <row r="5863" spans="1:6" x14ac:dyDescent="0.25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8" t="e">
        <f t="shared" si="464"/>
        <v>#N/A</v>
      </c>
    </row>
    <row r="5864" spans="1:6" x14ac:dyDescent="0.25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8" t="e">
        <f t="shared" si="464"/>
        <v>#N/A</v>
      </c>
    </row>
    <row r="5865" spans="1:6" x14ac:dyDescent="0.25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8" t="e">
        <f t="shared" si="464"/>
        <v>#N/A</v>
      </c>
    </row>
    <row r="5866" spans="1:6" x14ac:dyDescent="0.25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8" t="e">
        <f t="shared" si="464"/>
        <v>#N/A</v>
      </c>
    </row>
    <row r="5867" spans="1:6" x14ac:dyDescent="0.25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8" t="e">
        <f t="shared" si="464"/>
        <v>#N/A</v>
      </c>
    </row>
    <row r="5868" spans="1:6" x14ac:dyDescent="0.25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8" t="e">
        <f t="shared" si="464"/>
        <v>#N/A</v>
      </c>
    </row>
    <row r="5869" spans="1:6" x14ac:dyDescent="0.25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8" t="e">
        <f t="shared" si="464"/>
        <v>#N/A</v>
      </c>
    </row>
    <row r="5870" spans="1:6" x14ac:dyDescent="0.25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8" t="e">
        <f t="shared" si="464"/>
        <v>#N/A</v>
      </c>
    </row>
    <row r="5871" spans="1:6" x14ac:dyDescent="0.25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8" t="e">
        <f t="shared" si="464"/>
        <v>#N/A</v>
      </c>
    </row>
    <row r="5872" spans="1:6" x14ac:dyDescent="0.25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8" t="e">
        <f t="shared" si="464"/>
        <v>#N/A</v>
      </c>
    </row>
    <row r="5873" spans="1:6" x14ac:dyDescent="0.25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8" t="e">
        <f t="shared" si="464"/>
        <v>#N/A</v>
      </c>
    </row>
    <row r="5874" spans="1:6" x14ac:dyDescent="0.25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8" t="e">
        <f t="shared" si="464"/>
        <v>#N/A</v>
      </c>
    </row>
    <row r="5875" spans="1:6" x14ac:dyDescent="0.25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8" t="e">
        <f t="shared" si="464"/>
        <v>#N/A</v>
      </c>
    </row>
    <row r="5876" spans="1:6" x14ac:dyDescent="0.25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8" t="e">
        <f t="shared" si="464"/>
        <v>#N/A</v>
      </c>
    </row>
    <row r="5877" spans="1:6" x14ac:dyDescent="0.25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8" t="e">
        <f t="shared" si="464"/>
        <v>#N/A</v>
      </c>
    </row>
    <row r="5878" spans="1:6" x14ac:dyDescent="0.25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8" t="e">
        <f t="shared" si="464"/>
        <v>#N/A</v>
      </c>
    </row>
    <row r="5879" spans="1:6" x14ac:dyDescent="0.25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8" t="e">
        <f t="shared" si="464"/>
        <v>#N/A</v>
      </c>
    </row>
    <row r="5880" spans="1:6" x14ac:dyDescent="0.25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8" t="e">
        <f t="shared" si="464"/>
        <v>#N/A</v>
      </c>
    </row>
    <row r="5881" spans="1:6" x14ac:dyDescent="0.25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8" t="e">
        <f t="shared" si="464"/>
        <v>#N/A</v>
      </c>
    </row>
    <row r="5882" spans="1:6" x14ac:dyDescent="0.25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8" t="e">
        <f t="shared" si="464"/>
        <v>#N/A</v>
      </c>
    </row>
    <row r="5883" spans="1:6" x14ac:dyDescent="0.25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8" t="e">
        <f t="shared" si="464"/>
        <v>#N/A</v>
      </c>
    </row>
    <row r="5884" spans="1:6" x14ac:dyDescent="0.25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8" t="e">
        <f t="shared" si="464"/>
        <v>#N/A</v>
      </c>
    </row>
    <row r="5885" spans="1:6" x14ac:dyDescent="0.25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8" t="e">
        <f t="shared" si="464"/>
        <v>#N/A</v>
      </c>
    </row>
    <row r="5886" spans="1:6" x14ac:dyDescent="0.25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8" t="e">
        <f t="shared" si="464"/>
        <v>#N/A</v>
      </c>
    </row>
    <row r="5887" spans="1:6" x14ac:dyDescent="0.25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8" t="e">
        <f t="shared" si="464"/>
        <v>#N/A</v>
      </c>
    </row>
    <row r="5888" spans="1:6" x14ac:dyDescent="0.25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8" t="e">
        <f t="shared" si="464"/>
        <v>#N/A</v>
      </c>
    </row>
    <row r="5889" spans="1:6" x14ac:dyDescent="0.25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8" t="e">
        <f t="shared" si="464"/>
        <v>#N/A</v>
      </c>
    </row>
    <row r="5890" spans="1:6" x14ac:dyDescent="0.25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8" t="e">
        <f t="shared" si="464"/>
        <v>#N/A</v>
      </c>
    </row>
    <row r="5891" spans="1:6" x14ac:dyDescent="0.25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8" t="e">
        <f t="shared" si="464"/>
        <v>#N/A</v>
      </c>
    </row>
    <row r="5892" spans="1:6" x14ac:dyDescent="0.25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8" t="e">
        <f t="shared" si="464"/>
        <v>#N/A</v>
      </c>
    </row>
    <row r="5893" spans="1:6" x14ac:dyDescent="0.25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8" t="e">
        <f t="shared" si="464"/>
        <v>#N/A</v>
      </c>
    </row>
    <row r="5894" spans="1:6" x14ac:dyDescent="0.25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8" t="e">
        <f t="shared" si="464"/>
        <v>#N/A</v>
      </c>
    </row>
    <row r="5895" spans="1:6" x14ac:dyDescent="0.25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8" t="e">
        <f t="shared" si="464"/>
        <v>#N/A</v>
      </c>
    </row>
    <row r="5896" spans="1:6" x14ac:dyDescent="0.25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8" t="e">
        <f t="shared" si="464"/>
        <v>#N/A</v>
      </c>
    </row>
    <row r="5897" spans="1:6" x14ac:dyDescent="0.25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8" t="e">
        <f t="shared" si="464"/>
        <v>#N/A</v>
      </c>
    </row>
    <row r="5898" spans="1:6" x14ac:dyDescent="0.25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8" t="e">
        <f t="shared" ref="F5898:F5961" si="469">E5898*SUM(P5898:Q5898)</f>
        <v>#N/A</v>
      </c>
    </row>
    <row r="5899" spans="1:6" x14ac:dyDescent="0.25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8" t="e">
        <f t="shared" si="469"/>
        <v>#N/A</v>
      </c>
    </row>
    <row r="5900" spans="1:6" x14ac:dyDescent="0.25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8" t="e">
        <f t="shared" si="469"/>
        <v>#N/A</v>
      </c>
    </row>
    <row r="5901" spans="1:6" x14ac:dyDescent="0.25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8" t="e">
        <f t="shared" si="469"/>
        <v>#N/A</v>
      </c>
    </row>
    <row r="5902" spans="1:6" x14ac:dyDescent="0.25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8" t="e">
        <f t="shared" si="469"/>
        <v>#N/A</v>
      </c>
    </row>
    <row r="5903" spans="1:6" x14ac:dyDescent="0.25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8" t="e">
        <f t="shared" si="469"/>
        <v>#N/A</v>
      </c>
    </row>
    <row r="5904" spans="1:6" x14ac:dyDescent="0.25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8" t="e">
        <f t="shared" si="469"/>
        <v>#N/A</v>
      </c>
    </row>
    <row r="5905" spans="1:6" x14ac:dyDescent="0.25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8" t="e">
        <f t="shared" si="469"/>
        <v>#N/A</v>
      </c>
    </row>
    <row r="5906" spans="1:6" x14ac:dyDescent="0.25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8" t="e">
        <f t="shared" si="469"/>
        <v>#N/A</v>
      </c>
    </row>
    <row r="5907" spans="1:6" x14ac:dyDescent="0.25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8" t="e">
        <f t="shared" si="469"/>
        <v>#N/A</v>
      </c>
    </row>
    <row r="5908" spans="1:6" x14ac:dyDescent="0.25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8" t="e">
        <f t="shared" si="469"/>
        <v>#N/A</v>
      </c>
    </row>
    <row r="5909" spans="1:6" x14ac:dyDescent="0.25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8" t="e">
        <f t="shared" si="469"/>
        <v>#N/A</v>
      </c>
    </row>
    <row r="5910" spans="1:6" x14ac:dyDescent="0.25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8" t="e">
        <f t="shared" si="469"/>
        <v>#N/A</v>
      </c>
    </row>
    <row r="5911" spans="1:6" x14ac:dyDescent="0.25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8" t="e">
        <f t="shared" si="469"/>
        <v>#N/A</v>
      </c>
    </row>
    <row r="5912" spans="1:6" x14ac:dyDescent="0.25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8" t="e">
        <f t="shared" si="469"/>
        <v>#N/A</v>
      </c>
    </row>
    <row r="5913" spans="1:6" x14ac:dyDescent="0.25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8" t="e">
        <f t="shared" si="469"/>
        <v>#N/A</v>
      </c>
    </row>
    <row r="5914" spans="1:6" x14ac:dyDescent="0.25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8" t="e">
        <f t="shared" si="469"/>
        <v>#N/A</v>
      </c>
    </row>
    <row r="5915" spans="1:6" x14ac:dyDescent="0.25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8" t="e">
        <f t="shared" si="469"/>
        <v>#N/A</v>
      </c>
    </row>
    <row r="5916" spans="1:6" x14ac:dyDescent="0.25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8" t="e">
        <f t="shared" si="469"/>
        <v>#N/A</v>
      </c>
    </row>
    <row r="5917" spans="1:6" x14ac:dyDescent="0.25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8" t="e">
        <f t="shared" si="469"/>
        <v>#N/A</v>
      </c>
    </row>
    <row r="5918" spans="1:6" x14ac:dyDescent="0.25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8" t="e">
        <f t="shared" si="469"/>
        <v>#N/A</v>
      </c>
    </row>
    <row r="5919" spans="1:6" x14ac:dyDescent="0.25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8" t="e">
        <f t="shared" si="469"/>
        <v>#N/A</v>
      </c>
    </row>
    <row r="5920" spans="1:6" x14ac:dyDescent="0.25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8" t="e">
        <f t="shared" si="469"/>
        <v>#N/A</v>
      </c>
    </row>
    <row r="5921" spans="1:6" x14ac:dyDescent="0.25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8" t="e">
        <f t="shared" si="469"/>
        <v>#N/A</v>
      </c>
    </row>
    <row r="5922" spans="1:6" x14ac:dyDescent="0.25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8" t="e">
        <f t="shared" si="469"/>
        <v>#N/A</v>
      </c>
    </row>
    <row r="5923" spans="1:6" x14ac:dyDescent="0.25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8" t="e">
        <f t="shared" si="469"/>
        <v>#N/A</v>
      </c>
    </row>
    <row r="5924" spans="1:6" x14ac:dyDescent="0.25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8" t="e">
        <f t="shared" si="469"/>
        <v>#N/A</v>
      </c>
    </row>
    <row r="5925" spans="1:6" x14ac:dyDescent="0.25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8" t="e">
        <f t="shared" si="469"/>
        <v>#N/A</v>
      </c>
    </row>
    <row r="5926" spans="1:6" x14ac:dyDescent="0.25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8" t="e">
        <f t="shared" si="469"/>
        <v>#N/A</v>
      </c>
    </row>
    <row r="5927" spans="1:6" x14ac:dyDescent="0.25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8" t="e">
        <f t="shared" si="469"/>
        <v>#N/A</v>
      </c>
    </row>
    <row r="5928" spans="1:6" x14ac:dyDescent="0.25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8" t="e">
        <f t="shared" si="469"/>
        <v>#N/A</v>
      </c>
    </row>
    <row r="5929" spans="1:6" x14ac:dyDescent="0.25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8" t="e">
        <f t="shared" si="469"/>
        <v>#N/A</v>
      </c>
    </row>
    <row r="5930" spans="1:6" x14ac:dyDescent="0.25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8" t="e">
        <f t="shared" si="469"/>
        <v>#N/A</v>
      </c>
    </row>
    <row r="5931" spans="1:6" x14ac:dyDescent="0.25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8" t="e">
        <f t="shared" si="469"/>
        <v>#N/A</v>
      </c>
    </row>
    <row r="5932" spans="1:6" x14ac:dyDescent="0.25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8" t="e">
        <f t="shared" si="469"/>
        <v>#N/A</v>
      </c>
    </row>
    <row r="5933" spans="1:6" x14ac:dyDescent="0.25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8" t="e">
        <f t="shared" si="469"/>
        <v>#N/A</v>
      </c>
    </row>
    <row r="5934" spans="1:6" x14ac:dyDescent="0.25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8" t="e">
        <f t="shared" si="469"/>
        <v>#N/A</v>
      </c>
    </row>
    <row r="5935" spans="1:6" x14ac:dyDescent="0.25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8" t="e">
        <f t="shared" si="469"/>
        <v>#N/A</v>
      </c>
    </row>
    <row r="5936" spans="1:6" x14ac:dyDescent="0.25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8" t="e">
        <f t="shared" si="469"/>
        <v>#N/A</v>
      </c>
    </row>
    <row r="5937" spans="1:6" x14ac:dyDescent="0.25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8" t="e">
        <f t="shared" si="469"/>
        <v>#N/A</v>
      </c>
    </row>
    <row r="5938" spans="1:6" x14ac:dyDescent="0.25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8" t="e">
        <f t="shared" si="469"/>
        <v>#N/A</v>
      </c>
    </row>
    <row r="5939" spans="1:6" x14ac:dyDescent="0.25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8" t="e">
        <f t="shared" si="469"/>
        <v>#N/A</v>
      </c>
    </row>
    <row r="5940" spans="1:6" x14ac:dyDescent="0.25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8" t="e">
        <f t="shared" si="469"/>
        <v>#N/A</v>
      </c>
    </row>
    <row r="5941" spans="1:6" x14ac:dyDescent="0.25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8" t="e">
        <f t="shared" si="469"/>
        <v>#N/A</v>
      </c>
    </row>
    <row r="5942" spans="1:6" x14ac:dyDescent="0.25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8" t="e">
        <f t="shared" si="469"/>
        <v>#N/A</v>
      </c>
    </row>
    <row r="5943" spans="1:6" x14ac:dyDescent="0.25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8" t="e">
        <f t="shared" si="469"/>
        <v>#N/A</v>
      </c>
    </row>
    <row r="5944" spans="1:6" x14ac:dyDescent="0.25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8" t="e">
        <f t="shared" si="469"/>
        <v>#N/A</v>
      </c>
    </row>
    <row r="5945" spans="1:6" x14ac:dyDescent="0.25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8" t="e">
        <f t="shared" si="469"/>
        <v>#N/A</v>
      </c>
    </row>
    <row r="5946" spans="1:6" x14ac:dyDescent="0.25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8" t="e">
        <f t="shared" si="469"/>
        <v>#N/A</v>
      </c>
    </row>
    <row r="5947" spans="1:6" x14ac:dyDescent="0.25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8" t="e">
        <f t="shared" si="469"/>
        <v>#N/A</v>
      </c>
    </row>
    <row r="5948" spans="1:6" x14ac:dyDescent="0.25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8" t="e">
        <f t="shared" si="469"/>
        <v>#N/A</v>
      </c>
    </row>
    <row r="5949" spans="1:6" x14ac:dyDescent="0.25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8" t="e">
        <f t="shared" si="469"/>
        <v>#N/A</v>
      </c>
    </row>
    <row r="5950" spans="1:6" x14ac:dyDescent="0.25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8" t="e">
        <f t="shared" si="469"/>
        <v>#N/A</v>
      </c>
    </row>
    <row r="5951" spans="1:6" x14ac:dyDescent="0.25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8" t="e">
        <f t="shared" si="469"/>
        <v>#N/A</v>
      </c>
    </row>
    <row r="5952" spans="1:6" x14ac:dyDescent="0.25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8" t="e">
        <f t="shared" si="469"/>
        <v>#N/A</v>
      </c>
    </row>
    <row r="5953" spans="1:6" x14ac:dyDescent="0.25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8" t="e">
        <f t="shared" si="469"/>
        <v>#N/A</v>
      </c>
    </row>
    <row r="5954" spans="1:6" x14ac:dyDescent="0.25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8" t="e">
        <f t="shared" si="469"/>
        <v>#N/A</v>
      </c>
    </row>
    <row r="5955" spans="1:6" x14ac:dyDescent="0.25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8" t="e">
        <f t="shared" si="469"/>
        <v>#N/A</v>
      </c>
    </row>
    <row r="5956" spans="1:6" x14ac:dyDescent="0.25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8" t="e">
        <f t="shared" si="469"/>
        <v>#N/A</v>
      </c>
    </row>
    <row r="5957" spans="1:6" x14ac:dyDescent="0.25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8" t="e">
        <f t="shared" si="469"/>
        <v>#N/A</v>
      </c>
    </row>
    <row r="5958" spans="1:6" x14ac:dyDescent="0.25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8" t="e">
        <f t="shared" si="469"/>
        <v>#N/A</v>
      </c>
    </row>
    <row r="5959" spans="1:6" x14ac:dyDescent="0.25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8" t="e">
        <f t="shared" si="469"/>
        <v>#N/A</v>
      </c>
    </row>
    <row r="5960" spans="1:6" x14ac:dyDescent="0.25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8" t="e">
        <f t="shared" si="469"/>
        <v>#N/A</v>
      </c>
    </row>
    <row r="5961" spans="1:6" x14ac:dyDescent="0.25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8" t="e">
        <f t="shared" si="469"/>
        <v>#N/A</v>
      </c>
    </row>
    <row r="5962" spans="1:6" x14ac:dyDescent="0.25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8" t="e">
        <f t="shared" ref="F5962:F6025" si="474">E5962*SUM(P5962:Q5962)</f>
        <v>#N/A</v>
      </c>
    </row>
    <row r="5963" spans="1:6" x14ac:dyDescent="0.25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8" t="e">
        <f t="shared" si="474"/>
        <v>#N/A</v>
      </c>
    </row>
    <row r="5964" spans="1:6" x14ac:dyDescent="0.25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8" t="e">
        <f t="shared" si="474"/>
        <v>#N/A</v>
      </c>
    </row>
    <row r="5965" spans="1:6" x14ac:dyDescent="0.25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8" t="e">
        <f t="shared" si="474"/>
        <v>#N/A</v>
      </c>
    </row>
    <row r="5966" spans="1:6" x14ac:dyDescent="0.25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8" t="e">
        <f t="shared" si="474"/>
        <v>#N/A</v>
      </c>
    </row>
    <row r="5967" spans="1:6" x14ac:dyDescent="0.25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8" t="e">
        <f t="shared" si="474"/>
        <v>#N/A</v>
      </c>
    </row>
    <row r="5968" spans="1:6" x14ac:dyDescent="0.25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8" t="e">
        <f t="shared" si="474"/>
        <v>#N/A</v>
      </c>
    </row>
    <row r="5969" spans="1:6" x14ac:dyDescent="0.25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8" t="e">
        <f t="shared" si="474"/>
        <v>#N/A</v>
      </c>
    </row>
    <row r="5970" spans="1:6" x14ac:dyDescent="0.25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8" t="e">
        <f t="shared" si="474"/>
        <v>#N/A</v>
      </c>
    </row>
    <row r="5971" spans="1:6" x14ac:dyDescent="0.25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8" t="e">
        <f t="shared" si="474"/>
        <v>#N/A</v>
      </c>
    </row>
    <row r="5972" spans="1:6" x14ac:dyDescent="0.25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8" t="e">
        <f t="shared" si="474"/>
        <v>#N/A</v>
      </c>
    </row>
    <row r="5973" spans="1:6" x14ac:dyDescent="0.25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8" t="e">
        <f t="shared" si="474"/>
        <v>#N/A</v>
      </c>
    </row>
    <row r="5974" spans="1:6" x14ac:dyDescent="0.25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8" t="e">
        <f t="shared" si="474"/>
        <v>#N/A</v>
      </c>
    </row>
    <row r="5975" spans="1:6" x14ac:dyDescent="0.25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8" t="e">
        <f t="shared" si="474"/>
        <v>#N/A</v>
      </c>
    </row>
    <row r="5976" spans="1:6" x14ac:dyDescent="0.25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8" t="e">
        <f t="shared" si="474"/>
        <v>#N/A</v>
      </c>
    </row>
    <row r="5977" spans="1:6" x14ac:dyDescent="0.25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8" t="e">
        <f t="shared" si="474"/>
        <v>#N/A</v>
      </c>
    </row>
    <row r="5978" spans="1:6" x14ac:dyDescent="0.25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8" t="e">
        <f t="shared" si="474"/>
        <v>#N/A</v>
      </c>
    </row>
    <row r="5979" spans="1:6" x14ac:dyDescent="0.25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8" t="e">
        <f t="shared" si="474"/>
        <v>#N/A</v>
      </c>
    </row>
    <row r="5980" spans="1:6" x14ac:dyDescent="0.25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8" t="e">
        <f t="shared" si="474"/>
        <v>#N/A</v>
      </c>
    </row>
    <row r="5981" spans="1:6" x14ac:dyDescent="0.25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8" t="e">
        <f t="shared" si="474"/>
        <v>#N/A</v>
      </c>
    </row>
    <row r="5982" spans="1:6" x14ac:dyDescent="0.25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8" t="e">
        <f t="shared" si="474"/>
        <v>#N/A</v>
      </c>
    </row>
    <row r="5983" spans="1:6" x14ac:dyDescent="0.25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8" t="e">
        <f t="shared" si="474"/>
        <v>#N/A</v>
      </c>
    </row>
    <row r="5984" spans="1:6" x14ac:dyDescent="0.25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8" t="e">
        <f t="shared" si="474"/>
        <v>#N/A</v>
      </c>
    </row>
    <row r="5985" spans="1:6" x14ac:dyDescent="0.25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8" t="e">
        <f t="shared" si="474"/>
        <v>#N/A</v>
      </c>
    </row>
    <row r="5986" spans="1:6" x14ac:dyDescent="0.25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8" t="e">
        <f t="shared" si="474"/>
        <v>#N/A</v>
      </c>
    </row>
    <row r="5987" spans="1:6" x14ac:dyDescent="0.25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8" t="e">
        <f t="shared" si="474"/>
        <v>#N/A</v>
      </c>
    </row>
    <row r="5988" spans="1:6" x14ac:dyDescent="0.25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8" t="e">
        <f t="shared" si="474"/>
        <v>#N/A</v>
      </c>
    </row>
    <row r="5989" spans="1:6" x14ac:dyDescent="0.25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8" t="e">
        <f t="shared" si="474"/>
        <v>#N/A</v>
      </c>
    </row>
    <row r="5990" spans="1:6" x14ac:dyDescent="0.25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8" t="e">
        <f t="shared" si="474"/>
        <v>#N/A</v>
      </c>
    </row>
    <row r="5991" spans="1:6" x14ac:dyDescent="0.25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8" t="e">
        <f t="shared" si="474"/>
        <v>#N/A</v>
      </c>
    </row>
    <row r="5992" spans="1:6" x14ac:dyDescent="0.25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8" t="e">
        <f t="shared" si="474"/>
        <v>#N/A</v>
      </c>
    </row>
    <row r="5993" spans="1:6" x14ac:dyDescent="0.25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8" t="e">
        <f t="shared" si="474"/>
        <v>#N/A</v>
      </c>
    </row>
    <row r="5994" spans="1:6" x14ac:dyDescent="0.25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8" t="e">
        <f t="shared" si="474"/>
        <v>#N/A</v>
      </c>
    </row>
    <row r="5995" spans="1:6" x14ac:dyDescent="0.25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8" t="e">
        <f t="shared" si="474"/>
        <v>#N/A</v>
      </c>
    </row>
    <row r="5996" spans="1:6" x14ac:dyDescent="0.25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8" t="e">
        <f t="shared" si="474"/>
        <v>#N/A</v>
      </c>
    </row>
    <row r="5997" spans="1:6" x14ac:dyDescent="0.25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8" t="e">
        <f t="shared" si="474"/>
        <v>#N/A</v>
      </c>
    </row>
    <row r="5998" spans="1:6" x14ac:dyDescent="0.25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8" t="e">
        <f t="shared" si="474"/>
        <v>#N/A</v>
      </c>
    </row>
    <row r="5999" spans="1:6" x14ac:dyDescent="0.25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8" t="e">
        <f t="shared" si="474"/>
        <v>#N/A</v>
      </c>
    </row>
    <row r="6000" spans="1:6" x14ac:dyDescent="0.25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8" t="e">
        <f t="shared" si="474"/>
        <v>#N/A</v>
      </c>
    </row>
    <row r="6001" spans="1:6" x14ac:dyDescent="0.25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8" t="e">
        <f t="shared" si="474"/>
        <v>#N/A</v>
      </c>
    </row>
    <row r="6002" spans="1:6" x14ac:dyDescent="0.25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8" t="e">
        <f t="shared" si="474"/>
        <v>#N/A</v>
      </c>
    </row>
    <row r="6003" spans="1:6" x14ac:dyDescent="0.25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8" t="e">
        <f t="shared" si="474"/>
        <v>#N/A</v>
      </c>
    </row>
    <row r="6004" spans="1:6" x14ac:dyDescent="0.25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8" t="e">
        <f t="shared" si="474"/>
        <v>#N/A</v>
      </c>
    </row>
    <row r="6005" spans="1:6" x14ac:dyDescent="0.25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8" t="e">
        <f t="shared" si="474"/>
        <v>#N/A</v>
      </c>
    </row>
    <row r="6006" spans="1:6" x14ac:dyDescent="0.25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8" t="e">
        <f t="shared" si="474"/>
        <v>#N/A</v>
      </c>
    </row>
    <row r="6007" spans="1:6" x14ac:dyDescent="0.25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8" t="e">
        <f t="shared" si="474"/>
        <v>#N/A</v>
      </c>
    </row>
    <row r="6008" spans="1:6" x14ac:dyDescent="0.25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8" t="e">
        <f t="shared" si="474"/>
        <v>#N/A</v>
      </c>
    </row>
    <row r="6009" spans="1:6" x14ac:dyDescent="0.25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8" t="e">
        <f t="shared" si="474"/>
        <v>#N/A</v>
      </c>
    </row>
    <row r="6010" spans="1:6" x14ac:dyDescent="0.25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8" t="e">
        <f t="shared" si="474"/>
        <v>#N/A</v>
      </c>
    </row>
    <row r="6011" spans="1:6" x14ac:dyDescent="0.25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8" t="e">
        <f t="shared" si="474"/>
        <v>#N/A</v>
      </c>
    </row>
    <row r="6012" spans="1:6" x14ac:dyDescent="0.25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8" t="e">
        <f t="shared" si="474"/>
        <v>#N/A</v>
      </c>
    </row>
    <row r="6013" spans="1:6" x14ac:dyDescent="0.25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8" t="e">
        <f t="shared" si="474"/>
        <v>#N/A</v>
      </c>
    </row>
    <row r="6014" spans="1:6" x14ac:dyDescent="0.25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8" t="e">
        <f t="shared" si="474"/>
        <v>#N/A</v>
      </c>
    </row>
    <row r="6015" spans="1:6" x14ac:dyDescent="0.25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8" t="e">
        <f t="shared" si="474"/>
        <v>#N/A</v>
      </c>
    </row>
    <row r="6016" spans="1:6" x14ac:dyDescent="0.25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8" t="e">
        <f t="shared" si="474"/>
        <v>#N/A</v>
      </c>
    </row>
    <row r="6017" spans="1:6" x14ac:dyDescent="0.25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8" t="e">
        <f t="shared" si="474"/>
        <v>#N/A</v>
      </c>
    </row>
    <row r="6018" spans="1:6" x14ac:dyDescent="0.25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8" t="e">
        <f t="shared" si="474"/>
        <v>#N/A</v>
      </c>
    </row>
    <row r="6019" spans="1:6" x14ac:dyDescent="0.25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8" t="e">
        <f t="shared" si="474"/>
        <v>#N/A</v>
      </c>
    </row>
    <row r="6020" spans="1:6" x14ac:dyDescent="0.25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8" t="e">
        <f t="shared" si="474"/>
        <v>#N/A</v>
      </c>
    </row>
    <row r="6021" spans="1:6" x14ac:dyDescent="0.25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8" t="e">
        <f t="shared" si="474"/>
        <v>#N/A</v>
      </c>
    </row>
    <row r="6022" spans="1:6" x14ac:dyDescent="0.25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8" t="e">
        <f t="shared" si="474"/>
        <v>#N/A</v>
      </c>
    </row>
    <row r="6023" spans="1:6" x14ac:dyDescent="0.25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8" t="e">
        <f t="shared" si="474"/>
        <v>#N/A</v>
      </c>
    </row>
    <row r="6024" spans="1:6" x14ac:dyDescent="0.25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8" t="e">
        <f t="shared" si="474"/>
        <v>#N/A</v>
      </c>
    </row>
    <row r="6025" spans="1:6" x14ac:dyDescent="0.25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8" t="e">
        <f t="shared" si="474"/>
        <v>#N/A</v>
      </c>
    </row>
    <row r="6026" spans="1:6" x14ac:dyDescent="0.25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8" t="e">
        <f t="shared" ref="F6026:F6089" si="479">E6026*SUM(P6026:Q6026)</f>
        <v>#N/A</v>
      </c>
    </row>
    <row r="6027" spans="1:6" x14ac:dyDescent="0.25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8" t="e">
        <f t="shared" si="479"/>
        <v>#N/A</v>
      </c>
    </row>
    <row r="6028" spans="1:6" x14ac:dyDescent="0.25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8" t="e">
        <f t="shared" si="479"/>
        <v>#N/A</v>
      </c>
    </row>
    <row r="6029" spans="1:6" x14ac:dyDescent="0.25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8" t="e">
        <f t="shared" si="479"/>
        <v>#N/A</v>
      </c>
    </row>
    <row r="6030" spans="1:6" x14ac:dyDescent="0.25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8" t="e">
        <f t="shared" si="479"/>
        <v>#N/A</v>
      </c>
    </row>
    <row r="6031" spans="1:6" x14ac:dyDescent="0.25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8" t="e">
        <f t="shared" si="479"/>
        <v>#N/A</v>
      </c>
    </row>
    <row r="6032" spans="1:6" x14ac:dyDescent="0.25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8" t="e">
        <f t="shared" si="479"/>
        <v>#N/A</v>
      </c>
    </row>
    <row r="6033" spans="1:6" x14ac:dyDescent="0.25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8" t="e">
        <f t="shared" si="479"/>
        <v>#N/A</v>
      </c>
    </row>
    <row r="6034" spans="1:6" x14ac:dyDescent="0.25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8" t="e">
        <f t="shared" si="479"/>
        <v>#N/A</v>
      </c>
    </row>
    <row r="6035" spans="1:6" x14ac:dyDescent="0.25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8" t="e">
        <f t="shared" si="479"/>
        <v>#N/A</v>
      </c>
    </row>
    <row r="6036" spans="1:6" x14ac:dyDescent="0.25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8" t="e">
        <f t="shared" si="479"/>
        <v>#N/A</v>
      </c>
    </row>
    <row r="6037" spans="1:6" x14ac:dyDescent="0.25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8" t="e">
        <f t="shared" si="479"/>
        <v>#N/A</v>
      </c>
    </row>
    <row r="6038" spans="1:6" x14ac:dyDescent="0.25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8" t="e">
        <f t="shared" si="479"/>
        <v>#N/A</v>
      </c>
    </row>
    <row r="6039" spans="1:6" x14ac:dyDescent="0.25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8" t="e">
        <f t="shared" si="479"/>
        <v>#N/A</v>
      </c>
    </row>
    <row r="6040" spans="1:6" x14ac:dyDescent="0.25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8" t="e">
        <f t="shared" si="479"/>
        <v>#N/A</v>
      </c>
    </row>
    <row r="6041" spans="1:6" x14ac:dyDescent="0.25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8" t="e">
        <f t="shared" si="479"/>
        <v>#N/A</v>
      </c>
    </row>
    <row r="6042" spans="1:6" x14ac:dyDescent="0.25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8" t="e">
        <f t="shared" si="479"/>
        <v>#N/A</v>
      </c>
    </row>
    <row r="6043" spans="1:6" x14ac:dyDescent="0.25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8" t="e">
        <f t="shared" si="479"/>
        <v>#N/A</v>
      </c>
    </row>
    <row r="6044" spans="1:6" x14ac:dyDescent="0.25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8" t="e">
        <f t="shared" si="479"/>
        <v>#N/A</v>
      </c>
    </row>
    <row r="6045" spans="1:6" x14ac:dyDescent="0.25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8" t="e">
        <f t="shared" si="479"/>
        <v>#N/A</v>
      </c>
    </row>
    <row r="6046" spans="1:6" x14ac:dyDescent="0.25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8" t="e">
        <f t="shared" si="479"/>
        <v>#N/A</v>
      </c>
    </row>
    <row r="6047" spans="1:6" x14ac:dyDescent="0.25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8" t="e">
        <f t="shared" si="479"/>
        <v>#N/A</v>
      </c>
    </row>
    <row r="6048" spans="1:6" x14ac:dyDescent="0.25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8" t="e">
        <f t="shared" si="479"/>
        <v>#N/A</v>
      </c>
    </row>
    <row r="6049" spans="1:6" x14ac:dyDescent="0.25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8" t="e">
        <f t="shared" si="479"/>
        <v>#N/A</v>
      </c>
    </row>
    <row r="6050" spans="1:6" x14ac:dyDescent="0.25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8" t="e">
        <f t="shared" si="479"/>
        <v>#N/A</v>
      </c>
    </row>
    <row r="6051" spans="1:6" x14ac:dyDescent="0.25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8" t="e">
        <f t="shared" si="479"/>
        <v>#N/A</v>
      </c>
    </row>
    <row r="6052" spans="1:6" x14ac:dyDescent="0.25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8" t="e">
        <f t="shared" si="479"/>
        <v>#N/A</v>
      </c>
    </row>
    <row r="6053" spans="1:6" x14ac:dyDescent="0.25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8" t="e">
        <f t="shared" si="479"/>
        <v>#N/A</v>
      </c>
    </row>
    <row r="6054" spans="1:6" x14ac:dyDescent="0.25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8" t="e">
        <f t="shared" si="479"/>
        <v>#N/A</v>
      </c>
    </row>
    <row r="6055" spans="1:6" x14ac:dyDescent="0.25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8" t="e">
        <f t="shared" si="479"/>
        <v>#N/A</v>
      </c>
    </row>
    <row r="6056" spans="1:6" x14ac:dyDescent="0.25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8" t="e">
        <f t="shared" si="479"/>
        <v>#N/A</v>
      </c>
    </row>
    <row r="6057" spans="1:6" x14ac:dyDescent="0.25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8" t="e">
        <f t="shared" si="479"/>
        <v>#N/A</v>
      </c>
    </row>
    <row r="6058" spans="1:6" x14ac:dyDescent="0.25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8" t="e">
        <f t="shared" si="479"/>
        <v>#N/A</v>
      </c>
    </row>
    <row r="6059" spans="1:6" x14ac:dyDescent="0.25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8" t="e">
        <f t="shared" si="479"/>
        <v>#N/A</v>
      </c>
    </row>
    <row r="6060" spans="1:6" x14ac:dyDescent="0.25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8" t="e">
        <f t="shared" si="479"/>
        <v>#N/A</v>
      </c>
    </row>
    <row r="6061" spans="1:6" x14ac:dyDescent="0.25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8" t="e">
        <f t="shared" si="479"/>
        <v>#N/A</v>
      </c>
    </row>
    <row r="6062" spans="1:6" x14ac:dyDescent="0.25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8" t="e">
        <f t="shared" si="479"/>
        <v>#N/A</v>
      </c>
    </row>
    <row r="6063" spans="1:6" x14ac:dyDescent="0.25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8" t="e">
        <f t="shared" si="479"/>
        <v>#N/A</v>
      </c>
    </row>
    <row r="6064" spans="1:6" x14ac:dyDescent="0.25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8" t="e">
        <f t="shared" si="479"/>
        <v>#N/A</v>
      </c>
    </row>
    <row r="6065" spans="1:6" x14ac:dyDescent="0.25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8" t="e">
        <f t="shared" si="479"/>
        <v>#N/A</v>
      </c>
    </row>
    <row r="6066" spans="1:6" x14ac:dyDescent="0.25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8" t="e">
        <f t="shared" si="479"/>
        <v>#N/A</v>
      </c>
    </row>
    <row r="6067" spans="1:6" x14ac:dyDescent="0.25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8" t="e">
        <f t="shared" si="479"/>
        <v>#N/A</v>
      </c>
    </row>
    <row r="6068" spans="1:6" x14ac:dyDescent="0.25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8" t="e">
        <f t="shared" si="479"/>
        <v>#N/A</v>
      </c>
    </row>
    <row r="6069" spans="1:6" x14ac:dyDescent="0.25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8" t="e">
        <f t="shared" si="479"/>
        <v>#N/A</v>
      </c>
    </row>
    <row r="6070" spans="1:6" x14ac:dyDescent="0.25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8" t="e">
        <f t="shared" si="479"/>
        <v>#N/A</v>
      </c>
    </row>
    <row r="6071" spans="1:6" x14ac:dyDescent="0.25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8" t="e">
        <f t="shared" si="479"/>
        <v>#N/A</v>
      </c>
    </row>
    <row r="6072" spans="1:6" x14ac:dyDescent="0.25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8" t="e">
        <f t="shared" si="479"/>
        <v>#N/A</v>
      </c>
    </row>
    <row r="6073" spans="1:6" x14ac:dyDescent="0.25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8" t="e">
        <f t="shared" si="479"/>
        <v>#N/A</v>
      </c>
    </row>
    <row r="6074" spans="1:6" x14ac:dyDescent="0.25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8" t="e">
        <f t="shared" si="479"/>
        <v>#N/A</v>
      </c>
    </row>
    <row r="6075" spans="1:6" x14ac:dyDescent="0.25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8" t="e">
        <f t="shared" si="479"/>
        <v>#N/A</v>
      </c>
    </row>
    <row r="6076" spans="1:6" x14ac:dyDescent="0.25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8" t="e">
        <f t="shared" si="479"/>
        <v>#N/A</v>
      </c>
    </row>
    <row r="6077" spans="1:6" x14ac:dyDescent="0.25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8" t="e">
        <f t="shared" si="479"/>
        <v>#N/A</v>
      </c>
    </row>
    <row r="6078" spans="1:6" x14ac:dyDescent="0.25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8" t="e">
        <f t="shared" si="479"/>
        <v>#N/A</v>
      </c>
    </row>
    <row r="6079" spans="1:6" x14ac:dyDescent="0.25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8" t="e">
        <f t="shared" si="479"/>
        <v>#N/A</v>
      </c>
    </row>
    <row r="6080" spans="1:6" x14ac:dyDescent="0.25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8" t="e">
        <f t="shared" si="479"/>
        <v>#N/A</v>
      </c>
    </row>
    <row r="6081" spans="1:6" x14ac:dyDescent="0.25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8" t="e">
        <f t="shared" si="479"/>
        <v>#N/A</v>
      </c>
    </row>
    <row r="6082" spans="1:6" x14ac:dyDescent="0.25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8" t="e">
        <f t="shared" si="479"/>
        <v>#N/A</v>
      </c>
    </row>
    <row r="6083" spans="1:6" x14ac:dyDescent="0.25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8" t="e">
        <f t="shared" si="479"/>
        <v>#N/A</v>
      </c>
    </row>
    <row r="6084" spans="1:6" x14ac:dyDescent="0.25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8" t="e">
        <f t="shared" si="479"/>
        <v>#N/A</v>
      </c>
    </row>
    <row r="6085" spans="1:6" x14ac:dyDescent="0.25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8" t="e">
        <f t="shared" si="479"/>
        <v>#N/A</v>
      </c>
    </row>
    <row r="6086" spans="1:6" x14ac:dyDescent="0.25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8" t="e">
        <f t="shared" si="479"/>
        <v>#N/A</v>
      </c>
    </row>
    <row r="6087" spans="1:6" x14ac:dyDescent="0.25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8" t="e">
        <f t="shared" si="479"/>
        <v>#N/A</v>
      </c>
    </row>
    <row r="6088" spans="1:6" x14ac:dyDescent="0.25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8" t="e">
        <f t="shared" si="479"/>
        <v>#N/A</v>
      </c>
    </row>
    <row r="6089" spans="1:6" x14ac:dyDescent="0.25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8" t="e">
        <f t="shared" si="479"/>
        <v>#N/A</v>
      </c>
    </row>
    <row r="6090" spans="1:6" x14ac:dyDescent="0.25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8" t="e">
        <f t="shared" ref="F6090:F6153" si="484">E6090*SUM(P6090:Q6090)</f>
        <v>#N/A</v>
      </c>
    </row>
    <row r="6091" spans="1:6" x14ac:dyDescent="0.25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8" t="e">
        <f t="shared" si="484"/>
        <v>#N/A</v>
      </c>
    </row>
    <row r="6092" spans="1:6" x14ac:dyDescent="0.25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8" t="e">
        <f t="shared" si="484"/>
        <v>#N/A</v>
      </c>
    </row>
    <row r="6093" spans="1:6" x14ac:dyDescent="0.25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8" t="e">
        <f t="shared" si="484"/>
        <v>#N/A</v>
      </c>
    </row>
    <row r="6094" spans="1:6" x14ac:dyDescent="0.25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8" t="e">
        <f t="shared" si="484"/>
        <v>#N/A</v>
      </c>
    </row>
    <row r="6095" spans="1:6" x14ac:dyDescent="0.25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8" t="e">
        <f t="shared" si="484"/>
        <v>#N/A</v>
      </c>
    </row>
    <row r="6096" spans="1:6" x14ac:dyDescent="0.25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8" t="e">
        <f t="shared" si="484"/>
        <v>#N/A</v>
      </c>
    </row>
    <row r="6097" spans="1:6" x14ac:dyDescent="0.25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8" t="e">
        <f t="shared" si="484"/>
        <v>#N/A</v>
      </c>
    </row>
    <row r="6098" spans="1:6" x14ac:dyDescent="0.25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8" t="e">
        <f t="shared" si="484"/>
        <v>#N/A</v>
      </c>
    </row>
    <row r="6099" spans="1:6" x14ac:dyDescent="0.25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8" t="e">
        <f t="shared" si="484"/>
        <v>#N/A</v>
      </c>
    </row>
    <row r="6100" spans="1:6" x14ac:dyDescent="0.25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8" t="e">
        <f t="shared" si="484"/>
        <v>#N/A</v>
      </c>
    </row>
    <row r="6101" spans="1:6" x14ac:dyDescent="0.25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8" t="e">
        <f t="shared" si="484"/>
        <v>#N/A</v>
      </c>
    </row>
    <row r="6102" spans="1:6" x14ac:dyDescent="0.25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8" t="e">
        <f t="shared" si="484"/>
        <v>#N/A</v>
      </c>
    </row>
    <row r="6103" spans="1:6" x14ac:dyDescent="0.25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8" t="e">
        <f t="shared" si="484"/>
        <v>#N/A</v>
      </c>
    </row>
    <row r="6104" spans="1:6" x14ac:dyDescent="0.25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8" t="e">
        <f t="shared" si="484"/>
        <v>#N/A</v>
      </c>
    </row>
    <row r="6105" spans="1:6" x14ac:dyDescent="0.25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8" t="e">
        <f t="shared" si="484"/>
        <v>#N/A</v>
      </c>
    </row>
    <row r="6106" spans="1:6" x14ac:dyDescent="0.25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8" t="e">
        <f t="shared" si="484"/>
        <v>#N/A</v>
      </c>
    </row>
    <row r="6107" spans="1:6" x14ac:dyDescent="0.25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8" t="e">
        <f t="shared" si="484"/>
        <v>#N/A</v>
      </c>
    </row>
    <row r="6108" spans="1:6" x14ac:dyDescent="0.25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8" t="e">
        <f t="shared" si="484"/>
        <v>#N/A</v>
      </c>
    </row>
    <row r="6109" spans="1:6" x14ac:dyDescent="0.25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8" t="e">
        <f t="shared" si="484"/>
        <v>#N/A</v>
      </c>
    </row>
    <row r="6110" spans="1:6" x14ac:dyDescent="0.25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8" t="e">
        <f t="shared" si="484"/>
        <v>#N/A</v>
      </c>
    </row>
    <row r="6111" spans="1:6" x14ac:dyDescent="0.25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8" t="e">
        <f t="shared" si="484"/>
        <v>#N/A</v>
      </c>
    </row>
    <row r="6112" spans="1:6" x14ac:dyDescent="0.25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8" t="e">
        <f t="shared" si="484"/>
        <v>#N/A</v>
      </c>
    </row>
    <row r="6113" spans="1:6" x14ac:dyDescent="0.25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8" t="e">
        <f t="shared" si="484"/>
        <v>#N/A</v>
      </c>
    </row>
    <row r="6114" spans="1:6" x14ac:dyDescent="0.25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8" t="e">
        <f t="shared" si="484"/>
        <v>#N/A</v>
      </c>
    </row>
    <row r="6115" spans="1:6" x14ac:dyDescent="0.25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8" t="e">
        <f t="shared" si="484"/>
        <v>#N/A</v>
      </c>
    </row>
    <row r="6116" spans="1:6" x14ac:dyDescent="0.25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8" t="e">
        <f t="shared" si="484"/>
        <v>#N/A</v>
      </c>
    </row>
    <row r="6117" spans="1:6" x14ac:dyDescent="0.25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8" t="e">
        <f t="shared" si="484"/>
        <v>#N/A</v>
      </c>
    </row>
    <row r="6118" spans="1:6" x14ac:dyDescent="0.25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8" t="e">
        <f t="shared" si="484"/>
        <v>#N/A</v>
      </c>
    </row>
    <row r="6119" spans="1:6" x14ac:dyDescent="0.25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8" t="e">
        <f t="shared" si="484"/>
        <v>#N/A</v>
      </c>
    </row>
    <row r="6120" spans="1:6" x14ac:dyDescent="0.25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8" t="e">
        <f t="shared" si="484"/>
        <v>#N/A</v>
      </c>
    </row>
    <row r="6121" spans="1:6" x14ac:dyDescent="0.25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8" t="e">
        <f t="shared" si="484"/>
        <v>#N/A</v>
      </c>
    </row>
    <row r="6122" spans="1:6" x14ac:dyDescent="0.25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8" t="e">
        <f t="shared" si="484"/>
        <v>#N/A</v>
      </c>
    </row>
    <row r="6123" spans="1:6" x14ac:dyDescent="0.25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8" t="e">
        <f t="shared" si="484"/>
        <v>#N/A</v>
      </c>
    </row>
    <row r="6124" spans="1:6" x14ac:dyDescent="0.25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8" t="e">
        <f t="shared" si="484"/>
        <v>#N/A</v>
      </c>
    </row>
    <row r="6125" spans="1:6" x14ac:dyDescent="0.25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8" t="e">
        <f t="shared" si="484"/>
        <v>#N/A</v>
      </c>
    </row>
    <row r="6126" spans="1:6" x14ac:dyDescent="0.25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8" t="e">
        <f t="shared" si="484"/>
        <v>#N/A</v>
      </c>
    </row>
    <row r="6127" spans="1:6" x14ac:dyDescent="0.25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8" t="e">
        <f t="shared" si="484"/>
        <v>#N/A</v>
      </c>
    </row>
    <row r="6128" spans="1:6" x14ac:dyDescent="0.25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8" t="e">
        <f t="shared" si="484"/>
        <v>#N/A</v>
      </c>
    </row>
    <row r="6129" spans="1:6" x14ac:dyDescent="0.25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8" t="e">
        <f t="shared" si="484"/>
        <v>#N/A</v>
      </c>
    </row>
    <row r="6130" spans="1:6" x14ac:dyDescent="0.25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8" t="e">
        <f t="shared" si="484"/>
        <v>#N/A</v>
      </c>
    </row>
    <row r="6131" spans="1:6" x14ac:dyDescent="0.25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8" t="e">
        <f t="shared" si="484"/>
        <v>#N/A</v>
      </c>
    </row>
    <row r="6132" spans="1:6" x14ac:dyDescent="0.25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8" t="e">
        <f t="shared" si="484"/>
        <v>#N/A</v>
      </c>
    </row>
    <row r="6133" spans="1:6" x14ac:dyDescent="0.25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8" t="e">
        <f t="shared" si="484"/>
        <v>#N/A</v>
      </c>
    </row>
    <row r="6134" spans="1:6" x14ac:dyDescent="0.25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8" t="e">
        <f t="shared" si="484"/>
        <v>#N/A</v>
      </c>
    </row>
    <row r="6135" spans="1:6" x14ac:dyDescent="0.25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8" t="e">
        <f t="shared" si="484"/>
        <v>#N/A</v>
      </c>
    </row>
    <row r="6136" spans="1:6" x14ac:dyDescent="0.25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8" t="e">
        <f t="shared" si="484"/>
        <v>#N/A</v>
      </c>
    </row>
    <row r="6137" spans="1:6" x14ac:dyDescent="0.25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8" t="e">
        <f t="shared" si="484"/>
        <v>#N/A</v>
      </c>
    </row>
    <row r="6138" spans="1:6" x14ac:dyDescent="0.25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8" t="e">
        <f t="shared" si="484"/>
        <v>#N/A</v>
      </c>
    </row>
    <row r="6139" spans="1:6" x14ac:dyDescent="0.25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8" t="e">
        <f t="shared" si="484"/>
        <v>#N/A</v>
      </c>
    </row>
    <row r="6140" spans="1:6" x14ac:dyDescent="0.25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8" t="e">
        <f t="shared" si="484"/>
        <v>#N/A</v>
      </c>
    </row>
    <row r="6141" spans="1:6" x14ac:dyDescent="0.25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8" t="e">
        <f t="shared" si="484"/>
        <v>#N/A</v>
      </c>
    </row>
    <row r="6142" spans="1:6" x14ac:dyDescent="0.25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8" t="e">
        <f t="shared" si="484"/>
        <v>#N/A</v>
      </c>
    </row>
    <row r="6143" spans="1:6" x14ac:dyDescent="0.25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8" t="e">
        <f t="shared" si="484"/>
        <v>#N/A</v>
      </c>
    </row>
    <row r="6144" spans="1:6" x14ac:dyDescent="0.25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8" t="e">
        <f t="shared" si="484"/>
        <v>#N/A</v>
      </c>
    </row>
    <row r="6145" spans="1:6" x14ac:dyDescent="0.25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8" t="e">
        <f t="shared" si="484"/>
        <v>#N/A</v>
      </c>
    </row>
    <row r="6146" spans="1:6" x14ac:dyDescent="0.25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8" t="e">
        <f t="shared" si="484"/>
        <v>#N/A</v>
      </c>
    </row>
    <row r="6147" spans="1:6" x14ac:dyDescent="0.25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8" t="e">
        <f t="shared" si="484"/>
        <v>#N/A</v>
      </c>
    </row>
    <row r="6148" spans="1:6" x14ac:dyDescent="0.25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8" t="e">
        <f t="shared" si="484"/>
        <v>#N/A</v>
      </c>
    </row>
    <row r="6149" spans="1:6" x14ac:dyDescent="0.25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8" t="e">
        <f t="shared" si="484"/>
        <v>#N/A</v>
      </c>
    </row>
    <row r="6150" spans="1:6" x14ac:dyDescent="0.25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8" t="e">
        <f t="shared" si="484"/>
        <v>#N/A</v>
      </c>
    </row>
    <row r="6151" spans="1:6" x14ac:dyDescent="0.25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8" t="e">
        <f t="shared" si="484"/>
        <v>#N/A</v>
      </c>
    </row>
    <row r="6152" spans="1:6" x14ac:dyDescent="0.25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8" t="e">
        <f t="shared" si="484"/>
        <v>#N/A</v>
      </c>
    </row>
    <row r="6153" spans="1:6" x14ac:dyDescent="0.25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8" t="e">
        <f t="shared" si="484"/>
        <v>#N/A</v>
      </c>
    </row>
    <row r="6154" spans="1:6" x14ac:dyDescent="0.25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8" t="e">
        <f t="shared" ref="F6154:F6217" si="489">E6154*SUM(P6154:Q6154)</f>
        <v>#N/A</v>
      </c>
    </row>
    <row r="6155" spans="1:6" x14ac:dyDescent="0.25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8" t="e">
        <f t="shared" si="489"/>
        <v>#N/A</v>
      </c>
    </row>
    <row r="6156" spans="1:6" x14ac:dyDescent="0.25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8" t="e">
        <f t="shared" si="489"/>
        <v>#N/A</v>
      </c>
    </row>
    <row r="6157" spans="1:6" x14ac:dyDescent="0.25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8" t="e">
        <f t="shared" si="489"/>
        <v>#N/A</v>
      </c>
    </row>
    <row r="6158" spans="1:6" x14ac:dyDescent="0.25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8" t="e">
        <f t="shared" si="489"/>
        <v>#N/A</v>
      </c>
    </row>
    <row r="6159" spans="1:6" x14ac:dyDescent="0.25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8" t="e">
        <f t="shared" si="489"/>
        <v>#N/A</v>
      </c>
    </row>
    <row r="6160" spans="1:6" x14ac:dyDescent="0.25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8" t="e">
        <f t="shared" si="489"/>
        <v>#N/A</v>
      </c>
    </row>
    <row r="6161" spans="1:6" x14ac:dyDescent="0.25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8" t="e">
        <f t="shared" si="489"/>
        <v>#N/A</v>
      </c>
    </row>
    <row r="6162" spans="1:6" x14ac:dyDescent="0.25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8" t="e">
        <f t="shared" si="489"/>
        <v>#N/A</v>
      </c>
    </row>
    <row r="6163" spans="1:6" x14ac:dyDescent="0.25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8" t="e">
        <f t="shared" si="489"/>
        <v>#N/A</v>
      </c>
    </row>
    <row r="6164" spans="1:6" x14ac:dyDescent="0.25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8" t="e">
        <f t="shared" si="489"/>
        <v>#N/A</v>
      </c>
    </row>
    <row r="6165" spans="1:6" x14ac:dyDescent="0.25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8" t="e">
        <f t="shared" si="489"/>
        <v>#N/A</v>
      </c>
    </row>
    <row r="6166" spans="1:6" x14ac:dyDescent="0.25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8" t="e">
        <f t="shared" si="489"/>
        <v>#N/A</v>
      </c>
    </row>
    <row r="6167" spans="1:6" x14ac:dyDescent="0.25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8" t="e">
        <f t="shared" si="489"/>
        <v>#N/A</v>
      </c>
    </row>
    <row r="6168" spans="1:6" x14ac:dyDescent="0.25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8" t="e">
        <f t="shared" si="489"/>
        <v>#N/A</v>
      </c>
    </row>
    <row r="6169" spans="1:6" x14ac:dyDescent="0.25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8" t="e">
        <f t="shared" si="489"/>
        <v>#N/A</v>
      </c>
    </row>
    <row r="6170" spans="1:6" x14ac:dyDescent="0.25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8" t="e">
        <f t="shared" si="489"/>
        <v>#N/A</v>
      </c>
    </row>
    <row r="6171" spans="1:6" x14ac:dyDescent="0.25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8" t="e">
        <f t="shared" si="489"/>
        <v>#N/A</v>
      </c>
    </row>
    <row r="6172" spans="1:6" x14ac:dyDescent="0.25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8" t="e">
        <f t="shared" si="489"/>
        <v>#N/A</v>
      </c>
    </row>
    <row r="6173" spans="1:6" x14ac:dyDescent="0.25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8" t="e">
        <f t="shared" si="489"/>
        <v>#N/A</v>
      </c>
    </row>
    <row r="6174" spans="1:6" x14ac:dyDescent="0.25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8" t="e">
        <f t="shared" si="489"/>
        <v>#N/A</v>
      </c>
    </row>
    <row r="6175" spans="1:6" x14ac:dyDescent="0.25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8" t="e">
        <f t="shared" si="489"/>
        <v>#N/A</v>
      </c>
    </row>
    <row r="6176" spans="1:6" x14ac:dyDescent="0.25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8" t="e">
        <f t="shared" si="489"/>
        <v>#N/A</v>
      </c>
    </row>
    <row r="6177" spans="1:6" x14ac:dyDescent="0.25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8" t="e">
        <f t="shared" si="489"/>
        <v>#N/A</v>
      </c>
    </row>
    <row r="6178" spans="1:6" x14ac:dyDescent="0.25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8" t="e">
        <f t="shared" si="489"/>
        <v>#N/A</v>
      </c>
    </row>
    <row r="6179" spans="1:6" x14ac:dyDescent="0.25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8" t="e">
        <f t="shared" si="489"/>
        <v>#N/A</v>
      </c>
    </row>
    <row r="6180" spans="1:6" x14ac:dyDescent="0.25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8" t="e">
        <f t="shared" si="489"/>
        <v>#N/A</v>
      </c>
    </row>
    <row r="6181" spans="1:6" x14ac:dyDescent="0.25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8" t="e">
        <f t="shared" si="489"/>
        <v>#N/A</v>
      </c>
    </row>
    <row r="6182" spans="1:6" x14ac:dyDescent="0.25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8" t="e">
        <f t="shared" si="489"/>
        <v>#N/A</v>
      </c>
    </row>
    <row r="6183" spans="1:6" x14ac:dyDescent="0.25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8" t="e">
        <f t="shared" si="489"/>
        <v>#N/A</v>
      </c>
    </row>
    <row r="6184" spans="1:6" x14ac:dyDescent="0.25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8" t="e">
        <f t="shared" si="489"/>
        <v>#N/A</v>
      </c>
    </row>
    <row r="6185" spans="1:6" x14ac:dyDescent="0.25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8" t="e">
        <f t="shared" si="489"/>
        <v>#N/A</v>
      </c>
    </row>
    <row r="6186" spans="1:6" x14ac:dyDescent="0.25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8" t="e">
        <f t="shared" si="489"/>
        <v>#N/A</v>
      </c>
    </row>
    <row r="6187" spans="1:6" x14ac:dyDescent="0.25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8" t="e">
        <f t="shared" si="489"/>
        <v>#N/A</v>
      </c>
    </row>
    <row r="6188" spans="1:6" x14ac:dyDescent="0.25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8" t="e">
        <f t="shared" si="489"/>
        <v>#N/A</v>
      </c>
    </row>
    <row r="6189" spans="1:6" x14ac:dyDescent="0.25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8" t="e">
        <f t="shared" si="489"/>
        <v>#N/A</v>
      </c>
    </row>
    <row r="6190" spans="1:6" x14ac:dyDescent="0.25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8" t="e">
        <f t="shared" si="489"/>
        <v>#N/A</v>
      </c>
    </row>
    <row r="6191" spans="1:6" x14ac:dyDescent="0.25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8" t="e">
        <f t="shared" si="489"/>
        <v>#N/A</v>
      </c>
    </row>
    <row r="6192" spans="1:6" x14ac:dyDescent="0.25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8" t="e">
        <f t="shared" si="489"/>
        <v>#N/A</v>
      </c>
    </row>
    <row r="6193" spans="1:6" x14ac:dyDescent="0.25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8" t="e">
        <f t="shared" si="489"/>
        <v>#N/A</v>
      </c>
    </row>
    <row r="6194" spans="1:6" x14ac:dyDescent="0.25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8" t="e">
        <f t="shared" si="489"/>
        <v>#N/A</v>
      </c>
    </row>
    <row r="6195" spans="1:6" x14ac:dyDescent="0.25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8" t="e">
        <f t="shared" si="489"/>
        <v>#N/A</v>
      </c>
    </row>
    <row r="6196" spans="1:6" x14ac:dyDescent="0.25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8" t="e">
        <f t="shared" si="489"/>
        <v>#N/A</v>
      </c>
    </row>
    <row r="6197" spans="1:6" x14ac:dyDescent="0.25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8" t="e">
        <f t="shared" si="489"/>
        <v>#N/A</v>
      </c>
    </row>
    <row r="6198" spans="1:6" x14ac:dyDescent="0.25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8" t="e">
        <f t="shared" si="489"/>
        <v>#N/A</v>
      </c>
    </row>
    <row r="6199" spans="1:6" x14ac:dyDescent="0.25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8" t="e">
        <f t="shared" si="489"/>
        <v>#N/A</v>
      </c>
    </row>
    <row r="6200" spans="1:6" x14ac:dyDescent="0.25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8" t="e">
        <f t="shared" si="489"/>
        <v>#N/A</v>
      </c>
    </row>
    <row r="6201" spans="1:6" x14ac:dyDescent="0.25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8" t="e">
        <f t="shared" si="489"/>
        <v>#N/A</v>
      </c>
    </row>
    <row r="6202" spans="1:6" x14ac:dyDescent="0.25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8" t="e">
        <f t="shared" si="489"/>
        <v>#N/A</v>
      </c>
    </row>
    <row r="6203" spans="1:6" x14ac:dyDescent="0.25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8" t="e">
        <f t="shared" si="489"/>
        <v>#N/A</v>
      </c>
    </row>
    <row r="6204" spans="1:6" x14ac:dyDescent="0.25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8" t="e">
        <f t="shared" si="489"/>
        <v>#N/A</v>
      </c>
    </row>
    <row r="6205" spans="1:6" x14ac:dyDescent="0.25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8" t="e">
        <f t="shared" si="489"/>
        <v>#N/A</v>
      </c>
    </row>
    <row r="6206" spans="1:6" x14ac:dyDescent="0.25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8" t="e">
        <f t="shared" si="489"/>
        <v>#N/A</v>
      </c>
    </row>
    <row r="6207" spans="1:6" x14ac:dyDescent="0.25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8" t="e">
        <f t="shared" si="489"/>
        <v>#N/A</v>
      </c>
    </row>
    <row r="6208" spans="1:6" x14ac:dyDescent="0.25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8" t="e">
        <f t="shared" si="489"/>
        <v>#N/A</v>
      </c>
    </row>
    <row r="6209" spans="1:6" x14ac:dyDescent="0.25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8" t="e">
        <f t="shared" si="489"/>
        <v>#N/A</v>
      </c>
    </row>
    <row r="6210" spans="1:6" x14ac:dyDescent="0.25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8" t="e">
        <f t="shared" si="489"/>
        <v>#N/A</v>
      </c>
    </row>
    <row r="6211" spans="1:6" x14ac:dyDescent="0.25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8" t="e">
        <f t="shared" si="489"/>
        <v>#N/A</v>
      </c>
    </row>
    <row r="6212" spans="1:6" x14ac:dyDescent="0.25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8" t="e">
        <f t="shared" si="489"/>
        <v>#N/A</v>
      </c>
    </row>
    <row r="6213" spans="1:6" x14ac:dyDescent="0.25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8" t="e">
        <f t="shared" si="489"/>
        <v>#N/A</v>
      </c>
    </row>
    <row r="6214" spans="1:6" x14ac:dyDescent="0.25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8" t="e">
        <f t="shared" si="489"/>
        <v>#N/A</v>
      </c>
    </row>
    <row r="6215" spans="1:6" x14ac:dyDescent="0.25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8" t="e">
        <f t="shared" si="489"/>
        <v>#N/A</v>
      </c>
    </row>
    <row r="6216" spans="1:6" x14ac:dyDescent="0.25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8" t="e">
        <f t="shared" si="489"/>
        <v>#N/A</v>
      </c>
    </row>
    <row r="6217" spans="1:6" x14ac:dyDescent="0.25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8" t="e">
        <f t="shared" si="489"/>
        <v>#N/A</v>
      </c>
    </row>
    <row r="6218" spans="1:6" x14ac:dyDescent="0.25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8" t="e">
        <f t="shared" ref="F6218:F6281" si="494">E6218*SUM(P6218:Q6218)</f>
        <v>#N/A</v>
      </c>
    </row>
    <row r="6219" spans="1:6" x14ac:dyDescent="0.25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8" t="e">
        <f t="shared" si="494"/>
        <v>#N/A</v>
      </c>
    </row>
    <row r="6220" spans="1:6" x14ac:dyDescent="0.25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8" t="e">
        <f t="shared" si="494"/>
        <v>#N/A</v>
      </c>
    </row>
    <row r="6221" spans="1:6" x14ac:dyDescent="0.25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8" t="e">
        <f t="shared" si="494"/>
        <v>#N/A</v>
      </c>
    </row>
    <row r="6222" spans="1:6" x14ac:dyDescent="0.25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8" t="e">
        <f t="shared" si="494"/>
        <v>#N/A</v>
      </c>
    </row>
    <row r="6223" spans="1:6" x14ac:dyDescent="0.25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8" t="e">
        <f t="shared" si="494"/>
        <v>#N/A</v>
      </c>
    </row>
    <row r="6224" spans="1:6" x14ac:dyDescent="0.25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8" t="e">
        <f t="shared" si="494"/>
        <v>#N/A</v>
      </c>
    </row>
    <row r="6225" spans="1:6" x14ac:dyDescent="0.25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8" t="e">
        <f t="shared" si="494"/>
        <v>#N/A</v>
      </c>
    </row>
    <row r="6226" spans="1:6" x14ac:dyDescent="0.25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8" t="e">
        <f t="shared" si="494"/>
        <v>#N/A</v>
      </c>
    </row>
    <row r="6227" spans="1:6" x14ac:dyDescent="0.25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8" t="e">
        <f t="shared" si="494"/>
        <v>#N/A</v>
      </c>
    </row>
    <row r="6228" spans="1:6" x14ac:dyDescent="0.25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8" t="e">
        <f t="shared" si="494"/>
        <v>#N/A</v>
      </c>
    </row>
    <row r="6229" spans="1:6" x14ac:dyDescent="0.25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8" t="e">
        <f t="shared" si="494"/>
        <v>#N/A</v>
      </c>
    </row>
    <row r="6230" spans="1:6" x14ac:dyDescent="0.25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8" t="e">
        <f t="shared" si="494"/>
        <v>#N/A</v>
      </c>
    </row>
    <row r="6231" spans="1:6" x14ac:dyDescent="0.25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8" t="e">
        <f t="shared" si="494"/>
        <v>#N/A</v>
      </c>
    </row>
    <row r="6232" spans="1:6" x14ac:dyDescent="0.25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8" t="e">
        <f t="shared" si="494"/>
        <v>#N/A</v>
      </c>
    </row>
    <row r="6233" spans="1:6" x14ac:dyDescent="0.25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8" t="e">
        <f t="shared" si="494"/>
        <v>#N/A</v>
      </c>
    </row>
    <row r="6234" spans="1:6" x14ac:dyDescent="0.25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8" t="e">
        <f t="shared" si="494"/>
        <v>#N/A</v>
      </c>
    </row>
    <row r="6235" spans="1:6" x14ac:dyDescent="0.25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8" t="e">
        <f t="shared" si="494"/>
        <v>#N/A</v>
      </c>
    </row>
    <row r="6236" spans="1:6" x14ac:dyDescent="0.25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8" t="e">
        <f t="shared" si="494"/>
        <v>#N/A</v>
      </c>
    </row>
    <row r="6237" spans="1:6" x14ac:dyDescent="0.25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8" t="e">
        <f t="shared" si="494"/>
        <v>#N/A</v>
      </c>
    </row>
    <row r="6238" spans="1:6" x14ac:dyDescent="0.25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8" t="e">
        <f t="shared" si="494"/>
        <v>#N/A</v>
      </c>
    </row>
    <row r="6239" spans="1:6" x14ac:dyDescent="0.25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8" t="e">
        <f t="shared" si="494"/>
        <v>#N/A</v>
      </c>
    </row>
    <row r="6240" spans="1:6" x14ac:dyDescent="0.25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8" t="e">
        <f t="shared" si="494"/>
        <v>#N/A</v>
      </c>
    </row>
    <row r="6241" spans="1:6" x14ac:dyDescent="0.25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8" t="e">
        <f t="shared" si="494"/>
        <v>#N/A</v>
      </c>
    </row>
    <row r="6242" spans="1:6" x14ac:dyDescent="0.25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8" t="e">
        <f t="shared" si="494"/>
        <v>#N/A</v>
      </c>
    </row>
    <row r="6243" spans="1:6" x14ac:dyDescent="0.25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8" t="e">
        <f t="shared" si="494"/>
        <v>#N/A</v>
      </c>
    </row>
    <row r="6244" spans="1:6" x14ac:dyDescent="0.25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8" t="e">
        <f t="shared" si="494"/>
        <v>#N/A</v>
      </c>
    </row>
    <row r="6245" spans="1:6" x14ac:dyDescent="0.25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8" t="e">
        <f t="shared" si="494"/>
        <v>#N/A</v>
      </c>
    </row>
    <row r="6246" spans="1:6" x14ac:dyDescent="0.25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8" t="e">
        <f t="shared" si="494"/>
        <v>#N/A</v>
      </c>
    </row>
    <row r="6247" spans="1:6" x14ac:dyDescent="0.25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8" t="e">
        <f t="shared" si="494"/>
        <v>#N/A</v>
      </c>
    </row>
    <row r="6248" spans="1:6" x14ac:dyDescent="0.25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8" t="e">
        <f t="shared" si="494"/>
        <v>#N/A</v>
      </c>
    </row>
    <row r="6249" spans="1:6" x14ac:dyDescent="0.25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8" t="e">
        <f t="shared" si="494"/>
        <v>#N/A</v>
      </c>
    </row>
    <row r="6250" spans="1:6" x14ac:dyDescent="0.25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8" t="e">
        <f t="shared" si="494"/>
        <v>#N/A</v>
      </c>
    </row>
    <row r="6251" spans="1:6" x14ac:dyDescent="0.25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8" t="e">
        <f t="shared" si="494"/>
        <v>#N/A</v>
      </c>
    </row>
    <row r="6252" spans="1:6" x14ac:dyDescent="0.25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8" t="e">
        <f t="shared" si="494"/>
        <v>#N/A</v>
      </c>
    </row>
    <row r="6253" spans="1:6" x14ac:dyDescent="0.25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8" t="e">
        <f t="shared" si="494"/>
        <v>#N/A</v>
      </c>
    </row>
    <row r="6254" spans="1:6" x14ac:dyDescent="0.25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8" t="e">
        <f t="shared" si="494"/>
        <v>#N/A</v>
      </c>
    </row>
    <row r="6255" spans="1:6" x14ac:dyDescent="0.25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8" t="e">
        <f t="shared" si="494"/>
        <v>#N/A</v>
      </c>
    </row>
    <row r="6256" spans="1:6" x14ac:dyDescent="0.25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8" t="e">
        <f t="shared" si="494"/>
        <v>#N/A</v>
      </c>
    </row>
    <row r="6257" spans="1:6" x14ac:dyDescent="0.25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8" t="e">
        <f t="shared" si="494"/>
        <v>#N/A</v>
      </c>
    </row>
    <row r="6258" spans="1:6" x14ac:dyDescent="0.25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8" t="e">
        <f t="shared" si="494"/>
        <v>#N/A</v>
      </c>
    </row>
    <row r="6259" spans="1:6" x14ac:dyDescent="0.25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8" t="e">
        <f t="shared" si="494"/>
        <v>#N/A</v>
      </c>
    </row>
    <row r="6260" spans="1:6" x14ac:dyDescent="0.25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8" t="e">
        <f t="shared" si="494"/>
        <v>#N/A</v>
      </c>
    </row>
    <row r="6261" spans="1:6" x14ac:dyDescent="0.25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8" t="e">
        <f t="shared" si="494"/>
        <v>#N/A</v>
      </c>
    </row>
    <row r="6262" spans="1:6" x14ac:dyDescent="0.25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8" t="e">
        <f t="shared" si="494"/>
        <v>#N/A</v>
      </c>
    </row>
    <row r="6263" spans="1:6" x14ac:dyDescent="0.25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8" t="e">
        <f t="shared" si="494"/>
        <v>#N/A</v>
      </c>
    </row>
    <row r="6264" spans="1:6" x14ac:dyDescent="0.25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8" t="e">
        <f t="shared" si="494"/>
        <v>#N/A</v>
      </c>
    </row>
    <row r="6265" spans="1:6" x14ac:dyDescent="0.25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8" t="e">
        <f t="shared" si="494"/>
        <v>#N/A</v>
      </c>
    </row>
    <row r="6266" spans="1:6" x14ac:dyDescent="0.25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8" t="e">
        <f t="shared" si="494"/>
        <v>#N/A</v>
      </c>
    </row>
    <row r="6267" spans="1:6" x14ac:dyDescent="0.25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8" t="e">
        <f t="shared" si="494"/>
        <v>#N/A</v>
      </c>
    </row>
    <row r="6268" spans="1:6" x14ac:dyDescent="0.25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8" t="e">
        <f t="shared" si="494"/>
        <v>#N/A</v>
      </c>
    </row>
    <row r="6269" spans="1:6" x14ac:dyDescent="0.25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8" t="e">
        <f t="shared" si="494"/>
        <v>#N/A</v>
      </c>
    </row>
    <row r="6270" spans="1:6" x14ac:dyDescent="0.25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8" t="e">
        <f t="shared" si="494"/>
        <v>#N/A</v>
      </c>
    </row>
    <row r="6271" spans="1:6" x14ac:dyDescent="0.25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8" t="e">
        <f t="shared" si="494"/>
        <v>#N/A</v>
      </c>
    </row>
    <row r="6272" spans="1:6" x14ac:dyDescent="0.25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8" t="e">
        <f t="shared" si="494"/>
        <v>#N/A</v>
      </c>
    </row>
    <row r="6273" spans="1:6" x14ac:dyDescent="0.25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8" t="e">
        <f t="shared" si="494"/>
        <v>#N/A</v>
      </c>
    </row>
    <row r="6274" spans="1:6" x14ac:dyDescent="0.25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8" t="e">
        <f t="shared" si="494"/>
        <v>#N/A</v>
      </c>
    </row>
    <row r="6275" spans="1:6" x14ac:dyDescent="0.25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8" t="e">
        <f t="shared" si="494"/>
        <v>#N/A</v>
      </c>
    </row>
    <row r="6276" spans="1:6" x14ac:dyDescent="0.25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8" t="e">
        <f t="shared" si="494"/>
        <v>#N/A</v>
      </c>
    </row>
    <row r="6277" spans="1:6" x14ac:dyDescent="0.25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8" t="e">
        <f t="shared" si="494"/>
        <v>#N/A</v>
      </c>
    </row>
    <row r="6278" spans="1:6" x14ac:dyDescent="0.25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8" t="e">
        <f t="shared" si="494"/>
        <v>#N/A</v>
      </c>
    </row>
    <row r="6279" spans="1:6" x14ac:dyDescent="0.25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8" t="e">
        <f t="shared" si="494"/>
        <v>#N/A</v>
      </c>
    </row>
    <row r="6280" spans="1:6" x14ac:dyDescent="0.25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8" t="e">
        <f t="shared" si="494"/>
        <v>#N/A</v>
      </c>
    </row>
    <row r="6281" spans="1:6" x14ac:dyDescent="0.25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8" t="e">
        <f t="shared" si="494"/>
        <v>#N/A</v>
      </c>
    </row>
    <row r="6282" spans="1:6" x14ac:dyDescent="0.25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8" t="e">
        <f t="shared" ref="F6282:F6345" si="499">E6282*SUM(P6282:Q6282)</f>
        <v>#N/A</v>
      </c>
    </row>
    <row r="6283" spans="1:6" x14ac:dyDescent="0.25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8" t="e">
        <f t="shared" si="499"/>
        <v>#N/A</v>
      </c>
    </row>
    <row r="6284" spans="1:6" x14ac:dyDescent="0.25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8" t="e">
        <f t="shared" si="499"/>
        <v>#N/A</v>
      </c>
    </row>
    <row r="6285" spans="1:6" x14ac:dyDescent="0.25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8" t="e">
        <f t="shared" si="499"/>
        <v>#N/A</v>
      </c>
    </row>
    <row r="6286" spans="1:6" x14ac:dyDescent="0.25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8" t="e">
        <f t="shared" si="499"/>
        <v>#N/A</v>
      </c>
    </row>
    <row r="6287" spans="1:6" x14ac:dyDescent="0.25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8" t="e">
        <f t="shared" si="499"/>
        <v>#N/A</v>
      </c>
    </row>
    <row r="6288" spans="1:6" x14ac:dyDescent="0.25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8" t="e">
        <f t="shared" si="499"/>
        <v>#N/A</v>
      </c>
    </row>
    <row r="6289" spans="1:6" x14ac:dyDescent="0.25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8" t="e">
        <f t="shared" si="499"/>
        <v>#N/A</v>
      </c>
    </row>
    <row r="6290" spans="1:6" x14ac:dyDescent="0.25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8" t="e">
        <f t="shared" si="499"/>
        <v>#N/A</v>
      </c>
    </row>
    <row r="6291" spans="1:6" x14ac:dyDescent="0.25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8" t="e">
        <f t="shared" si="499"/>
        <v>#N/A</v>
      </c>
    </row>
    <row r="6292" spans="1:6" x14ac:dyDescent="0.25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8" t="e">
        <f t="shared" si="499"/>
        <v>#N/A</v>
      </c>
    </row>
    <row r="6293" spans="1:6" x14ac:dyDescent="0.25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8" t="e">
        <f t="shared" si="499"/>
        <v>#N/A</v>
      </c>
    </row>
    <row r="6294" spans="1:6" x14ac:dyDescent="0.25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8" t="e">
        <f t="shared" si="499"/>
        <v>#N/A</v>
      </c>
    </row>
    <row r="6295" spans="1:6" x14ac:dyDescent="0.25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8" t="e">
        <f t="shared" si="499"/>
        <v>#N/A</v>
      </c>
    </row>
    <row r="6296" spans="1:6" x14ac:dyDescent="0.25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8" t="e">
        <f t="shared" si="499"/>
        <v>#N/A</v>
      </c>
    </row>
    <row r="6297" spans="1:6" x14ac:dyDescent="0.25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8" t="e">
        <f t="shared" si="499"/>
        <v>#N/A</v>
      </c>
    </row>
    <row r="6298" spans="1:6" x14ac:dyDescent="0.25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8" t="e">
        <f t="shared" si="499"/>
        <v>#N/A</v>
      </c>
    </row>
    <row r="6299" spans="1:6" x14ac:dyDescent="0.25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8" t="e">
        <f t="shared" si="499"/>
        <v>#N/A</v>
      </c>
    </row>
    <row r="6300" spans="1:6" x14ac:dyDescent="0.25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8" t="e">
        <f t="shared" si="499"/>
        <v>#N/A</v>
      </c>
    </row>
    <row r="6301" spans="1:6" x14ac:dyDescent="0.25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8" t="e">
        <f t="shared" si="499"/>
        <v>#N/A</v>
      </c>
    </row>
    <row r="6302" spans="1:6" x14ac:dyDescent="0.25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8" t="e">
        <f t="shared" si="499"/>
        <v>#N/A</v>
      </c>
    </row>
    <row r="6303" spans="1:6" x14ac:dyDescent="0.25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8" t="e">
        <f t="shared" si="499"/>
        <v>#N/A</v>
      </c>
    </row>
    <row r="6304" spans="1:6" x14ac:dyDescent="0.25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8" t="e">
        <f t="shared" si="499"/>
        <v>#N/A</v>
      </c>
    </row>
    <row r="6305" spans="1:6" x14ac:dyDescent="0.25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8" t="e">
        <f t="shared" si="499"/>
        <v>#N/A</v>
      </c>
    </row>
    <row r="6306" spans="1:6" x14ac:dyDescent="0.25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8" t="e">
        <f t="shared" si="499"/>
        <v>#N/A</v>
      </c>
    </row>
    <row r="6307" spans="1:6" x14ac:dyDescent="0.25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8" t="e">
        <f t="shared" si="499"/>
        <v>#N/A</v>
      </c>
    </row>
    <row r="6308" spans="1:6" x14ac:dyDescent="0.25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8" t="e">
        <f t="shared" si="499"/>
        <v>#N/A</v>
      </c>
    </row>
    <row r="6309" spans="1:6" x14ac:dyDescent="0.25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8" t="e">
        <f t="shared" si="499"/>
        <v>#N/A</v>
      </c>
    </row>
    <row r="6310" spans="1:6" x14ac:dyDescent="0.25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8" t="e">
        <f t="shared" si="499"/>
        <v>#N/A</v>
      </c>
    </row>
    <row r="6311" spans="1:6" x14ac:dyDescent="0.25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8" t="e">
        <f t="shared" si="499"/>
        <v>#N/A</v>
      </c>
    </row>
    <row r="6312" spans="1:6" x14ac:dyDescent="0.25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8" t="e">
        <f t="shared" si="499"/>
        <v>#N/A</v>
      </c>
    </row>
    <row r="6313" spans="1:6" x14ac:dyDescent="0.25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8" t="e">
        <f t="shared" si="499"/>
        <v>#N/A</v>
      </c>
    </row>
    <row r="6314" spans="1:6" x14ac:dyDescent="0.25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8" t="e">
        <f t="shared" si="499"/>
        <v>#N/A</v>
      </c>
    </row>
    <row r="6315" spans="1:6" x14ac:dyDescent="0.25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8" t="e">
        <f t="shared" si="499"/>
        <v>#N/A</v>
      </c>
    </row>
    <row r="6316" spans="1:6" x14ac:dyDescent="0.25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8" t="e">
        <f t="shared" si="499"/>
        <v>#N/A</v>
      </c>
    </row>
    <row r="6317" spans="1:6" x14ac:dyDescent="0.25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8" t="e">
        <f t="shared" si="499"/>
        <v>#N/A</v>
      </c>
    </row>
    <row r="6318" spans="1:6" x14ac:dyDescent="0.25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8" t="e">
        <f t="shared" si="499"/>
        <v>#N/A</v>
      </c>
    </row>
    <row r="6319" spans="1:6" x14ac:dyDescent="0.25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8" t="e">
        <f t="shared" si="499"/>
        <v>#N/A</v>
      </c>
    </row>
    <row r="6320" spans="1:6" x14ac:dyDescent="0.25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8" t="e">
        <f t="shared" si="499"/>
        <v>#N/A</v>
      </c>
    </row>
    <row r="6321" spans="1:6" x14ac:dyDescent="0.25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8" t="e">
        <f t="shared" si="499"/>
        <v>#N/A</v>
      </c>
    </row>
    <row r="6322" spans="1:6" x14ac:dyDescent="0.25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8" t="e">
        <f t="shared" si="499"/>
        <v>#N/A</v>
      </c>
    </row>
    <row r="6323" spans="1:6" x14ac:dyDescent="0.25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8" t="e">
        <f t="shared" si="499"/>
        <v>#N/A</v>
      </c>
    </row>
    <row r="6324" spans="1:6" x14ac:dyDescent="0.25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8" t="e">
        <f t="shared" si="499"/>
        <v>#N/A</v>
      </c>
    </row>
    <row r="6325" spans="1:6" x14ac:dyDescent="0.25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8" t="e">
        <f t="shared" si="499"/>
        <v>#N/A</v>
      </c>
    </row>
    <row r="6326" spans="1:6" x14ac:dyDescent="0.25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8" t="e">
        <f t="shared" si="499"/>
        <v>#N/A</v>
      </c>
    </row>
    <row r="6327" spans="1:6" x14ac:dyDescent="0.25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8" t="e">
        <f t="shared" si="499"/>
        <v>#N/A</v>
      </c>
    </row>
    <row r="6328" spans="1:6" x14ac:dyDescent="0.25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8" t="e">
        <f t="shared" si="499"/>
        <v>#N/A</v>
      </c>
    </row>
    <row r="6329" spans="1:6" x14ac:dyDescent="0.25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8" t="e">
        <f t="shared" si="499"/>
        <v>#N/A</v>
      </c>
    </row>
    <row r="6330" spans="1:6" x14ac:dyDescent="0.25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8" t="e">
        <f t="shared" si="499"/>
        <v>#N/A</v>
      </c>
    </row>
    <row r="6331" spans="1:6" x14ac:dyDescent="0.25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8" t="e">
        <f t="shared" si="499"/>
        <v>#N/A</v>
      </c>
    </row>
    <row r="6332" spans="1:6" x14ac:dyDescent="0.25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8" t="e">
        <f t="shared" si="499"/>
        <v>#N/A</v>
      </c>
    </row>
    <row r="6333" spans="1:6" x14ac:dyDescent="0.25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8" t="e">
        <f t="shared" si="499"/>
        <v>#N/A</v>
      </c>
    </row>
    <row r="6334" spans="1:6" x14ac:dyDescent="0.25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8" t="e">
        <f t="shared" si="499"/>
        <v>#N/A</v>
      </c>
    </row>
    <row r="6335" spans="1:6" x14ac:dyDescent="0.25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8" t="e">
        <f t="shared" si="499"/>
        <v>#N/A</v>
      </c>
    </row>
    <row r="6336" spans="1:6" x14ac:dyDescent="0.25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8" t="e">
        <f t="shared" si="499"/>
        <v>#N/A</v>
      </c>
    </row>
    <row r="6337" spans="1:6" x14ac:dyDescent="0.25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8" t="e">
        <f t="shared" si="499"/>
        <v>#N/A</v>
      </c>
    </row>
    <row r="6338" spans="1:6" x14ac:dyDescent="0.25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8" t="e">
        <f t="shared" si="499"/>
        <v>#N/A</v>
      </c>
    </row>
    <row r="6339" spans="1:6" x14ac:dyDescent="0.25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8" t="e">
        <f t="shared" si="499"/>
        <v>#N/A</v>
      </c>
    </row>
    <row r="6340" spans="1:6" x14ac:dyDescent="0.25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8" t="e">
        <f t="shared" si="499"/>
        <v>#N/A</v>
      </c>
    </row>
    <row r="6341" spans="1:6" x14ac:dyDescent="0.25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8" t="e">
        <f t="shared" si="499"/>
        <v>#N/A</v>
      </c>
    </row>
    <row r="6342" spans="1:6" x14ac:dyDescent="0.25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8" t="e">
        <f t="shared" si="499"/>
        <v>#N/A</v>
      </c>
    </row>
    <row r="6343" spans="1:6" x14ac:dyDescent="0.25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8" t="e">
        <f t="shared" si="499"/>
        <v>#N/A</v>
      </c>
    </row>
    <row r="6344" spans="1:6" x14ac:dyDescent="0.25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8" t="e">
        <f t="shared" si="499"/>
        <v>#N/A</v>
      </c>
    </row>
    <row r="6345" spans="1:6" x14ac:dyDescent="0.25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8" t="e">
        <f t="shared" si="499"/>
        <v>#N/A</v>
      </c>
    </row>
    <row r="6346" spans="1:6" x14ac:dyDescent="0.25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8" t="e">
        <f t="shared" ref="F6346:F6409" si="504">E6346*SUM(P6346:Q6346)</f>
        <v>#N/A</v>
      </c>
    </row>
    <row r="6347" spans="1:6" x14ac:dyDescent="0.25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8" t="e">
        <f t="shared" si="504"/>
        <v>#N/A</v>
      </c>
    </row>
    <row r="6348" spans="1:6" x14ac:dyDescent="0.25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8" t="e">
        <f t="shared" si="504"/>
        <v>#N/A</v>
      </c>
    </row>
    <row r="6349" spans="1:6" x14ac:dyDescent="0.25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8" t="e">
        <f t="shared" si="504"/>
        <v>#N/A</v>
      </c>
    </row>
    <row r="6350" spans="1:6" x14ac:dyDescent="0.25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8" t="e">
        <f t="shared" si="504"/>
        <v>#N/A</v>
      </c>
    </row>
    <row r="6351" spans="1:6" x14ac:dyDescent="0.25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8" t="e">
        <f t="shared" si="504"/>
        <v>#N/A</v>
      </c>
    </row>
    <row r="6352" spans="1:6" x14ac:dyDescent="0.25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8" t="e">
        <f t="shared" si="504"/>
        <v>#N/A</v>
      </c>
    </row>
    <row r="6353" spans="1:6" x14ac:dyDescent="0.25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8" t="e">
        <f t="shared" si="504"/>
        <v>#N/A</v>
      </c>
    </row>
    <row r="6354" spans="1:6" x14ac:dyDescent="0.25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8" t="e">
        <f t="shared" si="504"/>
        <v>#N/A</v>
      </c>
    </row>
    <row r="6355" spans="1:6" x14ac:dyDescent="0.25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8" t="e">
        <f t="shared" si="504"/>
        <v>#N/A</v>
      </c>
    </row>
    <row r="6356" spans="1:6" x14ac:dyDescent="0.25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8" t="e">
        <f t="shared" si="504"/>
        <v>#N/A</v>
      </c>
    </row>
    <row r="6357" spans="1:6" x14ac:dyDescent="0.25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8" t="e">
        <f t="shared" si="504"/>
        <v>#N/A</v>
      </c>
    </row>
    <row r="6358" spans="1:6" x14ac:dyDescent="0.25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8" t="e">
        <f t="shared" si="504"/>
        <v>#N/A</v>
      </c>
    </row>
    <row r="6359" spans="1:6" x14ac:dyDescent="0.25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8" t="e">
        <f t="shared" si="504"/>
        <v>#N/A</v>
      </c>
    </row>
    <row r="6360" spans="1:6" x14ac:dyDescent="0.25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8" t="e">
        <f t="shared" si="504"/>
        <v>#N/A</v>
      </c>
    </row>
    <row r="6361" spans="1:6" x14ac:dyDescent="0.25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8" t="e">
        <f t="shared" si="504"/>
        <v>#N/A</v>
      </c>
    </row>
    <row r="6362" spans="1:6" x14ac:dyDescent="0.25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8" t="e">
        <f t="shared" si="504"/>
        <v>#N/A</v>
      </c>
    </row>
    <row r="6363" spans="1:6" x14ac:dyDescent="0.25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8" t="e">
        <f t="shared" si="504"/>
        <v>#N/A</v>
      </c>
    </row>
    <row r="6364" spans="1:6" x14ac:dyDescent="0.25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8" t="e">
        <f t="shared" si="504"/>
        <v>#N/A</v>
      </c>
    </row>
    <row r="6365" spans="1:6" x14ac:dyDescent="0.25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8" t="e">
        <f t="shared" si="504"/>
        <v>#N/A</v>
      </c>
    </row>
    <row r="6366" spans="1:6" x14ac:dyDescent="0.25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8" t="e">
        <f t="shared" si="504"/>
        <v>#N/A</v>
      </c>
    </row>
    <row r="6367" spans="1:6" x14ac:dyDescent="0.25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8" t="e">
        <f t="shared" si="504"/>
        <v>#N/A</v>
      </c>
    </row>
    <row r="6368" spans="1:6" x14ac:dyDescent="0.25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8" t="e">
        <f t="shared" si="504"/>
        <v>#N/A</v>
      </c>
    </row>
    <row r="6369" spans="1:6" x14ac:dyDescent="0.25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8" t="e">
        <f t="shared" si="504"/>
        <v>#N/A</v>
      </c>
    </row>
    <row r="6370" spans="1:6" x14ac:dyDescent="0.25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8" t="e">
        <f t="shared" si="504"/>
        <v>#N/A</v>
      </c>
    </row>
    <row r="6371" spans="1:6" x14ac:dyDescent="0.25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8" t="e">
        <f t="shared" si="504"/>
        <v>#N/A</v>
      </c>
    </row>
    <row r="6372" spans="1:6" x14ac:dyDescent="0.25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8" t="e">
        <f t="shared" si="504"/>
        <v>#N/A</v>
      </c>
    </row>
    <row r="6373" spans="1:6" x14ac:dyDescent="0.25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8" t="e">
        <f t="shared" si="504"/>
        <v>#N/A</v>
      </c>
    </row>
    <row r="6374" spans="1:6" x14ac:dyDescent="0.25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8" t="e">
        <f t="shared" si="504"/>
        <v>#N/A</v>
      </c>
    </row>
    <row r="6375" spans="1:6" x14ac:dyDescent="0.25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8" t="e">
        <f t="shared" si="504"/>
        <v>#N/A</v>
      </c>
    </row>
    <row r="6376" spans="1:6" x14ac:dyDescent="0.25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8" t="e">
        <f t="shared" si="504"/>
        <v>#N/A</v>
      </c>
    </row>
    <row r="6377" spans="1:6" x14ac:dyDescent="0.25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8" t="e">
        <f t="shared" si="504"/>
        <v>#N/A</v>
      </c>
    </row>
    <row r="6378" spans="1:6" x14ac:dyDescent="0.25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8" t="e">
        <f t="shared" si="504"/>
        <v>#N/A</v>
      </c>
    </row>
    <row r="6379" spans="1:6" x14ac:dyDescent="0.25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8" t="e">
        <f t="shared" si="504"/>
        <v>#N/A</v>
      </c>
    </row>
    <row r="6380" spans="1:6" x14ac:dyDescent="0.25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8" t="e">
        <f t="shared" si="504"/>
        <v>#N/A</v>
      </c>
    </row>
    <row r="6381" spans="1:6" x14ac:dyDescent="0.25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8" t="e">
        <f t="shared" si="504"/>
        <v>#N/A</v>
      </c>
    </row>
    <row r="6382" spans="1:6" x14ac:dyDescent="0.25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8" t="e">
        <f t="shared" si="504"/>
        <v>#N/A</v>
      </c>
    </row>
    <row r="6383" spans="1:6" x14ac:dyDescent="0.25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8" t="e">
        <f t="shared" si="504"/>
        <v>#N/A</v>
      </c>
    </row>
    <row r="6384" spans="1:6" x14ac:dyDescent="0.25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8" t="e">
        <f t="shared" si="504"/>
        <v>#N/A</v>
      </c>
    </row>
    <row r="6385" spans="1:6" x14ac:dyDescent="0.25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8" t="e">
        <f t="shared" si="504"/>
        <v>#N/A</v>
      </c>
    </row>
    <row r="6386" spans="1:6" x14ac:dyDescent="0.25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8" t="e">
        <f t="shared" si="504"/>
        <v>#N/A</v>
      </c>
    </row>
    <row r="6387" spans="1:6" x14ac:dyDescent="0.25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8" t="e">
        <f t="shared" si="504"/>
        <v>#N/A</v>
      </c>
    </row>
    <row r="6388" spans="1:6" x14ac:dyDescent="0.25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8" t="e">
        <f t="shared" si="504"/>
        <v>#N/A</v>
      </c>
    </row>
    <row r="6389" spans="1:6" x14ac:dyDescent="0.25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8" t="e">
        <f t="shared" si="504"/>
        <v>#N/A</v>
      </c>
    </row>
    <row r="6390" spans="1:6" x14ac:dyDescent="0.25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8" t="e">
        <f t="shared" si="504"/>
        <v>#N/A</v>
      </c>
    </row>
    <row r="6391" spans="1:6" x14ac:dyDescent="0.25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8" t="e">
        <f t="shared" si="504"/>
        <v>#N/A</v>
      </c>
    </row>
    <row r="6392" spans="1:6" x14ac:dyDescent="0.25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8" t="e">
        <f t="shared" si="504"/>
        <v>#N/A</v>
      </c>
    </row>
    <row r="6393" spans="1:6" x14ac:dyDescent="0.25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8" t="e">
        <f t="shared" si="504"/>
        <v>#N/A</v>
      </c>
    </row>
    <row r="6394" spans="1:6" x14ac:dyDescent="0.25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8" t="e">
        <f t="shared" si="504"/>
        <v>#N/A</v>
      </c>
    </row>
    <row r="6395" spans="1:6" x14ac:dyDescent="0.25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8" t="e">
        <f t="shared" si="504"/>
        <v>#N/A</v>
      </c>
    </row>
    <row r="6396" spans="1:6" x14ac:dyDescent="0.25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8" t="e">
        <f t="shared" si="504"/>
        <v>#N/A</v>
      </c>
    </row>
    <row r="6397" spans="1:6" x14ac:dyDescent="0.25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8" t="e">
        <f t="shared" si="504"/>
        <v>#N/A</v>
      </c>
    </row>
    <row r="6398" spans="1:6" x14ac:dyDescent="0.25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8" t="e">
        <f t="shared" si="504"/>
        <v>#N/A</v>
      </c>
    </row>
    <row r="6399" spans="1:6" x14ac:dyDescent="0.25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8" t="e">
        <f t="shared" si="504"/>
        <v>#N/A</v>
      </c>
    </row>
    <row r="6400" spans="1:6" x14ac:dyDescent="0.25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8" t="e">
        <f t="shared" si="504"/>
        <v>#N/A</v>
      </c>
    </row>
    <row r="6401" spans="1:6" x14ac:dyDescent="0.25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8" t="e">
        <f t="shared" si="504"/>
        <v>#N/A</v>
      </c>
    </row>
    <row r="6402" spans="1:6" x14ac:dyDescent="0.25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8" t="e">
        <f t="shared" si="504"/>
        <v>#N/A</v>
      </c>
    </row>
    <row r="6403" spans="1:6" x14ac:dyDescent="0.25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8" t="e">
        <f t="shared" si="504"/>
        <v>#N/A</v>
      </c>
    </row>
    <row r="6404" spans="1:6" x14ac:dyDescent="0.25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8" t="e">
        <f t="shared" si="504"/>
        <v>#N/A</v>
      </c>
    </row>
    <row r="6405" spans="1:6" x14ac:dyDescent="0.25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8" t="e">
        <f t="shared" si="504"/>
        <v>#N/A</v>
      </c>
    </row>
    <row r="6406" spans="1:6" x14ac:dyDescent="0.25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8" t="e">
        <f t="shared" si="504"/>
        <v>#N/A</v>
      </c>
    </row>
    <row r="6407" spans="1:6" x14ac:dyDescent="0.25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8" t="e">
        <f t="shared" si="504"/>
        <v>#N/A</v>
      </c>
    </row>
    <row r="6408" spans="1:6" x14ac:dyDescent="0.25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8" t="e">
        <f t="shared" si="504"/>
        <v>#N/A</v>
      </c>
    </row>
    <row r="6409" spans="1:6" x14ac:dyDescent="0.25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8" t="e">
        <f t="shared" si="504"/>
        <v>#N/A</v>
      </c>
    </row>
    <row r="6410" spans="1:6" x14ac:dyDescent="0.25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8" t="e">
        <f t="shared" ref="F6410:F6473" si="509">E6410*SUM(P6410:Q6410)</f>
        <v>#N/A</v>
      </c>
    </row>
    <row r="6411" spans="1:6" x14ac:dyDescent="0.25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8" t="e">
        <f t="shared" si="509"/>
        <v>#N/A</v>
      </c>
    </row>
    <row r="6412" spans="1:6" x14ac:dyDescent="0.25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8" t="e">
        <f t="shared" si="509"/>
        <v>#N/A</v>
      </c>
    </row>
    <row r="6413" spans="1:6" x14ac:dyDescent="0.25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8" t="e">
        <f t="shared" si="509"/>
        <v>#N/A</v>
      </c>
    </row>
    <row r="6414" spans="1:6" x14ac:dyDescent="0.25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8" t="e">
        <f t="shared" si="509"/>
        <v>#N/A</v>
      </c>
    </row>
    <row r="6415" spans="1:6" x14ac:dyDescent="0.25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8" t="e">
        <f t="shared" si="509"/>
        <v>#N/A</v>
      </c>
    </row>
    <row r="6416" spans="1:6" x14ac:dyDescent="0.25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8" t="e">
        <f t="shared" si="509"/>
        <v>#N/A</v>
      </c>
    </row>
    <row r="6417" spans="1:6" x14ac:dyDescent="0.25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8" t="e">
        <f t="shared" si="509"/>
        <v>#N/A</v>
      </c>
    </row>
    <row r="6418" spans="1:6" x14ac:dyDescent="0.25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8" t="e">
        <f t="shared" si="509"/>
        <v>#N/A</v>
      </c>
    </row>
    <row r="6419" spans="1:6" x14ac:dyDescent="0.25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8" t="e">
        <f t="shared" si="509"/>
        <v>#N/A</v>
      </c>
    </row>
    <row r="6420" spans="1:6" x14ac:dyDescent="0.25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8" t="e">
        <f t="shared" si="509"/>
        <v>#N/A</v>
      </c>
    </row>
    <row r="6421" spans="1:6" x14ac:dyDescent="0.25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8" t="e">
        <f t="shared" si="509"/>
        <v>#N/A</v>
      </c>
    </row>
    <row r="6422" spans="1:6" x14ac:dyDescent="0.25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8" t="e">
        <f t="shared" si="509"/>
        <v>#N/A</v>
      </c>
    </row>
    <row r="6423" spans="1:6" x14ac:dyDescent="0.25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8" t="e">
        <f t="shared" si="509"/>
        <v>#N/A</v>
      </c>
    </row>
    <row r="6424" spans="1:6" x14ac:dyDescent="0.25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8" t="e">
        <f t="shared" si="509"/>
        <v>#N/A</v>
      </c>
    </row>
    <row r="6425" spans="1:6" x14ac:dyDescent="0.25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8" t="e">
        <f t="shared" si="509"/>
        <v>#N/A</v>
      </c>
    </row>
    <row r="6426" spans="1:6" x14ac:dyDescent="0.25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8" t="e">
        <f t="shared" si="509"/>
        <v>#N/A</v>
      </c>
    </row>
    <row r="6427" spans="1:6" x14ac:dyDescent="0.25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8" t="e">
        <f t="shared" si="509"/>
        <v>#N/A</v>
      </c>
    </row>
    <row r="6428" spans="1:6" x14ac:dyDescent="0.25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8" t="e">
        <f t="shared" si="509"/>
        <v>#N/A</v>
      </c>
    </row>
    <row r="6429" spans="1:6" x14ac:dyDescent="0.25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8" t="e">
        <f t="shared" si="509"/>
        <v>#N/A</v>
      </c>
    </row>
    <row r="6430" spans="1:6" x14ac:dyDescent="0.25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8" t="e">
        <f t="shared" si="509"/>
        <v>#N/A</v>
      </c>
    </row>
    <row r="6431" spans="1:6" x14ac:dyDescent="0.25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8" t="e">
        <f t="shared" si="509"/>
        <v>#N/A</v>
      </c>
    </row>
    <row r="6432" spans="1:6" x14ac:dyDescent="0.25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8" t="e">
        <f t="shared" si="509"/>
        <v>#N/A</v>
      </c>
    </row>
    <row r="6433" spans="1:6" x14ac:dyDescent="0.25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8" t="e">
        <f t="shared" si="509"/>
        <v>#N/A</v>
      </c>
    </row>
    <row r="6434" spans="1:6" x14ac:dyDescent="0.25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8" t="e">
        <f t="shared" si="509"/>
        <v>#N/A</v>
      </c>
    </row>
    <row r="6435" spans="1:6" x14ac:dyDescent="0.25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8" t="e">
        <f t="shared" si="509"/>
        <v>#N/A</v>
      </c>
    </row>
    <row r="6436" spans="1:6" x14ac:dyDescent="0.25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8" t="e">
        <f t="shared" si="509"/>
        <v>#N/A</v>
      </c>
    </row>
    <row r="6437" spans="1:6" x14ac:dyDescent="0.25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8" t="e">
        <f t="shared" si="509"/>
        <v>#N/A</v>
      </c>
    </row>
    <row r="6438" spans="1:6" x14ac:dyDescent="0.25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8" t="e">
        <f t="shared" si="509"/>
        <v>#N/A</v>
      </c>
    </row>
    <row r="6439" spans="1:6" x14ac:dyDescent="0.25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8" t="e">
        <f t="shared" si="509"/>
        <v>#N/A</v>
      </c>
    </row>
    <row r="6440" spans="1:6" x14ac:dyDescent="0.25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8" t="e">
        <f t="shared" si="509"/>
        <v>#N/A</v>
      </c>
    </row>
    <row r="6441" spans="1:6" x14ac:dyDescent="0.25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8" t="e">
        <f t="shared" si="509"/>
        <v>#N/A</v>
      </c>
    </row>
    <row r="6442" spans="1:6" x14ac:dyDescent="0.25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8" t="e">
        <f t="shared" si="509"/>
        <v>#N/A</v>
      </c>
    </row>
    <row r="6443" spans="1:6" x14ac:dyDescent="0.25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8" t="e">
        <f t="shared" si="509"/>
        <v>#N/A</v>
      </c>
    </row>
    <row r="6444" spans="1:6" x14ac:dyDescent="0.25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8" t="e">
        <f t="shared" si="509"/>
        <v>#N/A</v>
      </c>
    </row>
    <row r="6445" spans="1:6" x14ac:dyDescent="0.25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8" t="e">
        <f t="shared" si="509"/>
        <v>#N/A</v>
      </c>
    </row>
    <row r="6446" spans="1:6" x14ac:dyDescent="0.25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8" t="e">
        <f t="shared" si="509"/>
        <v>#N/A</v>
      </c>
    </row>
    <row r="6447" spans="1:6" x14ac:dyDescent="0.25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8" t="e">
        <f t="shared" si="509"/>
        <v>#N/A</v>
      </c>
    </row>
    <row r="6448" spans="1:6" x14ac:dyDescent="0.25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8" t="e">
        <f t="shared" si="509"/>
        <v>#N/A</v>
      </c>
    </row>
    <row r="6449" spans="1:6" x14ac:dyDescent="0.25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8" t="e">
        <f t="shared" si="509"/>
        <v>#N/A</v>
      </c>
    </row>
    <row r="6450" spans="1:6" x14ac:dyDescent="0.25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8" t="e">
        <f t="shared" si="509"/>
        <v>#N/A</v>
      </c>
    </row>
    <row r="6451" spans="1:6" x14ac:dyDescent="0.25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8" t="e">
        <f t="shared" si="509"/>
        <v>#N/A</v>
      </c>
    </row>
    <row r="6452" spans="1:6" x14ac:dyDescent="0.25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8" t="e">
        <f t="shared" si="509"/>
        <v>#N/A</v>
      </c>
    </row>
    <row r="6453" spans="1:6" x14ac:dyDescent="0.25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8" t="e">
        <f t="shared" si="509"/>
        <v>#N/A</v>
      </c>
    </row>
    <row r="6454" spans="1:6" x14ac:dyDescent="0.25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8" t="e">
        <f t="shared" si="509"/>
        <v>#N/A</v>
      </c>
    </row>
    <row r="6455" spans="1:6" x14ac:dyDescent="0.25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8" t="e">
        <f t="shared" si="509"/>
        <v>#N/A</v>
      </c>
    </row>
    <row r="6456" spans="1:6" x14ac:dyDescent="0.25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8" t="e">
        <f t="shared" si="509"/>
        <v>#N/A</v>
      </c>
    </row>
    <row r="6457" spans="1:6" x14ac:dyDescent="0.25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8" t="e">
        <f t="shared" si="509"/>
        <v>#N/A</v>
      </c>
    </row>
    <row r="6458" spans="1:6" x14ac:dyDescent="0.25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8" t="e">
        <f t="shared" si="509"/>
        <v>#N/A</v>
      </c>
    </row>
    <row r="6459" spans="1:6" x14ac:dyDescent="0.25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8" t="e">
        <f t="shared" si="509"/>
        <v>#N/A</v>
      </c>
    </row>
    <row r="6460" spans="1:6" x14ac:dyDescent="0.25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8" t="e">
        <f t="shared" si="509"/>
        <v>#N/A</v>
      </c>
    </row>
    <row r="6461" spans="1:6" x14ac:dyDescent="0.25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8" t="e">
        <f t="shared" si="509"/>
        <v>#N/A</v>
      </c>
    </row>
    <row r="6462" spans="1:6" x14ac:dyDescent="0.25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8" t="e">
        <f t="shared" si="509"/>
        <v>#N/A</v>
      </c>
    </row>
    <row r="6463" spans="1:6" x14ac:dyDescent="0.25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8" t="e">
        <f t="shared" si="509"/>
        <v>#N/A</v>
      </c>
    </row>
    <row r="6464" spans="1:6" x14ac:dyDescent="0.25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8" t="e">
        <f t="shared" si="509"/>
        <v>#N/A</v>
      </c>
    </row>
    <row r="6465" spans="1:6" x14ac:dyDescent="0.25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8" t="e">
        <f t="shared" si="509"/>
        <v>#N/A</v>
      </c>
    </row>
    <row r="6466" spans="1:6" x14ac:dyDescent="0.25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8" t="e">
        <f t="shared" si="509"/>
        <v>#N/A</v>
      </c>
    </row>
    <row r="6467" spans="1:6" x14ac:dyDescent="0.25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8" t="e">
        <f t="shared" si="509"/>
        <v>#N/A</v>
      </c>
    </row>
    <row r="6468" spans="1:6" x14ac:dyDescent="0.25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8" t="e">
        <f t="shared" si="509"/>
        <v>#N/A</v>
      </c>
    </row>
    <row r="6469" spans="1:6" x14ac:dyDescent="0.25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8" t="e">
        <f t="shared" si="509"/>
        <v>#N/A</v>
      </c>
    </row>
    <row r="6470" spans="1:6" x14ac:dyDescent="0.25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8" t="e">
        <f t="shared" si="509"/>
        <v>#N/A</v>
      </c>
    </row>
    <row r="6471" spans="1:6" x14ac:dyDescent="0.25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8" t="e">
        <f t="shared" si="509"/>
        <v>#N/A</v>
      </c>
    </row>
    <row r="6472" spans="1:6" x14ac:dyDescent="0.25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8" t="e">
        <f t="shared" si="509"/>
        <v>#N/A</v>
      </c>
    </row>
    <row r="6473" spans="1:6" x14ac:dyDescent="0.25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8" t="e">
        <f t="shared" si="509"/>
        <v>#N/A</v>
      </c>
    </row>
    <row r="6474" spans="1:6" x14ac:dyDescent="0.25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8" t="e">
        <f t="shared" ref="F6474:F6537" si="514">E6474*SUM(P6474:Q6474)</f>
        <v>#N/A</v>
      </c>
    </row>
    <row r="6475" spans="1:6" x14ac:dyDescent="0.25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8" t="e">
        <f t="shared" si="514"/>
        <v>#N/A</v>
      </c>
    </row>
    <row r="6476" spans="1:6" x14ac:dyDescent="0.25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8" t="e">
        <f t="shared" si="514"/>
        <v>#N/A</v>
      </c>
    </row>
    <row r="6477" spans="1:6" x14ac:dyDescent="0.25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8" t="e">
        <f t="shared" si="514"/>
        <v>#N/A</v>
      </c>
    </row>
    <row r="6478" spans="1:6" x14ac:dyDescent="0.25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8" t="e">
        <f t="shared" si="514"/>
        <v>#N/A</v>
      </c>
    </row>
    <row r="6479" spans="1:6" x14ac:dyDescent="0.25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8" t="e">
        <f t="shared" si="514"/>
        <v>#N/A</v>
      </c>
    </row>
    <row r="6480" spans="1:6" x14ac:dyDescent="0.25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8" t="e">
        <f t="shared" si="514"/>
        <v>#N/A</v>
      </c>
    </row>
    <row r="6481" spans="1:6" x14ac:dyDescent="0.25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8" t="e">
        <f t="shared" si="514"/>
        <v>#N/A</v>
      </c>
    </row>
    <row r="6482" spans="1:6" x14ac:dyDescent="0.25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8" t="e">
        <f t="shared" si="514"/>
        <v>#N/A</v>
      </c>
    </row>
    <row r="6483" spans="1:6" x14ac:dyDescent="0.25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8" t="e">
        <f t="shared" si="514"/>
        <v>#N/A</v>
      </c>
    </row>
    <row r="6484" spans="1:6" x14ac:dyDescent="0.25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8" t="e">
        <f t="shared" si="514"/>
        <v>#N/A</v>
      </c>
    </row>
    <row r="6485" spans="1:6" x14ac:dyDescent="0.25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8" t="e">
        <f t="shared" si="514"/>
        <v>#N/A</v>
      </c>
    </row>
    <row r="6486" spans="1:6" x14ac:dyDescent="0.25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8" t="e">
        <f t="shared" si="514"/>
        <v>#N/A</v>
      </c>
    </row>
    <row r="6487" spans="1:6" x14ac:dyDescent="0.25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8" t="e">
        <f t="shared" si="514"/>
        <v>#N/A</v>
      </c>
    </row>
    <row r="6488" spans="1:6" x14ac:dyDescent="0.25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8" t="e">
        <f t="shared" si="514"/>
        <v>#N/A</v>
      </c>
    </row>
    <row r="6489" spans="1:6" x14ac:dyDescent="0.25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8" t="e">
        <f t="shared" si="514"/>
        <v>#N/A</v>
      </c>
    </row>
    <row r="6490" spans="1:6" x14ac:dyDescent="0.25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8" t="e">
        <f t="shared" si="514"/>
        <v>#N/A</v>
      </c>
    </row>
    <row r="6491" spans="1:6" x14ac:dyDescent="0.25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8" t="e">
        <f t="shared" si="514"/>
        <v>#N/A</v>
      </c>
    </row>
    <row r="6492" spans="1:6" x14ac:dyDescent="0.25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8" t="e">
        <f t="shared" si="514"/>
        <v>#N/A</v>
      </c>
    </row>
    <row r="6493" spans="1:6" x14ac:dyDescent="0.25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8" t="e">
        <f t="shared" si="514"/>
        <v>#N/A</v>
      </c>
    </row>
    <row r="6494" spans="1:6" x14ac:dyDescent="0.25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8" t="e">
        <f t="shared" si="514"/>
        <v>#N/A</v>
      </c>
    </row>
    <row r="6495" spans="1:6" x14ac:dyDescent="0.25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8" t="e">
        <f t="shared" si="514"/>
        <v>#N/A</v>
      </c>
    </row>
    <row r="6496" spans="1:6" x14ac:dyDescent="0.25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8" t="e">
        <f t="shared" si="514"/>
        <v>#N/A</v>
      </c>
    </row>
    <row r="6497" spans="1:6" x14ac:dyDescent="0.25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8" t="e">
        <f t="shared" si="514"/>
        <v>#N/A</v>
      </c>
    </row>
    <row r="6498" spans="1:6" x14ac:dyDescent="0.25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8" t="e">
        <f t="shared" si="514"/>
        <v>#N/A</v>
      </c>
    </row>
    <row r="6499" spans="1:6" x14ac:dyDescent="0.25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8" t="e">
        <f t="shared" si="514"/>
        <v>#N/A</v>
      </c>
    </row>
    <row r="6500" spans="1:6" x14ac:dyDescent="0.25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8" t="e">
        <f t="shared" si="514"/>
        <v>#N/A</v>
      </c>
    </row>
    <row r="6501" spans="1:6" x14ac:dyDescent="0.25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8" t="e">
        <f t="shared" si="514"/>
        <v>#N/A</v>
      </c>
    </row>
    <row r="6502" spans="1:6" x14ac:dyDescent="0.25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8" t="e">
        <f t="shared" si="514"/>
        <v>#N/A</v>
      </c>
    </row>
    <row r="6503" spans="1:6" x14ac:dyDescent="0.25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8" t="e">
        <f t="shared" si="514"/>
        <v>#N/A</v>
      </c>
    </row>
    <row r="6504" spans="1:6" x14ac:dyDescent="0.25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8" t="e">
        <f t="shared" si="514"/>
        <v>#N/A</v>
      </c>
    </row>
    <row r="6505" spans="1:6" x14ac:dyDescent="0.25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8" t="e">
        <f t="shared" si="514"/>
        <v>#N/A</v>
      </c>
    </row>
    <row r="6506" spans="1:6" x14ac:dyDescent="0.25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8" t="e">
        <f t="shared" si="514"/>
        <v>#N/A</v>
      </c>
    </row>
    <row r="6507" spans="1:6" x14ac:dyDescent="0.25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8" t="e">
        <f t="shared" si="514"/>
        <v>#N/A</v>
      </c>
    </row>
    <row r="6508" spans="1:6" x14ac:dyDescent="0.25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8" t="e">
        <f t="shared" si="514"/>
        <v>#N/A</v>
      </c>
    </row>
    <row r="6509" spans="1:6" x14ac:dyDescent="0.25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8" t="e">
        <f t="shared" si="514"/>
        <v>#N/A</v>
      </c>
    </row>
    <row r="6510" spans="1:6" x14ac:dyDescent="0.25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8" t="e">
        <f t="shared" si="514"/>
        <v>#N/A</v>
      </c>
    </row>
    <row r="6511" spans="1:6" x14ac:dyDescent="0.25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8" t="e">
        <f t="shared" si="514"/>
        <v>#N/A</v>
      </c>
    </row>
    <row r="6512" spans="1:6" x14ac:dyDescent="0.25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8" t="e">
        <f t="shared" si="514"/>
        <v>#N/A</v>
      </c>
    </row>
    <row r="6513" spans="1:6" x14ac:dyDescent="0.25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8" t="e">
        <f t="shared" si="514"/>
        <v>#N/A</v>
      </c>
    </row>
    <row r="6514" spans="1:6" x14ac:dyDescent="0.25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8" t="e">
        <f t="shared" si="514"/>
        <v>#N/A</v>
      </c>
    </row>
    <row r="6515" spans="1:6" x14ac:dyDescent="0.25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8" t="e">
        <f t="shared" si="514"/>
        <v>#N/A</v>
      </c>
    </row>
    <row r="6516" spans="1:6" x14ac:dyDescent="0.25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8" t="e">
        <f t="shared" si="514"/>
        <v>#N/A</v>
      </c>
    </row>
    <row r="6517" spans="1:6" x14ac:dyDescent="0.25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8" t="e">
        <f t="shared" si="514"/>
        <v>#N/A</v>
      </c>
    </row>
    <row r="6518" spans="1:6" x14ac:dyDescent="0.25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8" t="e">
        <f t="shared" si="514"/>
        <v>#N/A</v>
      </c>
    </row>
    <row r="6519" spans="1:6" x14ac:dyDescent="0.25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8" t="e">
        <f t="shared" si="514"/>
        <v>#N/A</v>
      </c>
    </row>
    <row r="6520" spans="1:6" x14ac:dyDescent="0.25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8" t="e">
        <f t="shared" si="514"/>
        <v>#N/A</v>
      </c>
    </row>
    <row r="6521" spans="1:6" x14ac:dyDescent="0.25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8" t="e">
        <f t="shared" si="514"/>
        <v>#N/A</v>
      </c>
    </row>
    <row r="6522" spans="1:6" x14ac:dyDescent="0.25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8" t="e">
        <f t="shared" si="514"/>
        <v>#N/A</v>
      </c>
    </row>
    <row r="6523" spans="1:6" x14ac:dyDescent="0.25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8" t="e">
        <f t="shared" si="514"/>
        <v>#N/A</v>
      </c>
    </row>
    <row r="6524" spans="1:6" x14ac:dyDescent="0.25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8" t="e">
        <f t="shared" si="514"/>
        <v>#N/A</v>
      </c>
    </row>
    <row r="6525" spans="1:6" x14ac:dyDescent="0.25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8" t="e">
        <f t="shared" si="514"/>
        <v>#N/A</v>
      </c>
    </row>
    <row r="6526" spans="1:6" x14ac:dyDescent="0.25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8" t="e">
        <f t="shared" si="514"/>
        <v>#N/A</v>
      </c>
    </row>
    <row r="6527" spans="1:6" x14ac:dyDescent="0.25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8" t="e">
        <f t="shared" si="514"/>
        <v>#N/A</v>
      </c>
    </row>
    <row r="6528" spans="1:6" x14ac:dyDescent="0.25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8" t="e">
        <f t="shared" si="514"/>
        <v>#N/A</v>
      </c>
    </row>
    <row r="6529" spans="1:6" x14ac:dyDescent="0.25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8" t="e">
        <f t="shared" si="514"/>
        <v>#N/A</v>
      </c>
    </row>
    <row r="6530" spans="1:6" x14ac:dyDescent="0.25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8" t="e">
        <f t="shared" si="514"/>
        <v>#N/A</v>
      </c>
    </row>
    <row r="6531" spans="1:6" x14ac:dyDescent="0.25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8" t="e">
        <f t="shared" si="514"/>
        <v>#N/A</v>
      </c>
    </row>
    <row r="6532" spans="1:6" x14ac:dyDescent="0.25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8" t="e">
        <f t="shared" si="514"/>
        <v>#N/A</v>
      </c>
    </row>
    <row r="6533" spans="1:6" x14ac:dyDescent="0.25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8" t="e">
        <f t="shared" si="514"/>
        <v>#N/A</v>
      </c>
    </row>
    <row r="6534" spans="1:6" x14ac:dyDescent="0.25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8" t="e">
        <f t="shared" si="514"/>
        <v>#N/A</v>
      </c>
    </row>
    <row r="6535" spans="1:6" x14ac:dyDescent="0.25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8" t="e">
        <f t="shared" si="514"/>
        <v>#N/A</v>
      </c>
    </row>
    <row r="6536" spans="1:6" x14ac:dyDescent="0.25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8" t="e">
        <f t="shared" si="514"/>
        <v>#N/A</v>
      </c>
    </row>
    <row r="6537" spans="1:6" x14ac:dyDescent="0.25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8" t="e">
        <f t="shared" si="514"/>
        <v>#N/A</v>
      </c>
    </row>
    <row r="6538" spans="1:6" x14ac:dyDescent="0.25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8" t="e">
        <f t="shared" ref="F6538:F6601" si="519">E6538*SUM(P6538:Q6538)</f>
        <v>#N/A</v>
      </c>
    </row>
    <row r="6539" spans="1:6" x14ac:dyDescent="0.25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8" t="e">
        <f t="shared" si="519"/>
        <v>#N/A</v>
      </c>
    </row>
    <row r="6540" spans="1:6" x14ac:dyDescent="0.25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8" t="e">
        <f t="shared" si="519"/>
        <v>#N/A</v>
      </c>
    </row>
    <row r="6541" spans="1:6" x14ac:dyDescent="0.25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8" t="e">
        <f t="shared" si="519"/>
        <v>#N/A</v>
      </c>
    </row>
    <row r="6542" spans="1:6" x14ac:dyDescent="0.25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8" t="e">
        <f t="shared" si="519"/>
        <v>#N/A</v>
      </c>
    </row>
    <row r="6543" spans="1:6" x14ac:dyDescent="0.25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8" t="e">
        <f t="shared" si="519"/>
        <v>#N/A</v>
      </c>
    </row>
    <row r="6544" spans="1:6" x14ac:dyDescent="0.25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8" t="e">
        <f t="shared" si="519"/>
        <v>#N/A</v>
      </c>
    </row>
    <row r="6545" spans="1:6" x14ac:dyDescent="0.25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8" t="e">
        <f t="shared" si="519"/>
        <v>#N/A</v>
      </c>
    </row>
    <row r="6546" spans="1:6" x14ac:dyDescent="0.25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8" t="e">
        <f t="shared" si="519"/>
        <v>#N/A</v>
      </c>
    </row>
    <row r="6547" spans="1:6" x14ac:dyDescent="0.25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8" t="e">
        <f t="shared" si="519"/>
        <v>#N/A</v>
      </c>
    </row>
    <row r="6548" spans="1:6" x14ac:dyDescent="0.25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8" t="e">
        <f t="shared" si="519"/>
        <v>#N/A</v>
      </c>
    </row>
    <row r="6549" spans="1:6" x14ac:dyDescent="0.25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8" t="e">
        <f t="shared" si="519"/>
        <v>#N/A</v>
      </c>
    </row>
    <row r="6550" spans="1:6" x14ac:dyDescent="0.25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8" t="e">
        <f t="shared" si="519"/>
        <v>#N/A</v>
      </c>
    </row>
    <row r="6551" spans="1:6" x14ac:dyDescent="0.25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8" t="e">
        <f t="shared" si="519"/>
        <v>#N/A</v>
      </c>
    </row>
    <row r="6552" spans="1:6" x14ac:dyDescent="0.25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8" t="e">
        <f t="shared" si="519"/>
        <v>#N/A</v>
      </c>
    </row>
    <row r="6553" spans="1:6" x14ac:dyDescent="0.25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8" t="e">
        <f t="shared" si="519"/>
        <v>#N/A</v>
      </c>
    </row>
    <row r="6554" spans="1:6" x14ac:dyDescent="0.25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8" t="e">
        <f t="shared" si="519"/>
        <v>#N/A</v>
      </c>
    </row>
    <row r="6555" spans="1:6" x14ac:dyDescent="0.25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8" t="e">
        <f t="shared" si="519"/>
        <v>#N/A</v>
      </c>
    </row>
    <row r="6556" spans="1:6" x14ac:dyDescent="0.25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8" t="e">
        <f t="shared" si="519"/>
        <v>#N/A</v>
      </c>
    </row>
    <row r="6557" spans="1:6" x14ac:dyDescent="0.25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8" t="e">
        <f t="shared" si="519"/>
        <v>#N/A</v>
      </c>
    </row>
    <row r="6558" spans="1:6" x14ac:dyDescent="0.25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8" t="e">
        <f t="shared" si="519"/>
        <v>#N/A</v>
      </c>
    </row>
    <row r="6559" spans="1:6" x14ac:dyDescent="0.25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8" t="e">
        <f t="shared" si="519"/>
        <v>#N/A</v>
      </c>
    </row>
    <row r="6560" spans="1:6" x14ac:dyDescent="0.25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8" t="e">
        <f t="shared" si="519"/>
        <v>#N/A</v>
      </c>
    </row>
    <row r="6561" spans="1:6" x14ac:dyDescent="0.25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8" t="e">
        <f t="shared" si="519"/>
        <v>#N/A</v>
      </c>
    </row>
    <row r="6562" spans="1:6" x14ac:dyDescent="0.25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8" t="e">
        <f t="shared" si="519"/>
        <v>#N/A</v>
      </c>
    </row>
    <row r="6563" spans="1:6" x14ac:dyDescent="0.25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8" t="e">
        <f t="shared" si="519"/>
        <v>#N/A</v>
      </c>
    </row>
    <row r="6564" spans="1:6" x14ac:dyDescent="0.25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8" t="e">
        <f t="shared" si="519"/>
        <v>#N/A</v>
      </c>
    </row>
    <row r="6565" spans="1:6" x14ac:dyDescent="0.25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8" t="e">
        <f t="shared" si="519"/>
        <v>#N/A</v>
      </c>
    </row>
    <row r="6566" spans="1:6" x14ac:dyDescent="0.25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8" t="e">
        <f t="shared" si="519"/>
        <v>#N/A</v>
      </c>
    </row>
    <row r="6567" spans="1:6" x14ac:dyDescent="0.25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8" t="e">
        <f t="shared" si="519"/>
        <v>#N/A</v>
      </c>
    </row>
    <row r="6568" spans="1:6" x14ac:dyDescent="0.25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8" t="e">
        <f t="shared" si="519"/>
        <v>#N/A</v>
      </c>
    </row>
    <row r="6569" spans="1:6" x14ac:dyDescent="0.25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8" t="e">
        <f t="shared" si="519"/>
        <v>#N/A</v>
      </c>
    </row>
    <row r="6570" spans="1:6" x14ac:dyDescent="0.25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8" t="e">
        <f t="shared" si="519"/>
        <v>#N/A</v>
      </c>
    </row>
    <row r="6571" spans="1:6" x14ac:dyDescent="0.25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8" t="e">
        <f t="shared" si="519"/>
        <v>#N/A</v>
      </c>
    </row>
    <row r="6572" spans="1:6" x14ac:dyDescent="0.25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8" t="e">
        <f t="shared" si="519"/>
        <v>#N/A</v>
      </c>
    </row>
    <row r="6573" spans="1:6" x14ac:dyDescent="0.25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8" t="e">
        <f t="shared" si="519"/>
        <v>#N/A</v>
      </c>
    </row>
    <row r="6574" spans="1:6" x14ac:dyDescent="0.25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8" t="e">
        <f t="shared" si="519"/>
        <v>#N/A</v>
      </c>
    </row>
    <row r="6575" spans="1:6" x14ac:dyDescent="0.25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8" t="e">
        <f t="shared" si="519"/>
        <v>#N/A</v>
      </c>
    </row>
    <row r="6576" spans="1:6" x14ac:dyDescent="0.25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8" t="e">
        <f t="shared" si="519"/>
        <v>#N/A</v>
      </c>
    </row>
    <row r="6577" spans="1:6" x14ac:dyDescent="0.25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8" t="e">
        <f t="shared" si="519"/>
        <v>#N/A</v>
      </c>
    </row>
    <row r="6578" spans="1:6" x14ac:dyDescent="0.25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8" t="e">
        <f t="shared" si="519"/>
        <v>#N/A</v>
      </c>
    </row>
    <row r="6579" spans="1:6" x14ac:dyDescent="0.25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8" t="e">
        <f t="shared" si="519"/>
        <v>#N/A</v>
      </c>
    </row>
    <row r="6580" spans="1:6" x14ac:dyDescent="0.25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8" t="e">
        <f t="shared" si="519"/>
        <v>#N/A</v>
      </c>
    </row>
    <row r="6581" spans="1:6" x14ac:dyDescent="0.25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8" t="e">
        <f t="shared" si="519"/>
        <v>#N/A</v>
      </c>
    </row>
    <row r="6582" spans="1:6" x14ac:dyDescent="0.25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8" t="e">
        <f t="shared" si="519"/>
        <v>#N/A</v>
      </c>
    </row>
    <row r="6583" spans="1:6" x14ac:dyDescent="0.25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8" t="e">
        <f t="shared" si="519"/>
        <v>#N/A</v>
      </c>
    </row>
    <row r="6584" spans="1:6" x14ac:dyDescent="0.25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8" t="e">
        <f t="shared" si="519"/>
        <v>#N/A</v>
      </c>
    </row>
    <row r="6585" spans="1:6" x14ac:dyDescent="0.25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8" t="e">
        <f t="shared" si="519"/>
        <v>#N/A</v>
      </c>
    </row>
    <row r="6586" spans="1:6" x14ac:dyDescent="0.25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8" t="e">
        <f t="shared" si="519"/>
        <v>#N/A</v>
      </c>
    </row>
    <row r="6587" spans="1:6" x14ac:dyDescent="0.25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8" t="e">
        <f t="shared" si="519"/>
        <v>#N/A</v>
      </c>
    </row>
    <row r="6588" spans="1:6" x14ac:dyDescent="0.25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8" t="e">
        <f t="shared" si="519"/>
        <v>#N/A</v>
      </c>
    </row>
    <row r="6589" spans="1:6" x14ac:dyDescent="0.25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8" t="e">
        <f t="shared" si="519"/>
        <v>#N/A</v>
      </c>
    </row>
    <row r="6590" spans="1:6" x14ac:dyDescent="0.25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8" t="e">
        <f t="shared" si="519"/>
        <v>#N/A</v>
      </c>
    </row>
    <row r="6591" spans="1:6" x14ac:dyDescent="0.25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8" t="e">
        <f t="shared" si="519"/>
        <v>#N/A</v>
      </c>
    </row>
    <row r="6592" spans="1:6" x14ac:dyDescent="0.25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8" t="e">
        <f t="shared" si="519"/>
        <v>#N/A</v>
      </c>
    </row>
    <row r="6593" spans="1:6" x14ac:dyDescent="0.25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8" t="e">
        <f t="shared" si="519"/>
        <v>#N/A</v>
      </c>
    </row>
    <row r="6594" spans="1:6" x14ac:dyDescent="0.25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8" t="e">
        <f t="shared" si="519"/>
        <v>#N/A</v>
      </c>
    </row>
    <row r="6595" spans="1:6" x14ac:dyDescent="0.25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8" t="e">
        <f t="shared" si="519"/>
        <v>#N/A</v>
      </c>
    </row>
    <row r="6596" spans="1:6" x14ac:dyDescent="0.25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8" t="e">
        <f t="shared" si="519"/>
        <v>#N/A</v>
      </c>
    </row>
    <row r="6597" spans="1:6" x14ac:dyDescent="0.25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8" t="e">
        <f t="shared" si="519"/>
        <v>#N/A</v>
      </c>
    </row>
    <row r="6598" spans="1:6" x14ac:dyDescent="0.25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8" t="e">
        <f t="shared" si="519"/>
        <v>#N/A</v>
      </c>
    </row>
    <row r="6599" spans="1:6" x14ac:dyDescent="0.25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8" t="e">
        <f t="shared" si="519"/>
        <v>#N/A</v>
      </c>
    </row>
    <row r="6600" spans="1:6" x14ac:dyDescent="0.25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8" t="e">
        <f t="shared" si="519"/>
        <v>#N/A</v>
      </c>
    </row>
    <row r="6601" spans="1:6" x14ac:dyDescent="0.25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8" t="e">
        <f t="shared" si="519"/>
        <v>#N/A</v>
      </c>
    </row>
    <row r="6602" spans="1:6" x14ac:dyDescent="0.25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8" t="e">
        <f t="shared" ref="F6602:F6665" si="524">E6602*SUM(P6602:Q6602)</f>
        <v>#N/A</v>
      </c>
    </row>
    <row r="6603" spans="1:6" x14ac:dyDescent="0.25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8" t="e">
        <f t="shared" si="524"/>
        <v>#N/A</v>
      </c>
    </row>
    <row r="6604" spans="1:6" x14ac:dyDescent="0.25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8" t="e">
        <f t="shared" si="524"/>
        <v>#N/A</v>
      </c>
    </row>
    <row r="6605" spans="1:6" x14ac:dyDescent="0.25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8" t="e">
        <f t="shared" si="524"/>
        <v>#N/A</v>
      </c>
    </row>
    <row r="6606" spans="1:6" x14ac:dyDescent="0.25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8" t="e">
        <f t="shared" si="524"/>
        <v>#N/A</v>
      </c>
    </row>
    <row r="6607" spans="1:6" x14ac:dyDescent="0.25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8" t="e">
        <f t="shared" si="524"/>
        <v>#N/A</v>
      </c>
    </row>
    <row r="6608" spans="1:6" x14ac:dyDescent="0.25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8" t="e">
        <f t="shared" si="524"/>
        <v>#N/A</v>
      </c>
    </row>
    <row r="6609" spans="1:6" x14ac:dyDescent="0.25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8" t="e">
        <f t="shared" si="524"/>
        <v>#N/A</v>
      </c>
    </row>
    <row r="6610" spans="1:6" x14ac:dyDescent="0.25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8" t="e">
        <f t="shared" si="524"/>
        <v>#N/A</v>
      </c>
    </row>
    <row r="6611" spans="1:6" x14ac:dyDescent="0.25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8" t="e">
        <f t="shared" si="524"/>
        <v>#N/A</v>
      </c>
    </row>
    <row r="6612" spans="1:6" x14ac:dyDescent="0.25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8" t="e">
        <f t="shared" si="524"/>
        <v>#N/A</v>
      </c>
    </row>
    <row r="6613" spans="1:6" x14ac:dyDescent="0.25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8" t="e">
        <f t="shared" si="524"/>
        <v>#N/A</v>
      </c>
    </row>
    <row r="6614" spans="1:6" x14ac:dyDescent="0.25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8" t="e">
        <f t="shared" si="524"/>
        <v>#N/A</v>
      </c>
    </row>
    <row r="6615" spans="1:6" x14ac:dyDescent="0.25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8" t="e">
        <f t="shared" si="524"/>
        <v>#N/A</v>
      </c>
    </row>
    <row r="6616" spans="1:6" x14ac:dyDescent="0.25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8" t="e">
        <f t="shared" si="524"/>
        <v>#N/A</v>
      </c>
    </row>
    <row r="6617" spans="1:6" x14ac:dyDescent="0.25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8" t="e">
        <f t="shared" si="524"/>
        <v>#N/A</v>
      </c>
    </row>
    <row r="6618" spans="1:6" x14ac:dyDescent="0.25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8" t="e">
        <f t="shared" si="524"/>
        <v>#N/A</v>
      </c>
    </row>
    <row r="6619" spans="1:6" x14ac:dyDescent="0.25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8" t="e">
        <f t="shared" si="524"/>
        <v>#N/A</v>
      </c>
    </row>
    <row r="6620" spans="1:6" x14ac:dyDescent="0.25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8" t="e">
        <f t="shared" si="524"/>
        <v>#N/A</v>
      </c>
    </row>
    <row r="6621" spans="1:6" x14ac:dyDescent="0.25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8" t="e">
        <f t="shared" si="524"/>
        <v>#N/A</v>
      </c>
    </row>
    <row r="6622" spans="1:6" x14ac:dyDescent="0.25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8" t="e">
        <f t="shared" si="524"/>
        <v>#N/A</v>
      </c>
    </row>
    <row r="6623" spans="1:6" x14ac:dyDescent="0.25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8" t="e">
        <f t="shared" si="524"/>
        <v>#N/A</v>
      </c>
    </row>
    <row r="6624" spans="1:6" x14ac:dyDescent="0.25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8" t="e">
        <f t="shared" si="524"/>
        <v>#N/A</v>
      </c>
    </row>
    <row r="6625" spans="1:6" x14ac:dyDescent="0.25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8" t="e">
        <f t="shared" si="524"/>
        <v>#N/A</v>
      </c>
    </row>
    <row r="6626" spans="1:6" x14ac:dyDescent="0.25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8" t="e">
        <f t="shared" si="524"/>
        <v>#N/A</v>
      </c>
    </row>
    <row r="6627" spans="1:6" x14ac:dyDescent="0.25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8" t="e">
        <f t="shared" si="524"/>
        <v>#N/A</v>
      </c>
    </row>
    <row r="6628" spans="1:6" x14ac:dyDescent="0.25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8" t="e">
        <f t="shared" si="524"/>
        <v>#N/A</v>
      </c>
    </row>
    <row r="6629" spans="1:6" x14ac:dyDescent="0.25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8" t="e">
        <f t="shared" si="524"/>
        <v>#N/A</v>
      </c>
    </row>
    <row r="6630" spans="1:6" x14ac:dyDescent="0.25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8" t="e">
        <f t="shared" si="524"/>
        <v>#N/A</v>
      </c>
    </row>
    <row r="6631" spans="1:6" x14ac:dyDescent="0.25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8" t="e">
        <f t="shared" si="524"/>
        <v>#N/A</v>
      </c>
    </row>
    <row r="6632" spans="1:6" x14ac:dyDescent="0.25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8" t="e">
        <f t="shared" si="524"/>
        <v>#N/A</v>
      </c>
    </row>
    <row r="6633" spans="1:6" x14ac:dyDescent="0.25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8" t="e">
        <f t="shared" si="524"/>
        <v>#N/A</v>
      </c>
    </row>
    <row r="6634" spans="1:6" x14ac:dyDescent="0.25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8" t="e">
        <f t="shared" si="524"/>
        <v>#N/A</v>
      </c>
    </row>
    <row r="6635" spans="1:6" x14ac:dyDescent="0.25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8" t="e">
        <f t="shared" si="524"/>
        <v>#N/A</v>
      </c>
    </row>
    <row r="6636" spans="1:6" x14ac:dyDescent="0.25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8" t="e">
        <f t="shared" si="524"/>
        <v>#N/A</v>
      </c>
    </row>
    <row r="6637" spans="1:6" x14ac:dyDescent="0.25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8" t="e">
        <f t="shared" si="524"/>
        <v>#N/A</v>
      </c>
    </row>
    <row r="6638" spans="1:6" x14ac:dyDescent="0.25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8" t="e">
        <f t="shared" si="524"/>
        <v>#N/A</v>
      </c>
    </row>
    <row r="6639" spans="1:6" x14ac:dyDescent="0.25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8" t="e">
        <f t="shared" si="524"/>
        <v>#N/A</v>
      </c>
    </row>
    <row r="6640" spans="1:6" x14ac:dyDescent="0.25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8" t="e">
        <f t="shared" si="524"/>
        <v>#N/A</v>
      </c>
    </row>
    <row r="6641" spans="1:6" x14ac:dyDescent="0.25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8" t="e">
        <f t="shared" si="524"/>
        <v>#N/A</v>
      </c>
    </row>
    <row r="6642" spans="1:6" x14ac:dyDescent="0.25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8" t="e">
        <f t="shared" si="524"/>
        <v>#N/A</v>
      </c>
    </row>
    <row r="6643" spans="1:6" x14ac:dyDescent="0.25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8" t="e">
        <f t="shared" si="524"/>
        <v>#N/A</v>
      </c>
    </row>
    <row r="6644" spans="1:6" x14ac:dyDescent="0.25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8" t="e">
        <f t="shared" si="524"/>
        <v>#N/A</v>
      </c>
    </row>
    <row r="6645" spans="1:6" x14ac:dyDescent="0.25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8" t="e">
        <f t="shared" si="524"/>
        <v>#N/A</v>
      </c>
    </row>
    <row r="6646" spans="1:6" x14ac:dyDescent="0.25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8" t="e">
        <f t="shared" si="524"/>
        <v>#N/A</v>
      </c>
    </row>
    <row r="6647" spans="1:6" x14ac:dyDescent="0.25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8" t="e">
        <f t="shared" si="524"/>
        <v>#N/A</v>
      </c>
    </row>
    <row r="6648" spans="1:6" x14ac:dyDescent="0.25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8" t="e">
        <f t="shared" si="524"/>
        <v>#N/A</v>
      </c>
    </row>
    <row r="6649" spans="1:6" x14ac:dyDescent="0.25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8" t="e">
        <f t="shared" si="524"/>
        <v>#N/A</v>
      </c>
    </row>
    <row r="6650" spans="1:6" x14ac:dyDescent="0.25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8" t="e">
        <f t="shared" si="524"/>
        <v>#N/A</v>
      </c>
    </row>
    <row r="6651" spans="1:6" x14ac:dyDescent="0.25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8" t="e">
        <f t="shared" si="524"/>
        <v>#N/A</v>
      </c>
    </row>
    <row r="6652" spans="1:6" x14ac:dyDescent="0.25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8" t="e">
        <f t="shared" si="524"/>
        <v>#N/A</v>
      </c>
    </row>
    <row r="6653" spans="1:6" x14ac:dyDescent="0.25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8" t="e">
        <f t="shared" si="524"/>
        <v>#N/A</v>
      </c>
    </row>
    <row r="6654" spans="1:6" x14ac:dyDescent="0.25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8" t="e">
        <f t="shared" si="524"/>
        <v>#N/A</v>
      </c>
    </row>
    <row r="6655" spans="1:6" x14ac:dyDescent="0.25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8" t="e">
        <f t="shared" si="524"/>
        <v>#N/A</v>
      </c>
    </row>
    <row r="6656" spans="1:6" x14ac:dyDescent="0.25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8" t="e">
        <f t="shared" si="524"/>
        <v>#N/A</v>
      </c>
    </row>
    <row r="6657" spans="1:6" x14ac:dyDescent="0.25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8" t="e">
        <f t="shared" si="524"/>
        <v>#N/A</v>
      </c>
    </row>
    <row r="6658" spans="1:6" x14ac:dyDescent="0.25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8" t="e">
        <f t="shared" si="524"/>
        <v>#N/A</v>
      </c>
    </row>
    <row r="6659" spans="1:6" x14ac:dyDescent="0.25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8" t="e">
        <f t="shared" si="524"/>
        <v>#N/A</v>
      </c>
    </row>
    <row r="6660" spans="1:6" x14ac:dyDescent="0.25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8" t="e">
        <f t="shared" si="524"/>
        <v>#N/A</v>
      </c>
    </row>
    <row r="6661" spans="1:6" x14ac:dyDescent="0.25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8" t="e">
        <f t="shared" si="524"/>
        <v>#N/A</v>
      </c>
    </row>
    <row r="6662" spans="1:6" x14ac:dyDescent="0.25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8" t="e">
        <f t="shared" si="524"/>
        <v>#N/A</v>
      </c>
    </row>
    <row r="6663" spans="1:6" x14ac:dyDescent="0.25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8" t="e">
        <f t="shared" si="524"/>
        <v>#N/A</v>
      </c>
    </row>
    <row r="6664" spans="1:6" x14ac:dyDescent="0.25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8" t="e">
        <f t="shared" si="524"/>
        <v>#N/A</v>
      </c>
    </row>
    <row r="6665" spans="1:6" x14ac:dyDescent="0.25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8" t="e">
        <f t="shared" si="524"/>
        <v>#N/A</v>
      </c>
    </row>
    <row r="6666" spans="1:6" x14ac:dyDescent="0.25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8" t="e">
        <f t="shared" ref="F6666:F6729" si="529">E6666*SUM(P6666:Q6666)</f>
        <v>#N/A</v>
      </c>
    </row>
    <row r="6667" spans="1:6" x14ac:dyDescent="0.25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8" t="e">
        <f t="shared" si="529"/>
        <v>#N/A</v>
      </c>
    </row>
    <row r="6668" spans="1:6" x14ac:dyDescent="0.25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8" t="e">
        <f t="shared" si="529"/>
        <v>#N/A</v>
      </c>
    </row>
    <row r="6669" spans="1:6" x14ac:dyDescent="0.25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8" t="e">
        <f t="shared" si="529"/>
        <v>#N/A</v>
      </c>
    </row>
    <row r="6670" spans="1:6" x14ac:dyDescent="0.25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8" t="e">
        <f t="shared" si="529"/>
        <v>#N/A</v>
      </c>
    </row>
    <row r="6671" spans="1:6" x14ac:dyDescent="0.25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8" t="e">
        <f t="shared" si="529"/>
        <v>#N/A</v>
      </c>
    </row>
    <row r="6672" spans="1:6" x14ac:dyDescent="0.25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8" t="e">
        <f t="shared" si="529"/>
        <v>#N/A</v>
      </c>
    </row>
    <row r="6673" spans="1:6" x14ac:dyDescent="0.25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8" t="e">
        <f t="shared" si="529"/>
        <v>#N/A</v>
      </c>
    </row>
    <row r="6674" spans="1:6" x14ac:dyDescent="0.25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8" t="e">
        <f t="shared" si="529"/>
        <v>#N/A</v>
      </c>
    </row>
    <row r="6675" spans="1:6" x14ac:dyDescent="0.25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8" t="e">
        <f t="shared" si="529"/>
        <v>#N/A</v>
      </c>
    </row>
    <row r="6676" spans="1:6" x14ac:dyDescent="0.25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8" t="e">
        <f t="shared" si="529"/>
        <v>#N/A</v>
      </c>
    </row>
    <row r="6677" spans="1:6" x14ac:dyDescent="0.25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8" t="e">
        <f t="shared" si="529"/>
        <v>#N/A</v>
      </c>
    </row>
    <row r="6678" spans="1:6" x14ac:dyDescent="0.25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8" t="e">
        <f t="shared" si="529"/>
        <v>#N/A</v>
      </c>
    </row>
    <row r="6679" spans="1:6" x14ac:dyDescent="0.25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8" t="e">
        <f t="shared" si="529"/>
        <v>#N/A</v>
      </c>
    </row>
    <row r="6680" spans="1:6" x14ac:dyDescent="0.25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8" t="e">
        <f t="shared" si="529"/>
        <v>#N/A</v>
      </c>
    </row>
    <row r="6681" spans="1:6" x14ac:dyDescent="0.25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8" t="e">
        <f t="shared" si="529"/>
        <v>#N/A</v>
      </c>
    </row>
    <row r="6682" spans="1:6" x14ac:dyDescent="0.25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8" t="e">
        <f t="shared" si="529"/>
        <v>#N/A</v>
      </c>
    </row>
    <row r="6683" spans="1:6" x14ac:dyDescent="0.25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8" t="e">
        <f t="shared" si="529"/>
        <v>#N/A</v>
      </c>
    </row>
    <row r="6684" spans="1:6" x14ac:dyDescent="0.25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8" t="e">
        <f t="shared" si="529"/>
        <v>#N/A</v>
      </c>
    </row>
    <row r="6685" spans="1:6" x14ac:dyDescent="0.25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8" t="e">
        <f t="shared" si="529"/>
        <v>#N/A</v>
      </c>
    </row>
    <row r="6686" spans="1:6" x14ac:dyDescent="0.25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8" t="e">
        <f t="shared" si="529"/>
        <v>#N/A</v>
      </c>
    </row>
    <row r="6687" spans="1:6" x14ac:dyDescent="0.25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8" t="e">
        <f t="shared" si="529"/>
        <v>#N/A</v>
      </c>
    </row>
    <row r="6688" spans="1:6" x14ac:dyDescent="0.25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8" t="e">
        <f t="shared" si="529"/>
        <v>#N/A</v>
      </c>
    </row>
    <row r="6689" spans="1:6" x14ac:dyDescent="0.25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8" t="e">
        <f t="shared" si="529"/>
        <v>#N/A</v>
      </c>
    </row>
    <row r="6690" spans="1:6" x14ac:dyDescent="0.25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8" t="e">
        <f t="shared" si="529"/>
        <v>#N/A</v>
      </c>
    </row>
    <row r="6691" spans="1:6" x14ac:dyDescent="0.25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8" t="e">
        <f t="shared" si="529"/>
        <v>#N/A</v>
      </c>
    </row>
    <row r="6692" spans="1:6" x14ac:dyDescent="0.25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8" t="e">
        <f t="shared" si="529"/>
        <v>#N/A</v>
      </c>
    </row>
    <row r="6693" spans="1:6" x14ac:dyDescent="0.25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8" t="e">
        <f t="shared" si="529"/>
        <v>#N/A</v>
      </c>
    </row>
    <row r="6694" spans="1:6" x14ac:dyDescent="0.25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8" t="e">
        <f t="shared" si="529"/>
        <v>#N/A</v>
      </c>
    </row>
    <row r="6695" spans="1:6" x14ac:dyDescent="0.25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8" t="e">
        <f t="shared" si="529"/>
        <v>#N/A</v>
      </c>
    </row>
    <row r="6696" spans="1:6" x14ac:dyDescent="0.25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8" t="e">
        <f t="shared" si="529"/>
        <v>#N/A</v>
      </c>
    </row>
    <row r="6697" spans="1:6" x14ac:dyDescent="0.25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8" t="e">
        <f t="shared" si="529"/>
        <v>#N/A</v>
      </c>
    </row>
    <row r="6698" spans="1:6" x14ac:dyDescent="0.25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8" t="e">
        <f t="shared" si="529"/>
        <v>#N/A</v>
      </c>
    </row>
    <row r="6699" spans="1:6" x14ac:dyDescent="0.25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8" t="e">
        <f t="shared" si="529"/>
        <v>#N/A</v>
      </c>
    </row>
    <row r="6700" spans="1:6" x14ac:dyDescent="0.25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8" t="e">
        <f t="shared" si="529"/>
        <v>#N/A</v>
      </c>
    </row>
    <row r="6701" spans="1:6" x14ac:dyDescent="0.25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8" t="e">
        <f t="shared" si="529"/>
        <v>#N/A</v>
      </c>
    </row>
    <row r="6702" spans="1:6" x14ac:dyDescent="0.25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8" t="e">
        <f t="shared" si="529"/>
        <v>#N/A</v>
      </c>
    </row>
    <row r="6703" spans="1:6" x14ac:dyDescent="0.25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8" t="e">
        <f t="shared" si="529"/>
        <v>#N/A</v>
      </c>
    </row>
    <row r="6704" spans="1:6" x14ac:dyDescent="0.25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8" t="e">
        <f t="shared" si="529"/>
        <v>#N/A</v>
      </c>
    </row>
    <row r="6705" spans="1:6" x14ac:dyDescent="0.25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8" t="e">
        <f t="shared" si="529"/>
        <v>#N/A</v>
      </c>
    </row>
    <row r="6706" spans="1:6" x14ac:dyDescent="0.25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8" t="e">
        <f t="shared" si="529"/>
        <v>#N/A</v>
      </c>
    </row>
    <row r="6707" spans="1:6" x14ac:dyDescent="0.25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8" t="e">
        <f t="shared" si="529"/>
        <v>#N/A</v>
      </c>
    </row>
    <row r="6708" spans="1:6" x14ac:dyDescent="0.25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8" t="e">
        <f t="shared" si="529"/>
        <v>#N/A</v>
      </c>
    </row>
    <row r="6709" spans="1:6" x14ac:dyDescent="0.25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8" t="e">
        <f t="shared" si="529"/>
        <v>#N/A</v>
      </c>
    </row>
    <row r="6710" spans="1:6" x14ac:dyDescent="0.25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8" t="e">
        <f t="shared" si="529"/>
        <v>#N/A</v>
      </c>
    </row>
    <row r="6711" spans="1:6" x14ac:dyDescent="0.25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8" t="e">
        <f t="shared" si="529"/>
        <v>#N/A</v>
      </c>
    </row>
    <row r="6712" spans="1:6" x14ac:dyDescent="0.25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8" t="e">
        <f t="shared" si="529"/>
        <v>#N/A</v>
      </c>
    </row>
    <row r="6713" spans="1:6" x14ac:dyDescent="0.25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8" t="e">
        <f t="shared" si="529"/>
        <v>#N/A</v>
      </c>
    </row>
    <row r="6714" spans="1:6" x14ac:dyDescent="0.25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8" t="e">
        <f t="shared" si="529"/>
        <v>#N/A</v>
      </c>
    </row>
    <row r="6715" spans="1:6" x14ac:dyDescent="0.25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8" t="e">
        <f t="shared" si="529"/>
        <v>#N/A</v>
      </c>
    </row>
    <row r="6716" spans="1:6" x14ac:dyDescent="0.25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8" t="e">
        <f t="shared" si="529"/>
        <v>#N/A</v>
      </c>
    </row>
    <row r="6717" spans="1:6" x14ac:dyDescent="0.25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8" t="e">
        <f t="shared" si="529"/>
        <v>#N/A</v>
      </c>
    </row>
    <row r="6718" spans="1:6" x14ac:dyDescent="0.25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8" t="e">
        <f t="shared" si="529"/>
        <v>#N/A</v>
      </c>
    </row>
    <row r="6719" spans="1:6" x14ac:dyDescent="0.25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8" t="e">
        <f t="shared" si="529"/>
        <v>#N/A</v>
      </c>
    </row>
    <row r="6720" spans="1:6" x14ac:dyDescent="0.25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8" t="e">
        <f t="shared" si="529"/>
        <v>#N/A</v>
      </c>
    </row>
    <row r="6721" spans="1:6" x14ac:dyDescent="0.25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8" t="e">
        <f t="shared" si="529"/>
        <v>#N/A</v>
      </c>
    </row>
    <row r="6722" spans="1:6" x14ac:dyDescent="0.25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8" t="e">
        <f t="shared" si="529"/>
        <v>#N/A</v>
      </c>
    </row>
    <row r="6723" spans="1:6" x14ac:dyDescent="0.25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8" t="e">
        <f t="shared" si="529"/>
        <v>#N/A</v>
      </c>
    </row>
    <row r="6724" spans="1:6" x14ac:dyDescent="0.25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8" t="e">
        <f t="shared" si="529"/>
        <v>#N/A</v>
      </c>
    </row>
    <row r="6725" spans="1:6" x14ac:dyDescent="0.25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8" t="e">
        <f t="shared" si="529"/>
        <v>#N/A</v>
      </c>
    </row>
    <row r="6726" spans="1:6" x14ac:dyDescent="0.25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8" t="e">
        <f t="shared" si="529"/>
        <v>#N/A</v>
      </c>
    </row>
    <row r="6727" spans="1:6" x14ac:dyDescent="0.25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8" t="e">
        <f t="shared" si="529"/>
        <v>#N/A</v>
      </c>
    </row>
    <row r="6728" spans="1:6" x14ac:dyDescent="0.25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8" t="e">
        <f t="shared" si="529"/>
        <v>#N/A</v>
      </c>
    </row>
    <row r="6729" spans="1:6" x14ac:dyDescent="0.25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8" t="e">
        <f t="shared" si="529"/>
        <v>#N/A</v>
      </c>
    </row>
    <row r="6730" spans="1:6" x14ac:dyDescent="0.25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8" t="e">
        <f t="shared" ref="F6730:F6793" si="534">E6730*SUM(P6730:Q6730)</f>
        <v>#N/A</v>
      </c>
    </row>
    <row r="6731" spans="1:6" x14ac:dyDescent="0.25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8" t="e">
        <f t="shared" si="534"/>
        <v>#N/A</v>
      </c>
    </row>
    <row r="6732" spans="1:6" x14ac:dyDescent="0.25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8" t="e">
        <f t="shared" si="534"/>
        <v>#N/A</v>
      </c>
    </row>
    <row r="6733" spans="1:6" x14ac:dyDescent="0.25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8" t="e">
        <f t="shared" si="534"/>
        <v>#N/A</v>
      </c>
    </row>
    <row r="6734" spans="1:6" x14ac:dyDescent="0.25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8" t="e">
        <f t="shared" si="534"/>
        <v>#N/A</v>
      </c>
    </row>
    <row r="6735" spans="1:6" x14ac:dyDescent="0.25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8" t="e">
        <f t="shared" si="534"/>
        <v>#N/A</v>
      </c>
    </row>
    <row r="6736" spans="1:6" x14ac:dyDescent="0.25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8" t="e">
        <f t="shared" si="534"/>
        <v>#N/A</v>
      </c>
    </row>
    <row r="6737" spans="1:6" x14ac:dyDescent="0.25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8" t="e">
        <f t="shared" si="534"/>
        <v>#N/A</v>
      </c>
    </row>
    <row r="6738" spans="1:6" x14ac:dyDescent="0.25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8" t="e">
        <f t="shared" si="534"/>
        <v>#N/A</v>
      </c>
    </row>
    <row r="6739" spans="1:6" x14ac:dyDescent="0.25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8" t="e">
        <f t="shared" si="534"/>
        <v>#N/A</v>
      </c>
    </row>
    <row r="6740" spans="1:6" x14ac:dyDescent="0.25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8" t="e">
        <f t="shared" si="534"/>
        <v>#N/A</v>
      </c>
    </row>
    <row r="6741" spans="1:6" x14ac:dyDescent="0.25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8" t="e">
        <f t="shared" si="534"/>
        <v>#N/A</v>
      </c>
    </row>
    <row r="6742" spans="1:6" x14ac:dyDescent="0.25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8" t="e">
        <f t="shared" si="534"/>
        <v>#N/A</v>
      </c>
    </row>
    <row r="6743" spans="1:6" x14ac:dyDescent="0.25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8" t="e">
        <f t="shared" si="534"/>
        <v>#N/A</v>
      </c>
    </row>
    <row r="6744" spans="1:6" x14ac:dyDescent="0.25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8" t="e">
        <f t="shared" si="534"/>
        <v>#N/A</v>
      </c>
    </row>
    <row r="6745" spans="1:6" x14ac:dyDescent="0.25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8" t="e">
        <f t="shared" si="534"/>
        <v>#N/A</v>
      </c>
    </row>
    <row r="6746" spans="1:6" x14ac:dyDescent="0.25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8" t="e">
        <f t="shared" si="534"/>
        <v>#N/A</v>
      </c>
    </row>
    <row r="6747" spans="1:6" x14ac:dyDescent="0.25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8" t="e">
        <f t="shared" si="534"/>
        <v>#N/A</v>
      </c>
    </row>
    <row r="6748" spans="1:6" x14ac:dyDescent="0.25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8" t="e">
        <f t="shared" si="534"/>
        <v>#N/A</v>
      </c>
    </row>
    <row r="6749" spans="1:6" x14ac:dyDescent="0.25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8" t="e">
        <f t="shared" si="534"/>
        <v>#N/A</v>
      </c>
    </row>
    <row r="6750" spans="1:6" x14ac:dyDescent="0.25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8" t="e">
        <f t="shared" si="534"/>
        <v>#N/A</v>
      </c>
    </row>
    <row r="6751" spans="1:6" x14ac:dyDescent="0.25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8" t="e">
        <f t="shared" si="534"/>
        <v>#N/A</v>
      </c>
    </row>
    <row r="6752" spans="1:6" x14ac:dyDescent="0.25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8" t="e">
        <f t="shared" si="534"/>
        <v>#N/A</v>
      </c>
    </row>
    <row r="6753" spans="1:6" x14ac:dyDescent="0.25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8" t="e">
        <f t="shared" si="534"/>
        <v>#N/A</v>
      </c>
    </row>
    <row r="6754" spans="1:6" x14ac:dyDescent="0.25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8" t="e">
        <f t="shared" si="534"/>
        <v>#N/A</v>
      </c>
    </row>
    <row r="6755" spans="1:6" x14ac:dyDescent="0.25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8" t="e">
        <f t="shared" si="534"/>
        <v>#N/A</v>
      </c>
    </row>
    <row r="6756" spans="1:6" x14ac:dyDescent="0.25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8" t="e">
        <f t="shared" si="534"/>
        <v>#N/A</v>
      </c>
    </row>
    <row r="6757" spans="1:6" x14ac:dyDescent="0.25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8" t="e">
        <f t="shared" si="534"/>
        <v>#N/A</v>
      </c>
    </row>
    <row r="6758" spans="1:6" x14ac:dyDescent="0.25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8" t="e">
        <f t="shared" si="534"/>
        <v>#N/A</v>
      </c>
    </row>
    <row r="6759" spans="1:6" x14ac:dyDescent="0.25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8" t="e">
        <f t="shared" si="534"/>
        <v>#N/A</v>
      </c>
    </row>
    <row r="6760" spans="1:6" x14ac:dyDescent="0.25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8" t="e">
        <f t="shared" si="534"/>
        <v>#N/A</v>
      </c>
    </row>
    <row r="6761" spans="1:6" x14ac:dyDescent="0.25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8" t="e">
        <f t="shared" si="534"/>
        <v>#N/A</v>
      </c>
    </row>
    <row r="6762" spans="1:6" x14ac:dyDescent="0.25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8" t="e">
        <f t="shared" si="534"/>
        <v>#N/A</v>
      </c>
    </row>
    <row r="6763" spans="1:6" x14ac:dyDescent="0.25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8" t="e">
        <f t="shared" si="534"/>
        <v>#N/A</v>
      </c>
    </row>
    <row r="6764" spans="1:6" x14ac:dyDescent="0.25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8" t="e">
        <f t="shared" si="534"/>
        <v>#N/A</v>
      </c>
    </row>
    <row r="6765" spans="1:6" x14ac:dyDescent="0.25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8" t="e">
        <f t="shared" si="534"/>
        <v>#N/A</v>
      </c>
    </row>
    <row r="6766" spans="1:6" x14ac:dyDescent="0.25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8" t="e">
        <f t="shared" si="534"/>
        <v>#N/A</v>
      </c>
    </row>
    <row r="6767" spans="1:6" x14ac:dyDescent="0.25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8" t="e">
        <f t="shared" si="534"/>
        <v>#N/A</v>
      </c>
    </row>
    <row r="6768" spans="1:6" x14ac:dyDescent="0.25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8" t="e">
        <f t="shared" si="534"/>
        <v>#N/A</v>
      </c>
    </row>
    <row r="6769" spans="1:6" x14ac:dyDescent="0.25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8" t="e">
        <f t="shared" si="534"/>
        <v>#N/A</v>
      </c>
    </row>
    <row r="6770" spans="1:6" x14ac:dyDescent="0.25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8" t="e">
        <f t="shared" si="534"/>
        <v>#N/A</v>
      </c>
    </row>
    <row r="6771" spans="1:6" x14ac:dyDescent="0.25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8" t="e">
        <f t="shared" si="534"/>
        <v>#N/A</v>
      </c>
    </row>
    <row r="6772" spans="1:6" x14ac:dyDescent="0.25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8" t="e">
        <f t="shared" si="534"/>
        <v>#N/A</v>
      </c>
    </row>
    <row r="6773" spans="1:6" x14ac:dyDescent="0.25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8" t="e">
        <f t="shared" si="534"/>
        <v>#N/A</v>
      </c>
    </row>
    <row r="6774" spans="1:6" x14ac:dyDescent="0.25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8" t="e">
        <f t="shared" si="534"/>
        <v>#N/A</v>
      </c>
    </row>
    <row r="6775" spans="1:6" x14ac:dyDescent="0.25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8" t="e">
        <f t="shared" si="534"/>
        <v>#N/A</v>
      </c>
    </row>
    <row r="6776" spans="1:6" x14ac:dyDescent="0.25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8" t="e">
        <f t="shared" si="534"/>
        <v>#N/A</v>
      </c>
    </row>
    <row r="6777" spans="1:6" x14ac:dyDescent="0.25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8" t="e">
        <f t="shared" si="534"/>
        <v>#N/A</v>
      </c>
    </row>
    <row r="6778" spans="1:6" x14ac:dyDescent="0.25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8" t="e">
        <f t="shared" si="534"/>
        <v>#N/A</v>
      </c>
    </row>
    <row r="6779" spans="1:6" x14ac:dyDescent="0.25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8" t="e">
        <f t="shared" si="534"/>
        <v>#N/A</v>
      </c>
    </row>
    <row r="6780" spans="1:6" x14ac:dyDescent="0.25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8" t="e">
        <f t="shared" si="534"/>
        <v>#N/A</v>
      </c>
    </row>
    <row r="6781" spans="1:6" x14ac:dyDescent="0.25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8" t="e">
        <f t="shared" si="534"/>
        <v>#N/A</v>
      </c>
    </row>
    <row r="6782" spans="1:6" x14ac:dyDescent="0.25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8" t="e">
        <f t="shared" si="534"/>
        <v>#N/A</v>
      </c>
    </row>
    <row r="6783" spans="1:6" x14ac:dyDescent="0.25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8" t="e">
        <f t="shared" si="534"/>
        <v>#N/A</v>
      </c>
    </row>
    <row r="6784" spans="1:6" x14ac:dyDescent="0.25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8" t="e">
        <f t="shared" si="534"/>
        <v>#N/A</v>
      </c>
    </row>
    <row r="6785" spans="1:6" x14ac:dyDescent="0.25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8" t="e">
        <f t="shared" si="534"/>
        <v>#N/A</v>
      </c>
    </row>
    <row r="6786" spans="1:6" x14ac:dyDescent="0.25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8" t="e">
        <f t="shared" si="534"/>
        <v>#N/A</v>
      </c>
    </row>
    <row r="6787" spans="1:6" x14ac:dyDescent="0.25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8" t="e">
        <f t="shared" si="534"/>
        <v>#N/A</v>
      </c>
    </row>
    <row r="6788" spans="1:6" x14ac:dyDescent="0.25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8" t="e">
        <f t="shared" si="534"/>
        <v>#N/A</v>
      </c>
    </row>
    <row r="6789" spans="1:6" x14ac:dyDescent="0.25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8" t="e">
        <f t="shared" si="534"/>
        <v>#N/A</v>
      </c>
    </row>
    <row r="6790" spans="1:6" x14ac:dyDescent="0.25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8" t="e">
        <f t="shared" si="534"/>
        <v>#N/A</v>
      </c>
    </row>
    <row r="6791" spans="1:6" x14ac:dyDescent="0.25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8" t="e">
        <f t="shared" si="534"/>
        <v>#N/A</v>
      </c>
    </row>
    <row r="6792" spans="1:6" x14ac:dyDescent="0.25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8" t="e">
        <f t="shared" si="534"/>
        <v>#N/A</v>
      </c>
    </row>
    <row r="6793" spans="1:6" x14ac:dyDescent="0.25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8" t="e">
        <f t="shared" si="534"/>
        <v>#N/A</v>
      </c>
    </row>
    <row r="6794" spans="1:6" x14ac:dyDescent="0.25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8" t="e">
        <f t="shared" ref="F6794:F6857" si="539">E6794*SUM(P6794:Q6794)</f>
        <v>#N/A</v>
      </c>
    </row>
    <row r="6795" spans="1:6" x14ac:dyDescent="0.25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8" t="e">
        <f t="shared" si="539"/>
        <v>#N/A</v>
      </c>
    </row>
    <row r="6796" spans="1:6" x14ac:dyDescent="0.25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8" t="e">
        <f t="shared" si="539"/>
        <v>#N/A</v>
      </c>
    </row>
    <row r="6797" spans="1:6" x14ac:dyDescent="0.25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8" t="e">
        <f t="shared" si="539"/>
        <v>#N/A</v>
      </c>
    </row>
    <row r="6798" spans="1:6" x14ac:dyDescent="0.25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8" t="e">
        <f t="shared" si="539"/>
        <v>#N/A</v>
      </c>
    </row>
    <row r="6799" spans="1:6" x14ac:dyDescent="0.25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8" t="e">
        <f t="shared" si="539"/>
        <v>#N/A</v>
      </c>
    </row>
    <row r="6800" spans="1:6" x14ac:dyDescent="0.25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8" t="e">
        <f t="shared" si="539"/>
        <v>#N/A</v>
      </c>
    </row>
    <row r="6801" spans="1:6" x14ac:dyDescent="0.25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8" t="e">
        <f t="shared" si="539"/>
        <v>#N/A</v>
      </c>
    </row>
    <row r="6802" spans="1:6" x14ac:dyDescent="0.25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8" t="e">
        <f t="shared" si="539"/>
        <v>#N/A</v>
      </c>
    </row>
    <row r="6803" spans="1:6" x14ac:dyDescent="0.25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8" t="e">
        <f t="shared" si="539"/>
        <v>#N/A</v>
      </c>
    </row>
    <row r="6804" spans="1:6" x14ac:dyDescent="0.25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8" t="e">
        <f t="shared" si="539"/>
        <v>#N/A</v>
      </c>
    </row>
    <row r="6805" spans="1:6" x14ac:dyDescent="0.25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8" t="e">
        <f t="shared" si="539"/>
        <v>#N/A</v>
      </c>
    </row>
    <row r="6806" spans="1:6" x14ac:dyDescent="0.25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8" t="e">
        <f t="shared" si="539"/>
        <v>#N/A</v>
      </c>
    </row>
    <row r="6807" spans="1:6" x14ac:dyDescent="0.25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8" t="e">
        <f t="shared" si="539"/>
        <v>#N/A</v>
      </c>
    </row>
    <row r="6808" spans="1:6" x14ac:dyDescent="0.25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8" t="e">
        <f t="shared" si="539"/>
        <v>#N/A</v>
      </c>
    </row>
    <row r="6809" spans="1:6" x14ac:dyDescent="0.25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8" t="e">
        <f t="shared" si="539"/>
        <v>#N/A</v>
      </c>
    </row>
    <row r="6810" spans="1:6" x14ac:dyDescent="0.25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8" t="e">
        <f t="shared" si="539"/>
        <v>#N/A</v>
      </c>
    </row>
    <row r="6811" spans="1:6" x14ac:dyDescent="0.25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8" t="e">
        <f t="shared" si="539"/>
        <v>#N/A</v>
      </c>
    </row>
    <row r="6812" spans="1:6" x14ac:dyDescent="0.25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8" t="e">
        <f t="shared" si="539"/>
        <v>#N/A</v>
      </c>
    </row>
    <row r="6813" spans="1:6" x14ac:dyDescent="0.25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8" t="e">
        <f t="shared" si="539"/>
        <v>#N/A</v>
      </c>
    </row>
    <row r="6814" spans="1:6" x14ac:dyDescent="0.25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8" t="e">
        <f t="shared" si="539"/>
        <v>#N/A</v>
      </c>
    </row>
    <row r="6815" spans="1:6" x14ac:dyDescent="0.25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8" t="e">
        <f t="shared" si="539"/>
        <v>#N/A</v>
      </c>
    </row>
    <row r="6816" spans="1:6" x14ac:dyDescent="0.25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8" t="e">
        <f t="shared" si="539"/>
        <v>#N/A</v>
      </c>
    </row>
    <row r="6817" spans="1:6" x14ac:dyDescent="0.25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8" t="e">
        <f t="shared" si="539"/>
        <v>#N/A</v>
      </c>
    </row>
    <row r="6818" spans="1:6" x14ac:dyDescent="0.25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8" t="e">
        <f t="shared" si="539"/>
        <v>#N/A</v>
      </c>
    </row>
    <row r="6819" spans="1:6" x14ac:dyDescent="0.25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8" t="e">
        <f t="shared" si="539"/>
        <v>#N/A</v>
      </c>
    </row>
    <row r="6820" spans="1:6" x14ac:dyDescent="0.25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8" t="e">
        <f t="shared" si="539"/>
        <v>#N/A</v>
      </c>
    </row>
    <row r="6821" spans="1:6" x14ac:dyDescent="0.25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8" t="e">
        <f t="shared" si="539"/>
        <v>#N/A</v>
      </c>
    </row>
    <row r="6822" spans="1:6" x14ac:dyDescent="0.25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8" t="e">
        <f t="shared" si="539"/>
        <v>#N/A</v>
      </c>
    </row>
    <row r="6823" spans="1:6" x14ac:dyDescent="0.25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8" t="e">
        <f t="shared" si="539"/>
        <v>#N/A</v>
      </c>
    </row>
    <row r="6824" spans="1:6" x14ac:dyDescent="0.25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8" t="e">
        <f t="shared" si="539"/>
        <v>#N/A</v>
      </c>
    </row>
    <row r="6825" spans="1:6" x14ac:dyDescent="0.25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8" t="e">
        <f t="shared" si="539"/>
        <v>#N/A</v>
      </c>
    </row>
    <row r="6826" spans="1:6" x14ac:dyDescent="0.25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8" t="e">
        <f t="shared" si="539"/>
        <v>#N/A</v>
      </c>
    </row>
    <row r="6827" spans="1:6" x14ac:dyDescent="0.25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8" t="e">
        <f t="shared" si="539"/>
        <v>#N/A</v>
      </c>
    </row>
    <row r="6828" spans="1:6" x14ac:dyDescent="0.25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8" t="e">
        <f t="shared" si="539"/>
        <v>#N/A</v>
      </c>
    </row>
    <row r="6829" spans="1:6" x14ac:dyDescent="0.25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8" t="e">
        <f t="shared" si="539"/>
        <v>#N/A</v>
      </c>
    </row>
    <row r="6830" spans="1:6" x14ac:dyDescent="0.25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8" t="e">
        <f t="shared" si="539"/>
        <v>#N/A</v>
      </c>
    </row>
    <row r="6831" spans="1:6" x14ac:dyDescent="0.25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8" t="e">
        <f t="shared" si="539"/>
        <v>#N/A</v>
      </c>
    </row>
    <row r="6832" spans="1:6" x14ac:dyDescent="0.25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8" t="e">
        <f t="shared" si="539"/>
        <v>#N/A</v>
      </c>
    </row>
    <row r="6833" spans="1:6" x14ac:dyDescent="0.25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8" t="e">
        <f t="shared" si="539"/>
        <v>#N/A</v>
      </c>
    </row>
    <row r="6834" spans="1:6" x14ac:dyDescent="0.25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8" t="e">
        <f t="shared" si="539"/>
        <v>#N/A</v>
      </c>
    </row>
    <row r="6835" spans="1:6" x14ac:dyDescent="0.25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8" t="e">
        <f t="shared" si="539"/>
        <v>#N/A</v>
      </c>
    </row>
    <row r="6836" spans="1:6" x14ac:dyDescent="0.25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8" t="e">
        <f t="shared" si="539"/>
        <v>#N/A</v>
      </c>
    </row>
    <row r="6837" spans="1:6" x14ac:dyDescent="0.25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8" t="e">
        <f t="shared" si="539"/>
        <v>#N/A</v>
      </c>
    </row>
    <row r="6838" spans="1:6" x14ac:dyDescent="0.25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8" t="e">
        <f t="shared" si="539"/>
        <v>#N/A</v>
      </c>
    </row>
    <row r="6839" spans="1:6" x14ac:dyDescent="0.25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8" t="e">
        <f t="shared" si="539"/>
        <v>#N/A</v>
      </c>
    </row>
    <row r="6840" spans="1:6" x14ac:dyDescent="0.25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8" t="e">
        <f t="shared" si="539"/>
        <v>#N/A</v>
      </c>
    </row>
    <row r="6841" spans="1:6" x14ac:dyDescent="0.25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8" t="e">
        <f t="shared" si="539"/>
        <v>#N/A</v>
      </c>
    </row>
    <row r="6842" spans="1:6" x14ac:dyDescent="0.25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8" t="e">
        <f t="shared" si="539"/>
        <v>#N/A</v>
      </c>
    </row>
    <row r="6843" spans="1:6" x14ac:dyDescent="0.25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8" t="e">
        <f t="shared" si="539"/>
        <v>#N/A</v>
      </c>
    </row>
    <row r="6844" spans="1:6" x14ac:dyDescent="0.25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8" t="e">
        <f t="shared" si="539"/>
        <v>#N/A</v>
      </c>
    </row>
    <row r="6845" spans="1:6" x14ac:dyDescent="0.25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8" t="e">
        <f t="shared" si="539"/>
        <v>#N/A</v>
      </c>
    </row>
    <row r="6846" spans="1:6" x14ac:dyDescent="0.25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8" t="e">
        <f t="shared" si="539"/>
        <v>#N/A</v>
      </c>
    </row>
    <row r="6847" spans="1:6" x14ac:dyDescent="0.25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8" t="e">
        <f t="shared" si="539"/>
        <v>#N/A</v>
      </c>
    </row>
    <row r="6848" spans="1:6" x14ac:dyDescent="0.25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8" t="e">
        <f t="shared" si="539"/>
        <v>#N/A</v>
      </c>
    </row>
    <row r="6849" spans="1:6" x14ac:dyDescent="0.25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8" t="e">
        <f t="shared" si="539"/>
        <v>#N/A</v>
      </c>
    </row>
    <row r="6850" spans="1:6" x14ac:dyDescent="0.25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8" t="e">
        <f t="shared" si="539"/>
        <v>#N/A</v>
      </c>
    </row>
    <row r="6851" spans="1:6" x14ac:dyDescent="0.25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8" t="e">
        <f t="shared" si="539"/>
        <v>#N/A</v>
      </c>
    </row>
    <row r="6852" spans="1:6" x14ac:dyDescent="0.25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8" t="e">
        <f t="shared" si="539"/>
        <v>#N/A</v>
      </c>
    </row>
    <row r="6853" spans="1:6" x14ac:dyDescent="0.25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8" t="e">
        <f t="shared" si="539"/>
        <v>#N/A</v>
      </c>
    </row>
    <row r="6854" spans="1:6" x14ac:dyDescent="0.25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8" t="e">
        <f t="shared" si="539"/>
        <v>#N/A</v>
      </c>
    </row>
    <row r="6855" spans="1:6" x14ac:dyDescent="0.25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8" t="e">
        <f t="shared" si="539"/>
        <v>#N/A</v>
      </c>
    </row>
    <row r="6856" spans="1:6" x14ac:dyDescent="0.25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8" t="e">
        <f t="shared" si="539"/>
        <v>#N/A</v>
      </c>
    </row>
    <row r="6857" spans="1:6" x14ac:dyDescent="0.25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8" t="e">
        <f t="shared" si="539"/>
        <v>#N/A</v>
      </c>
    </row>
    <row r="6858" spans="1:6" x14ac:dyDescent="0.25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8" t="e">
        <f t="shared" ref="F6858:F6921" si="544">E6858*SUM(P6858:Q6858)</f>
        <v>#N/A</v>
      </c>
    </row>
    <row r="6859" spans="1:6" x14ac:dyDescent="0.25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8" t="e">
        <f t="shared" si="544"/>
        <v>#N/A</v>
      </c>
    </row>
    <row r="6860" spans="1:6" x14ac:dyDescent="0.25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8" t="e">
        <f t="shared" si="544"/>
        <v>#N/A</v>
      </c>
    </row>
    <row r="6861" spans="1:6" x14ac:dyDescent="0.25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8" t="e">
        <f t="shared" si="544"/>
        <v>#N/A</v>
      </c>
    </row>
    <row r="6862" spans="1:6" x14ac:dyDescent="0.25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8" t="e">
        <f t="shared" si="544"/>
        <v>#N/A</v>
      </c>
    </row>
    <row r="6863" spans="1:6" x14ac:dyDescent="0.25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8" t="e">
        <f t="shared" si="544"/>
        <v>#N/A</v>
      </c>
    </row>
    <row r="6864" spans="1:6" x14ac:dyDescent="0.25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8" t="e">
        <f t="shared" si="544"/>
        <v>#N/A</v>
      </c>
    </row>
    <row r="6865" spans="1:6" x14ac:dyDescent="0.25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8" t="e">
        <f t="shared" si="544"/>
        <v>#N/A</v>
      </c>
    </row>
    <row r="6866" spans="1:6" x14ac:dyDescent="0.25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8" t="e">
        <f t="shared" si="544"/>
        <v>#N/A</v>
      </c>
    </row>
    <row r="6867" spans="1:6" x14ac:dyDescent="0.25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8" t="e">
        <f t="shared" si="544"/>
        <v>#N/A</v>
      </c>
    </row>
    <row r="6868" spans="1:6" x14ac:dyDescent="0.25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8" t="e">
        <f t="shared" si="544"/>
        <v>#N/A</v>
      </c>
    </row>
    <row r="6869" spans="1:6" x14ac:dyDescent="0.25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8" t="e">
        <f t="shared" si="544"/>
        <v>#N/A</v>
      </c>
    </row>
    <row r="6870" spans="1:6" x14ac:dyDescent="0.25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8" t="e">
        <f t="shared" si="544"/>
        <v>#N/A</v>
      </c>
    </row>
    <row r="6871" spans="1:6" x14ac:dyDescent="0.25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8" t="e">
        <f t="shared" si="544"/>
        <v>#N/A</v>
      </c>
    </row>
    <row r="6872" spans="1:6" x14ac:dyDescent="0.25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8" t="e">
        <f t="shared" si="544"/>
        <v>#N/A</v>
      </c>
    </row>
    <row r="6873" spans="1:6" x14ac:dyDescent="0.25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8" t="e">
        <f t="shared" si="544"/>
        <v>#N/A</v>
      </c>
    </row>
    <row r="6874" spans="1:6" x14ac:dyDescent="0.25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8" t="e">
        <f t="shared" si="544"/>
        <v>#N/A</v>
      </c>
    </row>
    <row r="6875" spans="1:6" x14ac:dyDescent="0.25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8" t="e">
        <f t="shared" si="544"/>
        <v>#N/A</v>
      </c>
    </row>
    <row r="6876" spans="1:6" x14ac:dyDescent="0.25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8" t="e">
        <f t="shared" si="544"/>
        <v>#N/A</v>
      </c>
    </row>
    <row r="6877" spans="1:6" x14ac:dyDescent="0.25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8" t="e">
        <f t="shared" si="544"/>
        <v>#N/A</v>
      </c>
    </row>
    <row r="6878" spans="1:6" x14ac:dyDescent="0.25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8" t="e">
        <f t="shared" si="544"/>
        <v>#N/A</v>
      </c>
    </row>
    <row r="6879" spans="1:6" x14ac:dyDescent="0.25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8" t="e">
        <f t="shared" si="544"/>
        <v>#N/A</v>
      </c>
    </row>
    <row r="6880" spans="1:6" x14ac:dyDescent="0.25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8" t="e">
        <f t="shared" si="544"/>
        <v>#N/A</v>
      </c>
    </row>
    <row r="6881" spans="1:6" x14ac:dyDescent="0.25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8" t="e">
        <f t="shared" si="544"/>
        <v>#N/A</v>
      </c>
    </row>
    <row r="6882" spans="1:6" x14ac:dyDescent="0.25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8" t="e">
        <f t="shared" si="544"/>
        <v>#N/A</v>
      </c>
    </row>
    <row r="6883" spans="1:6" x14ac:dyDescent="0.25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8" t="e">
        <f t="shared" si="544"/>
        <v>#N/A</v>
      </c>
    </row>
    <row r="6884" spans="1:6" x14ac:dyDescent="0.25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8" t="e">
        <f t="shared" si="544"/>
        <v>#N/A</v>
      </c>
    </row>
    <row r="6885" spans="1:6" x14ac:dyDescent="0.25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8" t="e">
        <f t="shared" si="544"/>
        <v>#N/A</v>
      </c>
    </row>
    <row r="6886" spans="1:6" x14ac:dyDescent="0.25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8" t="e">
        <f t="shared" si="544"/>
        <v>#N/A</v>
      </c>
    </row>
    <row r="6887" spans="1:6" x14ac:dyDescent="0.25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8" t="e">
        <f t="shared" si="544"/>
        <v>#N/A</v>
      </c>
    </row>
    <row r="6888" spans="1:6" x14ac:dyDescent="0.25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8" t="e">
        <f t="shared" si="544"/>
        <v>#N/A</v>
      </c>
    </row>
    <row r="6889" spans="1:6" x14ac:dyDescent="0.25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8" t="e">
        <f t="shared" si="544"/>
        <v>#N/A</v>
      </c>
    </row>
    <row r="6890" spans="1:6" x14ac:dyDescent="0.25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8" t="e">
        <f t="shared" si="544"/>
        <v>#N/A</v>
      </c>
    </row>
    <row r="6891" spans="1:6" x14ac:dyDescent="0.25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8" t="e">
        <f t="shared" si="544"/>
        <v>#N/A</v>
      </c>
    </row>
    <row r="6892" spans="1:6" x14ac:dyDescent="0.25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8" t="e">
        <f t="shared" si="544"/>
        <v>#N/A</v>
      </c>
    </row>
    <row r="6893" spans="1:6" x14ac:dyDescent="0.25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8" t="e">
        <f t="shared" si="544"/>
        <v>#N/A</v>
      </c>
    </row>
    <row r="6894" spans="1:6" x14ac:dyDescent="0.25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8" t="e">
        <f t="shared" si="544"/>
        <v>#N/A</v>
      </c>
    </row>
    <row r="6895" spans="1:6" x14ac:dyDescent="0.25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8" t="e">
        <f t="shared" si="544"/>
        <v>#N/A</v>
      </c>
    </row>
    <row r="6896" spans="1:6" x14ac:dyDescent="0.25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8" t="e">
        <f t="shared" si="544"/>
        <v>#N/A</v>
      </c>
    </row>
    <row r="6897" spans="1:6" x14ac:dyDescent="0.25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8" t="e">
        <f t="shared" si="544"/>
        <v>#N/A</v>
      </c>
    </row>
    <row r="6898" spans="1:6" x14ac:dyDescent="0.25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8" t="e">
        <f t="shared" si="544"/>
        <v>#N/A</v>
      </c>
    </row>
    <row r="6899" spans="1:6" x14ac:dyDescent="0.25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8" t="e">
        <f t="shared" si="544"/>
        <v>#N/A</v>
      </c>
    </row>
    <row r="6900" spans="1:6" x14ac:dyDescent="0.25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8" t="e">
        <f t="shared" si="544"/>
        <v>#N/A</v>
      </c>
    </row>
    <row r="6901" spans="1:6" x14ac:dyDescent="0.25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8" t="e">
        <f t="shared" si="544"/>
        <v>#N/A</v>
      </c>
    </row>
    <row r="6902" spans="1:6" x14ac:dyDescent="0.25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8" t="e">
        <f t="shared" si="544"/>
        <v>#N/A</v>
      </c>
    </row>
    <row r="6903" spans="1:6" x14ac:dyDescent="0.25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8" t="e">
        <f t="shared" si="544"/>
        <v>#N/A</v>
      </c>
    </row>
    <row r="6904" spans="1:6" x14ac:dyDescent="0.25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8" t="e">
        <f t="shared" si="544"/>
        <v>#N/A</v>
      </c>
    </row>
    <row r="6905" spans="1:6" x14ac:dyDescent="0.25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8" t="e">
        <f t="shared" si="544"/>
        <v>#N/A</v>
      </c>
    </row>
    <row r="6906" spans="1:6" x14ac:dyDescent="0.25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8" t="e">
        <f t="shared" si="544"/>
        <v>#N/A</v>
      </c>
    </row>
    <row r="6907" spans="1:6" x14ac:dyDescent="0.25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8" t="e">
        <f t="shared" si="544"/>
        <v>#N/A</v>
      </c>
    </row>
    <row r="6908" spans="1:6" x14ac:dyDescent="0.25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8" t="e">
        <f t="shared" si="544"/>
        <v>#N/A</v>
      </c>
    </row>
    <row r="6909" spans="1:6" x14ac:dyDescent="0.25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8" t="e">
        <f t="shared" si="544"/>
        <v>#N/A</v>
      </c>
    </row>
    <row r="6910" spans="1:6" x14ac:dyDescent="0.25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8" t="e">
        <f t="shared" si="544"/>
        <v>#N/A</v>
      </c>
    </row>
    <row r="6911" spans="1:6" x14ac:dyDescent="0.25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8" t="e">
        <f t="shared" si="544"/>
        <v>#N/A</v>
      </c>
    </row>
    <row r="6912" spans="1:6" x14ac:dyDescent="0.25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8" t="e">
        <f t="shared" si="544"/>
        <v>#N/A</v>
      </c>
    </row>
    <row r="6913" spans="1:6" x14ac:dyDescent="0.25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8" t="e">
        <f t="shared" si="544"/>
        <v>#N/A</v>
      </c>
    </row>
    <row r="6914" spans="1:6" x14ac:dyDescent="0.25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8" t="e">
        <f t="shared" si="544"/>
        <v>#N/A</v>
      </c>
    </row>
    <row r="6915" spans="1:6" x14ac:dyDescent="0.25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8" t="e">
        <f t="shared" si="544"/>
        <v>#N/A</v>
      </c>
    </row>
    <row r="6916" spans="1:6" x14ac:dyDescent="0.25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8" t="e">
        <f t="shared" si="544"/>
        <v>#N/A</v>
      </c>
    </row>
    <row r="6917" spans="1:6" x14ac:dyDescent="0.25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8" t="e">
        <f t="shared" si="544"/>
        <v>#N/A</v>
      </c>
    </row>
    <row r="6918" spans="1:6" x14ac:dyDescent="0.25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8" t="e">
        <f t="shared" si="544"/>
        <v>#N/A</v>
      </c>
    </row>
    <row r="6919" spans="1:6" x14ac:dyDescent="0.25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8" t="e">
        <f t="shared" si="544"/>
        <v>#N/A</v>
      </c>
    </row>
    <row r="6920" spans="1:6" x14ac:dyDescent="0.25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8" t="e">
        <f t="shared" si="544"/>
        <v>#N/A</v>
      </c>
    </row>
    <row r="6921" spans="1:6" x14ac:dyDescent="0.25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8" t="e">
        <f t="shared" si="544"/>
        <v>#N/A</v>
      </c>
    </row>
    <row r="6922" spans="1:6" x14ac:dyDescent="0.25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8" t="e">
        <f t="shared" ref="F6922:F6985" si="549">E6922*SUM(P6922:Q6922)</f>
        <v>#N/A</v>
      </c>
    </row>
    <row r="6923" spans="1:6" x14ac:dyDescent="0.25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8" t="e">
        <f t="shared" si="549"/>
        <v>#N/A</v>
      </c>
    </row>
    <row r="6924" spans="1:6" x14ac:dyDescent="0.25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8" t="e">
        <f t="shared" si="549"/>
        <v>#N/A</v>
      </c>
    </row>
    <row r="6925" spans="1:6" x14ac:dyDescent="0.25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8" t="e">
        <f t="shared" si="549"/>
        <v>#N/A</v>
      </c>
    </row>
    <row r="6926" spans="1:6" x14ac:dyDescent="0.25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8" t="e">
        <f t="shared" si="549"/>
        <v>#N/A</v>
      </c>
    </row>
    <row r="6927" spans="1:6" x14ac:dyDescent="0.25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8" t="e">
        <f t="shared" si="549"/>
        <v>#N/A</v>
      </c>
    </row>
    <row r="6928" spans="1:6" x14ac:dyDescent="0.25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8" t="e">
        <f t="shared" si="549"/>
        <v>#N/A</v>
      </c>
    </row>
    <row r="6929" spans="1:6" x14ac:dyDescent="0.25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8" t="e">
        <f t="shared" si="549"/>
        <v>#N/A</v>
      </c>
    </row>
    <row r="6930" spans="1:6" x14ac:dyDescent="0.25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8" t="e">
        <f t="shared" si="549"/>
        <v>#N/A</v>
      </c>
    </row>
    <row r="6931" spans="1:6" x14ac:dyDescent="0.25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8" t="e">
        <f t="shared" si="549"/>
        <v>#N/A</v>
      </c>
    </row>
    <row r="6932" spans="1:6" x14ac:dyDescent="0.25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8" t="e">
        <f t="shared" si="549"/>
        <v>#N/A</v>
      </c>
    </row>
    <row r="6933" spans="1:6" x14ac:dyDescent="0.25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8" t="e">
        <f t="shared" si="549"/>
        <v>#N/A</v>
      </c>
    </row>
    <row r="6934" spans="1:6" x14ac:dyDescent="0.25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8" t="e">
        <f t="shared" si="549"/>
        <v>#N/A</v>
      </c>
    </row>
    <row r="6935" spans="1:6" x14ac:dyDescent="0.25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8" t="e">
        <f t="shared" si="549"/>
        <v>#N/A</v>
      </c>
    </row>
    <row r="6936" spans="1:6" x14ac:dyDescent="0.25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8" t="e">
        <f t="shared" si="549"/>
        <v>#N/A</v>
      </c>
    </row>
    <row r="6937" spans="1:6" x14ac:dyDescent="0.25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8" t="e">
        <f t="shared" si="549"/>
        <v>#N/A</v>
      </c>
    </row>
    <row r="6938" spans="1:6" x14ac:dyDescent="0.25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8" t="e">
        <f t="shared" si="549"/>
        <v>#N/A</v>
      </c>
    </row>
    <row r="6939" spans="1:6" x14ac:dyDescent="0.25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8" t="e">
        <f t="shared" si="549"/>
        <v>#N/A</v>
      </c>
    </row>
    <row r="6940" spans="1:6" x14ac:dyDescent="0.25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8" t="e">
        <f t="shared" si="549"/>
        <v>#N/A</v>
      </c>
    </row>
    <row r="6941" spans="1:6" x14ac:dyDescent="0.25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8" t="e">
        <f t="shared" si="549"/>
        <v>#N/A</v>
      </c>
    </row>
    <row r="6942" spans="1:6" x14ac:dyDescent="0.25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8" t="e">
        <f t="shared" si="549"/>
        <v>#N/A</v>
      </c>
    </row>
    <row r="6943" spans="1:6" x14ac:dyDescent="0.25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8" t="e">
        <f t="shared" si="549"/>
        <v>#N/A</v>
      </c>
    </row>
    <row r="6944" spans="1:6" x14ac:dyDescent="0.25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8" t="e">
        <f t="shared" si="549"/>
        <v>#N/A</v>
      </c>
    </row>
    <row r="6945" spans="1:6" x14ac:dyDescent="0.25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8" t="e">
        <f t="shared" si="549"/>
        <v>#N/A</v>
      </c>
    </row>
    <row r="6946" spans="1:6" x14ac:dyDescent="0.25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8" t="e">
        <f t="shared" si="549"/>
        <v>#N/A</v>
      </c>
    </row>
    <row r="6947" spans="1:6" x14ac:dyDescent="0.25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8" t="e">
        <f t="shared" si="549"/>
        <v>#N/A</v>
      </c>
    </row>
    <row r="6948" spans="1:6" x14ac:dyDescent="0.25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8" t="e">
        <f t="shared" si="549"/>
        <v>#N/A</v>
      </c>
    </row>
    <row r="6949" spans="1:6" x14ac:dyDescent="0.25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8" t="e">
        <f t="shared" si="549"/>
        <v>#N/A</v>
      </c>
    </row>
    <row r="6950" spans="1:6" x14ac:dyDescent="0.25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8" t="e">
        <f t="shared" si="549"/>
        <v>#N/A</v>
      </c>
    </row>
    <row r="6951" spans="1:6" x14ac:dyDescent="0.25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8" t="e">
        <f t="shared" si="549"/>
        <v>#N/A</v>
      </c>
    </row>
    <row r="6952" spans="1:6" x14ac:dyDescent="0.25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8" t="e">
        <f t="shared" si="549"/>
        <v>#N/A</v>
      </c>
    </row>
    <row r="6953" spans="1:6" x14ac:dyDescent="0.25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8" t="e">
        <f t="shared" si="549"/>
        <v>#N/A</v>
      </c>
    </row>
    <row r="6954" spans="1:6" x14ac:dyDescent="0.25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8" t="e">
        <f t="shared" si="549"/>
        <v>#N/A</v>
      </c>
    </row>
    <row r="6955" spans="1:6" x14ac:dyDescent="0.25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8" t="e">
        <f t="shared" si="549"/>
        <v>#N/A</v>
      </c>
    </row>
    <row r="6956" spans="1:6" x14ac:dyDescent="0.25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8" t="e">
        <f t="shared" si="549"/>
        <v>#N/A</v>
      </c>
    </row>
    <row r="6957" spans="1:6" x14ac:dyDescent="0.25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8" t="e">
        <f t="shared" si="549"/>
        <v>#N/A</v>
      </c>
    </row>
    <row r="6958" spans="1:6" x14ac:dyDescent="0.25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8" t="e">
        <f t="shared" si="549"/>
        <v>#N/A</v>
      </c>
    </row>
    <row r="6959" spans="1:6" x14ac:dyDescent="0.25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8" t="e">
        <f t="shared" si="549"/>
        <v>#N/A</v>
      </c>
    </row>
    <row r="6960" spans="1:6" x14ac:dyDescent="0.25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8" t="e">
        <f t="shared" si="549"/>
        <v>#N/A</v>
      </c>
    </row>
    <row r="6961" spans="1:6" x14ac:dyDescent="0.25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8" t="e">
        <f t="shared" si="549"/>
        <v>#N/A</v>
      </c>
    </row>
    <row r="6962" spans="1:6" x14ac:dyDescent="0.25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8" t="e">
        <f t="shared" si="549"/>
        <v>#N/A</v>
      </c>
    </row>
    <row r="6963" spans="1:6" x14ac:dyDescent="0.25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8" t="e">
        <f t="shared" si="549"/>
        <v>#N/A</v>
      </c>
    </row>
    <row r="6964" spans="1:6" x14ac:dyDescent="0.25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8" t="e">
        <f t="shared" si="549"/>
        <v>#N/A</v>
      </c>
    </row>
    <row r="6965" spans="1:6" x14ac:dyDescent="0.25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8" t="e">
        <f t="shared" si="549"/>
        <v>#N/A</v>
      </c>
    </row>
    <row r="6966" spans="1:6" x14ac:dyDescent="0.25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8" t="e">
        <f t="shared" si="549"/>
        <v>#N/A</v>
      </c>
    </row>
    <row r="6967" spans="1:6" x14ac:dyDescent="0.25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8" t="e">
        <f t="shared" si="549"/>
        <v>#N/A</v>
      </c>
    </row>
    <row r="6968" spans="1:6" x14ac:dyDescent="0.25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8" t="e">
        <f t="shared" si="549"/>
        <v>#N/A</v>
      </c>
    </row>
    <row r="6969" spans="1:6" x14ac:dyDescent="0.25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8" t="e">
        <f t="shared" si="549"/>
        <v>#N/A</v>
      </c>
    </row>
    <row r="6970" spans="1:6" x14ac:dyDescent="0.25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8" t="e">
        <f t="shared" si="549"/>
        <v>#N/A</v>
      </c>
    </row>
    <row r="6971" spans="1:6" x14ac:dyDescent="0.25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8" t="e">
        <f t="shared" si="549"/>
        <v>#N/A</v>
      </c>
    </row>
    <row r="6972" spans="1:6" x14ac:dyDescent="0.25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8" t="e">
        <f t="shared" si="549"/>
        <v>#N/A</v>
      </c>
    </row>
    <row r="6973" spans="1:6" x14ac:dyDescent="0.25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8" t="e">
        <f t="shared" si="549"/>
        <v>#N/A</v>
      </c>
    </row>
    <row r="6974" spans="1:6" x14ac:dyDescent="0.25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8" t="e">
        <f t="shared" si="549"/>
        <v>#N/A</v>
      </c>
    </row>
    <row r="6975" spans="1:6" x14ac:dyDescent="0.25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8" t="e">
        <f t="shared" si="549"/>
        <v>#N/A</v>
      </c>
    </row>
    <row r="6976" spans="1:6" x14ac:dyDescent="0.25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8" t="e">
        <f t="shared" si="549"/>
        <v>#N/A</v>
      </c>
    </row>
    <row r="6977" spans="1:6" x14ac:dyDescent="0.25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8" t="e">
        <f t="shared" si="549"/>
        <v>#N/A</v>
      </c>
    </row>
    <row r="6978" spans="1:6" x14ac:dyDescent="0.25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8" t="e">
        <f t="shared" si="549"/>
        <v>#N/A</v>
      </c>
    </row>
    <row r="6979" spans="1:6" x14ac:dyDescent="0.25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8" t="e">
        <f t="shared" si="549"/>
        <v>#N/A</v>
      </c>
    </row>
    <row r="6980" spans="1:6" x14ac:dyDescent="0.25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8" t="e">
        <f t="shared" si="549"/>
        <v>#N/A</v>
      </c>
    </row>
    <row r="6981" spans="1:6" x14ac:dyDescent="0.25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8" t="e">
        <f t="shared" si="549"/>
        <v>#N/A</v>
      </c>
    </row>
    <row r="6982" spans="1:6" x14ac:dyDescent="0.25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8" t="e">
        <f t="shared" si="549"/>
        <v>#N/A</v>
      </c>
    </row>
    <row r="6983" spans="1:6" x14ac:dyDescent="0.25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8" t="e">
        <f t="shared" si="549"/>
        <v>#N/A</v>
      </c>
    </row>
    <row r="6984" spans="1:6" x14ac:dyDescent="0.25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8" t="e">
        <f t="shared" si="549"/>
        <v>#N/A</v>
      </c>
    </row>
    <row r="6985" spans="1:6" x14ac:dyDescent="0.25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8" t="e">
        <f t="shared" si="549"/>
        <v>#N/A</v>
      </c>
    </row>
    <row r="6986" spans="1:6" x14ac:dyDescent="0.25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8" t="e">
        <f t="shared" ref="F6986:F7049" si="554">E6986*SUM(P6986:Q6986)</f>
        <v>#N/A</v>
      </c>
    </row>
    <row r="6987" spans="1:6" x14ac:dyDescent="0.25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8" t="e">
        <f t="shared" si="554"/>
        <v>#N/A</v>
      </c>
    </row>
    <row r="6988" spans="1:6" x14ac:dyDescent="0.25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8" t="e">
        <f t="shared" si="554"/>
        <v>#N/A</v>
      </c>
    </row>
    <row r="6989" spans="1:6" x14ac:dyDescent="0.25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8" t="e">
        <f t="shared" si="554"/>
        <v>#N/A</v>
      </c>
    </row>
    <row r="6990" spans="1:6" x14ac:dyDescent="0.25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8" t="e">
        <f t="shared" si="554"/>
        <v>#N/A</v>
      </c>
    </row>
    <row r="6991" spans="1:6" x14ac:dyDescent="0.25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8" t="e">
        <f t="shared" si="554"/>
        <v>#N/A</v>
      </c>
    </row>
    <row r="6992" spans="1:6" x14ac:dyDescent="0.25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8" t="e">
        <f t="shared" si="554"/>
        <v>#N/A</v>
      </c>
    </row>
    <row r="6993" spans="1:6" x14ac:dyDescent="0.25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8" t="e">
        <f t="shared" si="554"/>
        <v>#N/A</v>
      </c>
    </row>
    <row r="6994" spans="1:6" x14ac:dyDescent="0.25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8" t="e">
        <f t="shared" si="554"/>
        <v>#N/A</v>
      </c>
    </row>
    <row r="6995" spans="1:6" x14ac:dyDescent="0.25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8" t="e">
        <f t="shared" si="554"/>
        <v>#N/A</v>
      </c>
    </row>
    <row r="6996" spans="1:6" x14ac:dyDescent="0.25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8" t="e">
        <f t="shared" si="554"/>
        <v>#N/A</v>
      </c>
    </row>
    <row r="6997" spans="1:6" x14ac:dyDescent="0.25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8" t="e">
        <f t="shared" si="554"/>
        <v>#N/A</v>
      </c>
    </row>
    <row r="6998" spans="1:6" x14ac:dyDescent="0.25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8" t="e">
        <f t="shared" si="554"/>
        <v>#N/A</v>
      </c>
    </row>
    <row r="6999" spans="1:6" x14ac:dyDescent="0.25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8" t="e">
        <f t="shared" si="554"/>
        <v>#N/A</v>
      </c>
    </row>
    <row r="7000" spans="1:6" x14ac:dyDescent="0.25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8" t="e">
        <f t="shared" si="554"/>
        <v>#N/A</v>
      </c>
    </row>
    <row r="7001" spans="1:6" x14ac:dyDescent="0.25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8" t="e">
        <f t="shared" si="554"/>
        <v>#N/A</v>
      </c>
    </row>
    <row r="7002" spans="1:6" x14ac:dyDescent="0.25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8" t="e">
        <f t="shared" si="554"/>
        <v>#N/A</v>
      </c>
    </row>
    <row r="7003" spans="1:6" x14ac:dyDescent="0.25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8" t="e">
        <f t="shared" si="554"/>
        <v>#N/A</v>
      </c>
    </row>
    <row r="7004" spans="1:6" x14ac:dyDescent="0.25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8" t="e">
        <f t="shared" si="554"/>
        <v>#N/A</v>
      </c>
    </row>
    <row r="7005" spans="1:6" x14ac:dyDescent="0.25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8" t="e">
        <f t="shared" si="554"/>
        <v>#N/A</v>
      </c>
    </row>
    <row r="7006" spans="1:6" x14ac:dyDescent="0.25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8" t="e">
        <f t="shared" si="554"/>
        <v>#N/A</v>
      </c>
    </row>
    <row r="7007" spans="1:6" x14ac:dyDescent="0.25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8" t="e">
        <f t="shared" si="554"/>
        <v>#N/A</v>
      </c>
    </row>
    <row r="7008" spans="1:6" x14ac:dyDescent="0.25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8" t="e">
        <f t="shared" si="554"/>
        <v>#N/A</v>
      </c>
    </row>
    <row r="7009" spans="1:6" x14ac:dyDescent="0.25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8" t="e">
        <f t="shared" si="554"/>
        <v>#N/A</v>
      </c>
    </row>
    <row r="7010" spans="1:6" x14ac:dyDescent="0.25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8" t="e">
        <f t="shared" si="554"/>
        <v>#N/A</v>
      </c>
    </row>
    <row r="7011" spans="1:6" x14ac:dyDescent="0.25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8" t="e">
        <f t="shared" si="554"/>
        <v>#N/A</v>
      </c>
    </row>
    <row r="7012" spans="1:6" x14ac:dyDescent="0.25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8" t="e">
        <f t="shared" si="554"/>
        <v>#N/A</v>
      </c>
    </row>
    <row r="7013" spans="1:6" x14ac:dyDescent="0.25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8" t="e">
        <f t="shared" si="554"/>
        <v>#N/A</v>
      </c>
    </row>
    <row r="7014" spans="1:6" x14ac:dyDescent="0.25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8" t="e">
        <f t="shared" si="554"/>
        <v>#N/A</v>
      </c>
    </row>
    <row r="7015" spans="1:6" x14ac:dyDescent="0.25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8" t="e">
        <f t="shared" si="554"/>
        <v>#N/A</v>
      </c>
    </row>
    <row r="7016" spans="1:6" x14ac:dyDescent="0.25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8" t="e">
        <f t="shared" si="554"/>
        <v>#N/A</v>
      </c>
    </row>
    <row r="7017" spans="1:6" x14ac:dyDescent="0.25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8" t="e">
        <f t="shared" si="554"/>
        <v>#N/A</v>
      </c>
    </row>
    <row r="7018" spans="1:6" x14ac:dyDescent="0.25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8" t="e">
        <f t="shared" si="554"/>
        <v>#N/A</v>
      </c>
    </row>
    <row r="7019" spans="1:6" x14ac:dyDescent="0.25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8" t="e">
        <f t="shared" si="554"/>
        <v>#N/A</v>
      </c>
    </row>
    <row r="7020" spans="1:6" x14ac:dyDescent="0.25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8" t="e">
        <f t="shared" si="554"/>
        <v>#N/A</v>
      </c>
    </row>
    <row r="7021" spans="1:6" x14ac:dyDescent="0.25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8" t="e">
        <f t="shared" si="554"/>
        <v>#N/A</v>
      </c>
    </row>
    <row r="7022" spans="1:6" x14ac:dyDescent="0.25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8" t="e">
        <f t="shared" si="554"/>
        <v>#N/A</v>
      </c>
    </row>
    <row r="7023" spans="1:6" x14ac:dyDescent="0.25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8" t="e">
        <f t="shared" si="554"/>
        <v>#N/A</v>
      </c>
    </row>
    <row r="7024" spans="1:6" x14ac:dyDescent="0.25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8" t="e">
        <f t="shared" si="554"/>
        <v>#N/A</v>
      </c>
    </row>
    <row r="7025" spans="1:6" x14ac:dyDescent="0.25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8" t="e">
        <f t="shared" si="554"/>
        <v>#N/A</v>
      </c>
    </row>
    <row r="7026" spans="1:6" x14ac:dyDescent="0.25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8" t="e">
        <f t="shared" si="554"/>
        <v>#N/A</v>
      </c>
    </row>
    <row r="7027" spans="1:6" x14ac:dyDescent="0.25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8" t="e">
        <f t="shared" si="554"/>
        <v>#N/A</v>
      </c>
    </row>
    <row r="7028" spans="1:6" x14ac:dyDescent="0.25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8" t="e">
        <f t="shared" si="554"/>
        <v>#N/A</v>
      </c>
    </row>
    <row r="7029" spans="1:6" x14ac:dyDescent="0.25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8" t="e">
        <f t="shared" si="554"/>
        <v>#N/A</v>
      </c>
    </row>
    <row r="7030" spans="1:6" x14ac:dyDescent="0.25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8" t="e">
        <f t="shared" si="554"/>
        <v>#N/A</v>
      </c>
    </row>
    <row r="7031" spans="1:6" x14ac:dyDescent="0.25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8" t="e">
        <f t="shared" si="554"/>
        <v>#N/A</v>
      </c>
    </row>
    <row r="7032" spans="1:6" x14ac:dyDescent="0.25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8" t="e">
        <f t="shared" si="554"/>
        <v>#N/A</v>
      </c>
    </row>
    <row r="7033" spans="1:6" x14ac:dyDescent="0.25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8" t="e">
        <f t="shared" si="554"/>
        <v>#N/A</v>
      </c>
    </row>
    <row r="7034" spans="1:6" x14ac:dyDescent="0.25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8" t="e">
        <f t="shared" si="554"/>
        <v>#N/A</v>
      </c>
    </row>
    <row r="7035" spans="1:6" x14ac:dyDescent="0.25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8" t="e">
        <f t="shared" si="554"/>
        <v>#N/A</v>
      </c>
    </row>
    <row r="7036" spans="1:6" x14ac:dyDescent="0.25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8" t="e">
        <f t="shared" si="554"/>
        <v>#N/A</v>
      </c>
    </row>
    <row r="7037" spans="1:6" x14ac:dyDescent="0.25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8" t="e">
        <f t="shared" si="554"/>
        <v>#N/A</v>
      </c>
    </row>
    <row r="7038" spans="1:6" x14ac:dyDescent="0.25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8" t="e">
        <f t="shared" si="554"/>
        <v>#N/A</v>
      </c>
    </row>
    <row r="7039" spans="1:6" x14ac:dyDescent="0.25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8" t="e">
        <f t="shared" si="554"/>
        <v>#N/A</v>
      </c>
    </row>
    <row r="7040" spans="1:6" x14ac:dyDescent="0.25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8" t="e">
        <f t="shared" si="554"/>
        <v>#N/A</v>
      </c>
    </row>
    <row r="7041" spans="1:6" x14ac:dyDescent="0.25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8" t="e">
        <f t="shared" si="554"/>
        <v>#N/A</v>
      </c>
    </row>
    <row r="7042" spans="1:6" x14ac:dyDescent="0.25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8" t="e">
        <f t="shared" si="554"/>
        <v>#N/A</v>
      </c>
    </row>
    <row r="7043" spans="1:6" x14ac:dyDescent="0.25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8" t="e">
        <f t="shared" si="554"/>
        <v>#N/A</v>
      </c>
    </row>
    <row r="7044" spans="1:6" x14ac:dyDescent="0.25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8" t="e">
        <f t="shared" si="554"/>
        <v>#N/A</v>
      </c>
    </row>
    <row r="7045" spans="1:6" x14ac:dyDescent="0.25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8" t="e">
        <f t="shared" si="554"/>
        <v>#N/A</v>
      </c>
    </row>
    <row r="7046" spans="1:6" x14ac:dyDescent="0.25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8" t="e">
        <f t="shared" si="554"/>
        <v>#N/A</v>
      </c>
    </row>
    <row r="7047" spans="1:6" x14ac:dyDescent="0.25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8" t="e">
        <f t="shared" si="554"/>
        <v>#N/A</v>
      </c>
    </row>
    <row r="7048" spans="1:6" x14ac:dyDescent="0.25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8" t="e">
        <f t="shared" si="554"/>
        <v>#N/A</v>
      </c>
    </row>
    <row r="7049" spans="1:6" x14ac:dyDescent="0.25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8" t="e">
        <f t="shared" si="554"/>
        <v>#N/A</v>
      </c>
    </row>
    <row r="7050" spans="1:6" x14ac:dyDescent="0.25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8" t="e">
        <f t="shared" ref="F7050:F7113" si="559">E7050*SUM(P7050:Q7050)</f>
        <v>#N/A</v>
      </c>
    </row>
    <row r="7051" spans="1:6" x14ac:dyDescent="0.25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8" t="e">
        <f t="shared" si="559"/>
        <v>#N/A</v>
      </c>
    </row>
    <row r="7052" spans="1:6" x14ac:dyDescent="0.25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8" t="e">
        <f t="shared" si="559"/>
        <v>#N/A</v>
      </c>
    </row>
    <row r="7053" spans="1:6" x14ac:dyDescent="0.25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8" t="e">
        <f t="shared" si="559"/>
        <v>#N/A</v>
      </c>
    </row>
    <row r="7054" spans="1:6" x14ac:dyDescent="0.25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8" t="e">
        <f t="shared" si="559"/>
        <v>#N/A</v>
      </c>
    </row>
    <row r="7055" spans="1:6" x14ac:dyDescent="0.25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8" t="e">
        <f t="shared" si="559"/>
        <v>#N/A</v>
      </c>
    </row>
    <row r="7056" spans="1:6" x14ac:dyDescent="0.25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8" t="e">
        <f t="shared" si="559"/>
        <v>#N/A</v>
      </c>
    </row>
    <row r="7057" spans="1:6" x14ac:dyDescent="0.25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8" t="e">
        <f t="shared" si="559"/>
        <v>#N/A</v>
      </c>
    </row>
    <row r="7058" spans="1:6" x14ac:dyDescent="0.25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8" t="e">
        <f t="shared" si="559"/>
        <v>#N/A</v>
      </c>
    </row>
    <row r="7059" spans="1:6" x14ac:dyDescent="0.25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8" t="e">
        <f t="shared" si="559"/>
        <v>#N/A</v>
      </c>
    </row>
    <row r="7060" spans="1:6" x14ac:dyDescent="0.25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8" t="e">
        <f t="shared" si="559"/>
        <v>#N/A</v>
      </c>
    </row>
    <row r="7061" spans="1:6" x14ac:dyDescent="0.25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8" t="e">
        <f t="shared" si="559"/>
        <v>#N/A</v>
      </c>
    </row>
    <row r="7062" spans="1:6" x14ac:dyDescent="0.25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8" t="e">
        <f t="shared" si="559"/>
        <v>#N/A</v>
      </c>
    </row>
    <row r="7063" spans="1:6" x14ac:dyDescent="0.25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8" t="e">
        <f t="shared" si="559"/>
        <v>#N/A</v>
      </c>
    </row>
    <row r="7064" spans="1:6" x14ac:dyDescent="0.25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8" t="e">
        <f t="shared" si="559"/>
        <v>#N/A</v>
      </c>
    </row>
    <row r="7065" spans="1:6" x14ac:dyDescent="0.25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8" t="e">
        <f t="shared" si="559"/>
        <v>#N/A</v>
      </c>
    </row>
    <row r="7066" spans="1:6" x14ac:dyDescent="0.25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8" t="e">
        <f t="shared" si="559"/>
        <v>#N/A</v>
      </c>
    </row>
    <row r="7067" spans="1:6" x14ac:dyDescent="0.25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8" t="e">
        <f t="shared" si="559"/>
        <v>#N/A</v>
      </c>
    </row>
    <row r="7068" spans="1:6" x14ac:dyDescent="0.25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8" t="e">
        <f t="shared" si="559"/>
        <v>#N/A</v>
      </c>
    </row>
    <row r="7069" spans="1:6" x14ac:dyDescent="0.25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8" t="e">
        <f t="shared" si="559"/>
        <v>#N/A</v>
      </c>
    </row>
    <row r="7070" spans="1:6" x14ac:dyDescent="0.25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8" t="e">
        <f t="shared" si="559"/>
        <v>#N/A</v>
      </c>
    </row>
    <row r="7071" spans="1:6" x14ac:dyDescent="0.25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8" t="e">
        <f t="shared" si="559"/>
        <v>#N/A</v>
      </c>
    </row>
    <row r="7072" spans="1:6" x14ac:dyDescent="0.25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8" t="e">
        <f t="shared" si="559"/>
        <v>#N/A</v>
      </c>
    </row>
    <row r="7073" spans="1:6" x14ac:dyDescent="0.25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8" t="e">
        <f t="shared" si="559"/>
        <v>#N/A</v>
      </c>
    </row>
    <row r="7074" spans="1:6" x14ac:dyDescent="0.25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8" t="e">
        <f t="shared" si="559"/>
        <v>#N/A</v>
      </c>
    </row>
    <row r="7075" spans="1:6" x14ac:dyDescent="0.25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8" t="e">
        <f t="shared" si="559"/>
        <v>#N/A</v>
      </c>
    </row>
    <row r="7076" spans="1:6" x14ac:dyDescent="0.25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8" t="e">
        <f t="shared" si="559"/>
        <v>#N/A</v>
      </c>
    </row>
    <row r="7077" spans="1:6" x14ac:dyDescent="0.25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8" t="e">
        <f t="shared" si="559"/>
        <v>#N/A</v>
      </c>
    </row>
    <row r="7078" spans="1:6" x14ac:dyDescent="0.25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8" t="e">
        <f t="shared" si="559"/>
        <v>#N/A</v>
      </c>
    </row>
    <row r="7079" spans="1:6" x14ac:dyDescent="0.25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8" t="e">
        <f t="shared" si="559"/>
        <v>#N/A</v>
      </c>
    </row>
    <row r="7080" spans="1:6" x14ac:dyDescent="0.25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8" t="e">
        <f t="shared" si="559"/>
        <v>#N/A</v>
      </c>
    </row>
    <row r="7081" spans="1:6" x14ac:dyDescent="0.25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8" t="e">
        <f t="shared" si="559"/>
        <v>#N/A</v>
      </c>
    </row>
    <row r="7082" spans="1:6" x14ac:dyDescent="0.25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8" t="e">
        <f t="shared" si="559"/>
        <v>#N/A</v>
      </c>
    </row>
    <row r="7083" spans="1:6" x14ac:dyDescent="0.25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8" t="e">
        <f t="shared" si="559"/>
        <v>#N/A</v>
      </c>
    </row>
    <row r="7084" spans="1:6" x14ac:dyDescent="0.25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8" t="e">
        <f t="shared" si="559"/>
        <v>#N/A</v>
      </c>
    </row>
    <row r="7085" spans="1:6" x14ac:dyDescent="0.25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8" t="e">
        <f t="shared" si="559"/>
        <v>#N/A</v>
      </c>
    </row>
    <row r="7086" spans="1:6" x14ac:dyDescent="0.25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8" t="e">
        <f t="shared" si="559"/>
        <v>#N/A</v>
      </c>
    </row>
    <row r="7087" spans="1:6" x14ac:dyDescent="0.25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8" t="e">
        <f t="shared" si="559"/>
        <v>#N/A</v>
      </c>
    </row>
    <row r="7088" spans="1:6" x14ac:dyDescent="0.25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8" t="e">
        <f t="shared" si="559"/>
        <v>#N/A</v>
      </c>
    </row>
    <row r="7089" spans="1:6" x14ac:dyDescent="0.25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8" t="e">
        <f t="shared" si="559"/>
        <v>#N/A</v>
      </c>
    </row>
    <row r="7090" spans="1:6" x14ac:dyDescent="0.25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8" t="e">
        <f t="shared" si="559"/>
        <v>#N/A</v>
      </c>
    </row>
    <row r="7091" spans="1:6" x14ac:dyDescent="0.25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8" t="e">
        <f t="shared" si="559"/>
        <v>#N/A</v>
      </c>
    </row>
    <row r="7092" spans="1:6" x14ac:dyDescent="0.25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8" t="e">
        <f t="shared" si="559"/>
        <v>#N/A</v>
      </c>
    </row>
    <row r="7093" spans="1:6" x14ac:dyDescent="0.25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8" t="e">
        <f t="shared" si="559"/>
        <v>#N/A</v>
      </c>
    </row>
    <row r="7094" spans="1:6" x14ac:dyDescent="0.25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8" t="e">
        <f t="shared" si="559"/>
        <v>#N/A</v>
      </c>
    </row>
    <row r="7095" spans="1:6" x14ac:dyDescent="0.25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8" t="e">
        <f t="shared" si="559"/>
        <v>#N/A</v>
      </c>
    </row>
    <row r="7096" spans="1:6" x14ac:dyDescent="0.25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8" t="e">
        <f t="shared" si="559"/>
        <v>#N/A</v>
      </c>
    </row>
    <row r="7097" spans="1:6" x14ac:dyDescent="0.25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8" t="e">
        <f t="shared" si="559"/>
        <v>#N/A</v>
      </c>
    </row>
    <row r="7098" spans="1:6" x14ac:dyDescent="0.25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8" t="e">
        <f t="shared" si="559"/>
        <v>#N/A</v>
      </c>
    </row>
    <row r="7099" spans="1:6" x14ac:dyDescent="0.25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8" t="e">
        <f t="shared" si="559"/>
        <v>#N/A</v>
      </c>
    </row>
    <row r="7100" spans="1:6" x14ac:dyDescent="0.25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8" t="e">
        <f t="shared" si="559"/>
        <v>#N/A</v>
      </c>
    </row>
    <row r="7101" spans="1:6" x14ac:dyDescent="0.25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8" t="e">
        <f t="shared" si="559"/>
        <v>#N/A</v>
      </c>
    </row>
    <row r="7102" spans="1:6" x14ac:dyDescent="0.25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8" t="e">
        <f t="shared" si="559"/>
        <v>#N/A</v>
      </c>
    </row>
    <row r="7103" spans="1:6" x14ac:dyDescent="0.25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8" t="e">
        <f t="shared" si="559"/>
        <v>#N/A</v>
      </c>
    </row>
    <row r="7104" spans="1:6" x14ac:dyDescent="0.25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8" t="e">
        <f t="shared" si="559"/>
        <v>#N/A</v>
      </c>
    </row>
    <row r="7105" spans="1:6" x14ac:dyDescent="0.25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8" t="e">
        <f t="shared" si="559"/>
        <v>#N/A</v>
      </c>
    </row>
    <row r="7106" spans="1:6" x14ac:dyDescent="0.25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8" t="e">
        <f t="shared" si="559"/>
        <v>#N/A</v>
      </c>
    </row>
    <row r="7107" spans="1:6" x14ac:dyDescent="0.25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8" t="e">
        <f t="shared" si="559"/>
        <v>#N/A</v>
      </c>
    </row>
    <row r="7108" spans="1:6" x14ac:dyDescent="0.25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8" t="e">
        <f t="shared" si="559"/>
        <v>#N/A</v>
      </c>
    </row>
    <row r="7109" spans="1:6" x14ac:dyDescent="0.25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8" t="e">
        <f t="shared" si="559"/>
        <v>#N/A</v>
      </c>
    </row>
    <row r="7110" spans="1:6" x14ac:dyDescent="0.25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8" t="e">
        <f t="shared" si="559"/>
        <v>#N/A</v>
      </c>
    </row>
    <row r="7111" spans="1:6" x14ac:dyDescent="0.25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8" t="e">
        <f t="shared" si="559"/>
        <v>#N/A</v>
      </c>
    </row>
    <row r="7112" spans="1:6" x14ac:dyDescent="0.25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8" t="e">
        <f t="shared" si="559"/>
        <v>#N/A</v>
      </c>
    </row>
    <row r="7113" spans="1:6" x14ac:dyDescent="0.25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8" t="e">
        <f t="shared" si="559"/>
        <v>#N/A</v>
      </c>
    </row>
    <row r="7114" spans="1:6" x14ac:dyDescent="0.25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8" t="e">
        <f t="shared" ref="F7114:F7177" si="564">E7114*SUM(P7114:Q7114)</f>
        <v>#N/A</v>
      </c>
    </row>
    <row r="7115" spans="1:6" x14ac:dyDescent="0.25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8" t="e">
        <f t="shared" si="564"/>
        <v>#N/A</v>
      </c>
    </row>
    <row r="7116" spans="1:6" x14ac:dyDescent="0.25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8" t="e">
        <f t="shared" si="564"/>
        <v>#N/A</v>
      </c>
    </row>
    <row r="7117" spans="1:6" x14ac:dyDescent="0.25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8" t="e">
        <f t="shared" si="564"/>
        <v>#N/A</v>
      </c>
    </row>
    <row r="7118" spans="1:6" x14ac:dyDescent="0.25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8" t="e">
        <f t="shared" si="564"/>
        <v>#N/A</v>
      </c>
    </row>
    <row r="7119" spans="1:6" x14ac:dyDescent="0.25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8" t="e">
        <f t="shared" si="564"/>
        <v>#N/A</v>
      </c>
    </row>
    <row r="7120" spans="1:6" x14ac:dyDescent="0.25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8" t="e">
        <f t="shared" si="564"/>
        <v>#N/A</v>
      </c>
    </row>
    <row r="7121" spans="1:6" x14ac:dyDescent="0.25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8" t="e">
        <f t="shared" si="564"/>
        <v>#N/A</v>
      </c>
    </row>
    <row r="7122" spans="1:6" x14ac:dyDescent="0.25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8" t="e">
        <f t="shared" si="564"/>
        <v>#N/A</v>
      </c>
    </row>
    <row r="7123" spans="1:6" x14ac:dyDescent="0.25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8" t="e">
        <f t="shared" si="564"/>
        <v>#N/A</v>
      </c>
    </row>
    <row r="7124" spans="1:6" x14ac:dyDescent="0.25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8" t="e">
        <f t="shared" si="564"/>
        <v>#N/A</v>
      </c>
    </row>
    <row r="7125" spans="1:6" x14ac:dyDescent="0.25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8" t="e">
        <f t="shared" si="564"/>
        <v>#N/A</v>
      </c>
    </row>
    <row r="7126" spans="1:6" x14ac:dyDescent="0.25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8" t="e">
        <f t="shared" si="564"/>
        <v>#N/A</v>
      </c>
    </row>
    <row r="7127" spans="1:6" x14ac:dyDescent="0.25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8" t="e">
        <f t="shared" si="564"/>
        <v>#N/A</v>
      </c>
    </row>
    <row r="7128" spans="1:6" x14ac:dyDescent="0.25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8" t="e">
        <f t="shared" si="564"/>
        <v>#N/A</v>
      </c>
    </row>
    <row r="7129" spans="1:6" x14ac:dyDescent="0.25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8" t="e">
        <f t="shared" si="564"/>
        <v>#N/A</v>
      </c>
    </row>
    <row r="7130" spans="1:6" x14ac:dyDescent="0.25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8" t="e">
        <f t="shared" si="564"/>
        <v>#N/A</v>
      </c>
    </row>
    <row r="7131" spans="1:6" x14ac:dyDescent="0.25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8" t="e">
        <f t="shared" si="564"/>
        <v>#N/A</v>
      </c>
    </row>
    <row r="7132" spans="1:6" x14ac:dyDescent="0.25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8" t="e">
        <f t="shared" si="564"/>
        <v>#N/A</v>
      </c>
    </row>
    <row r="7133" spans="1:6" x14ac:dyDescent="0.25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8" t="e">
        <f t="shared" si="564"/>
        <v>#N/A</v>
      </c>
    </row>
    <row r="7134" spans="1:6" x14ac:dyDescent="0.25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8" t="e">
        <f t="shared" si="564"/>
        <v>#N/A</v>
      </c>
    </row>
    <row r="7135" spans="1:6" x14ac:dyDescent="0.25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8" t="e">
        <f t="shared" si="564"/>
        <v>#N/A</v>
      </c>
    </row>
    <row r="7136" spans="1:6" x14ac:dyDescent="0.25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8" t="e">
        <f t="shared" si="564"/>
        <v>#N/A</v>
      </c>
    </row>
    <row r="7137" spans="1:6" x14ac:dyDescent="0.25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8" t="e">
        <f t="shared" si="564"/>
        <v>#N/A</v>
      </c>
    </row>
    <row r="7138" spans="1:6" x14ac:dyDescent="0.25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8" t="e">
        <f t="shared" si="564"/>
        <v>#N/A</v>
      </c>
    </row>
    <row r="7139" spans="1:6" x14ac:dyDescent="0.25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8" t="e">
        <f t="shared" si="564"/>
        <v>#N/A</v>
      </c>
    </row>
    <row r="7140" spans="1:6" x14ac:dyDescent="0.25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8" t="e">
        <f t="shared" si="564"/>
        <v>#N/A</v>
      </c>
    </row>
    <row r="7141" spans="1:6" x14ac:dyDescent="0.25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8" t="e">
        <f t="shared" si="564"/>
        <v>#N/A</v>
      </c>
    </row>
    <row r="7142" spans="1:6" x14ac:dyDescent="0.25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8" t="e">
        <f t="shared" si="564"/>
        <v>#N/A</v>
      </c>
    </row>
    <row r="7143" spans="1:6" x14ac:dyDescent="0.25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8" t="e">
        <f t="shared" si="564"/>
        <v>#N/A</v>
      </c>
    </row>
    <row r="7144" spans="1:6" x14ac:dyDescent="0.25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8" t="e">
        <f t="shared" si="564"/>
        <v>#N/A</v>
      </c>
    </row>
    <row r="7145" spans="1:6" x14ac:dyDescent="0.25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8" t="e">
        <f t="shared" si="564"/>
        <v>#N/A</v>
      </c>
    </row>
    <row r="7146" spans="1:6" x14ac:dyDescent="0.25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8" t="e">
        <f t="shared" si="564"/>
        <v>#N/A</v>
      </c>
    </row>
    <row r="7147" spans="1:6" x14ac:dyDescent="0.25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8" t="e">
        <f t="shared" si="564"/>
        <v>#N/A</v>
      </c>
    </row>
    <row r="7148" spans="1:6" x14ac:dyDescent="0.25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8" t="e">
        <f t="shared" si="564"/>
        <v>#N/A</v>
      </c>
    </row>
    <row r="7149" spans="1:6" x14ac:dyDescent="0.25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8" t="e">
        <f t="shared" si="564"/>
        <v>#N/A</v>
      </c>
    </row>
    <row r="7150" spans="1:6" x14ac:dyDescent="0.25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8" t="e">
        <f t="shared" si="564"/>
        <v>#N/A</v>
      </c>
    </row>
    <row r="7151" spans="1:6" x14ac:dyDescent="0.25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8" t="e">
        <f t="shared" si="564"/>
        <v>#N/A</v>
      </c>
    </row>
    <row r="7152" spans="1:6" x14ac:dyDescent="0.25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8" t="e">
        <f t="shared" si="564"/>
        <v>#N/A</v>
      </c>
    </row>
    <row r="7153" spans="1:6" x14ac:dyDescent="0.25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8" t="e">
        <f t="shared" si="564"/>
        <v>#N/A</v>
      </c>
    </row>
    <row r="7154" spans="1:6" x14ac:dyDescent="0.25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8" t="e">
        <f t="shared" si="564"/>
        <v>#N/A</v>
      </c>
    </row>
    <row r="7155" spans="1:6" x14ac:dyDescent="0.25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8" t="e">
        <f t="shared" si="564"/>
        <v>#N/A</v>
      </c>
    </row>
    <row r="7156" spans="1:6" x14ac:dyDescent="0.25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8" t="e">
        <f t="shared" si="564"/>
        <v>#N/A</v>
      </c>
    </row>
    <row r="7157" spans="1:6" x14ac:dyDescent="0.25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8" t="e">
        <f t="shared" si="564"/>
        <v>#N/A</v>
      </c>
    </row>
    <row r="7158" spans="1:6" x14ac:dyDescent="0.25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8" t="e">
        <f t="shared" si="564"/>
        <v>#N/A</v>
      </c>
    </row>
    <row r="7159" spans="1:6" x14ac:dyDescent="0.25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8" t="e">
        <f t="shared" si="564"/>
        <v>#N/A</v>
      </c>
    </row>
    <row r="7160" spans="1:6" x14ac:dyDescent="0.25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8" t="e">
        <f t="shared" si="564"/>
        <v>#N/A</v>
      </c>
    </row>
    <row r="7161" spans="1:6" x14ac:dyDescent="0.25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8" t="e">
        <f t="shared" si="564"/>
        <v>#N/A</v>
      </c>
    </row>
    <row r="7162" spans="1:6" x14ac:dyDescent="0.25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8" t="e">
        <f t="shared" si="564"/>
        <v>#N/A</v>
      </c>
    </row>
    <row r="7163" spans="1:6" x14ac:dyDescent="0.25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8" t="e">
        <f t="shared" si="564"/>
        <v>#N/A</v>
      </c>
    </row>
    <row r="7164" spans="1:6" x14ac:dyDescent="0.25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8" t="e">
        <f t="shared" si="564"/>
        <v>#N/A</v>
      </c>
    </row>
    <row r="7165" spans="1:6" x14ac:dyDescent="0.25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8" t="e">
        <f t="shared" si="564"/>
        <v>#N/A</v>
      </c>
    </row>
    <row r="7166" spans="1:6" x14ac:dyDescent="0.25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8" t="e">
        <f t="shared" si="564"/>
        <v>#N/A</v>
      </c>
    </row>
    <row r="7167" spans="1:6" x14ac:dyDescent="0.25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8" t="e">
        <f t="shared" si="564"/>
        <v>#N/A</v>
      </c>
    </row>
    <row r="7168" spans="1:6" x14ac:dyDescent="0.25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8" t="e">
        <f t="shared" si="564"/>
        <v>#N/A</v>
      </c>
    </row>
    <row r="7169" spans="1:6" x14ac:dyDescent="0.25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8" t="e">
        <f t="shared" si="564"/>
        <v>#N/A</v>
      </c>
    </row>
    <row r="7170" spans="1:6" x14ac:dyDescent="0.25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8" t="e">
        <f t="shared" si="564"/>
        <v>#N/A</v>
      </c>
    </row>
    <row r="7171" spans="1:6" x14ac:dyDescent="0.25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8" t="e">
        <f t="shared" si="564"/>
        <v>#N/A</v>
      </c>
    </row>
    <row r="7172" spans="1:6" x14ac:dyDescent="0.25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8" t="e">
        <f t="shared" si="564"/>
        <v>#N/A</v>
      </c>
    </row>
    <row r="7173" spans="1:6" x14ac:dyDescent="0.25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8" t="e">
        <f t="shared" si="564"/>
        <v>#N/A</v>
      </c>
    </row>
    <row r="7174" spans="1:6" x14ac:dyDescent="0.25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8" t="e">
        <f t="shared" si="564"/>
        <v>#N/A</v>
      </c>
    </row>
    <row r="7175" spans="1:6" x14ac:dyDescent="0.25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8" t="e">
        <f t="shared" si="564"/>
        <v>#N/A</v>
      </c>
    </row>
    <row r="7176" spans="1:6" x14ac:dyDescent="0.25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8" t="e">
        <f t="shared" si="564"/>
        <v>#N/A</v>
      </c>
    </row>
    <row r="7177" spans="1:6" x14ac:dyDescent="0.25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8" t="e">
        <f t="shared" si="564"/>
        <v>#N/A</v>
      </c>
    </row>
    <row r="7178" spans="1:6" x14ac:dyDescent="0.25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8" t="e">
        <f t="shared" ref="F7178:F7241" si="569">E7178*SUM(P7178:Q7178)</f>
        <v>#N/A</v>
      </c>
    </row>
    <row r="7179" spans="1:6" x14ac:dyDescent="0.25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8" t="e">
        <f t="shared" si="569"/>
        <v>#N/A</v>
      </c>
    </row>
    <row r="7180" spans="1:6" x14ac:dyDescent="0.25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8" t="e">
        <f t="shared" si="569"/>
        <v>#N/A</v>
      </c>
    </row>
    <row r="7181" spans="1:6" x14ac:dyDescent="0.25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8" t="e">
        <f t="shared" si="569"/>
        <v>#N/A</v>
      </c>
    </row>
    <row r="7182" spans="1:6" x14ac:dyDescent="0.25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8" t="e">
        <f t="shared" si="569"/>
        <v>#N/A</v>
      </c>
    </row>
    <row r="7183" spans="1:6" x14ac:dyDescent="0.25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8" t="e">
        <f t="shared" si="569"/>
        <v>#N/A</v>
      </c>
    </row>
    <row r="7184" spans="1:6" x14ac:dyDescent="0.25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8" t="e">
        <f t="shared" si="569"/>
        <v>#N/A</v>
      </c>
    </row>
    <row r="7185" spans="1:6" x14ac:dyDescent="0.25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8" t="e">
        <f t="shared" si="569"/>
        <v>#N/A</v>
      </c>
    </row>
    <row r="7186" spans="1:6" x14ac:dyDescent="0.25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8" t="e">
        <f t="shared" si="569"/>
        <v>#N/A</v>
      </c>
    </row>
    <row r="7187" spans="1:6" x14ac:dyDescent="0.25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8" t="e">
        <f t="shared" si="569"/>
        <v>#N/A</v>
      </c>
    </row>
    <row r="7188" spans="1:6" x14ac:dyDescent="0.25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8" t="e">
        <f t="shared" si="569"/>
        <v>#N/A</v>
      </c>
    </row>
    <row r="7189" spans="1:6" x14ac:dyDescent="0.25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8" t="e">
        <f t="shared" si="569"/>
        <v>#N/A</v>
      </c>
    </row>
    <row r="7190" spans="1:6" x14ac:dyDescent="0.25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8" t="e">
        <f t="shared" si="569"/>
        <v>#N/A</v>
      </c>
    </row>
    <row r="7191" spans="1:6" x14ac:dyDescent="0.25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8" t="e">
        <f t="shared" si="569"/>
        <v>#N/A</v>
      </c>
    </row>
    <row r="7192" spans="1:6" x14ac:dyDescent="0.25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8" t="e">
        <f t="shared" si="569"/>
        <v>#N/A</v>
      </c>
    </row>
    <row r="7193" spans="1:6" x14ac:dyDescent="0.25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8" t="e">
        <f t="shared" si="569"/>
        <v>#N/A</v>
      </c>
    </row>
    <row r="7194" spans="1:6" x14ac:dyDescent="0.25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8" t="e">
        <f t="shared" si="569"/>
        <v>#N/A</v>
      </c>
    </row>
    <row r="7195" spans="1:6" x14ac:dyDescent="0.25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8" t="e">
        <f t="shared" si="569"/>
        <v>#N/A</v>
      </c>
    </row>
    <row r="7196" spans="1:6" x14ac:dyDescent="0.25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8" t="e">
        <f t="shared" si="569"/>
        <v>#N/A</v>
      </c>
    </row>
    <row r="7197" spans="1:6" x14ac:dyDescent="0.25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8" t="e">
        <f t="shared" si="569"/>
        <v>#N/A</v>
      </c>
    </row>
    <row r="7198" spans="1:6" x14ac:dyDescent="0.25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8" t="e">
        <f t="shared" si="569"/>
        <v>#N/A</v>
      </c>
    </row>
    <row r="7199" spans="1:6" x14ac:dyDescent="0.25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8" t="e">
        <f t="shared" si="569"/>
        <v>#N/A</v>
      </c>
    </row>
    <row r="7200" spans="1:6" x14ac:dyDescent="0.25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8" t="e">
        <f t="shared" si="569"/>
        <v>#N/A</v>
      </c>
    </row>
    <row r="7201" spans="1:6" x14ac:dyDescent="0.25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8" t="e">
        <f t="shared" si="569"/>
        <v>#N/A</v>
      </c>
    </row>
    <row r="7202" spans="1:6" x14ac:dyDescent="0.25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8" t="e">
        <f t="shared" si="569"/>
        <v>#N/A</v>
      </c>
    </row>
    <row r="7203" spans="1:6" x14ac:dyDescent="0.25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8" t="e">
        <f t="shared" si="569"/>
        <v>#N/A</v>
      </c>
    </row>
    <row r="7204" spans="1:6" x14ac:dyDescent="0.25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8" t="e">
        <f t="shared" si="569"/>
        <v>#N/A</v>
      </c>
    </row>
    <row r="7205" spans="1:6" x14ac:dyDescent="0.25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8" t="e">
        <f t="shared" si="569"/>
        <v>#N/A</v>
      </c>
    </row>
    <row r="7206" spans="1:6" x14ac:dyDescent="0.25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8" t="e">
        <f t="shared" si="569"/>
        <v>#N/A</v>
      </c>
    </row>
    <row r="7207" spans="1:6" x14ac:dyDescent="0.25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8" t="e">
        <f t="shared" si="569"/>
        <v>#N/A</v>
      </c>
    </row>
    <row r="7208" spans="1:6" x14ac:dyDescent="0.25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8" t="e">
        <f t="shared" si="569"/>
        <v>#N/A</v>
      </c>
    </row>
    <row r="7209" spans="1:6" x14ac:dyDescent="0.25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8" t="e">
        <f t="shared" si="569"/>
        <v>#N/A</v>
      </c>
    </row>
    <row r="7210" spans="1:6" x14ac:dyDescent="0.25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8" t="e">
        <f t="shared" si="569"/>
        <v>#N/A</v>
      </c>
    </row>
    <row r="7211" spans="1:6" x14ac:dyDescent="0.25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8" t="e">
        <f t="shared" si="569"/>
        <v>#N/A</v>
      </c>
    </row>
    <row r="7212" spans="1:6" x14ac:dyDescent="0.25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8" t="e">
        <f t="shared" si="569"/>
        <v>#N/A</v>
      </c>
    </row>
    <row r="7213" spans="1:6" x14ac:dyDescent="0.25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8" t="e">
        <f t="shared" si="569"/>
        <v>#N/A</v>
      </c>
    </row>
    <row r="7214" spans="1:6" x14ac:dyDescent="0.25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8" t="e">
        <f t="shared" si="569"/>
        <v>#N/A</v>
      </c>
    </row>
    <row r="7215" spans="1:6" x14ac:dyDescent="0.25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8" t="e">
        <f t="shared" si="569"/>
        <v>#N/A</v>
      </c>
    </row>
    <row r="7216" spans="1:6" x14ac:dyDescent="0.25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8" t="e">
        <f t="shared" si="569"/>
        <v>#N/A</v>
      </c>
    </row>
    <row r="7217" spans="1:6" x14ac:dyDescent="0.25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8" t="e">
        <f t="shared" si="569"/>
        <v>#N/A</v>
      </c>
    </row>
    <row r="7218" spans="1:6" x14ac:dyDescent="0.25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8" t="e">
        <f t="shared" si="569"/>
        <v>#N/A</v>
      </c>
    </row>
    <row r="7219" spans="1:6" x14ac:dyDescent="0.25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8" t="e">
        <f t="shared" si="569"/>
        <v>#N/A</v>
      </c>
    </row>
    <row r="7220" spans="1:6" x14ac:dyDescent="0.25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8" t="e">
        <f t="shared" si="569"/>
        <v>#N/A</v>
      </c>
    </row>
    <row r="7221" spans="1:6" x14ac:dyDescent="0.25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8" t="e">
        <f t="shared" si="569"/>
        <v>#N/A</v>
      </c>
    </row>
    <row r="7222" spans="1:6" x14ac:dyDescent="0.25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8" t="e">
        <f t="shared" si="569"/>
        <v>#N/A</v>
      </c>
    </row>
    <row r="7223" spans="1:6" x14ac:dyDescent="0.25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8" t="e">
        <f t="shared" si="569"/>
        <v>#N/A</v>
      </c>
    </row>
    <row r="7224" spans="1:6" x14ac:dyDescent="0.25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8" t="e">
        <f t="shared" si="569"/>
        <v>#N/A</v>
      </c>
    </row>
    <row r="7225" spans="1:6" x14ac:dyDescent="0.25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8" t="e">
        <f t="shared" si="569"/>
        <v>#N/A</v>
      </c>
    </row>
    <row r="7226" spans="1:6" x14ac:dyDescent="0.25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8" t="e">
        <f t="shared" si="569"/>
        <v>#N/A</v>
      </c>
    </row>
    <row r="7227" spans="1:6" x14ac:dyDescent="0.25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8" t="e">
        <f t="shared" si="569"/>
        <v>#N/A</v>
      </c>
    </row>
    <row r="7228" spans="1:6" x14ac:dyDescent="0.25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8" t="e">
        <f t="shared" si="569"/>
        <v>#N/A</v>
      </c>
    </row>
    <row r="7229" spans="1:6" x14ac:dyDescent="0.25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8" t="e">
        <f t="shared" si="569"/>
        <v>#N/A</v>
      </c>
    </row>
    <row r="7230" spans="1:6" x14ac:dyDescent="0.25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8" t="e">
        <f t="shared" si="569"/>
        <v>#N/A</v>
      </c>
    </row>
    <row r="7231" spans="1:6" x14ac:dyDescent="0.25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8" t="e">
        <f t="shared" si="569"/>
        <v>#N/A</v>
      </c>
    </row>
    <row r="7232" spans="1:6" x14ac:dyDescent="0.25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8" t="e">
        <f t="shared" si="569"/>
        <v>#N/A</v>
      </c>
    </row>
    <row r="7233" spans="1:6" x14ac:dyDescent="0.25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8" t="e">
        <f t="shared" si="569"/>
        <v>#N/A</v>
      </c>
    </row>
    <row r="7234" spans="1:6" x14ac:dyDescent="0.25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8" t="e">
        <f t="shared" si="569"/>
        <v>#N/A</v>
      </c>
    </row>
    <row r="7235" spans="1:6" x14ac:dyDescent="0.25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8" t="e">
        <f t="shared" si="569"/>
        <v>#N/A</v>
      </c>
    </row>
    <row r="7236" spans="1:6" x14ac:dyDescent="0.25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8" t="e">
        <f t="shared" si="569"/>
        <v>#N/A</v>
      </c>
    </row>
    <row r="7237" spans="1:6" x14ac:dyDescent="0.25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8" t="e">
        <f t="shared" si="569"/>
        <v>#N/A</v>
      </c>
    </row>
    <row r="7238" spans="1:6" x14ac:dyDescent="0.25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8" t="e">
        <f t="shared" si="569"/>
        <v>#N/A</v>
      </c>
    </row>
    <row r="7239" spans="1:6" x14ac:dyDescent="0.25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8" t="e">
        <f t="shared" si="569"/>
        <v>#N/A</v>
      </c>
    </row>
    <row r="7240" spans="1:6" x14ac:dyDescent="0.25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8" t="e">
        <f t="shared" si="569"/>
        <v>#N/A</v>
      </c>
    </row>
    <row r="7241" spans="1:6" x14ac:dyDescent="0.25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8" t="e">
        <f t="shared" si="569"/>
        <v>#N/A</v>
      </c>
    </row>
    <row r="7242" spans="1:6" x14ac:dyDescent="0.25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8" t="e">
        <f t="shared" ref="F7242:F7305" si="574">E7242*SUM(P7242:Q7242)</f>
        <v>#N/A</v>
      </c>
    </row>
    <row r="7243" spans="1:6" x14ac:dyDescent="0.25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8" t="e">
        <f t="shared" si="574"/>
        <v>#N/A</v>
      </c>
    </row>
    <row r="7244" spans="1:6" x14ac:dyDescent="0.25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8" t="e">
        <f t="shared" si="574"/>
        <v>#N/A</v>
      </c>
    </row>
    <row r="7245" spans="1:6" x14ac:dyDescent="0.25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8" t="e">
        <f t="shared" si="574"/>
        <v>#N/A</v>
      </c>
    </row>
    <row r="7246" spans="1:6" x14ac:dyDescent="0.25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8" t="e">
        <f t="shared" si="574"/>
        <v>#N/A</v>
      </c>
    </row>
    <row r="7247" spans="1:6" x14ac:dyDescent="0.25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8" t="e">
        <f t="shared" si="574"/>
        <v>#N/A</v>
      </c>
    </row>
    <row r="7248" spans="1:6" x14ac:dyDescent="0.25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8" t="e">
        <f t="shared" si="574"/>
        <v>#N/A</v>
      </c>
    </row>
    <row r="7249" spans="1:6" x14ac:dyDescent="0.25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8" t="e">
        <f t="shared" si="574"/>
        <v>#N/A</v>
      </c>
    </row>
    <row r="7250" spans="1:6" x14ac:dyDescent="0.25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8" t="e">
        <f t="shared" si="574"/>
        <v>#N/A</v>
      </c>
    </row>
    <row r="7251" spans="1:6" x14ac:dyDescent="0.25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8" t="e">
        <f t="shared" si="574"/>
        <v>#N/A</v>
      </c>
    </row>
    <row r="7252" spans="1:6" x14ac:dyDescent="0.25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8" t="e">
        <f t="shared" si="574"/>
        <v>#N/A</v>
      </c>
    </row>
    <row r="7253" spans="1:6" x14ac:dyDescent="0.25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8" t="e">
        <f t="shared" si="574"/>
        <v>#N/A</v>
      </c>
    </row>
    <row r="7254" spans="1:6" x14ac:dyDescent="0.25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8" t="e">
        <f t="shared" si="574"/>
        <v>#N/A</v>
      </c>
    </row>
    <row r="7255" spans="1:6" x14ac:dyDescent="0.25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8" t="e">
        <f t="shared" si="574"/>
        <v>#N/A</v>
      </c>
    </row>
    <row r="7256" spans="1:6" x14ac:dyDescent="0.25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8" t="e">
        <f t="shared" si="574"/>
        <v>#N/A</v>
      </c>
    </row>
    <row r="7257" spans="1:6" x14ac:dyDescent="0.25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8" t="e">
        <f t="shared" si="574"/>
        <v>#N/A</v>
      </c>
    </row>
    <row r="7258" spans="1:6" x14ac:dyDescent="0.25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8" t="e">
        <f t="shared" si="574"/>
        <v>#N/A</v>
      </c>
    </row>
    <row r="7259" spans="1:6" x14ac:dyDescent="0.25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8" t="e">
        <f t="shared" si="574"/>
        <v>#N/A</v>
      </c>
    </row>
    <row r="7260" spans="1:6" x14ac:dyDescent="0.25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8" t="e">
        <f t="shared" si="574"/>
        <v>#N/A</v>
      </c>
    </row>
    <row r="7261" spans="1:6" x14ac:dyDescent="0.25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8" t="e">
        <f t="shared" si="574"/>
        <v>#N/A</v>
      </c>
    </row>
    <row r="7262" spans="1:6" x14ac:dyDescent="0.25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8" t="e">
        <f t="shared" si="574"/>
        <v>#N/A</v>
      </c>
    </row>
    <row r="7263" spans="1:6" x14ac:dyDescent="0.25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8" t="e">
        <f t="shared" si="574"/>
        <v>#N/A</v>
      </c>
    </row>
    <row r="7264" spans="1:6" x14ac:dyDescent="0.25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8" t="e">
        <f t="shared" si="574"/>
        <v>#N/A</v>
      </c>
    </row>
    <row r="7265" spans="1:6" x14ac:dyDescent="0.25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8" t="e">
        <f t="shared" si="574"/>
        <v>#N/A</v>
      </c>
    </row>
    <row r="7266" spans="1:6" x14ac:dyDescent="0.25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8" t="e">
        <f t="shared" si="574"/>
        <v>#N/A</v>
      </c>
    </row>
    <row r="7267" spans="1:6" x14ac:dyDescent="0.25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8" t="e">
        <f t="shared" si="574"/>
        <v>#N/A</v>
      </c>
    </row>
    <row r="7268" spans="1:6" x14ac:dyDescent="0.25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8" t="e">
        <f t="shared" si="574"/>
        <v>#N/A</v>
      </c>
    </row>
    <row r="7269" spans="1:6" x14ac:dyDescent="0.25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8" t="e">
        <f t="shared" si="574"/>
        <v>#N/A</v>
      </c>
    </row>
    <row r="7270" spans="1:6" x14ac:dyDescent="0.25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8" t="e">
        <f t="shared" si="574"/>
        <v>#N/A</v>
      </c>
    </row>
    <row r="7271" spans="1:6" x14ac:dyDescent="0.25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8" t="e">
        <f t="shared" si="574"/>
        <v>#N/A</v>
      </c>
    </row>
    <row r="7272" spans="1:6" x14ac:dyDescent="0.25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8" t="e">
        <f t="shared" si="574"/>
        <v>#N/A</v>
      </c>
    </row>
    <row r="7273" spans="1:6" x14ac:dyDescent="0.25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8" t="e">
        <f t="shared" si="574"/>
        <v>#N/A</v>
      </c>
    </row>
    <row r="7274" spans="1:6" x14ac:dyDescent="0.25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8" t="e">
        <f t="shared" si="574"/>
        <v>#N/A</v>
      </c>
    </row>
    <row r="7275" spans="1:6" x14ac:dyDescent="0.25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8" t="e">
        <f t="shared" si="574"/>
        <v>#N/A</v>
      </c>
    </row>
    <row r="7276" spans="1:6" x14ac:dyDescent="0.25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8" t="e">
        <f t="shared" si="574"/>
        <v>#N/A</v>
      </c>
    </row>
    <row r="7277" spans="1:6" x14ac:dyDescent="0.25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8" t="e">
        <f t="shared" si="574"/>
        <v>#N/A</v>
      </c>
    </row>
    <row r="7278" spans="1:6" x14ac:dyDescent="0.25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8" t="e">
        <f t="shared" si="574"/>
        <v>#N/A</v>
      </c>
    </row>
    <row r="7279" spans="1:6" x14ac:dyDescent="0.25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8" t="e">
        <f t="shared" si="574"/>
        <v>#N/A</v>
      </c>
    </row>
    <row r="7280" spans="1:6" x14ac:dyDescent="0.25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8" t="e">
        <f t="shared" si="574"/>
        <v>#N/A</v>
      </c>
    </row>
    <row r="7281" spans="1:6" x14ac:dyDescent="0.25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8" t="e">
        <f t="shared" si="574"/>
        <v>#N/A</v>
      </c>
    </row>
    <row r="7282" spans="1:6" x14ac:dyDescent="0.25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8" t="e">
        <f t="shared" si="574"/>
        <v>#N/A</v>
      </c>
    </row>
    <row r="7283" spans="1:6" x14ac:dyDescent="0.25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8" t="e">
        <f t="shared" si="574"/>
        <v>#N/A</v>
      </c>
    </row>
    <row r="7284" spans="1:6" x14ac:dyDescent="0.25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8" t="e">
        <f t="shared" si="574"/>
        <v>#N/A</v>
      </c>
    </row>
    <row r="7285" spans="1:6" x14ac:dyDescent="0.25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8" t="e">
        <f t="shared" si="574"/>
        <v>#N/A</v>
      </c>
    </row>
    <row r="7286" spans="1:6" x14ac:dyDescent="0.25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8" t="e">
        <f t="shared" si="574"/>
        <v>#N/A</v>
      </c>
    </row>
    <row r="7287" spans="1:6" x14ac:dyDescent="0.25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8" t="e">
        <f t="shared" si="574"/>
        <v>#N/A</v>
      </c>
    </row>
    <row r="7288" spans="1:6" x14ac:dyDescent="0.25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8" t="e">
        <f t="shared" si="574"/>
        <v>#N/A</v>
      </c>
    </row>
    <row r="7289" spans="1:6" x14ac:dyDescent="0.25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8" t="e">
        <f t="shared" si="574"/>
        <v>#N/A</v>
      </c>
    </row>
    <row r="7290" spans="1:6" x14ac:dyDescent="0.25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8" t="e">
        <f t="shared" si="574"/>
        <v>#N/A</v>
      </c>
    </row>
    <row r="7291" spans="1:6" x14ac:dyDescent="0.25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8" t="e">
        <f t="shared" si="574"/>
        <v>#N/A</v>
      </c>
    </row>
    <row r="7292" spans="1:6" x14ac:dyDescent="0.25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8" t="e">
        <f t="shared" si="574"/>
        <v>#N/A</v>
      </c>
    </row>
    <row r="7293" spans="1:6" x14ac:dyDescent="0.25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8" t="e">
        <f t="shared" si="574"/>
        <v>#N/A</v>
      </c>
    </row>
    <row r="7294" spans="1:6" x14ac:dyDescent="0.25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8" t="e">
        <f t="shared" si="574"/>
        <v>#N/A</v>
      </c>
    </row>
    <row r="7295" spans="1:6" x14ac:dyDescent="0.25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8" t="e">
        <f t="shared" si="574"/>
        <v>#N/A</v>
      </c>
    </row>
    <row r="7296" spans="1:6" x14ac:dyDescent="0.25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8" t="e">
        <f t="shared" si="574"/>
        <v>#N/A</v>
      </c>
    </row>
    <row r="7297" spans="1:6" x14ac:dyDescent="0.25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8" t="e">
        <f t="shared" si="574"/>
        <v>#N/A</v>
      </c>
    </row>
    <row r="7298" spans="1:6" x14ac:dyDescent="0.25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8" t="e">
        <f t="shared" si="574"/>
        <v>#N/A</v>
      </c>
    </row>
    <row r="7299" spans="1:6" x14ac:dyDescent="0.25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8" t="e">
        <f t="shared" si="574"/>
        <v>#N/A</v>
      </c>
    </row>
    <row r="7300" spans="1:6" x14ac:dyDescent="0.25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8" t="e">
        <f t="shared" si="574"/>
        <v>#N/A</v>
      </c>
    </row>
    <row r="7301" spans="1:6" x14ac:dyDescent="0.25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8" t="e">
        <f t="shared" si="574"/>
        <v>#N/A</v>
      </c>
    </row>
    <row r="7302" spans="1:6" x14ac:dyDescent="0.25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8" t="e">
        <f t="shared" si="574"/>
        <v>#N/A</v>
      </c>
    </row>
    <row r="7303" spans="1:6" x14ac:dyDescent="0.25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8" t="e">
        <f t="shared" si="574"/>
        <v>#N/A</v>
      </c>
    </row>
    <row r="7304" spans="1:6" x14ac:dyDescent="0.25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8" t="e">
        <f t="shared" si="574"/>
        <v>#N/A</v>
      </c>
    </row>
    <row r="7305" spans="1:6" x14ac:dyDescent="0.25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8" t="e">
        <f t="shared" si="574"/>
        <v>#N/A</v>
      </c>
    </row>
    <row r="7306" spans="1:6" x14ac:dyDescent="0.25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8" t="e">
        <f t="shared" ref="F7306:F7369" si="579">E7306*SUM(P7306:Q7306)</f>
        <v>#N/A</v>
      </c>
    </row>
    <row r="7307" spans="1:6" x14ac:dyDescent="0.25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8" t="e">
        <f t="shared" si="579"/>
        <v>#N/A</v>
      </c>
    </row>
    <row r="7308" spans="1:6" x14ac:dyDescent="0.25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8" t="e">
        <f t="shared" si="579"/>
        <v>#N/A</v>
      </c>
    </row>
    <row r="7309" spans="1:6" x14ac:dyDescent="0.25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8" t="e">
        <f t="shared" si="579"/>
        <v>#N/A</v>
      </c>
    </row>
    <row r="7310" spans="1:6" x14ac:dyDescent="0.25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8" t="e">
        <f t="shared" si="579"/>
        <v>#N/A</v>
      </c>
    </row>
    <row r="7311" spans="1:6" x14ac:dyDescent="0.25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8" t="e">
        <f t="shared" si="579"/>
        <v>#N/A</v>
      </c>
    </row>
    <row r="7312" spans="1:6" x14ac:dyDescent="0.25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8" t="e">
        <f t="shared" si="579"/>
        <v>#N/A</v>
      </c>
    </row>
    <row r="7313" spans="1:6" x14ac:dyDescent="0.25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8" t="e">
        <f t="shared" si="579"/>
        <v>#N/A</v>
      </c>
    </row>
    <row r="7314" spans="1:6" x14ac:dyDescent="0.25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8" t="e">
        <f t="shared" si="579"/>
        <v>#N/A</v>
      </c>
    </row>
    <row r="7315" spans="1:6" x14ac:dyDescent="0.25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8" t="e">
        <f t="shared" si="579"/>
        <v>#N/A</v>
      </c>
    </row>
    <row r="7316" spans="1:6" x14ac:dyDescent="0.25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8" t="e">
        <f t="shared" si="579"/>
        <v>#N/A</v>
      </c>
    </row>
    <row r="7317" spans="1:6" x14ac:dyDescent="0.25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8" t="e">
        <f t="shared" si="579"/>
        <v>#N/A</v>
      </c>
    </row>
    <row r="7318" spans="1:6" x14ac:dyDescent="0.25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8" t="e">
        <f t="shared" si="579"/>
        <v>#N/A</v>
      </c>
    </row>
    <row r="7319" spans="1:6" x14ac:dyDescent="0.25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8" t="e">
        <f t="shared" si="579"/>
        <v>#N/A</v>
      </c>
    </row>
    <row r="7320" spans="1:6" x14ac:dyDescent="0.25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8" t="e">
        <f t="shared" si="579"/>
        <v>#N/A</v>
      </c>
    </row>
    <row r="7321" spans="1:6" x14ac:dyDescent="0.25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8" t="e">
        <f t="shared" si="579"/>
        <v>#N/A</v>
      </c>
    </row>
    <row r="7322" spans="1:6" x14ac:dyDescent="0.25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8" t="e">
        <f t="shared" si="579"/>
        <v>#N/A</v>
      </c>
    </row>
    <row r="7323" spans="1:6" x14ac:dyDescent="0.25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8" t="e">
        <f t="shared" si="579"/>
        <v>#N/A</v>
      </c>
    </row>
    <row r="7324" spans="1:6" x14ac:dyDescent="0.25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8" t="e">
        <f t="shared" si="579"/>
        <v>#N/A</v>
      </c>
    </row>
    <row r="7325" spans="1:6" x14ac:dyDescent="0.25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8" t="e">
        <f t="shared" si="579"/>
        <v>#N/A</v>
      </c>
    </row>
    <row r="7326" spans="1:6" x14ac:dyDescent="0.25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8" t="e">
        <f t="shared" si="579"/>
        <v>#N/A</v>
      </c>
    </row>
    <row r="7327" spans="1:6" x14ac:dyDescent="0.25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8" t="e">
        <f t="shared" si="579"/>
        <v>#N/A</v>
      </c>
    </row>
    <row r="7328" spans="1:6" x14ac:dyDescent="0.25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8" t="e">
        <f t="shared" si="579"/>
        <v>#N/A</v>
      </c>
    </row>
    <row r="7329" spans="1:6" x14ac:dyDescent="0.25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8" t="e">
        <f t="shared" si="579"/>
        <v>#N/A</v>
      </c>
    </row>
    <row r="7330" spans="1:6" x14ac:dyDescent="0.25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8" t="e">
        <f t="shared" si="579"/>
        <v>#N/A</v>
      </c>
    </row>
    <row r="7331" spans="1:6" x14ac:dyDescent="0.25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8" t="e">
        <f t="shared" si="579"/>
        <v>#N/A</v>
      </c>
    </row>
    <row r="7332" spans="1:6" x14ac:dyDescent="0.25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8" t="e">
        <f t="shared" si="579"/>
        <v>#N/A</v>
      </c>
    </row>
    <row r="7333" spans="1:6" x14ac:dyDescent="0.25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8" t="e">
        <f t="shared" si="579"/>
        <v>#N/A</v>
      </c>
    </row>
    <row r="7334" spans="1:6" x14ac:dyDescent="0.25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8" t="e">
        <f t="shared" si="579"/>
        <v>#N/A</v>
      </c>
    </row>
    <row r="7335" spans="1:6" x14ac:dyDescent="0.25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8" t="e">
        <f t="shared" si="579"/>
        <v>#N/A</v>
      </c>
    </row>
    <row r="7336" spans="1:6" x14ac:dyDescent="0.25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8" t="e">
        <f t="shared" si="579"/>
        <v>#N/A</v>
      </c>
    </row>
    <row r="7337" spans="1:6" x14ac:dyDescent="0.25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8" t="e">
        <f t="shared" si="579"/>
        <v>#N/A</v>
      </c>
    </row>
    <row r="7338" spans="1:6" x14ac:dyDescent="0.25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8" t="e">
        <f t="shared" si="579"/>
        <v>#N/A</v>
      </c>
    </row>
    <row r="7339" spans="1:6" x14ac:dyDescent="0.25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8" t="e">
        <f t="shared" si="579"/>
        <v>#N/A</v>
      </c>
    </row>
    <row r="7340" spans="1:6" x14ac:dyDescent="0.25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8" t="e">
        <f t="shared" si="579"/>
        <v>#N/A</v>
      </c>
    </row>
    <row r="7341" spans="1:6" x14ac:dyDescent="0.25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8" t="e">
        <f t="shared" si="579"/>
        <v>#N/A</v>
      </c>
    </row>
    <row r="7342" spans="1:6" x14ac:dyDescent="0.25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8" t="e">
        <f t="shared" si="579"/>
        <v>#N/A</v>
      </c>
    </row>
    <row r="7343" spans="1:6" x14ac:dyDescent="0.25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8" t="e">
        <f t="shared" si="579"/>
        <v>#N/A</v>
      </c>
    </row>
    <row r="7344" spans="1:6" x14ac:dyDescent="0.25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8" t="e">
        <f t="shared" si="579"/>
        <v>#N/A</v>
      </c>
    </row>
    <row r="7345" spans="1:6" x14ac:dyDescent="0.25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8" t="e">
        <f t="shared" si="579"/>
        <v>#N/A</v>
      </c>
    </row>
    <row r="7346" spans="1:6" x14ac:dyDescent="0.25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8" t="e">
        <f t="shared" si="579"/>
        <v>#N/A</v>
      </c>
    </row>
    <row r="7347" spans="1:6" x14ac:dyDescent="0.25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8" t="e">
        <f t="shared" si="579"/>
        <v>#N/A</v>
      </c>
    </row>
    <row r="7348" spans="1:6" x14ac:dyDescent="0.25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8" t="e">
        <f t="shared" si="579"/>
        <v>#N/A</v>
      </c>
    </row>
    <row r="7349" spans="1:6" x14ac:dyDescent="0.25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8" t="e">
        <f t="shared" si="579"/>
        <v>#N/A</v>
      </c>
    </row>
    <row r="7350" spans="1:6" x14ac:dyDescent="0.25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8" t="e">
        <f t="shared" si="579"/>
        <v>#N/A</v>
      </c>
    </row>
    <row r="7351" spans="1:6" x14ac:dyDescent="0.25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8" t="e">
        <f t="shared" si="579"/>
        <v>#N/A</v>
      </c>
    </row>
    <row r="7352" spans="1:6" x14ac:dyDescent="0.25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8" t="e">
        <f t="shared" si="579"/>
        <v>#N/A</v>
      </c>
    </row>
    <row r="7353" spans="1:6" x14ac:dyDescent="0.25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8" t="e">
        <f t="shared" si="579"/>
        <v>#N/A</v>
      </c>
    </row>
    <row r="7354" spans="1:6" x14ac:dyDescent="0.25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8" t="e">
        <f t="shared" si="579"/>
        <v>#N/A</v>
      </c>
    </row>
    <row r="7355" spans="1:6" x14ac:dyDescent="0.25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8" t="e">
        <f t="shared" si="579"/>
        <v>#N/A</v>
      </c>
    </row>
    <row r="7356" spans="1:6" x14ac:dyDescent="0.25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8" t="e">
        <f t="shared" si="579"/>
        <v>#N/A</v>
      </c>
    </row>
    <row r="7357" spans="1:6" x14ac:dyDescent="0.25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8" t="e">
        <f t="shared" si="579"/>
        <v>#N/A</v>
      </c>
    </row>
    <row r="7358" spans="1:6" x14ac:dyDescent="0.25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8" t="e">
        <f t="shared" si="579"/>
        <v>#N/A</v>
      </c>
    </row>
    <row r="7359" spans="1:6" x14ac:dyDescent="0.25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8" t="e">
        <f t="shared" si="579"/>
        <v>#N/A</v>
      </c>
    </row>
    <row r="7360" spans="1:6" x14ac:dyDescent="0.25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8" t="e">
        <f t="shared" si="579"/>
        <v>#N/A</v>
      </c>
    </row>
    <row r="7361" spans="1:6" x14ac:dyDescent="0.25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8" t="e">
        <f t="shared" si="579"/>
        <v>#N/A</v>
      </c>
    </row>
    <row r="7362" spans="1:6" x14ac:dyDescent="0.25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8" t="e">
        <f t="shared" si="579"/>
        <v>#N/A</v>
      </c>
    </row>
    <row r="7363" spans="1:6" x14ac:dyDescent="0.25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8" t="e">
        <f t="shared" si="579"/>
        <v>#N/A</v>
      </c>
    </row>
    <row r="7364" spans="1:6" x14ac:dyDescent="0.25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8" t="e">
        <f t="shared" si="579"/>
        <v>#N/A</v>
      </c>
    </row>
    <row r="7365" spans="1:6" x14ac:dyDescent="0.25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8" t="e">
        <f t="shared" si="579"/>
        <v>#N/A</v>
      </c>
    </row>
    <row r="7366" spans="1:6" x14ac:dyDescent="0.25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8" t="e">
        <f t="shared" si="579"/>
        <v>#N/A</v>
      </c>
    </row>
    <row r="7367" spans="1:6" x14ac:dyDescent="0.25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8" t="e">
        <f t="shared" si="579"/>
        <v>#N/A</v>
      </c>
    </row>
    <row r="7368" spans="1:6" x14ac:dyDescent="0.25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8" t="e">
        <f t="shared" si="579"/>
        <v>#N/A</v>
      </c>
    </row>
    <row r="7369" spans="1:6" x14ac:dyDescent="0.25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8" t="e">
        <f t="shared" si="579"/>
        <v>#N/A</v>
      </c>
    </row>
    <row r="7370" spans="1:6" x14ac:dyDescent="0.25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8" t="e">
        <f t="shared" ref="F7370:F7433" si="584">E7370*SUM(P7370:Q7370)</f>
        <v>#N/A</v>
      </c>
    </row>
    <row r="7371" spans="1:6" x14ac:dyDescent="0.25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8" t="e">
        <f t="shared" si="584"/>
        <v>#N/A</v>
      </c>
    </row>
    <row r="7372" spans="1:6" x14ac:dyDescent="0.25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8" t="e">
        <f t="shared" si="584"/>
        <v>#N/A</v>
      </c>
    </row>
    <row r="7373" spans="1:6" x14ac:dyDescent="0.25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8" t="e">
        <f t="shared" si="584"/>
        <v>#N/A</v>
      </c>
    </row>
    <row r="7374" spans="1:6" x14ac:dyDescent="0.25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8" t="e">
        <f t="shared" si="584"/>
        <v>#N/A</v>
      </c>
    </row>
    <row r="7375" spans="1:6" x14ac:dyDescent="0.25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8" t="e">
        <f t="shared" si="584"/>
        <v>#N/A</v>
      </c>
    </row>
    <row r="7376" spans="1:6" x14ac:dyDescent="0.25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8" t="e">
        <f t="shared" si="584"/>
        <v>#N/A</v>
      </c>
    </row>
    <row r="7377" spans="1:6" x14ac:dyDescent="0.25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8" t="e">
        <f t="shared" si="584"/>
        <v>#N/A</v>
      </c>
    </row>
    <row r="7378" spans="1:6" x14ac:dyDescent="0.25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8" t="e">
        <f t="shared" si="584"/>
        <v>#N/A</v>
      </c>
    </row>
    <row r="7379" spans="1:6" x14ac:dyDescent="0.25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8" t="e">
        <f t="shared" si="584"/>
        <v>#N/A</v>
      </c>
    </row>
    <row r="7380" spans="1:6" x14ac:dyDescent="0.25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8" t="e">
        <f t="shared" si="584"/>
        <v>#N/A</v>
      </c>
    </row>
    <row r="7381" spans="1:6" x14ac:dyDescent="0.25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8" t="e">
        <f t="shared" si="584"/>
        <v>#N/A</v>
      </c>
    </row>
    <row r="7382" spans="1:6" x14ac:dyDescent="0.25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8" t="e">
        <f t="shared" si="584"/>
        <v>#N/A</v>
      </c>
    </row>
    <row r="7383" spans="1:6" x14ac:dyDescent="0.25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8" t="e">
        <f t="shared" si="584"/>
        <v>#N/A</v>
      </c>
    </row>
    <row r="7384" spans="1:6" x14ac:dyDescent="0.25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8" t="e">
        <f t="shared" si="584"/>
        <v>#N/A</v>
      </c>
    </row>
    <row r="7385" spans="1:6" x14ac:dyDescent="0.25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8" t="e">
        <f t="shared" si="584"/>
        <v>#N/A</v>
      </c>
    </row>
    <row r="7386" spans="1:6" x14ac:dyDescent="0.25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8" t="e">
        <f t="shared" si="584"/>
        <v>#N/A</v>
      </c>
    </row>
    <row r="7387" spans="1:6" x14ac:dyDescent="0.25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8" t="e">
        <f t="shared" si="584"/>
        <v>#N/A</v>
      </c>
    </row>
    <row r="7388" spans="1:6" x14ac:dyDescent="0.25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8" t="e">
        <f t="shared" si="584"/>
        <v>#N/A</v>
      </c>
    </row>
    <row r="7389" spans="1:6" x14ac:dyDescent="0.25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8" t="e">
        <f t="shared" si="584"/>
        <v>#N/A</v>
      </c>
    </row>
    <row r="7390" spans="1:6" x14ac:dyDescent="0.25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8" t="e">
        <f t="shared" si="584"/>
        <v>#N/A</v>
      </c>
    </row>
    <row r="7391" spans="1:6" x14ac:dyDescent="0.25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8" t="e">
        <f t="shared" si="584"/>
        <v>#N/A</v>
      </c>
    </row>
    <row r="7392" spans="1:6" x14ac:dyDescent="0.25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8" t="e">
        <f t="shared" si="584"/>
        <v>#N/A</v>
      </c>
    </row>
    <row r="7393" spans="1:6" x14ac:dyDescent="0.25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8" t="e">
        <f t="shared" si="584"/>
        <v>#N/A</v>
      </c>
    </row>
    <row r="7394" spans="1:6" x14ac:dyDescent="0.25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8" t="e">
        <f t="shared" si="584"/>
        <v>#N/A</v>
      </c>
    </row>
    <row r="7395" spans="1:6" x14ac:dyDescent="0.25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8" t="e">
        <f t="shared" si="584"/>
        <v>#N/A</v>
      </c>
    </row>
    <row r="7396" spans="1:6" x14ac:dyDescent="0.25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8" t="e">
        <f t="shared" si="584"/>
        <v>#N/A</v>
      </c>
    </row>
    <row r="7397" spans="1:6" x14ac:dyDescent="0.25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8" t="e">
        <f t="shared" si="584"/>
        <v>#N/A</v>
      </c>
    </row>
    <row r="7398" spans="1:6" x14ac:dyDescent="0.25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8" t="e">
        <f t="shared" si="584"/>
        <v>#N/A</v>
      </c>
    </row>
    <row r="7399" spans="1:6" x14ac:dyDescent="0.25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8" t="e">
        <f t="shared" si="584"/>
        <v>#N/A</v>
      </c>
    </row>
    <row r="7400" spans="1:6" x14ac:dyDescent="0.25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8" t="e">
        <f t="shared" si="584"/>
        <v>#N/A</v>
      </c>
    </row>
    <row r="7401" spans="1:6" x14ac:dyDescent="0.25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8" t="e">
        <f t="shared" si="584"/>
        <v>#N/A</v>
      </c>
    </row>
    <row r="7402" spans="1:6" x14ac:dyDescent="0.25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8" t="e">
        <f t="shared" si="584"/>
        <v>#N/A</v>
      </c>
    </row>
    <row r="7403" spans="1:6" x14ac:dyDescent="0.25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8" t="e">
        <f t="shared" si="584"/>
        <v>#N/A</v>
      </c>
    </row>
    <row r="7404" spans="1:6" x14ac:dyDescent="0.25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8" t="e">
        <f t="shared" si="584"/>
        <v>#N/A</v>
      </c>
    </row>
    <row r="7405" spans="1:6" x14ac:dyDescent="0.25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8" t="e">
        <f t="shared" si="584"/>
        <v>#N/A</v>
      </c>
    </row>
    <row r="7406" spans="1:6" x14ac:dyDescent="0.25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8" t="e">
        <f t="shared" si="584"/>
        <v>#N/A</v>
      </c>
    </row>
    <row r="7407" spans="1:6" x14ac:dyDescent="0.25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8" t="e">
        <f t="shared" si="584"/>
        <v>#N/A</v>
      </c>
    </row>
    <row r="7408" spans="1:6" x14ac:dyDescent="0.25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8" t="e">
        <f t="shared" si="584"/>
        <v>#N/A</v>
      </c>
    </row>
    <row r="7409" spans="1:6" x14ac:dyDescent="0.25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8" t="e">
        <f t="shared" si="584"/>
        <v>#N/A</v>
      </c>
    </row>
    <row r="7410" spans="1:6" x14ac:dyDescent="0.25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8" t="e">
        <f t="shared" si="584"/>
        <v>#N/A</v>
      </c>
    </row>
    <row r="7411" spans="1:6" x14ac:dyDescent="0.25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8" t="e">
        <f t="shared" si="584"/>
        <v>#N/A</v>
      </c>
    </row>
    <row r="7412" spans="1:6" x14ac:dyDescent="0.25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8" t="e">
        <f t="shared" si="584"/>
        <v>#N/A</v>
      </c>
    </row>
    <row r="7413" spans="1:6" x14ac:dyDescent="0.25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8" t="e">
        <f t="shared" si="584"/>
        <v>#N/A</v>
      </c>
    </row>
    <row r="7414" spans="1:6" x14ac:dyDescent="0.25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8" t="e">
        <f t="shared" si="584"/>
        <v>#N/A</v>
      </c>
    </row>
    <row r="7415" spans="1:6" x14ac:dyDescent="0.25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8" t="e">
        <f t="shared" si="584"/>
        <v>#N/A</v>
      </c>
    </row>
    <row r="7416" spans="1:6" x14ac:dyDescent="0.25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8" t="e">
        <f t="shared" si="584"/>
        <v>#N/A</v>
      </c>
    </row>
    <row r="7417" spans="1:6" x14ac:dyDescent="0.25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8" t="e">
        <f t="shared" si="584"/>
        <v>#N/A</v>
      </c>
    </row>
    <row r="7418" spans="1:6" x14ac:dyDescent="0.25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8" t="e">
        <f t="shared" si="584"/>
        <v>#N/A</v>
      </c>
    </row>
    <row r="7419" spans="1:6" x14ac:dyDescent="0.25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8" t="e">
        <f t="shared" si="584"/>
        <v>#N/A</v>
      </c>
    </row>
    <row r="7420" spans="1:6" x14ac:dyDescent="0.25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8" t="e">
        <f t="shared" si="584"/>
        <v>#N/A</v>
      </c>
    </row>
    <row r="7421" spans="1:6" x14ac:dyDescent="0.25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8" t="e">
        <f t="shared" si="584"/>
        <v>#N/A</v>
      </c>
    </row>
    <row r="7422" spans="1:6" x14ac:dyDescent="0.25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8" t="e">
        <f t="shared" si="584"/>
        <v>#N/A</v>
      </c>
    </row>
    <row r="7423" spans="1:6" x14ac:dyDescent="0.25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8" t="e">
        <f t="shared" si="584"/>
        <v>#N/A</v>
      </c>
    </row>
    <row r="7424" spans="1:6" x14ac:dyDescent="0.25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8" t="e">
        <f t="shared" si="584"/>
        <v>#N/A</v>
      </c>
    </row>
    <row r="7425" spans="1:6" x14ac:dyDescent="0.25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8" t="e">
        <f t="shared" si="584"/>
        <v>#N/A</v>
      </c>
    </row>
    <row r="7426" spans="1:6" x14ac:dyDescent="0.25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8" t="e">
        <f t="shared" si="584"/>
        <v>#N/A</v>
      </c>
    </row>
    <row r="7427" spans="1:6" x14ac:dyDescent="0.25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8" t="e">
        <f t="shared" si="584"/>
        <v>#N/A</v>
      </c>
    </row>
    <row r="7428" spans="1:6" x14ac:dyDescent="0.25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8" t="e">
        <f t="shared" si="584"/>
        <v>#N/A</v>
      </c>
    </row>
    <row r="7429" spans="1:6" x14ac:dyDescent="0.25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8" t="e">
        <f t="shared" si="584"/>
        <v>#N/A</v>
      </c>
    </row>
    <row r="7430" spans="1:6" x14ac:dyDescent="0.25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8" t="e">
        <f t="shared" si="584"/>
        <v>#N/A</v>
      </c>
    </row>
    <row r="7431" spans="1:6" x14ac:dyDescent="0.25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8" t="e">
        <f t="shared" si="584"/>
        <v>#N/A</v>
      </c>
    </row>
    <row r="7432" spans="1:6" x14ac:dyDescent="0.25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8" t="e">
        <f t="shared" si="584"/>
        <v>#N/A</v>
      </c>
    </row>
    <row r="7433" spans="1:6" x14ac:dyDescent="0.25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8" t="e">
        <f t="shared" si="584"/>
        <v>#N/A</v>
      </c>
    </row>
    <row r="7434" spans="1:6" x14ac:dyDescent="0.25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8" t="e">
        <f t="shared" ref="F7434:F7497" si="589">E7434*SUM(P7434:Q7434)</f>
        <v>#N/A</v>
      </c>
    </row>
    <row r="7435" spans="1:6" x14ac:dyDescent="0.25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8" t="e">
        <f t="shared" si="589"/>
        <v>#N/A</v>
      </c>
    </row>
    <row r="7436" spans="1:6" x14ac:dyDescent="0.25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8" t="e">
        <f t="shared" si="589"/>
        <v>#N/A</v>
      </c>
    </row>
    <row r="7437" spans="1:6" x14ac:dyDescent="0.25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8" t="e">
        <f t="shared" si="589"/>
        <v>#N/A</v>
      </c>
    </row>
    <row r="7438" spans="1:6" x14ac:dyDescent="0.25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8" t="e">
        <f t="shared" si="589"/>
        <v>#N/A</v>
      </c>
    </row>
    <row r="7439" spans="1:6" x14ac:dyDescent="0.25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8" t="e">
        <f t="shared" si="589"/>
        <v>#N/A</v>
      </c>
    </row>
    <row r="7440" spans="1:6" x14ac:dyDescent="0.25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8" t="e">
        <f t="shared" si="589"/>
        <v>#N/A</v>
      </c>
    </row>
    <row r="7441" spans="1:6" x14ac:dyDescent="0.25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8" t="e">
        <f t="shared" si="589"/>
        <v>#N/A</v>
      </c>
    </row>
    <row r="7442" spans="1:6" x14ac:dyDescent="0.25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8" t="e">
        <f t="shared" si="589"/>
        <v>#N/A</v>
      </c>
    </row>
    <row r="7443" spans="1:6" x14ac:dyDescent="0.25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8" t="e">
        <f t="shared" si="589"/>
        <v>#N/A</v>
      </c>
    </row>
    <row r="7444" spans="1:6" x14ac:dyDescent="0.25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8" t="e">
        <f t="shared" si="589"/>
        <v>#N/A</v>
      </c>
    </row>
    <row r="7445" spans="1:6" x14ac:dyDescent="0.25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8" t="e">
        <f t="shared" si="589"/>
        <v>#N/A</v>
      </c>
    </row>
    <row r="7446" spans="1:6" x14ac:dyDescent="0.25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8" t="e">
        <f t="shared" si="589"/>
        <v>#N/A</v>
      </c>
    </row>
    <row r="7447" spans="1:6" x14ac:dyDescent="0.25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8" t="e">
        <f t="shared" si="589"/>
        <v>#N/A</v>
      </c>
    </row>
    <row r="7448" spans="1:6" x14ac:dyDescent="0.25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8" t="e">
        <f t="shared" si="589"/>
        <v>#N/A</v>
      </c>
    </row>
    <row r="7449" spans="1:6" x14ac:dyDescent="0.25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8" t="e">
        <f t="shared" si="589"/>
        <v>#N/A</v>
      </c>
    </row>
    <row r="7450" spans="1:6" x14ac:dyDescent="0.25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8" t="e">
        <f t="shared" si="589"/>
        <v>#N/A</v>
      </c>
    </row>
    <row r="7451" spans="1:6" x14ac:dyDescent="0.25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8" t="e">
        <f t="shared" si="589"/>
        <v>#N/A</v>
      </c>
    </row>
    <row r="7452" spans="1:6" x14ac:dyDescent="0.25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8" t="e">
        <f t="shared" si="589"/>
        <v>#N/A</v>
      </c>
    </row>
    <row r="7453" spans="1:6" x14ac:dyDescent="0.25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8" t="e">
        <f t="shared" si="589"/>
        <v>#N/A</v>
      </c>
    </row>
    <row r="7454" spans="1:6" x14ac:dyDescent="0.25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8" t="e">
        <f t="shared" si="589"/>
        <v>#N/A</v>
      </c>
    </row>
    <row r="7455" spans="1:6" x14ac:dyDescent="0.25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8" t="e">
        <f t="shared" si="589"/>
        <v>#N/A</v>
      </c>
    </row>
    <row r="7456" spans="1:6" x14ac:dyDescent="0.25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8" t="e">
        <f t="shared" si="589"/>
        <v>#N/A</v>
      </c>
    </row>
    <row r="7457" spans="1:6" x14ac:dyDescent="0.25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8" t="e">
        <f t="shared" si="589"/>
        <v>#N/A</v>
      </c>
    </row>
    <row r="7458" spans="1:6" x14ac:dyDescent="0.25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8" t="e">
        <f t="shared" si="589"/>
        <v>#N/A</v>
      </c>
    </row>
    <row r="7459" spans="1:6" x14ac:dyDescent="0.25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8" t="e">
        <f t="shared" si="589"/>
        <v>#N/A</v>
      </c>
    </row>
    <row r="7460" spans="1:6" x14ac:dyDescent="0.25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8" t="e">
        <f t="shared" si="589"/>
        <v>#N/A</v>
      </c>
    </row>
    <row r="7461" spans="1:6" x14ac:dyDescent="0.25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8" t="e">
        <f t="shared" si="589"/>
        <v>#N/A</v>
      </c>
    </row>
    <row r="7462" spans="1:6" x14ac:dyDescent="0.25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8" t="e">
        <f t="shared" si="589"/>
        <v>#N/A</v>
      </c>
    </row>
    <row r="7463" spans="1:6" x14ac:dyDescent="0.25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8" t="e">
        <f t="shared" si="589"/>
        <v>#N/A</v>
      </c>
    </row>
    <row r="7464" spans="1:6" x14ac:dyDescent="0.25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8" t="e">
        <f t="shared" si="589"/>
        <v>#N/A</v>
      </c>
    </row>
    <row r="7465" spans="1:6" x14ac:dyDescent="0.25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8" t="e">
        <f t="shared" si="589"/>
        <v>#N/A</v>
      </c>
    </row>
    <row r="7466" spans="1:6" x14ac:dyDescent="0.25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8" t="e">
        <f t="shared" si="589"/>
        <v>#N/A</v>
      </c>
    </row>
    <row r="7467" spans="1:6" x14ac:dyDescent="0.25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8" t="e">
        <f t="shared" si="589"/>
        <v>#N/A</v>
      </c>
    </row>
    <row r="7468" spans="1:6" x14ac:dyDescent="0.25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8" t="e">
        <f t="shared" si="589"/>
        <v>#N/A</v>
      </c>
    </row>
    <row r="7469" spans="1:6" x14ac:dyDescent="0.25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8" t="e">
        <f t="shared" si="589"/>
        <v>#N/A</v>
      </c>
    </row>
    <row r="7470" spans="1:6" x14ac:dyDescent="0.25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8" t="e">
        <f t="shared" si="589"/>
        <v>#N/A</v>
      </c>
    </row>
    <row r="7471" spans="1:6" x14ac:dyDescent="0.25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8" t="e">
        <f t="shared" si="589"/>
        <v>#N/A</v>
      </c>
    </row>
    <row r="7472" spans="1:6" x14ac:dyDescent="0.25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8" t="e">
        <f t="shared" si="589"/>
        <v>#N/A</v>
      </c>
    </row>
    <row r="7473" spans="1:6" x14ac:dyDescent="0.25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8" t="e">
        <f t="shared" si="589"/>
        <v>#N/A</v>
      </c>
    </row>
    <row r="7474" spans="1:6" x14ac:dyDescent="0.25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8" t="e">
        <f t="shared" si="589"/>
        <v>#N/A</v>
      </c>
    </row>
    <row r="7475" spans="1:6" x14ac:dyDescent="0.25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8" t="e">
        <f t="shared" si="589"/>
        <v>#N/A</v>
      </c>
    </row>
    <row r="7476" spans="1:6" x14ac:dyDescent="0.25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8" t="e">
        <f t="shared" si="589"/>
        <v>#N/A</v>
      </c>
    </row>
    <row r="7477" spans="1:6" x14ac:dyDescent="0.25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8" t="e">
        <f t="shared" si="589"/>
        <v>#N/A</v>
      </c>
    </row>
    <row r="7478" spans="1:6" x14ac:dyDescent="0.25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8" t="e">
        <f t="shared" si="589"/>
        <v>#N/A</v>
      </c>
    </row>
    <row r="7479" spans="1:6" x14ac:dyDescent="0.25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8" t="e">
        <f t="shared" si="589"/>
        <v>#N/A</v>
      </c>
    </row>
    <row r="7480" spans="1:6" x14ac:dyDescent="0.25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8" t="e">
        <f t="shared" si="589"/>
        <v>#N/A</v>
      </c>
    </row>
    <row r="7481" spans="1:6" x14ac:dyDescent="0.25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8" t="e">
        <f t="shared" si="589"/>
        <v>#N/A</v>
      </c>
    </row>
    <row r="7482" spans="1:6" x14ac:dyDescent="0.25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8" t="e">
        <f t="shared" si="589"/>
        <v>#N/A</v>
      </c>
    </row>
    <row r="7483" spans="1:6" x14ac:dyDescent="0.25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8" t="e">
        <f t="shared" si="589"/>
        <v>#N/A</v>
      </c>
    </row>
    <row r="7484" spans="1:6" x14ac:dyDescent="0.25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8" t="e">
        <f t="shared" si="589"/>
        <v>#N/A</v>
      </c>
    </row>
    <row r="7485" spans="1:6" x14ac:dyDescent="0.25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8" t="e">
        <f t="shared" si="589"/>
        <v>#N/A</v>
      </c>
    </row>
    <row r="7486" spans="1:6" x14ac:dyDescent="0.25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8" t="e">
        <f t="shared" si="589"/>
        <v>#N/A</v>
      </c>
    </row>
    <row r="7487" spans="1:6" x14ac:dyDescent="0.25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8" t="e">
        <f t="shared" si="589"/>
        <v>#N/A</v>
      </c>
    </row>
    <row r="7488" spans="1:6" x14ac:dyDescent="0.25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8" t="e">
        <f t="shared" si="589"/>
        <v>#N/A</v>
      </c>
    </row>
    <row r="7489" spans="1:6" x14ac:dyDescent="0.25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8" t="e">
        <f t="shared" si="589"/>
        <v>#N/A</v>
      </c>
    </row>
    <row r="7490" spans="1:6" x14ac:dyDescent="0.25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8" t="e">
        <f t="shared" si="589"/>
        <v>#N/A</v>
      </c>
    </row>
    <row r="7491" spans="1:6" x14ac:dyDescent="0.25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8" t="e">
        <f t="shared" si="589"/>
        <v>#N/A</v>
      </c>
    </row>
    <row r="7492" spans="1:6" x14ac:dyDescent="0.25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8" t="e">
        <f t="shared" si="589"/>
        <v>#N/A</v>
      </c>
    </row>
    <row r="7493" spans="1:6" x14ac:dyDescent="0.25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8" t="e">
        <f t="shared" si="589"/>
        <v>#N/A</v>
      </c>
    </row>
    <row r="7494" spans="1:6" x14ac:dyDescent="0.25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8" t="e">
        <f t="shared" si="589"/>
        <v>#N/A</v>
      </c>
    </row>
    <row r="7495" spans="1:6" x14ac:dyDescent="0.25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8" t="e">
        <f t="shared" si="589"/>
        <v>#N/A</v>
      </c>
    </row>
    <row r="7496" spans="1:6" x14ac:dyDescent="0.25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8" t="e">
        <f t="shared" si="589"/>
        <v>#N/A</v>
      </c>
    </row>
    <row r="7497" spans="1:6" x14ac:dyDescent="0.25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8" t="e">
        <f t="shared" si="589"/>
        <v>#N/A</v>
      </c>
    </row>
    <row r="7498" spans="1:6" x14ac:dyDescent="0.25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8" t="e">
        <f t="shared" ref="F7498:F7561" si="594">E7498*SUM(P7498:Q7498)</f>
        <v>#N/A</v>
      </c>
    </row>
    <row r="7499" spans="1:6" x14ac:dyDescent="0.25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8" t="e">
        <f t="shared" si="594"/>
        <v>#N/A</v>
      </c>
    </row>
    <row r="7500" spans="1:6" x14ac:dyDescent="0.25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8" t="e">
        <f t="shared" si="594"/>
        <v>#N/A</v>
      </c>
    </row>
    <row r="7501" spans="1:6" x14ac:dyDescent="0.25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8" t="e">
        <f t="shared" si="594"/>
        <v>#N/A</v>
      </c>
    </row>
    <row r="7502" spans="1:6" x14ac:dyDescent="0.25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8" t="e">
        <f t="shared" si="594"/>
        <v>#N/A</v>
      </c>
    </row>
    <row r="7503" spans="1:6" x14ac:dyDescent="0.25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8" t="e">
        <f t="shared" si="594"/>
        <v>#N/A</v>
      </c>
    </row>
    <row r="7504" spans="1:6" x14ac:dyDescent="0.25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8" t="e">
        <f t="shared" si="594"/>
        <v>#N/A</v>
      </c>
    </row>
    <row r="7505" spans="1:6" x14ac:dyDescent="0.25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8" t="e">
        <f t="shared" si="594"/>
        <v>#N/A</v>
      </c>
    </row>
    <row r="7506" spans="1:6" x14ac:dyDescent="0.25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8" t="e">
        <f t="shared" si="594"/>
        <v>#N/A</v>
      </c>
    </row>
    <row r="7507" spans="1:6" x14ac:dyDescent="0.25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8" t="e">
        <f t="shared" si="594"/>
        <v>#N/A</v>
      </c>
    </row>
    <row r="7508" spans="1:6" x14ac:dyDescent="0.25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8" t="e">
        <f t="shared" si="594"/>
        <v>#N/A</v>
      </c>
    </row>
    <row r="7509" spans="1:6" x14ac:dyDescent="0.25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8" t="e">
        <f t="shared" si="594"/>
        <v>#N/A</v>
      </c>
    </row>
    <row r="7510" spans="1:6" x14ac:dyDescent="0.25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8" t="e">
        <f t="shared" si="594"/>
        <v>#N/A</v>
      </c>
    </row>
    <row r="7511" spans="1:6" x14ac:dyDescent="0.25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8" t="e">
        <f t="shared" si="594"/>
        <v>#N/A</v>
      </c>
    </row>
    <row r="7512" spans="1:6" x14ac:dyDescent="0.25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8" t="e">
        <f t="shared" si="594"/>
        <v>#N/A</v>
      </c>
    </row>
    <row r="7513" spans="1:6" x14ac:dyDescent="0.25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8" t="e">
        <f t="shared" si="594"/>
        <v>#N/A</v>
      </c>
    </row>
    <row r="7514" spans="1:6" x14ac:dyDescent="0.25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8" t="e">
        <f t="shared" si="594"/>
        <v>#N/A</v>
      </c>
    </row>
    <row r="7515" spans="1:6" x14ac:dyDescent="0.25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8" t="e">
        <f t="shared" si="594"/>
        <v>#N/A</v>
      </c>
    </row>
    <row r="7516" spans="1:6" x14ac:dyDescent="0.25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8" t="e">
        <f t="shared" si="594"/>
        <v>#N/A</v>
      </c>
    </row>
    <row r="7517" spans="1:6" x14ac:dyDescent="0.25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8" t="e">
        <f t="shared" si="594"/>
        <v>#N/A</v>
      </c>
    </row>
    <row r="7518" spans="1:6" x14ac:dyDescent="0.25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8" t="e">
        <f t="shared" si="594"/>
        <v>#N/A</v>
      </c>
    </row>
    <row r="7519" spans="1:6" x14ac:dyDescent="0.25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8" t="e">
        <f t="shared" si="594"/>
        <v>#N/A</v>
      </c>
    </row>
    <row r="7520" spans="1:6" x14ac:dyDescent="0.25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8" t="e">
        <f t="shared" si="594"/>
        <v>#N/A</v>
      </c>
    </row>
    <row r="7521" spans="1:6" x14ac:dyDescent="0.25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8" t="e">
        <f t="shared" si="594"/>
        <v>#N/A</v>
      </c>
    </row>
    <row r="7522" spans="1:6" x14ac:dyDescent="0.25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8" t="e">
        <f t="shared" si="594"/>
        <v>#N/A</v>
      </c>
    </row>
    <row r="7523" spans="1:6" x14ac:dyDescent="0.25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8" t="e">
        <f t="shared" si="594"/>
        <v>#N/A</v>
      </c>
    </row>
    <row r="7524" spans="1:6" x14ac:dyDescent="0.25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8" t="e">
        <f t="shared" si="594"/>
        <v>#N/A</v>
      </c>
    </row>
    <row r="7525" spans="1:6" x14ac:dyDescent="0.25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8" t="e">
        <f t="shared" si="594"/>
        <v>#N/A</v>
      </c>
    </row>
    <row r="7526" spans="1:6" x14ac:dyDescent="0.25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8" t="e">
        <f t="shared" si="594"/>
        <v>#N/A</v>
      </c>
    </row>
    <row r="7527" spans="1:6" x14ac:dyDescent="0.25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8" t="e">
        <f t="shared" si="594"/>
        <v>#N/A</v>
      </c>
    </row>
    <row r="7528" spans="1:6" x14ac:dyDescent="0.25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8" t="e">
        <f t="shared" si="594"/>
        <v>#N/A</v>
      </c>
    </row>
    <row r="7529" spans="1:6" x14ac:dyDescent="0.25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8" t="e">
        <f t="shared" si="594"/>
        <v>#N/A</v>
      </c>
    </row>
    <row r="7530" spans="1:6" x14ac:dyDescent="0.25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8" t="e">
        <f t="shared" si="594"/>
        <v>#N/A</v>
      </c>
    </row>
    <row r="7531" spans="1:6" x14ac:dyDescent="0.25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8" t="e">
        <f t="shared" si="594"/>
        <v>#N/A</v>
      </c>
    </row>
    <row r="7532" spans="1:6" x14ac:dyDescent="0.25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8" t="e">
        <f t="shared" si="594"/>
        <v>#N/A</v>
      </c>
    </row>
    <row r="7533" spans="1:6" x14ac:dyDescent="0.25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8" t="e">
        <f t="shared" si="594"/>
        <v>#N/A</v>
      </c>
    </row>
    <row r="7534" spans="1:6" x14ac:dyDescent="0.25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8" t="e">
        <f t="shared" si="594"/>
        <v>#N/A</v>
      </c>
    </row>
    <row r="7535" spans="1:6" x14ac:dyDescent="0.25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8" t="e">
        <f t="shared" si="594"/>
        <v>#N/A</v>
      </c>
    </row>
    <row r="7536" spans="1:6" x14ac:dyDescent="0.25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8" t="e">
        <f t="shared" si="594"/>
        <v>#N/A</v>
      </c>
    </row>
    <row r="7537" spans="1:6" x14ac:dyDescent="0.25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8" t="e">
        <f t="shared" si="594"/>
        <v>#N/A</v>
      </c>
    </row>
    <row r="7538" spans="1:6" x14ac:dyDescent="0.25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8" t="e">
        <f t="shared" si="594"/>
        <v>#N/A</v>
      </c>
    </row>
    <row r="7539" spans="1:6" x14ac:dyDescent="0.25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8" t="e">
        <f t="shared" si="594"/>
        <v>#N/A</v>
      </c>
    </row>
    <row r="7540" spans="1:6" x14ac:dyDescent="0.25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8" t="e">
        <f t="shared" si="594"/>
        <v>#N/A</v>
      </c>
    </row>
    <row r="7541" spans="1:6" x14ac:dyDescent="0.25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8" t="e">
        <f t="shared" si="594"/>
        <v>#N/A</v>
      </c>
    </row>
    <row r="7542" spans="1:6" x14ac:dyDescent="0.25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8" t="e">
        <f t="shared" si="594"/>
        <v>#N/A</v>
      </c>
    </row>
    <row r="7543" spans="1:6" x14ac:dyDescent="0.25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8" t="e">
        <f t="shared" si="594"/>
        <v>#N/A</v>
      </c>
    </row>
    <row r="7544" spans="1:6" x14ac:dyDescent="0.25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8" t="e">
        <f t="shared" si="594"/>
        <v>#N/A</v>
      </c>
    </row>
    <row r="7545" spans="1:6" x14ac:dyDescent="0.25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8" t="e">
        <f t="shared" si="594"/>
        <v>#N/A</v>
      </c>
    </row>
    <row r="7546" spans="1:6" x14ac:dyDescent="0.25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8" t="e">
        <f t="shared" si="594"/>
        <v>#N/A</v>
      </c>
    </row>
    <row r="7547" spans="1:6" x14ac:dyDescent="0.25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8" t="e">
        <f t="shared" si="594"/>
        <v>#N/A</v>
      </c>
    </row>
    <row r="7548" spans="1:6" x14ac:dyDescent="0.25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8" t="e">
        <f t="shared" si="594"/>
        <v>#N/A</v>
      </c>
    </row>
    <row r="7549" spans="1:6" x14ac:dyDescent="0.25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8" t="e">
        <f t="shared" si="594"/>
        <v>#N/A</v>
      </c>
    </row>
    <row r="7550" spans="1:6" x14ac:dyDescent="0.25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8" t="e">
        <f t="shared" si="594"/>
        <v>#N/A</v>
      </c>
    </row>
    <row r="7551" spans="1:6" x14ac:dyDescent="0.25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8" t="e">
        <f t="shared" si="594"/>
        <v>#N/A</v>
      </c>
    </row>
    <row r="7552" spans="1:6" x14ac:dyDescent="0.25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8" t="e">
        <f t="shared" si="594"/>
        <v>#N/A</v>
      </c>
    </row>
    <row r="7553" spans="1:6" x14ac:dyDescent="0.25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8" t="e">
        <f t="shared" si="594"/>
        <v>#N/A</v>
      </c>
    </row>
    <row r="7554" spans="1:6" x14ac:dyDescent="0.25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8" t="e">
        <f t="shared" si="594"/>
        <v>#N/A</v>
      </c>
    </row>
    <row r="7555" spans="1:6" x14ac:dyDescent="0.25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8" t="e">
        <f t="shared" si="594"/>
        <v>#N/A</v>
      </c>
    </row>
    <row r="7556" spans="1:6" x14ac:dyDescent="0.25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8" t="e">
        <f t="shared" si="594"/>
        <v>#N/A</v>
      </c>
    </row>
    <row r="7557" spans="1:6" x14ac:dyDescent="0.25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8" t="e">
        <f t="shared" si="594"/>
        <v>#N/A</v>
      </c>
    </row>
    <row r="7558" spans="1:6" x14ac:dyDescent="0.25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8" t="e">
        <f t="shared" si="594"/>
        <v>#N/A</v>
      </c>
    </row>
    <row r="7559" spans="1:6" x14ac:dyDescent="0.25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8" t="e">
        <f t="shared" si="594"/>
        <v>#N/A</v>
      </c>
    </row>
    <row r="7560" spans="1:6" x14ac:dyDescent="0.25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8" t="e">
        <f t="shared" si="594"/>
        <v>#N/A</v>
      </c>
    </row>
    <row r="7561" spans="1:6" x14ac:dyDescent="0.25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8" t="e">
        <f t="shared" si="594"/>
        <v>#N/A</v>
      </c>
    </row>
    <row r="7562" spans="1:6" x14ac:dyDescent="0.25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8" t="e">
        <f t="shared" ref="F7562:F7625" si="599">E7562*SUM(P7562:Q7562)</f>
        <v>#N/A</v>
      </c>
    </row>
    <row r="7563" spans="1:6" x14ac:dyDescent="0.25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8" t="e">
        <f t="shared" si="599"/>
        <v>#N/A</v>
      </c>
    </row>
    <row r="7564" spans="1:6" x14ac:dyDescent="0.25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8" t="e">
        <f t="shared" si="599"/>
        <v>#N/A</v>
      </c>
    </row>
    <row r="7565" spans="1:6" x14ac:dyDescent="0.25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8" t="e">
        <f t="shared" si="599"/>
        <v>#N/A</v>
      </c>
    </row>
    <row r="7566" spans="1:6" x14ac:dyDescent="0.25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8" t="e">
        <f t="shared" si="599"/>
        <v>#N/A</v>
      </c>
    </row>
    <row r="7567" spans="1:6" x14ac:dyDescent="0.25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8" t="e">
        <f t="shared" si="599"/>
        <v>#N/A</v>
      </c>
    </row>
    <row r="7568" spans="1:6" x14ac:dyDescent="0.25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8" t="e">
        <f t="shared" si="599"/>
        <v>#N/A</v>
      </c>
    </row>
    <row r="7569" spans="1:6" x14ac:dyDescent="0.25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8" t="e">
        <f t="shared" si="599"/>
        <v>#N/A</v>
      </c>
    </row>
    <row r="7570" spans="1:6" x14ac:dyDescent="0.25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8" t="e">
        <f t="shared" si="599"/>
        <v>#N/A</v>
      </c>
    </row>
    <row r="7571" spans="1:6" x14ac:dyDescent="0.25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8" t="e">
        <f t="shared" si="599"/>
        <v>#N/A</v>
      </c>
    </row>
    <row r="7572" spans="1:6" x14ac:dyDescent="0.25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8" t="e">
        <f t="shared" si="599"/>
        <v>#N/A</v>
      </c>
    </row>
    <row r="7573" spans="1:6" x14ac:dyDescent="0.25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8" t="e">
        <f t="shared" si="599"/>
        <v>#N/A</v>
      </c>
    </row>
    <row r="7574" spans="1:6" x14ac:dyDescent="0.25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8" t="e">
        <f t="shared" si="599"/>
        <v>#N/A</v>
      </c>
    </row>
    <row r="7575" spans="1:6" x14ac:dyDescent="0.25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8" t="e">
        <f t="shared" si="599"/>
        <v>#N/A</v>
      </c>
    </row>
    <row r="7576" spans="1:6" x14ac:dyDescent="0.25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8" t="e">
        <f t="shared" si="599"/>
        <v>#N/A</v>
      </c>
    </row>
    <row r="7577" spans="1:6" x14ac:dyDescent="0.25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8" t="e">
        <f t="shared" si="599"/>
        <v>#N/A</v>
      </c>
    </row>
    <row r="7578" spans="1:6" x14ac:dyDescent="0.25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8" t="e">
        <f t="shared" si="599"/>
        <v>#N/A</v>
      </c>
    </row>
    <row r="7579" spans="1:6" x14ac:dyDescent="0.25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8" t="e">
        <f t="shared" si="599"/>
        <v>#N/A</v>
      </c>
    </row>
    <row r="7580" spans="1:6" x14ac:dyDescent="0.25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8" t="e">
        <f t="shared" si="599"/>
        <v>#N/A</v>
      </c>
    </row>
    <row r="7581" spans="1:6" x14ac:dyDescent="0.25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8" t="e">
        <f t="shared" si="599"/>
        <v>#N/A</v>
      </c>
    </row>
    <row r="7582" spans="1:6" x14ac:dyDescent="0.25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8" t="e">
        <f t="shared" si="599"/>
        <v>#N/A</v>
      </c>
    </row>
    <row r="7583" spans="1:6" x14ac:dyDescent="0.25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8" t="e">
        <f t="shared" si="599"/>
        <v>#N/A</v>
      </c>
    </row>
    <row r="7584" spans="1:6" x14ac:dyDescent="0.25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8" t="e">
        <f t="shared" si="599"/>
        <v>#N/A</v>
      </c>
    </row>
    <row r="7585" spans="1:6" x14ac:dyDescent="0.25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8" t="e">
        <f t="shared" si="599"/>
        <v>#N/A</v>
      </c>
    </row>
    <row r="7586" spans="1:6" x14ac:dyDescent="0.25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8" t="e">
        <f t="shared" si="599"/>
        <v>#N/A</v>
      </c>
    </row>
    <row r="7587" spans="1:6" x14ac:dyDescent="0.25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8" t="e">
        <f t="shared" si="599"/>
        <v>#N/A</v>
      </c>
    </row>
    <row r="7588" spans="1:6" x14ac:dyDescent="0.25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8" t="e">
        <f t="shared" si="599"/>
        <v>#N/A</v>
      </c>
    </row>
    <row r="7589" spans="1:6" x14ac:dyDescent="0.25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8" t="e">
        <f t="shared" si="599"/>
        <v>#N/A</v>
      </c>
    </row>
    <row r="7590" spans="1:6" x14ac:dyDescent="0.25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8" t="e">
        <f t="shared" si="599"/>
        <v>#N/A</v>
      </c>
    </row>
    <row r="7591" spans="1:6" x14ac:dyDescent="0.25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8" t="e">
        <f t="shared" si="599"/>
        <v>#N/A</v>
      </c>
    </row>
    <row r="7592" spans="1:6" x14ac:dyDescent="0.25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8" t="e">
        <f t="shared" si="599"/>
        <v>#N/A</v>
      </c>
    </row>
    <row r="7593" spans="1:6" x14ac:dyDescent="0.25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8" t="e">
        <f t="shared" si="599"/>
        <v>#N/A</v>
      </c>
    </row>
    <row r="7594" spans="1:6" x14ac:dyDescent="0.25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8" t="e">
        <f t="shared" si="599"/>
        <v>#N/A</v>
      </c>
    </row>
    <row r="7595" spans="1:6" x14ac:dyDescent="0.25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8" t="e">
        <f t="shared" si="599"/>
        <v>#N/A</v>
      </c>
    </row>
    <row r="7596" spans="1:6" x14ac:dyDescent="0.25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8" t="e">
        <f t="shared" si="599"/>
        <v>#N/A</v>
      </c>
    </row>
    <row r="7597" spans="1:6" x14ac:dyDescent="0.25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8" t="e">
        <f t="shared" si="599"/>
        <v>#N/A</v>
      </c>
    </row>
    <row r="7598" spans="1:6" x14ac:dyDescent="0.25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8" t="e">
        <f t="shared" si="599"/>
        <v>#N/A</v>
      </c>
    </row>
    <row r="7599" spans="1:6" x14ac:dyDescent="0.25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8" t="e">
        <f t="shared" si="599"/>
        <v>#N/A</v>
      </c>
    </row>
    <row r="7600" spans="1:6" x14ac:dyDescent="0.25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8" t="e">
        <f t="shared" si="599"/>
        <v>#N/A</v>
      </c>
    </row>
    <row r="7601" spans="1:6" x14ac:dyDescent="0.25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8" t="e">
        <f t="shared" si="599"/>
        <v>#N/A</v>
      </c>
    </row>
    <row r="7602" spans="1:6" x14ac:dyDescent="0.25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8" t="e">
        <f t="shared" si="599"/>
        <v>#N/A</v>
      </c>
    </row>
    <row r="7603" spans="1:6" x14ac:dyDescent="0.25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8" t="e">
        <f t="shared" si="599"/>
        <v>#N/A</v>
      </c>
    </row>
    <row r="7604" spans="1:6" x14ac:dyDescent="0.25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8" t="e">
        <f t="shared" si="599"/>
        <v>#N/A</v>
      </c>
    </row>
    <row r="7605" spans="1:6" x14ac:dyDescent="0.25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8" t="e">
        <f t="shared" si="599"/>
        <v>#N/A</v>
      </c>
    </row>
    <row r="7606" spans="1:6" x14ac:dyDescent="0.25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8" t="e">
        <f t="shared" si="599"/>
        <v>#N/A</v>
      </c>
    </row>
    <row r="7607" spans="1:6" x14ac:dyDescent="0.25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8" t="e">
        <f t="shared" si="599"/>
        <v>#N/A</v>
      </c>
    </row>
    <row r="7608" spans="1:6" x14ac:dyDescent="0.25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8" t="e">
        <f t="shared" si="599"/>
        <v>#N/A</v>
      </c>
    </row>
    <row r="7609" spans="1:6" x14ac:dyDescent="0.25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8" t="e">
        <f t="shared" si="599"/>
        <v>#N/A</v>
      </c>
    </row>
    <row r="7610" spans="1:6" x14ac:dyDescent="0.25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8" t="e">
        <f t="shared" si="599"/>
        <v>#N/A</v>
      </c>
    </row>
    <row r="7611" spans="1:6" x14ac:dyDescent="0.25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8" t="e">
        <f t="shared" si="599"/>
        <v>#N/A</v>
      </c>
    </row>
    <row r="7612" spans="1:6" x14ac:dyDescent="0.25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8" t="e">
        <f t="shared" si="599"/>
        <v>#N/A</v>
      </c>
    </row>
    <row r="7613" spans="1:6" x14ac:dyDescent="0.25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8" t="e">
        <f t="shared" si="599"/>
        <v>#N/A</v>
      </c>
    </row>
    <row r="7614" spans="1:6" x14ac:dyDescent="0.25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8" t="e">
        <f t="shared" si="599"/>
        <v>#N/A</v>
      </c>
    </row>
    <row r="7615" spans="1:6" x14ac:dyDescent="0.25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8" t="e">
        <f t="shared" si="599"/>
        <v>#N/A</v>
      </c>
    </row>
    <row r="7616" spans="1:6" x14ac:dyDescent="0.25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8" t="e">
        <f t="shared" si="599"/>
        <v>#N/A</v>
      </c>
    </row>
    <row r="7617" spans="1:6" x14ac:dyDescent="0.25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8" t="e">
        <f t="shared" si="599"/>
        <v>#N/A</v>
      </c>
    </row>
    <row r="7618" spans="1:6" x14ac:dyDescent="0.25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8" t="e">
        <f t="shared" si="599"/>
        <v>#N/A</v>
      </c>
    </row>
    <row r="7619" spans="1:6" x14ac:dyDescent="0.25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8" t="e">
        <f t="shared" si="599"/>
        <v>#N/A</v>
      </c>
    </row>
    <row r="7620" spans="1:6" x14ac:dyDescent="0.25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8" t="e">
        <f t="shared" si="599"/>
        <v>#N/A</v>
      </c>
    </row>
    <row r="7621" spans="1:6" x14ac:dyDescent="0.25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8" t="e">
        <f t="shared" si="599"/>
        <v>#N/A</v>
      </c>
    </row>
    <row r="7622" spans="1:6" x14ac:dyDescent="0.25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8" t="e">
        <f t="shared" si="599"/>
        <v>#N/A</v>
      </c>
    </row>
    <row r="7623" spans="1:6" x14ac:dyDescent="0.25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8" t="e">
        <f t="shared" si="599"/>
        <v>#N/A</v>
      </c>
    </row>
    <row r="7624" spans="1:6" x14ac:dyDescent="0.25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8" t="e">
        <f t="shared" si="599"/>
        <v>#N/A</v>
      </c>
    </row>
    <row r="7625" spans="1:6" x14ac:dyDescent="0.25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8" t="e">
        <f t="shared" si="599"/>
        <v>#N/A</v>
      </c>
    </row>
    <row r="7626" spans="1:6" x14ac:dyDescent="0.25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8" t="e">
        <f t="shared" ref="F7626:F7689" si="604">E7626*SUM(P7626:Q7626)</f>
        <v>#N/A</v>
      </c>
    </row>
    <row r="7627" spans="1:6" x14ac:dyDescent="0.25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8" t="e">
        <f t="shared" si="604"/>
        <v>#N/A</v>
      </c>
    </row>
    <row r="7628" spans="1:6" x14ac:dyDescent="0.25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8" t="e">
        <f t="shared" si="604"/>
        <v>#N/A</v>
      </c>
    </row>
    <row r="7629" spans="1:6" x14ac:dyDescent="0.25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8" t="e">
        <f t="shared" si="604"/>
        <v>#N/A</v>
      </c>
    </row>
    <row r="7630" spans="1:6" x14ac:dyDescent="0.25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8" t="e">
        <f t="shared" si="604"/>
        <v>#N/A</v>
      </c>
    </row>
    <row r="7631" spans="1:6" x14ac:dyDescent="0.25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8" t="e">
        <f t="shared" si="604"/>
        <v>#N/A</v>
      </c>
    </row>
    <row r="7632" spans="1:6" x14ac:dyDescent="0.25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8" t="e">
        <f t="shared" si="604"/>
        <v>#N/A</v>
      </c>
    </row>
    <row r="7633" spans="1:6" x14ac:dyDescent="0.25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8" t="e">
        <f t="shared" si="604"/>
        <v>#N/A</v>
      </c>
    </row>
    <row r="7634" spans="1:6" x14ac:dyDescent="0.25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8" t="e">
        <f t="shared" si="604"/>
        <v>#N/A</v>
      </c>
    </row>
    <row r="7635" spans="1:6" x14ac:dyDescent="0.25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8" t="e">
        <f t="shared" si="604"/>
        <v>#N/A</v>
      </c>
    </row>
    <row r="7636" spans="1:6" x14ac:dyDescent="0.25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8" t="e">
        <f t="shared" si="604"/>
        <v>#N/A</v>
      </c>
    </row>
    <row r="7637" spans="1:6" x14ac:dyDescent="0.25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8" t="e">
        <f t="shared" si="604"/>
        <v>#N/A</v>
      </c>
    </row>
    <row r="7638" spans="1:6" x14ac:dyDescent="0.25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8" t="e">
        <f t="shared" si="604"/>
        <v>#N/A</v>
      </c>
    </row>
    <row r="7639" spans="1:6" x14ac:dyDescent="0.25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8" t="e">
        <f t="shared" si="604"/>
        <v>#N/A</v>
      </c>
    </row>
    <row r="7640" spans="1:6" x14ac:dyDescent="0.25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8" t="e">
        <f t="shared" si="604"/>
        <v>#N/A</v>
      </c>
    </row>
    <row r="7641" spans="1:6" x14ac:dyDescent="0.25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8" t="e">
        <f t="shared" si="604"/>
        <v>#N/A</v>
      </c>
    </row>
    <row r="7642" spans="1:6" x14ac:dyDescent="0.25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8" t="e">
        <f t="shared" si="604"/>
        <v>#N/A</v>
      </c>
    </row>
    <row r="7643" spans="1:6" x14ac:dyDescent="0.25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8" t="e">
        <f t="shared" si="604"/>
        <v>#N/A</v>
      </c>
    </row>
    <row r="7644" spans="1:6" x14ac:dyDescent="0.25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8" t="e">
        <f t="shared" si="604"/>
        <v>#N/A</v>
      </c>
    </row>
    <row r="7645" spans="1:6" x14ac:dyDescent="0.25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8" t="e">
        <f t="shared" si="604"/>
        <v>#N/A</v>
      </c>
    </row>
    <row r="7646" spans="1:6" x14ac:dyDescent="0.25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8" t="e">
        <f t="shared" si="604"/>
        <v>#N/A</v>
      </c>
    </row>
    <row r="7647" spans="1:6" x14ac:dyDescent="0.25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8" t="e">
        <f t="shared" si="604"/>
        <v>#N/A</v>
      </c>
    </row>
    <row r="7648" spans="1:6" x14ac:dyDescent="0.25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8" t="e">
        <f t="shared" si="604"/>
        <v>#N/A</v>
      </c>
    </row>
    <row r="7649" spans="1:6" x14ac:dyDescent="0.25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8" t="e">
        <f t="shared" si="604"/>
        <v>#N/A</v>
      </c>
    </row>
    <row r="7650" spans="1:6" x14ac:dyDescent="0.25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8" t="e">
        <f t="shared" si="604"/>
        <v>#N/A</v>
      </c>
    </row>
    <row r="7651" spans="1:6" x14ac:dyDescent="0.25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8" t="e">
        <f t="shared" si="604"/>
        <v>#N/A</v>
      </c>
    </row>
    <row r="7652" spans="1:6" x14ac:dyDescent="0.25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8" t="e">
        <f t="shared" si="604"/>
        <v>#N/A</v>
      </c>
    </row>
    <row r="7653" spans="1:6" x14ac:dyDescent="0.25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8" t="e">
        <f t="shared" si="604"/>
        <v>#N/A</v>
      </c>
    </row>
    <row r="7654" spans="1:6" x14ac:dyDescent="0.25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8" t="e">
        <f t="shared" si="604"/>
        <v>#N/A</v>
      </c>
    </row>
    <row r="7655" spans="1:6" x14ac:dyDescent="0.25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8" t="e">
        <f t="shared" si="604"/>
        <v>#N/A</v>
      </c>
    </row>
    <row r="7656" spans="1:6" x14ac:dyDescent="0.25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8" t="e">
        <f t="shared" si="604"/>
        <v>#N/A</v>
      </c>
    </row>
    <row r="7657" spans="1:6" x14ac:dyDescent="0.25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8" t="e">
        <f t="shared" si="604"/>
        <v>#N/A</v>
      </c>
    </row>
    <row r="7658" spans="1:6" x14ac:dyDescent="0.25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8" t="e">
        <f t="shared" si="604"/>
        <v>#N/A</v>
      </c>
    </row>
    <row r="7659" spans="1:6" x14ac:dyDescent="0.25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8" t="e">
        <f t="shared" si="604"/>
        <v>#N/A</v>
      </c>
    </row>
    <row r="7660" spans="1:6" x14ac:dyDescent="0.25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8" t="e">
        <f t="shared" si="604"/>
        <v>#N/A</v>
      </c>
    </row>
    <row r="7661" spans="1:6" x14ac:dyDescent="0.25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8" t="e">
        <f t="shared" si="604"/>
        <v>#N/A</v>
      </c>
    </row>
    <row r="7662" spans="1:6" x14ac:dyDescent="0.25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8" t="e">
        <f t="shared" si="604"/>
        <v>#N/A</v>
      </c>
    </row>
    <row r="7663" spans="1:6" x14ac:dyDescent="0.25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8" t="e">
        <f t="shared" si="604"/>
        <v>#N/A</v>
      </c>
    </row>
    <row r="7664" spans="1:6" x14ac:dyDescent="0.25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8" t="e">
        <f t="shared" si="604"/>
        <v>#N/A</v>
      </c>
    </row>
    <row r="7665" spans="1:6" x14ac:dyDescent="0.25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8" t="e">
        <f t="shared" si="604"/>
        <v>#N/A</v>
      </c>
    </row>
    <row r="7666" spans="1:6" x14ac:dyDescent="0.25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8" t="e">
        <f t="shared" si="604"/>
        <v>#N/A</v>
      </c>
    </row>
    <row r="7667" spans="1:6" x14ac:dyDescent="0.25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8" t="e">
        <f t="shared" si="604"/>
        <v>#N/A</v>
      </c>
    </row>
    <row r="7668" spans="1:6" x14ac:dyDescent="0.25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8" t="e">
        <f t="shared" si="604"/>
        <v>#N/A</v>
      </c>
    </row>
    <row r="7669" spans="1:6" x14ac:dyDescent="0.25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8" t="e">
        <f t="shared" si="604"/>
        <v>#N/A</v>
      </c>
    </row>
    <row r="7670" spans="1:6" x14ac:dyDescent="0.25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8" t="e">
        <f t="shared" si="604"/>
        <v>#N/A</v>
      </c>
    </row>
    <row r="7671" spans="1:6" x14ac:dyDescent="0.25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8" t="e">
        <f t="shared" si="604"/>
        <v>#N/A</v>
      </c>
    </row>
    <row r="7672" spans="1:6" x14ac:dyDescent="0.25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8" t="e">
        <f t="shared" si="604"/>
        <v>#N/A</v>
      </c>
    </row>
    <row r="7673" spans="1:6" x14ac:dyDescent="0.25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8" t="e">
        <f t="shared" si="604"/>
        <v>#N/A</v>
      </c>
    </row>
    <row r="7674" spans="1:6" x14ac:dyDescent="0.25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8" t="e">
        <f t="shared" si="604"/>
        <v>#N/A</v>
      </c>
    </row>
    <row r="7675" spans="1:6" x14ac:dyDescent="0.25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8" t="e">
        <f t="shared" si="604"/>
        <v>#N/A</v>
      </c>
    </row>
    <row r="7676" spans="1:6" x14ac:dyDescent="0.25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8" t="e">
        <f t="shared" si="604"/>
        <v>#N/A</v>
      </c>
    </row>
    <row r="7677" spans="1:6" x14ac:dyDescent="0.25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8" t="e">
        <f t="shared" si="604"/>
        <v>#N/A</v>
      </c>
    </row>
    <row r="7678" spans="1:6" x14ac:dyDescent="0.25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8" t="e">
        <f t="shared" si="604"/>
        <v>#N/A</v>
      </c>
    </row>
    <row r="7679" spans="1:6" x14ac:dyDescent="0.25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8" t="e">
        <f t="shared" si="604"/>
        <v>#N/A</v>
      </c>
    </row>
    <row r="7680" spans="1:6" x14ac:dyDescent="0.25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8" t="e">
        <f t="shared" si="604"/>
        <v>#N/A</v>
      </c>
    </row>
    <row r="7681" spans="1:6" x14ac:dyDescent="0.25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8" t="e">
        <f t="shared" si="604"/>
        <v>#N/A</v>
      </c>
    </row>
    <row r="7682" spans="1:6" x14ac:dyDescent="0.25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8" t="e">
        <f t="shared" si="604"/>
        <v>#N/A</v>
      </c>
    </row>
    <row r="7683" spans="1:6" x14ac:dyDescent="0.25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8" t="e">
        <f t="shared" si="604"/>
        <v>#N/A</v>
      </c>
    </row>
    <row r="7684" spans="1:6" x14ac:dyDescent="0.25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8" t="e">
        <f t="shared" si="604"/>
        <v>#N/A</v>
      </c>
    </row>
    <row r="7685" spans="1:6" x14ac:dyDescent="0.25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8" t="e">
        <f t="shared" si="604"/>
        <v>#N/A</v>
      </c>
    </row>
    <row r="7686" spans="1:6" x14ac:dyDescent="0.25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8" t="e">
        <f t="shared" si="604"/>
        <v>#N/A</v>
      </c>
    </row>
    <row r="7687" spans="1:6" x14ac:dyDescent="0.25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8" t="e">
        <f t="shared" si="604"/>
        <v>#N/A</v>
      </c>
    </row>
    <row r="7688" spans="1:6" x14ac:dyDescent="0.25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8" t="e">
        <f t="shared" si="604"/>
        <v>#N/A</v>
      </c>
    </row>
    <row r="7689" spans="1:6" x14ac:dyDescent="0.25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8" t="e">
        <f t="shared" si="604"/>
        <v>#N/A</v>
      </c>
    </row>
    <row r="7690" spans="1:6" x14ac:dyDescent="0.25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8" t="e">
        <f t="shared" ref="F7690:F7753" si="609">E7690*SUM(P7690:Q7690)</f>
        <v>#N/A</v>
      </c>
    </row>
    <row r="7691" spans="1:6" x14ac:dyDescent="0.25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8" t="e">
        <f t="shared" si="609"/>
        <v>#N/A</v>
      </c>
    </row>
    <row r="7692" spans="1:6" x14ac:dyDescent="0.25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8" t="e">
        <f t="shared" si="609"/>
        <v>#N/A</v>
      </c>
    </row>
    <row r="7693" spans="1:6" x14ac:dyDescent="0.25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8" t="e">
        <f t="shared" si="609"/>
        <v>#N/A</v>
      </c>
    </row>
    <row r="7694" spans="1:6" x14ac:dyDescent="0.25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8" t="e">
        <f t="shared" si="609"/>
        <v>#N/A</v>
      </c>
    </row>
    <row r="7695" spans="1:6" x14ac:dyDescent="0.25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8" t="e">
        <f t="shared" si="609"/>
        <v>#N/A</v>
      </c>
    </row>
    <row r="7696" spans="1:6" x14ac:dyDescent="0.25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8" t="e">
        <f t="shared" si="609"/>
        <v>#N/A</v>
      </c>
    </row>
    <row r="7697" spans="1:6" x14ac:dyDescent="0.25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8" t="e">
        <f t="shared" si="609"/>
        <v>#N/A</v>
      </c>
    </row>
    <row r="7698" spans="1:6" x14ac:dyDescent="0.25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8" t="e">
        <f t="shared" si="609"/>
        <v>#N/A</v>
      </c>
    </row>
    <row r="7699" spans="1:6" x14ac:dyDescent="0.25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8" t="e">
        <f t="shared" si="609"/>
        <v>#N/A</v>
      </c>
    </row>
    <row r="7700" spans="1:6" x14ac:dyDescent="0.25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8" t="e">
        <f t="shared" si="609"/>
        <v>#N/A</v>
      </c>
    </row>
    <row r="7701" spans="1:6" x14ac:dyDescent="0.25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8" t="e">
        <f t="shared" si="609"/>
        <v>#N/A</v>
      </c>
    </row>
    <row r="7702" spans="1:6" x14ac:dyDescent="0.25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8" t="e">
        <f t="shared" si="609"/>
        <v>#N/A</v>
      </c>
    </row>
    <row r="7703" spans="1:6" x14ac:dyDescent="0.25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8" t="e">
        <f t="shared" si="609"/>
        <v>#N/A</v>
      </c>
    </row>
    <row r="7704" spans="1:6" x14ac:dyDescent="0.25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8" t="e">
        <f t="shared" si="609"/>
        <v>#N/A</v>
      </c>
    </row>
    <row r="7705" spans="1:6" x14ac:dyDescent="0.25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8" t="e">
        <f t="shared" si="609"/>
        <v>#N/A</v>
      </c>
    </row>
    <row r="7706" spans="1:6" x14ac:dyDescent="0.25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8" t="e">
        <f t="shared" si="609"/>
        <v>#N/A</v>
      </c>
    </row>
    <row r="7707" spans="1:6" x14ac:dyDescent="0.25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8" t="e">
        <f t="shared" si="609"/>
        <v>#N/A</v>
      </c>
    </row>
    <row r="7708" spans="1:6" x14ac:dyDescent="0.25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8" t="e">
        <f t="shared" si="609"/>
        <v>#N/A</v>
      </c>
    </row>
    <row r="7709" spans="1:6" x14ac:dyDescent="0.25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8" t="e">
        <f t="shared" si="609"/>
        <v>#N/A</v>
      </c>
    </row>
    <row r="7710" spans="1:6" x14ac:dyDescent="0.25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8" t="e">
        <f t="shared" si="609"/>
        <v>#N/A</v>
      </c>
    </row>
    <row r="7711" spans="1:6" x14ac:dyDescent="0.25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8" t="e">
        <f t="shared" si="609"/>
        <v>#N/A</v>
      </c>
    </row>
    <row r="7712" spans="1:6" x14ac:dyDescent="0.25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8" t="e">
        <f t="shared" si="609"/>
        <v>#N/A</v>
      </c>
    </row>
    <row r="7713" spans="1:6" x14ac:dyDescent="0.25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8" t="e">
        <f t="shared" si="609"/>
        <v>#N/A</v>
      </c>
    </row>
    <row r="7714" spans="1:6" x14ac:dyDescent="0.25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8" t="e">
        <f t="shared" si="609"/>
        <v>#N/A</v>
      </c>
    </row>
    <row r="7715" spans="1:6" x14ac:dyDescent="0.25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8" t="e">
        <f t="shared" si="609"/>
        <v>#N/A</v>
      </c>
    </row>
    <row r="7716" spans="1:6" x14ac:dyDescent="0.25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8" t="e">
        <f t="shared" si="609"/>
        <v>#N/A</v>
      </c>
    </row>
    <row r="7717" spans="1:6" x14ac:dyDescent="0.25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8" t="e">
        <f t="shared" si="609"/>
        <v>#N/A</v>
      </c>
    </row>
    <row r="7718" spans="1:6" x14ac:dyDescent="0.25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8" t="e">
        <f t="shared" si="609"/>
        <v>#N/A</v>
      </c>
    </row>
    <row r="7719" spans="1:6" x14ac:dyDescent="0.25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8" t="e">
        <f t="shared" si="609"/>
        <v>#N/A</v>
      </c>
    </row>
    <row r="7720" spans="1:6" x14ac:dyDescent="0.25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8" t="e">
        <f t="shared" si="609"/>
        <v>#N/A</v>
      </c>
    </row>
    <row r="7721" spans="1:6" x14ac:dyDescent="0.25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8" t="e">
        <f t="shared" si="609"/>
        <v>#N/A</v>
      </c>
    </row>
    <row r="7722" spans="1:6" x14ac:dyDescent="0.25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8" t="e">
        <f t="shared" si="609"/>
        <v>#N/A</v>
      </c>
    </row>
    <row r="7723" spans="1:6" x14ac:dyDescent="0.25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8" t="e">
        <f t="shared" si="609"/>
        <v>#N/A</v>
      </c>
    </row>
    <row r="7724" spans="1:6" x14ac:dyDescent="0.25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8" t="e">
        <f t="shared" si="609"/>
        <v>#N/A</v>
      </c>
    </row>
    <row r="7725" spans="1:6" x14ac:dyDescent="0.25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8" t="e">
        <f t="shared" si="609"/>
        <v>#N/A</v>
      </c>
    </row>
    <row r="7726" spans="1:6" x14ac:dyDescent="0.25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8" t="e">
        <f t="shared" si="609"/>
        <v>#N/A</v>
      </c>
    </row>
    <row r="7727" spans="1:6" x14ac:dyDescent="0.25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8" t="e">
        <f t="shared" si="609"/>
        <v>#N/A</v>
      </c>
    </row>
    <row r="7728" spans="1:6" x14ac:dyDescent="0.25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8" t="e">
        <f t="shared" si="609"/>
        <v>#N/A</v>
      </c>
    </row>
    <row r="7729" spans="1:6" x14ac:dyDescent="0.25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8" t="e">
        <f t="shared" si="609"/>
        <v>#N/A</v>
      </c>
    </row>
    <row r="7730" spans="1:6" x14ac:dyDescent="0.25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8" t="e">
        <f t="shared" si="609"/>
        <v>#N/A</v>
      </c>
    </row>
    <row r="7731" spans="1:6" x14ac:dyDescent="0.25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8" t="e">
        <f t="shared" si="609"/>
        <v>#N/A</v>
      </c>
    </row>
    <row r="7732" spans="1:6" x14ac:dyDescent="0.25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8" t="e">
        <f t="shared" si="609"/>
        <v>#N/A</v>
      </c>
    </row>
    <row r="7733" spans="1:6" x14ac:dyDescent="0.25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8" t="e">
        <f t="shared" si="609"/>
        <v>#N/A</v>
      </c>
    </row>
    <row r="7734" spans="1:6" x14ac:dyDescent="0.25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8" t="e">
        <f t="shared" si="609"/>
        <v>#N/A</v>
      </c>
    </row>
    <row r="7735" spans="1:6" x14ac:dyDescent="0.25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8" t="e">
        <f t="shared" si="609"/>
        <v>#N/A</v>
      </c>
    </row>
    <row r="7736" spans="1:6" x14ac:dyDescent="0.25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8" t="e">
        <f t="shared" si="609"/>
        <v>#N/A</v>
      </c>
    </row>
    <row r="7737" spans="1:6" x14ac:dyDescent="0.25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8" t="e">
        <f t="shared" si="609"/>
        <v>#N/A</v>
      </c>
    </row>
    <row r="7738" spans="1:6" x14ac:dyDescent="0.25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8" t="e">
        <f t="shared" si="609"/>
        <v>#N/A</v>
      </c>
    </row>
    <row r="7739" spans="1:6" x14ac:dyDescent="0.25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8" t="e">
        <f t="shared" si="609"/>
        <v>#N/A</v>
      </c>
    </row>
    <row r="7740" spans="1:6" x14ac:dyDescent="0.25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8" t="e">
        <f t="shared" si="609"/>
        <v>#N/A</v>
      </c>
    </row>
    <row r="7741" spans="1:6" x14ac:dyDescent="0.25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8" t="e">
        <f t="shared" si="609"/>
        <v>#N/A</v>
      </c>
    </row>
    <row r="7742" spans="1:6" x14ac:dyDescent="0.25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8" t="e">
        <f t="shared" si="609"/>
        <v>#N/A</v>
      </c>
    </row>
    <row r="7743" spans="1:6" x14ac:dyDescent="0.25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8" t="e">
        <f t="shared" si="609"/>
        <v>#N/A</v>
      </c>
    </row>
    <row r="7744" spans="1:6" x14ac:dyDescent="0.25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8" t="e">
        <f t="shared" si="609"/>
        <v>#N/A</v>
      </c>
    </row>
    <row r="7745" spans="1:6" x14ac:dyDescent="0.25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8" t="e">
        <f t="shared" si="609"/>
        <v>#N/A</v>
      </c>
    </row>
    <row r="7746" spans="1:6" x14ac:dyDescent="0.25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8" t="e">
        <f t="shared" si="609"/>
        <v>#N/A</v>
      </c>
    </row>
    <row r="7747" spans="1:6" x14ac:dyDescent="0.25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8" t="e">
        <f t="shared" si="609"/>
        <v>#N/A</v>
      </c>
    </row>
    <row r="7748" spans="1:6" x14ac:dyDescent="0.25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8" t="e">
        <f t="shared" si="609"/>
        <v>#N/A</v>
      </c>
    </row>
    <row r="7749" spans="1:6" x14ac:dyDescent="0.25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8" t="e">
        <f t="shared" si="609"/>
        <v>#N/A</v>
      </c>
    </row>
    <row r="7750" spans="1:6" x14ac:dyDescent="0.25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8" t="e">
        <f t="shared" si="609"/>
        <v>#N/A</v>
      </c>
    </row>
    <row r="7751" spans="1:6" x14ac:dyDescent="0.25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8" t="e">
        <f t="shared" si="609"/>
        <v>#N/A</v>
      </c>
    </row>
    <row r="7752" spans="1:6" x14ac:dyDescent="0.25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8" t="e">
        <f t="shared" si="609"/>
        <v>#N/A</v>
      </c>
    </row>
    <row r="7753" spans="1:6" x14ac:dyDescent="0.25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8" t="e">
        <f t="shared" si="609"/>
        <v>#N/A</v>
      </c>
    </row>
    <row r="7754" spans="1:6" x14ac:dyDescent="0.25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8" t="e">
        <f t="shared" ref="F7754:F7817" si="614">E7754*SUM(P7754:Q7754)</f>
        <v>#N/A</v>
      </c>
    </row>
    <row r="7755" spans="1:6" x14ac:dyDescent="0.25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8" t="e">
        <f t="shared" si="614"/>
        <v>#N/A</v>
      </c>
    </row>
    <row r="7756" spans="1:6" x14ac:dyDescent="0.25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8" t="e">
        <f t="shared" si="614"/>
        <v>#N/A</v>
      </c>
    </row>
    <row r="7757" spans="1:6" x14ac:dyDescent="0.25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8" t="e">
        <f t="shared" si="614"/>
        <v>#N/A</v>
      </c>
    </row>
    <row r="7758" spans="1:6" x14ac:dyDescent="0.25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8" t="e">
        <f t="shared" si="614"/>
        <v>#N/A</v>
      </c>
    </row>
    <row r="7759" spans="1:6" x14ac:dyDescent="0.25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8" t="e">
        <f t="shared" si="614"/>
        <v>#N/A</v>
      </c>
    </row>
    <row r="7760" spans="1:6" x14ac:dyDescent="0.25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8" t="e">
        <f t="shared" si="614"/>
        <v>#N/A</v>
      </c>
    </row>
    <row r="7761" spans="1:6" x14ac:dyDescent="0.25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8" t="e">
        <f t="shared" si="614"/>
        <v>#N/A</v>
      </c>
    </row>
    <row r="7762" spans="1:6" x14ac:dyDescent="0.25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8" t="e">
        <f t="shared" si="614"/>
        <v>#N/A</v>
      </c>
    </row>
    <row r="7763" spans="1:6" x14ac:dyDescent="0.25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8" t="e">
        <f t="shared" si="614"/>
        <v>#N/A</v>
      </c>
    </row>
    <row r="7764" spans="1:6" x14ac:dyDescent="0.25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8" t="e">
        <f t="shared" si="614"/>
        <v>#N/A</v>
      </c>
    </row>
    <row r="7765" spans="1:6" x14ac:dyDescent="0.25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8" t="e">
        <f t="shared" si="614"/>
        <v>#N/A</v>
      </c>
    </row>
    <row r="7766" spans="1:6" x14ac:dyDescent="0.25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8" t="e">
        <f t="shared" si="614"/>
        <v>#N/A</v>
      </c>
    </row>
    <row r="7767" spans="1:6" x14ac:dyDescent="0.25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8" t="e">
        <f t="shared" si="614"/>
        <v>#N/A</v>
      </c>
    </row>
    <row r="7768" spans="1:6" x14ac:dyDescent="0.25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8" t="e">
        <f t="shared" si="614"/>
        <v>#N/A</v>
      </c>
    </row>
    <row r="7769" spans="1:6" x14ac:dyDescent="0.25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8" t="e">
        <f t="shared" si="614"/>
        <v>#N/A</v>
      </c>
    </row>
    <row r="7770" spans="1:6" x14ac:dyDescent="0.25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8" t="e">
        <f t="shared" si="614"/>
        <v>#N/A</v>
      </c>
    </row>
    <row r="7771" spans="1:6" x14ac:dyDescent="0.25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8" t="e">
        <f t="shared" si="614"/>
        <v>#N/A</v>
      </c>
    </row>
    <row r="7772" spans="1:6" x14ac:dyDescent="0.25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8" t="e">
        <f t="shared" si="614"/>
        <v>#N/A</v>
      </c>
    </row>
    <row r="7773" spans="1:6" x14ac:dyDescent="0.25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8" t="e">
        <f t="shared" si="614"/>
        <v>#N/A</v>
      </c>
    </row>
    <row r="7774" spans="1:6" x14ac:dyDescent="0.25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8" t="e">
        <f t="shared" si="614"/>
        <v>#N/A</v>
      </c>
    </row>
    <row r="7775" spans="1:6" x14ac:dyDescent="0.25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8" t="e">
        <f t="shared" si="614"/>
        <v>#N/A</v>
      </c>
    </row>
    <row r="7776" spans="1:6" x14ac:dyDescent="0.25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8" t="e">
        <f t="shared" si="614"/>
        <v>#N/A</v>
      </c>
    </row>
    <row r="7777" spans="1:6" x14ac:dyDescent="0.25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8" t="e">
        <f t="shared" si="614"/>
        <v>#N/A</v>
      </c>
    </row>
    <row r="7778" spans="1:6" x14ac:dyDescent="0.25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8" t="e">
        <f t="shared" si="614"/>
        <v>#N/A</v>
      </c>
    </row>
    <row r="7779" spans="1:6" x14ac:dyDescent="0.25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8" t="e">
        <f t="shared" si="614"/>
        <v>#N/A</v>
      </c>
    </row>
    <row r="7780" spans="1:6" x14ac:dyDescent="0.25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8" t="e">
        <f t="shared" si="614"/>
        <v>#N/A</v>
      </c>
    </row>
    <row r="7781" spans="1:6" x14ac:dyDescent="0.25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8" t="e">
        <f t="shared" si="614"/>
        <v>#N/A</v>
      </c>
    </row>
    <row r="7782" spans="1:6" x14ac:dyDescent="0.25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8" t="e">
        <f t="shared" si="614"/>
        <v>#N/A</v>
      </c>
    </row>
    <row r="7783" spans="1:6" x14ac:dyDescent="0.25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8" t="e">
        <f t="shared" si="614"/>
        <v>#N/A</v>
      </c>
    </row>
    <row r="7784" spans="1:6" x14ac:dyDescent="0.25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8" t="e">
        <f t="shared" si="614"/>
        <v>#N/A</v>
      </c>
    </row>
    <row r="7785" spans="1:6" x14ac:dyDescent="0.25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8" t="e">
        <f t="shared" si="614"/>
        <v>#N/A</v>
      </c>
    </row>
    <row r="7786" spans="1:6" x14ac:dyDescent="0.25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8" t="e">
        <f t="shared" si="614"/>
        <v>#N/A</v>
      </c>
    </row>
    <row r="7787" spans="1:6" x14ac:dyDescent="0.25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8" t="e">
        <f t="shared" si="614"/>
        <v>#N/A</v>
      </c>
    </row>
    <row r="7788" spans="1:6" x14ac:dyDescent="0.25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8" t="e">
        <f t="shared" si="614"/>
        <v>#N/A</v>
      </c>
    </row>
    <row r="7789" spans="1:6" x14ac:dyDescent="0.25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8" t="e">
        <f t="shared" si="614"/>
        <v>#N/A</v>
      </c>
    </row>
    <row r="7790" spans="1:6" x14ac:dyDescent="0.25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8" t="e">
        <f t="shared" si="614"/>
        <v>#N/A</v>
      </c>
    </row>
    <row r="7791" spans="1:6" x14ac:dyDescent="0.25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8" t="e">
        <f t="shared" si="614"/>
        <v>#N/A</v>
      </c>
    </row>
    <row r="7792" spans="1:6" x14ac:dyDescent="0.25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8" t="e">
        <f t="shared" si="614"/>
        <v>#N/A</v>
      </c>
    </row>
    <row r="7793" spans="1:6" x14ac:dyDescent="0.25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8" t="e">
        <f t="shared" si="614"/>
        <v>#N/A</v>
      </c>
    </row>
    <row r="7794" spans="1:6" x14ac:dyDescent="0.25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8" t="e">
        <f t="shared" si="614"/>
        <v>#N/A</v>
      </c>
    </row>
    <row r="7795" spans="1:6" x14ac:dyDescent="0.25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8" t="e">
        <f t="shared" si="614"/>
        <v>#N/A</v>
      </c>
    </row>
    <row r="7796" spans="1:6" x14ac:dyDescent="0.25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8" t="e">
        <f t="shared" si="614"/>
        <v>#N/A</v>
      </c>
    </row>
    <row r="7797" spans="1:6" x14ac:dyDescent="0.25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8" t="e">
        <f t="shared" si="614"/>
        <v>#N/A</v>
      </c>
    </row>
    <row r="7798" spans="1:6" x14ac:dyDescent="0.25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8" t="e">
        <f t="shared" si="614"/>
        <v>#N/A</v>
      </c>
    </row>
    <row r="7799" spans="1:6" x14ac:dyDescent="0.25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8" t="e">
        <f t="shared" si="614"/>
        <v>#N/A</v>
      </c>
    </row>
    <row r="7800" spans="1:6" x14ac:dyDescent="0.25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8" t="e">
        <f t="shared" si="614"/>
        <v>#N/A</v>
      </c>
    </row>
    <row r="7801" spans="1:6" x14ac:dyDescent="0.25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8" t="e">
        <f t="shared" si="614"/>
        <v>#N/A</v>
      </c>
    </row>
    <row r="7802" spans="1:6" x14ac:dyDescent="0.25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8" t="e">
        <f t="shared" si="614"/>
        <v>#N/A</v>
      </c>
    </row>
    <row r="7803" spans="1:6" x14ac:dyDescent="0.25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8" t="e">
        <f t="shared" si="614"/>
        <v>#N/A</v>
      </c>
    </row>
    <row r="7804" spans="1:6" x14ac:dyDescent="0.25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8" t="e">
        <f t="shared" si="614"/>
        <v>#N/A</v>
      </c>
    </row>
    <row r="7805" spans="1:6" x14ac:dyDescent="0.25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8" t="e">
        <f t="shared" si="614"/>
        <v>#N/A</v>
      </c>
    </row>
    <row r="7806" spans="1:6" x14ac:dyDescent="0.25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8" t="e">
        <f t="shared" si="614"/>
        <v>#N/A</v>
      </c>
    </row>
    <row r="7807" spans="1:6" x14ac:dyDescent="0.25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8" t="e">
        <f t="shared" si="614"/>
        <v>#N/A</v>
      </c>
    </row>
    <row r="7808" spans="1:6" x14ac:dyDescent="0.25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8" t="e">
        <f t="shared" si="614"/>
        <v>#N/A</v>
      </c>
    </row>
    <row r="7809" spans="1:6" x14ac:dyDescent="0.25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8" t="e">
        <f t="shared" si="614"/>
        <v>#N/A</v>
      </c>
    </row>
    <row r="7810" spans="1:6" x14ac:dyDescent="0.25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8" t="e">
        <f t="shared" si="614"/>
        <v>#N/A</v>
      </c>
    </row>
    <row r="7811" spans="1:6" x14ac:dyDescent="0.25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8" t="e">
        <f t="shared" si="614"/>
        <v>#N/A</v>
      </c>
    </row>
    <row r="7812" spans="1:6" x14ac:dyDescent="0.25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8" t="e">
        <f t="shared" si="614"/>
        <v>#N/A</v>
      </c>
    </row>
    <row r="7813" spans="1:6" x14ac:dyDescent="0.25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8" t="e">
        <f t="shared" si="614"/>
        <v>#N/A</v>
      </c>
    </row>
    <row r="7814" spans="1:6" x14ac:dyDescent="0.25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8" t="e">
        <f t="shared" si="614"/>
        <v>#N/A</v>
      </c>
    </row>
    <row r="7815" spans="1:6" x14ac:dyDescent="0.25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8" t="e">
        <f t="shared" si="614"/>
        <v>#N/A</v>
      </c>
    </row>
    <row r="7816" spans="1:6" x14ac:dyDescent="0.25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8" t="e">
        <f t="shared" si="614"/>
        <v>#N/A</v>
      </c>
    </row>
    <row r="7817" spans="1:6" x14ac:dyDescent="0.25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8" t="e">
        <f t="shared" si="614"/>
        <v>#N/A</v>
      </c>
    </row>
    <row r="7818" spans="1:6" x14ac:dyDescent="0.25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8" t="e">
        <f t="shared" ref="F7818:F7881" si="619">E7818*SUM(P7818:Q7818)</f>
        <v>#N/A</v>
      </c>
    </row>
    <row r="7819" spans="1:6" x14ac:dyDescent="0.25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8" t="e">
        <f t="shared" si="619"/>
        <v>#N/A</v>
      </c>
    </row>
    <row r="7820" spans="1:6" x14ac:dyDescent="0.25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8" t="e">
        <f t="shared" si="619"/>
        <v>#N/A</v>
      </c>
    </row>
    <row r="7821" spans="1:6" x14ac:dyDescent="0.25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8" t="e">
        <f t="shared" si="619"/>
        <v>#N/A</v>
      </c>
    </row>
    <row r="7822" spans="1:6" x14ac:dyDescent="0.25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8" t="e">
        <f t="shared" si="619"/>
        <v>#N/A</v>
      </c>
    </row>
    <row r="7823" spans="1:6" x14ac:dyDescent="0.25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8" t="e">
        <f t="shared" si="619"/>
        <v>#N/A</v>
      </c>
    </row>
    <row r="7824" spans="1:6" x14ac:dyDescent="0.25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8" t="e">
        <f t="shared" si="619"/>
        <v>#N/A</v>
      </c>
    </row>
    <row r="7825" spans="1:6" x14ac:dyDescent="0.25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8" t="e">
        <f t="shared" si="619"/>
        <v>#N/A</v>
      </c>
    </row>
    <row r="7826" spans="1:6" x14ac:dyDescent="0.25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8" t="e">
        <f t="shared" si="619"/>
        <v>#N/A</v>
      </c>
    </row>
    <row r="7827" spans="1:6" x14ac:dyDescent="0.25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8" t="e">
        <f t="shared" si="619"/>
        <v>#N/A</v>
      </c>
    </row>
    <row r="7828" spans="1:6" x14ac:dyDescent="0.25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8" t="e">
        <f t="shared" si="619"/>
        <v>#N/A</v>
      </c>
    </row>
    <row r="7829" spans="1:6" x14ac:dyDescent="0.25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8" t="e">
        <f t="shared" si="619"/>
        <v>#N/A</v>
      </c>
    </row>
    <row r="7830" spans="1:6" x14ac:dyDescent="0.25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8" t="e">
        <f t="shared" si="619"/>
        <v>#N/A</v>
      </c>
    </row>
    <row r="7831" spans="1:6" x14ac:dyDescent="0.25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8" t="e">
        <f t="shared" si="619"/>
        <v>#N/A</v>
      </c>
    </row>
    <row r="7832" spans="1:6" x14ac:dyDescent="0.25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8" t="e">
        <f t="shared" si="619"/>
        <v>#N/A</v>
      </c>
    </row>
    <row r="7833" spans="1:6" x14ac:dyDescent="0.25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8" t="e">
        <f t="shared" si="619"/>
        <v>#N/A</v>
      </c>
    </row>
    <row r="7834" spans="1:6" x14ac:dyDescent="0.25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8" t="e">
        <f t="shared" si="619"/>
        <v>#N/A</v>
      </c>
    </row>
    <row r="7835" spans="1:6" x14ac:dyDescent="0.25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8" t="e">
        <f t="shared" si="619"/>
        <v>#N/A</v>
      </c>
    </row>
    <row r="7836" spans="1:6" x14ac:dyDescent="0.25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8" t="e">
        <f t="shared" si="619"/>
        <v>#N/A</v>
      </c>
    </row>
    <row r="7837" spans="1:6" x14ac:dyDescent="0.25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8" t="e">
        <f t="shared" si="619"/>
        <v>#N/A</v>
      </c>
    </row>
    <row r="7838" spans="1:6" x14ac:dyDescent="0.25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8" t="e">
        <f t="shared" si="619"/>
        <v>#N/A</v>
      </c>
    </row>
    <row r="7839" spans="1:6" x14ac:dyDescent="0.25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8" t="e">
        <f t="shared" si="619"/>
        <v>#N/A</v>
      </c>
    </row>
    <row r="7840" spans="1:6" x14ac:dyDescent="0.25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8" t="e">
        <f t="shared" si="619"/>
        <v>#N/A</v>
      </c>
    </row>
    <row r="7841" spans="1:6" x14ac:dyDescent="0.25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8" t="e">
        <f t="shared" si="619"/>
        <v>#N/A</v>
      </c>
    </row>
    <row r="7842" spans="1:6" x14ac:dyDescent="0.25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8" t="e">
        <f t="shared" si="619"/>
        <v>#N/A</v>
      </c>
    </row>
    <row r="7843" spans="1:6" x14ac:dyDescent="0.25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8" t="e">
        <f t="shared" si="619"/>
        <v>#N/A</v>
      </c>
    </row>
    <row r="7844" spans="1:6" x14ac:dyDescent="0.25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8" t="e">
        <f t="shared" si="619"/>
        <v>#N/A</v>
      </c>
    </row>
    <row r="7845" spans="1:6" x14ac:dyDescent="0.25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8" t="e">
        <f t="shared" si="619"/>
        <v>#N/A</v>
      </c>
    </row>
    <row r="7846" spans="1:6" x14ac:dyDescent="0.25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8" t="e">
        <f t="shared" si="619"/>
        <v>#N/A</v>
      </c>
    </row>
    <row r="7847" spans="1:6" x14ac:dyDescent="0.25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8" t="e">
        <f t="shared" si="619"/>
        <v>#N/A</v>
      </c>
    </row>
    <row r="7848" spans="1:6" x14ac:dyDescent="0.25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8" t="e">
        <f t="shared" si="619"/>
        <v>#N/A</v>
      </c>
    </row>
    <row r="7849" spans="1:6" x14ac:dyDescent="0.25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8" t="e">
        <f t="shared" si="619"/>
        <v>#N/A</v>
      </c>
    </row>
    <row r="7850" spans="1:6" x14ac:dyDescent="0.25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8" t="e">
        <f t="shared" si="619"/>
        <v>#N/A</v>
      </c>
    </row>
    <row r="7851" spans="1:6" x14ac:dyDescent="0.25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8" t="e">
        <f t="shared" si="619"/>
        <v>#N/A</v>
      </c>
    </row>
    <row r="7852" spans="1:6" x14ac:dyDescent="0.25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8" t="e">
        <f t="shared" si="619"/>
        <v>#N/A</v>
      </c>
    </row>
    <row r="7853" spans="1:6" x14ac:dyDescent="0.25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8" t="e">
        <f t="shared" si="619"/>
        <v>#N/A</v>
      </c>
    </row>
    <row r="7854" spans="1:6" x14ac:dyDescent="0.25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8" t="e">
        <f t="shared" si="619"/>
        <v>#N/A</v>
      </c>
    </row>
    <row r="7855" spans="1:6" x14ac:dyDescent="0.25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8" t="e">
        <f t="shared" si="619"/>
        <v>#N/A</v>
      </c>
    </row>
    <row r="7856" spans="1:6" x14ac:dyDescent="0.25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8" t="e">
        <f t="shared" si="619"/>
        <v>#N/A</v>
      </c>
    </row>
    <row r="7857" spans="1:6" x14ac:dyDescent="0.25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8" t="e">
        <f t="shared" si="619"/>
        <v>#N/A</v>
      </c>
    </row>
    <row r="7858" spans="1:6" x14ac:dyDescent="0.25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8" t="e">
        <f t="shared" si="619"/>
        <v>#N/A</v>
      </c>
    </row>
    <row r="7859" spans="1:6" x14ac:dyDescent="0.25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8" t="e">
        <f t="shared" si="619"/>
        <v>#N/A</v>
      </c>
    </row>
    <row r="7860" spans="1:6" x14ac:dyDescent="0.25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8" t="e">
        <f t="shared" si="619"/>
        <v>#N/A</v>
      </c>
    </row>
    <row r="7861" spans="1:6" x14ac:dyDescent="0.25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8" t="e">
        <f t="shared" si="619"/>
        <v>#N/A</v>
      </c>
    </row>
    <row r="7862" spans="1:6" x14ac:dyDescent="0.25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8" t="e">
        <f t="shared" si="619"/>
        <v>#N/A</v>
      </c>
    </row>
    <row r="7863" spans="1:6" x14ac:dyDescent="0.25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8" t="e">
        <f t="shared" si="619"/>
        <v>#N/A</v>
      </c>
    </row>
    <row r="7864" spans="1:6" x14ac:dyDescent="0.25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8" t="e">
        <f t="shared" si="619"/>
        <v>#N/A</v>
      </c>
    </row>
    <row r="7865" spans="1:6" x14ac:dyDescent="0.25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8" t="e">
        <f t="shared" si="619"/>
        <v>#N/A</v>
      </c>
    </row>
    <row r="7866" spans="1:6" x14ac:dyDescent="0.25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8" t="e">
        <f t="shared" si="619"/>
        <v>#N/A</v>
      </c>
    </row>
    <row r="7867" spans="1:6" x14ac:dyDescent="0.25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8" t="e">
        <f t="shared" si="619"/>
        <v>#N/A</v>
      </c>
    </row>
    <row r="7868" spans="1:6" x14ac:dyDescent="0.25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8" t="e">
        <f t="shared" si="619"/>
        <v>#N/A</v>
      </c>
    </row>
    <row r="7869" spans="1:6" x14ac:dyDescent="0.25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8" t="e">
        <f t="shared" si="619"/>
        <v>#N/A</v>
      </c>
    </row>
    <row r="7870" spans="1:6" x14ac:dyDescent="0.25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8" t="e">
        <f t="shared" si="619"/>
        <v>#N/A</v>
      </c>
    </row>
    <row r="7871" spans="1:6" x14ac:dyDescent="0.25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8" t="e">
        <f t="shared" si="619"/>
        <v>#N/A</v>
      </c>
    </row>
    <row r="7872" spans="1:6" x14ac:dyDescent="0.25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8" t="e">
        <f t="shared" si="619"/>
        <v>#N/A</v>
      </c>
    </row>
    <row r="7873" spans="1:6" x14ac:dyDescent="0.25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8" t="e">
        <f t="shared" si="619"/>
        <v>#N/A</v>
      </c>
    </row>
    <row r="7874" spans="1:6" x14ac:dyDescent="0.25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8" t="e">
        <f t="shared" si="619"/>
        <v>#N/A</v>
      </c>
    </row>
    <row r="7875" spans="1:6" x14ac:dyDescent="0.25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8" t="e">
        <f t="shared" si="619"/>
        <v>#N/A</v>
      </c>
    </row>
    <row r="7876" spans="1:6" x14ac:dyDescent="0.25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8" t="e">
        <f t="shared" si="619"/>
        <v>#N/A</v>
      </c>
    </row>
    <row r="7877" spans="1:6" x14ac:dyDescent="0.25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8" t="e">
        <f t="shared" si="619"/>
        <v>#N/A</v>
      </c>
    </row>
    <row r="7878" spans="1:6" x14ac:dyDescent="0.25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8" t="e">
        <f t="shared" si="619"/>
        <v>#N/A</v>
      </c>
    </row>
    <row r="7879" spans="1:6" x14ac:dyDescent="0.25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8" t="e">
        <f t="shared" si="619"/>
        <v>#N/A</v>
      </c>
    </row>
    <row r="7880" spans="1:6" x14ac:dyDescent="0.25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8" t="e">
        <f t="shared" si="619"/>
        <v>#N/A</v>
      </c>
    </row>
    <row r="7881" spans="1:6" x14ac:dyDescent="0.25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8" t="e">
        <f t="shared" si="619"/>
        <v>#N/A</v>
      </c>
    </row>
    <row r="7882" spans="1:6" x14ac:dyDescent="0.25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8" t="e">
        <f t="shared" ref="F7882:F7945" si="624">E7882*SUM(P7882:Q7882)</f>
        <v>#N/A</v>
      </c>
    </row>
    <row r="7883" spans="1:6" x14ac:dyDescent="0.25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8" t="e">
        <f t="shared" si="624"/>
        <v>#N/A</v>
      </c>
    </row>
    <row r="7884" spans="1:6" x14ac:dyDescent="0.25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8" t="e">
        <f t="shared" si="624"/>
        <v>#N/A</v>
      </c>
    </row>
    <row r="7885" spans="1:6" x14ac:dyDescent="0.25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8" t="e">
        <f t="shared" si="624"/>
        <v>#N/A</v>
      </c>
    </row>
    <row r="7886" spans="1:6" x14ac:dyDescent="0.25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8" t="e">
        <f t="shared" si="624"/>
        <v>#N/A</v>
      </c>
    </row>
    <row r="7887" spans="1:6" x14ac:dyDescent="0.25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8" t="e">
        <f t="shared" si="624"/>
        <v>#N/A</v>
      </c>
    </row>
    <row r="7888" spans="1:6" x14ac:dyDescent="0.25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8" t="e">
        <f t="shared" si="624"/>
        <v>#N/A</v>
      </c>
    </row>
    <row r="7889" spans="1:6" x14ac:dyDescent="0.25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8" t="e">
        <f t="shared" si="624"/>
        <v>#N/A</v>
      </c>
    </row>
    <row r="7890" spans="1:6" x14ac:dyDescent="0.25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8" t="e">
        <f t="shared" si="624"/>
        <v>#N/A</v>
      </c>
    </row>
    <row r="7891" spans="1:6" x14ac:dyDescent="0.25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8" t="e">
        <f t="shared" si="624"/>
        <v>#N/A</v>
      </c>
    </row>
    <row r="7892" spans="1:6" x14ac:dyDescent="0.25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8" t="e">
        <f t="shared" si="624"/>
        <v>#N/A</v>
      </c>
    </row>
    <row r="7893" spans="1:6" x14ac:dyDescent="0.25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8" t="e">
        <f t="shared" si="624"/>
        <v>#N/A</v>
      </c>
    </row>
    <row r="7894" spans="1:6" x14ac:dyDescent="0.25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8" t="e">
        <f t="shared" si="624"/>
        <v>#N/A</v>
      </c>
    </row>
    <row r="7895" spans="1:6" x14ac:dyDescent="0.25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8" t="e">
        <f t="shared" si="624"/>
        <v>#N/A</v>
      </c>
    </row>
    <row r="7896" spans="1:6" x14ac:dyDescent="0.25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8" t="e">
        <f t="shared" si="624"/>
        <v>#N/A</v>
      </c>
    </row>
    <row r="7897" spans="1:6" x14ac:dyDescent="0.25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8" t="e">
        <f t="shared" si="624"/>
        <v>#N/A</v>
      </c>
    </row>
    <row r="7898" spans="1:6" x14ac:dyDescent="0.25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8" t="e">
        <f t="shared" si="624"/>
        <v>#N/A</v>
      </c>
    </row>
    <row r="7899" spans="1:6" x14ac:dyDescent="0.25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8" t="e">
        <f t="shared" si="624"/>
        <v>#N/A</v>
      </c>
    </row>
    <row r="7900" spans="1:6" x14ac:dyDescent="0.25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8" t="e">
        <f t="shared" si="624"/>
        <v>#N/A</v>
      </c>
    </row>
    <row r="7901" spans="1:6" x14ac:dyDescent="0.25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8" t="e">
        <f t="shared" si="624"/>
        <v>#N/A</v>
      </c>
    </row>
    <row r="7902" spans="1:6" x14ac:dyDescent="0.25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8" t="e">
        <f t="shared" si="624"/>
        <v>#N/A</v>
      </c>
    </row>
    <row r="7903" spans="1:6" x14ac:dyDescent="0.25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8" t="e">
        <f t="shared" si="624"/>
        <v>#N/A</v>
      </c>
    </row>
    <row r="7904" spans="1:6" x14ac:dyDescent="0.25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8" t="e">
        <f t="shared" si="624"/>
        <v>#N/A</v>
      </c>
    </row>
    <row r="7905" spans="1:6" x14ac:dyDescent="0.25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8" t="e">
        <f t="shared" si="624"/>
        <v>#N/A</v>
      </c>
    </row>
    <row r="7906" spans="1:6" x14ac:dyDescent="0.25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8" t="e">
        <f t="shared" si="624"/>
        <v>#N/A</v>
      </c>
    </row>
    <row r="7907" spans="1:6" x14ac:dyDescent="0.25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8" t="e">
        <f t="shared" si="624"/>
        <v>#N/A</v>
      </c>
    </row>
    <row r="7908" spans="1:6" x14ac:dyDescent="0.25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8" t="e">
        <f t="shared" si="624"/>
        <v>#N/A</v>
      </c>
    </row>
    <row r="7909" spans="1:6" x14ac:dyDescent="0.25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8" t="e">
        <f t="shared" si="624"/>
        <v>#N/A</v>
      </c>
    </row>
    <row r="7910" spans="1:6" x14ac:dyDescent="0.25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8" t="e">
        <f t="shared" si="624"/>
        <v>#N/A</v>
      </c>
    </row>
    <row r="7911" spans="1:6" x14ac:dyDescent="0.25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8" t="e">
        <f t="shared" si="624"/>
        <v>#N/A</v>
      </c>
    </row>
    <row r="7912" spans="1:6" x14ac:dyDescent="0.25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8" t="e">
        <f t="shared" si="624"/>
        <v>#N/A</v>
      </c>
    </row>
    <row r="7913" spans="1:6" x14ac:dyDescent="0.25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8" t="e">
        <f t="shared" si="624"/>
        <v>#N/A</v>
      </c>
    </row>
    <row r="7914" spans="1:6" x14ac:dyDescent="0.25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8" t="e">
        <f t="shared" si="624"/>
        <v>#N/A</v>
      </c>
    </row>
    <row r="7915" spans="1:6" x14ac:dyDescent="0.25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8" t="e">
        <f t="shared" si="624"/>
        <v>#N/A</v>
      </c>
    </row>
    <row r="7916" spans="1:6" x14ac:dyDescent="0.25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8" t="e">
        <f t="shared" si="624"/>
        <v>#N/A</v>
      </c>
    </row>
    <row r="7917" spans="1:6" x14ac:dyDescent="0.25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8" t="e">
        <f t="shared" si="624"/>
        <v>#N/A</v>
      </c>
    </row>
    <row r="7918" spans="1:6" x14ac:dyDescent="0.25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8" t="e">
        <f t="shared" si="624"/>
        <v>#N/A</v>
      </c>
    </row>
    <row r="7919" spans="1:6" x14ac:dyDescent="0.25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8" t="e">
        <f t="shared" si="624"/>
        <v>#N/A</v>
      </c>
    </row>
    <row r="7920" spans="1:6" x14ac:dyDescent="0.25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8" t="e">
        <f t="shared" si="624"/>
        <v>#N/A</v>
      </c>
    </row>
    <row r="7921" spans="1:6" x14ac:dyDescent="0.25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8" t="e">
        <f t="shared" si="624"/>
        <v>#N/A</v>
      </c>
    </row>
    <row r="7922" spans="1:6" x14ac:dyDescent="0.25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8" t="e">
        <f t="shared" si="624"/>
        <v>#N/A</v>
      </c>
    </row>
    <row r="7923" spans="1:6" x14ac:dyDescent="0.25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8" t="e">
        <f t="shared" si="624"/>
        <v>#N/A</v>
      </c>
    </row>
    <row r="7924" spans="1:6" x14ac:dyDescent="0.25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8" t="e">
        <f t="shared" si="624"/>
        <v>#N/A</v>
      </c>
    </row>
    <row r="7925" spans="1:6" x14ac:dyDescent="0.25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8" t="e">
        <f t="shared" si="624"/>
        <v>#N/A</v>
      </c>
    </row>
    <row r="7926" spans="1:6" x14ac:dyDescent="0.25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8" t="e">
        <f t="shared" si="624"/>
        <v>#N/A</v>
      </c>
    </row>
    <row r="7927" spans="1:6" x14ac:dyDescent="0.25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8" t="e">
        <f t="shared" si="624"/>
        <v>#N/A</v>
      </c>
    </row>
    <row r="7928" spans="1:6" x14ac:dyDescent="0.25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8" t="e">
        <f t="shared" si="624"/>
        <v>#N/A</v>
      </c>
    </row>
    <row r="7929" spans="1:6" x14ac:dyDescent="0.25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8" t="e">
        <f t="shared" si="624"/>
        <v>#N/A</v>
      </c>
    </row>
    <row r="7930" spans="1:6" x14ac:dyDescent="0.25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8" t="e">
        <f t="shared" si="624"/>
        <v>#N/A</v>
      </c>
    </row>
    <row r="7931" spans="1:6" x14ac:dyDescent="0.25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8" t="e">
        <f t="shared" si="624"/>
        <v>#N/A</v>
      </c>
    </row>
    <row r="7932" spans="1:6" x14ac:dyDescent="0.25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8" t="e">
        <f t="shared" si="624"/>
        <v>#N/A</v>
      </c>
    </row>
    <row r="7933" spans="1:6" x14ac:dyDescent="0.25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8" t="e">
        <f t="shared" si="624"/>
        <v>#N/A</v>
      </c>
    </row>
    <row r="7934" spans="1:6" x14ac:dyDescent="0.25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8" t="e">
        <f t="shared" si="624"/>
        <v>#N/A</v>
      </c>
    </row>
    <row r="7935" spans="1:6" x14ac:dyDescent="0.25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8" t="e">
        <f t="shared" si="624"/>
        <v>#N/A</v>
      </c>
    </row>
    <row r="7936" spans="1:6" x14ac:dyDescent="0.25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8" t="e">
        <f t="shared" si="624"/>
        <v>#N/A</v>
      </c>
    </row>
    <row r="7937" spans="1:6" x14ac:dyDescent="0.25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8" t="e">
        <f t="shared" si="624"/>
        <v>#N/A</v>
      </c>
    </row>
    <row r="7938" spans="1:6" x14ac:dyDescent="0.25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8" t="e">
        <f t="shared" si="624"/>
        <v>#N/A</v>
      </c>
    </row>
    <row r="7939" spans="1:6" x14ac:dyDescent="0.25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8" t="e">
        <f t="shared" si="624"/>
        <v>#N/A</v>
      </c>
    </row>
    <row r="7940" spans="1:6" x14ac:dyDescent="0.25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8" t="e">
        <f t="shared" si="624"/>
        <v>#N/A</v>
      </c>
    </row>
    <row r="7941" spans="1:6" x14ac:dyDescent="0.25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8" t="e">
        <f t="shared" si="624"/>
        <v>#N/A</v>
      </c>
    </row>
    <row r="7942" spans="1:6" x14ac:dyDescent="0.25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8" t="e">
        <f t="shared" si="624"/>
        <v>#N/A</v>
      </c>
    </row>
    <row r="7943" spans="1:6" x14ac:dyDescent="0.25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8" t="e">
        <f t="shared" si="624"/>
        <v>#N/A</v>
      </c>
    </row>
    <row r="7944" spans="1:6" x14ac:dyDescent="0.25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8" t="e">
        <f t="shared" si="624"/>
        <v>#N/A</v>
      </c>
    </row>
    <row r="7945" spans="1:6" x14ac:dyDescent="0.25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8" t="e">
        <f t="shared" si="624"/>
        <v>#N/A</v>
      </c>
    </row>
    <row r="7946" spans="1:6" x14ac:dyDescent="0.25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8" t="e">
        <f t="shared" ref="F7946:F8009" si="629">E7946*SUM(P7946:Q7946)</f>
        <v>#N/A</v>
      </c>
    </row>
    <row r="7947" spans="1:6" x14ac:dyDescent="0.25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8" t="e">
        <f t="shared" si="629"/>
        <v>#N/A</v>
      </c>
    </row>
    <row r="7948" spans="1:6" x14ac:dyDescent="0.25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8" t="e">
        <f t="shared" si="629"/>
        <v>#N/A</v>
      </c>
    </row>
    <row r="7949" spans="1:6" x14ac:dyDescent="0.25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8" t="e">
        <f t="shared" si="629"/>
        <v>#N/A</v>
      </c>
    </row>
    <row r="7950" spans="1:6" x14ac:dyDescent="0.25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8" t="e">
        <f t="shared" si="629"/>
        <v>#N/A</v>
      </c>
    </row>
    <row r="7951" spans="1:6" x14ac:dyDescent="0.25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8" t="e">
        <f t="shared" si="629"/>
        <v>#N/A</v>
      </c>
    </row>
    <row r="7952" spans="1:6" x14ac:dyDescent="0.25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8" t="e">
        <f t="shared" si="629"/>
        <v>#N/A</v>
      </c>
    </row>
    <row r="7953" spans="1:6" x14ac:dyDescent="0.25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8" t="e">
        <f t="shared" si="629"/>
        <v>#N/A</v>
      </c>
    </row>
    <row r="7954" spans="1:6" x14ac:dyDescent="0.25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8" t="e">
        <f t="shared" si="629"/>
        <v>#N/A</v>
      </c>
    </row>
    <row r="7955" spans="1:6" x14ac:dyDescent="0.25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8" t="e">
        <f t="shared" si="629"/>
        <v>#N/A</v>
      </c>
    </row>
    <row r="7956" spans="1:6" x14ac:dyDescent="0.25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8" t="e">
        <f t="shared" si="629"/>
        <v>#N/A</v>
      </c>
    </row>
    <row r="7957" spans="1:6" x14ac:dyDescent="0.25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8" t="e">
        <f t="shared" si="629"/>
        <v>#N/A</v>
      </c>
    </row>
    <row r="7958" spans="1:6" x14ac:dyDescent="0.25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8" t="e">
        <f t="shared" si="629"/>
        <v>#N/A</v>
      </c>
    </row>
    <row r="7959" spans="1:6" x14ac:dyDescent="0.25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8" t="e">
        <f t="shared" si="629"/>
        <v>#N/A</v>
      </c>
    </row>
    <row r="7960" spans="1:6" x14ac:dyDescent="0.25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8" t="e">
        <f t="shared" si="629"/>
        <v>#N/A</v>
      </c>
    </row>
    <row r="7961" spans="1:6" x14ac:dyDescent="0.25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8" t="e">
        <f t="shared" si="629"/>
        <v>#N/A</v>
      </c>
    </row>
    <row r="7962" spans="1:6" x14ac:dyDescent="0.25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8" t="e">
        <f t="shared" si="629"/>
        <v>#N/A</v>
      </c>
    </row>
    <row r="7963" spans="1:6" x14ac:dyDescent="0.25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8" t="e">
        <f t="shared" si="629"/>
        <v>#N/A</v>
      </c>
    </row>
    <row r="7964" spans="1:6" x14ac:dyDescent="0.25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8" t="e">
        <f t="shared" si="629"/>
        <v>#N/A</v>
      </c>
    </row>
    <row r="7965" spans="1:6" x14ac:dyDescent="0.25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8" t="e">
        <f t="shared" si="629"/>
        <v>#N/A</v>
      </c>
    </row>
    <row r="7966" spans="1:6" x14ac:dyDescent="0.25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8" t="e">
        <f t="shared" si="629"/>
        <v>#N/A</v>
      </c>
    </row>
    <row r="7967" spans="1:6" x14ac:dyDescent="0.25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8" t="e">
        <f t="shared" si="629"/>
        <v>#N/A</v>
      </c>
    </row>
    <row r="7968" spans="1:6" x14ac:dyDescent="0.25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8" t="e">
        <f t="shared" si="629"/>
        <v>#N/A</v>
      </c>
    </row>
    <row r="7969" spans="1:6" x14ac:dyDescent="0.25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8" t="e">
        <f t="shared" si="629"/>
        <v>#N/A</v>
      </c>
    </row>
    <row r="7970" spans="1:6" x14ac:dyDescent="0.25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8" t="e">
        <f t="shared" si="629"/>
        <v>#N/A</v>
      </c>
    </row>
    <row r="7971" spans="1:6" x14ac:dyDescent="0.25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8" t="e">
        <f t="shared" si="629"/>
        <v>#N/A</v>
      </c>
    </row>
    <row r="7972" spans="1:6" x14ac:dyDescent="0.25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8" t="e">
        <f t="shared" si="629"/>
        <v>#N/A</v>
      </c>
    </row>
    <row r="7973" spans="1:6" x14ac:dyDescent="0.25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8" t="e">
        <f t="shared" si="629"/>
        <v>#N/A</v>
      </c>
    </row>
    <row r="7974" spans="1:6" x14ac:dyDescent="0.25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8" t="e">
        <f t="shared" si="629"/>
        <v>#N/A</v>
      </c>
    </row>
    <row r="7975" spans="1:6" x14ac:dyDescent="0.25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8" t="e">
        <f t="shared" si="629"/>
        <v>#N/A</v>
      </c>
    </row>
    <row r="7976" spans="1:6" x14ac:dyDescent="0.25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8" t="e">
        <f t="shared" si="629"/>
        <v>#N/A</v>
      </c>
    </row>
    <row r="7977" spans="1:6" x14ac:dyDescent="0.25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8" t="e">
        <f t="shared" si="629"/>
        <v>#N/A</v>
      </c>
    </row>
    <row r="7978" spans="1:6" x14ac:dyDescent="0.25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8" t="e">
        <f t="shared" si="629"/>
        <v>#N/A</v>
      </c>
    </row>
    <row r="7979" spans="1:6" x14ac:dyDescent="0.25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8" t="e">
        <f t="shared" si="629"/>
        <v>#N/A</v>
      </c>
    </row>
    <row r="7980" spans="1:6" x14ac:dyDescent="0.25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8" t="e">
        <f t="shared" si="629"/>
        <v>#N/A</v>
      </c>
    </row>
    <row r="7981" spans="1:6" x14ac:dyDescent="0.25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8" t="e">
        <f t="shared" si="629"/>
        <v>#N/A</v>
      </c>
    </row>
    <row r="7982" spans="1:6" x14ac:dyDescent="0.25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8" t="e">
        <f t="shared" si="629"/>
        <v>#N/A</v>
      </c>
    </row>
    <row r="7983" spans="1:6" x14ac:dyDescent="0.25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8" t="e">
        <f t="shared" si="629"/>
        <v>#N/A</v>
      </c>
    </row>
    <row r="7984" spans="1:6" x14ac:dyDescent="0.25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8" t="e">
        <f t="shared" si="629"/>
        <v>#N/A</v>
      </c>
    </row>
    <row r="7985" spans="1:6" x14ac:dyDescent="0.25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8" t="e">
        <f t="shared" si="629"/>
        <v>#N/A</v>
      </c>
    </row>
    <row r="7986" spans="1:6" x14ac:dyDescent="0.25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8" t="e">
        <f t="shared" si="629"/>
        <v>#N/A</v>
      </c>
    </row>
    <row r="7987" spans="1:6" x14ac:dyDescent="0.25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8" t="e">
        <f t="shared" si="629"/>
        <v>#N/A</v>
      </c>
    </row>
    <row r="7988" spans="1:6" x14ac:dyDescent="0.25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8" t="e">
        <f t="shared" si="629"/>
        <v>#N/A</v>
      </c>
    </row>
    <row r="7989" spans="1:6" x14ac:dyDescent="0.25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8" t="e">
        <f t="shared" si="629"/>
        <v>#N/A</v>
      </c>
    </row>
    <row r="7990" spans="1:6" x14ac:dyDescent="0.25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8" t="e">
        <f t="shared" si="629"/>
        <v>#N/A</v>
      </c>
    </row>
    <row r="7991" spans="1:6" x14ac:dyDescent="0.25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8" t="e">
        <f t="shared" si="629"/>
        <v>#N/A</v>
      </c>
    </row>
    <row r="7992" spans="1:6" x14ac:dyDescent="0.25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8" t="e">
        <f t="shared" si="629"/>
        <v>#N/A</v>
      </c>
    </row>
    <row r="7993" spans="1:6" x14ac:dyDescent="0.25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8" t="e">
        <f t="shared" si="629"/>
        <v>#N/A</v>
      </c>
    </row>
    <row r="7994" spans="1:6" x14ac:dyDescent="0.25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8" t="e">
        <f t="shared" si="629"/>
        <v>#N/A</v>
      </c>
    </row>
    <row r="7995" spans="1:6" x14ac:dyDescent="0.25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8" t="e">
        <f t="shared" si="629"/>
        <v>#N/A</v>
      </c>
    </row>
    <row r="7996" spans="1:6" x14ac:dyDescent="0.25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8" t="e">
        <f t="shared" si="629"/>
        <v>#N/A</v>
      </c>
    </row>
    <row r="7997" spans="1:6" x14ac:dyDescent="0.25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8" t="e">
        <f t="shared" si="629"/>
        <v>#N/A</v>
      </c>
    </row>
    <row r="7998" spans="1:6" x14ac:dyDescent="0.25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8" t="e">
        <f t="shared" si="629"/>
        <v>#N/A</v>
      </c>
    </row>
    <row r="7999" spans="1:6" x14ac:dyDescent="0.25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8" t="e">
        <f t="shared" si="629"/>
        <v>#N/A</v>
      </c>
    </row>
    <row r="8000" spans="1:6" x14ac:dyDescent="0.25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8" t="e">
        <f t="shared" si="629"/>
        <v>#N/A</v>
      </c>
    </row>
    <row r="8001" spans="1:6" x14ac:dyDescent="0.25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8" t="e">
        <f t="shared" si="629"/>
        <v>#N/A</v>
      </c>
    </row>
    <row r="8002" spans="1:6" x14ac:dyDescent="0.25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8" t="e">
        <f t="shared" si="629"/>
        <v>#N/A</v>
      </c>
    </row>
    <row r="8003" spans="1:6" x14ac:dyDescent="0.25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8" t="e">
        <f t="shared" si="629"/>
        <v>#N/A</v>
      </c>
    </row>
    <row r="8004" spans="1:6" x14ac:dyDescent="0.25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8" t="e">
        <f t="shared" si="629"/>
        <v>#N/A</v>
      </c>
    </row>
    <row r="8005" spans="1:6" x14ac:dyDescent="0.25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8" t="e">
        <f t="shared" si="629"/>
        <v>#N/A</v>
      </c>
    </row>
    <row r="8006" spans="1:6" x14ac:dyDescent="0.25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8" t="e">
        <f t="shared" si="629"/>
        <v>#N/A</v>
      </c>
    </row>
    <row r="8007" spans="1:6" x14ac:dyDescent="0.25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8" t="e">
        <f t="shared" si="629"/>
        <v>#N/A</v>
      </c>
    </row>
    <row r="8008" spans="1:6" x14ac:dyDescent="0.25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8" t="e">
        <f t="shared" si="629"/>
        <v>#N/A</v>
      </c>
    </row>
    <row r="8009" spans="1:6" x14ac:dyDescent="0.25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8" t="e">
        <f t="shared" si="629"/>
        <v>#N/A</v>
      </c>
    </row>
    <row r="8010" spans="1:6" x14ac:dyDescent="0.25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8" t="e">
        <f t="shared" ref="F8010:F8073" si="634">E8010*SUM(P8010:Q8010)</f>
        <v>#N/A</v>
      </c>
    </row>
    <row r="8011" spans="1:6" x14ac:dyDescent="0.25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8" t="e">
        <f t="shared" si="634"/>
        <v>#N/A</v>
      </c>
    </row>
    <row r="8012" spans="1:6" x14ac:dyDescent="0.25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8" t="e">
        <f t="shared" si="634"/>
        <v>#N/A</v>
      </c>
    </row>
    <row r="8013" spans="1:6" x14ac:dyDescent="0.25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8" t="e">
        <f t="shared" si="634"/>
        <v>#N/A</v>
      </c>
    </row>
    <row r="8014" spans="1:6" x14ac:dyDescent="0.25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8" t="e">
        <f t="shared" si="634"/>
        <v>#N/A</v>
      </c>
    </row>
    <row r="8015" spans="1:6" x14ac:dyDescent="0.25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8" t="e">
        <f t="shared" si="634"/>
        <v>#N/A</v>
      </c>
    </row>
    <row r="8016" spans="1:6" x14ac:dyDescent="0.25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8" t="e">
        <f t="shared" si="634"/>
        <v>#N/A</v>
      </c>
    </row>
    <row r="8017" spans="1:6" x14ac:dyDescent="0.25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8" t="e">
        <f t="shared" si="634"/>
        <v>#N/A</v>
      </c>
    </row>
    <row r="8018" spans="1:6" x14ac:dyDescent="0.25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8" t="e">
        <f t="shared" si="634"/>
        <v>#N/A</v>
      </c>
    </row>
    <row r="8019" spans="1:6" x14ac:dyDescent="0.25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8" t="e">
        <f t="shared" si="634"/>
        <v>#N/A</v>
      </c>
    </row>
    <row r="8020" spans="1:6" x14ac:dyDescent="0.25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8" t="e">
        <f t="shared" si="634"/>
        <v>#N/A</v>
      </c>
    </row>
    <row r="8021" spans="1:6" x14ac:dyDescent="0.25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8" t="e">
        <f t="shared" si="634"/>
        <v>#N/A</v>
      </c>
    </row>
    <row r="8022" spans="1:6" x14ac:dyDescent="0.25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8" t="e">
        <f t="shared" si="634"/>
        <v>#N/A</v>
      </c>
    </row>
    <row r="8023" spans="1:6" x14ac:dyDescent="0.25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8" t="e">
        <f t="shared" si="634"/>
        <v>#N/A</v>
      </c>
    </row>
    <row r="8024" spans="1:6" x14ac:dyDescent="0.25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8" t="e">
        <f t="shared" si="634"/>
        <v>#N/A</v>
      </c>
    </row>
    <row r="8025" spans="1:6" x14ac:dyDescent="0.25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8" t="e">
        <f t="shared" si="634"/>
        <v>#N/A</v>
      </c>
    </row>
    <row r="8026" spans="1:6" x14ac:dyDescent="0.25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8" t="e">
        <f t="shared" si="634"/>
        <v>#N/A</v>
      </c>
    </row>
    <row r="8027" spans="1:6" x14ac:dyDescent="0.25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8" t="e">
        <f t="shared" si="634"/>
        <v>#N/A</v>
      </c>
    </row>
    <row r="8028" spans="1:6" x14ac:dyDescent="0.25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8" t="e">
        <f t="shared" si="634"/>
        <v>#N/A</v>
      </c>
    </row>
    <row r="8029" spans="1:6" x14ac:dyDescent="0.25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8" t="e">
        <f t="shared" si="634"/>
        <v>#N/A</v>
      </c>
    </row>
    <row r="8030" spans="1:6" x14ac:dyDescent="0.25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8" t="e">
        <f t="shared" si="634"/>
        <v>#N/A</v>
      </c>
    </row>
    <row r="8031" spans="1:6" x14ac:dyDescent="0.25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8" t="e">
        <f t="shared" si="634"/>
        <v>#N/A</v>
      </c>
    </row>
    <row r="8032" spans="1:6" x14ac:dyDescent="0.25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8" t="e">
        <f t="shared" si="634"/>
        <v>#N/A</v>
      </c>
    </row>
    <row r="8033" spans="1:6" x14ac:dyDescent="0.25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8" t="e">
        <f t="shared" si="634"/>
        <v>#N/A</v>
      </c>
    </row>
    <row r="8034" spans="1:6" x14ac:dyDescent="0.25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8" t="e">
        <f t="shared" si="634"/>
        <v>#N/A</v>
      </c>
    </row>
    <row r="8035" spans="1:6" x14ac:dyDescent="0.25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8" t="e">
        <f t="shared" si="634"/>
        <v>#N/A</v>
      </c>
    </row>
    <row r="8036" spans="1:6" x14ac:dyDescent="0.25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8" t="e">
        <f t="shared" si="634"/>
        <v>#N/A</v>
      </c>
    </row>
    <row r="8037" spans="1:6" x14ac:dyDescent="0.25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8" t="e">
        <f t="shared" si="634"/>
        <v>#N/A</v>
      </c>
    </row>
    <row r="8038" spans="1:6" x14ac:dyDescent="0.25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8" t="e">
        <f t="shared" si="634"/>
        <v>#N/A</v>
      </c>
    </row>
    <row r="8039" spans="1:6" x14ac:dyDescent="0.25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8" t="e">
        <f t="shared" si="634"/>
        <v>#N/A</v>
      </c>
    </row>
    <row r="8040" spans="1:6" x14ac:dyDescent="0.25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8" t="e">
        <f t="shared" si="634"/>
        <v>#N/A</v>
      </c>
    </row>
    <row r="8041" spans="1:6" x14ac:dyDescent="0.25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8" t="e">
        <f t="shared" si="634"/>
        <v>#N/A</v>
      </c>
    </row>
    <row r="8042" spans="1:6" x14ac:dyDescent="0.25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8" t="e">
        <f t="shared" si="634"/>
        <v>#N/A</v>
      </c>
    </row>
    <row r="8043" spans="1:6" x14ac:dyDescent="0.25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8" t="e">
        <f t="shared" si="634"/>
        <v>#N/A</v>
      </c>
    </row>
    <row r="8044" spans="1:6" x14ac:dyDescent="0.25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8" t="e">
        <f t="shared" si="634"/>
        <v>#N/A</v>
      </c>
    </row>
    <row r="8045" spans="1:6" x14ac:dyDescent="0.25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8" t="e">
        <f t="shared" si="634"/>
        <v>#N/A</v>
      </c>
    </row>
    <row r="8046" spans="1:6" x14ac:dyDescent="0.25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8" t="e">
        <f t="shared" si="634"/>
        <v>#N/A</v>
      </c>
    </row>
    <row r="8047" spans="1:6" x14ac:dyDescent="0.25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8" t="e">
        <f t="shared" si="634"/>
        <v>#N/A</v>
      </c>
    </row>
    <row r="8048" spans="1:6" x14ac:dyDescent="0.25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8" t="e">
        <f t="shared" si="634"/>
        <v>#N/A</v>
      </c>
    </row>
    <row r="8049" spans="1:6" x14ac:dyDescent="0.25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8" t="e">
        <f t="shared" si="634"/>
        <v>#N/A</v>
      </c>
    </row>
    <row r="8050" spans="1:6" x14ac:dyDescent="0.25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8" t="e">
        <f t="shared" si="634"/>
        <v>#N/A</v>
      </c>
    </row>
    <row r="8051" spans="1:6" x14ac:dyDescent="0.25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8" t="e">
        <f t="shared" si="634"/>
        <v>#N/A</v>
      </c>
    </row>
    <row r="8052" spans="1:6" x14ac:dyDescent="0.25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8" t="e">
        <f t="shared" si="634"/>
        <v>#N/A</v>
      </c>
    </row>
    <row r="8053" spans="1:6" x14ac:dyDescent="0.25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8" t="e">
        <f t="shared" si="634"/>
        <v>#N/A</v>
      </c>
    </row>
    <row r="8054" spans="1:6" x14ac:dyDescent="0.25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8" t="e">
        <f t="shared" si="634"/>
        <v>#N/A</v>
      </c>
    </row>
    <row r="8055" spans="1:6" x14ac:dyDescent="0.25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8" t="e">
        <f t="shared" si="634"/>
        <v>#N/A</v>
      </c>
    </row>
    <row r="8056" spans="1:6" x14ac:dyDescent="0.25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8" t="e">
        <f t="shared" si="634"/>
        <v>#N/A</v>
      </c>
    </row>
    <row r="8057" spans="1:6" x14ac:dyDescent="0.25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8" t="e">
        <f t="shared" si="634"/>
        <v>#N/A</v>
      </c>
    </row>
    <row r="8058" spans="1:6" x14ac:dyDescent="0.25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8" t="e">
        <f t="shared" si="634"/>
        <v>#N/A</v>
      </c>
    </row>
    <row r="8059" spans="1:6" x14ac:dyDescent="0.25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8" t="e">
        <f t="shared" si="634"/>
        <v>#N/A</v>
      </c>
    </row>
    <row r="8060" spans="1:6" x14ac:dyDescent="0.25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8" t="e">
        <f t="shared" si="634"/>
        <v>#N/A</v>
      </c>
    </row>
    <row r="8061" spans="1:6" x14ac:dyDescent="0.25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8" t="e">
        <f t="shared" si="634"/>
        <v>#N/A</v>
      </c>
    </row>
    <row r="8062" spans="1:6" x14ac:dyDescent="0.25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8" t="e">
        <f t="shared" si="634"/>
        <v>#N/A</v>
      </c>
    </row>
    <row r="8063" spans="1:6" x14ac:dyDescent="0.25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8" t="e">
        <f t="shared" si="634"/>
        <v>#N/A</v>
      </c>
    </row>
    <row r="8064" spans="1:6" x14ac:dyDescent="0.25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8" t="e">
        <f t="shared" si="634"/>
        <v>#N/A</v>
      </c>
    </row>
    <row r="8065" spans="1:6" x14ac:dyDescent="0.25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8" t="e">
        <f t="shared" si="634"/>
        <v>#N/A</v>
      </c>
    </row>
    <row r="8066" spans="1:6" x14ac:dyDescent="0.25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8" t="e">
        <f t="shared" si="634"/>
        <v>#N/A</v>
      </c>
    </row>
    <row r="8067" spans="1:6" x14ac:dyDescent="0.25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8" t="e">
        <f t="shared" si="634"/>
        <v>#N/A</v>
      </c>
    </row>
    <row r="8068" spans="1:6" x14ac:dyDescent="0.25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8" t="e">
        <f t="shared" si="634"/>
        <v>#N/A</v>
      </c>
    </row>
    <row r="8069" spans="1:6" x14ac:dyDescent="0.25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8" t="e">
        <f t="shared" si="634"/>
        <v>#N/A</v>
      </c>
    </row>
    <row r="8070" spans="1:6" x14ac:dyDescent="0.25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8" t="e">
        <f t="shared" si="634"/>
        <v>#N/A</v>
      </c>
    </row>
    <row r="8071" spans="1:6" x14ac:dyDescent="0.25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8" t="e">
        <f t="shared" si="634"/>
        <v>#N/A</v>
      </c>
    </row>
    <row r="8072" spans="1:6" x14ac:dyDescent="0.25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8" t="e">
        <f t="shared" si="634"/>
        <v>#N/A</v>
      </c>
    </row>
    <row r="8073" spans="1:6" x14ac:dyDescent="0.25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8" t="e">
        <f t="shared" si="634"/>
        <v>#N/A</v>
      </c>
    </row>
    <row r="8074" spans="1:6" x14ac:dyDescent="0.25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8" t="e">
        <f t="shared" ref="F8074:F8137" si="639">E8074*SUM(P8074:Q8074)</f>
        <v>#N/A</v>
      </c>
    </row>
    <row r="8075" spans="1:6" x14ac:dyDescent="0.25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8" t="e">
        <f t="shared" si="639"/>
        <v>#N/A</v>
      </c>
    </row>
    <row r="8076" spans="1:6" x14ac:dyDescent="0.25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8" t="e">
        <f t="shared" si="639"/>
        <v>#N/A</v>
      </c>
    </row>
    <row r="8077" spans="1:6" x14ac:dyDescent="0.25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8" t="e">
        <f t="shared" si="639"/>
        <v>#N/A</v>
      </c>
    </row>
    <row r="8078" spans="1:6" x14ac:dyDescent="0.25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8" t="e">
        <f t="shared" si="639"/>
        <v>#N/A</v>
      </c>
    </row>
    <row r="8079" spans="1:6" x14ac:dyDescent="0.25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8" t="e">
        <f t="shared" si="639"/>
        <v>#N/A</v>
      </c>
    </row>
    <row r="8080" spans="1:6" x14ac:dyDescent="0.25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8" t="e">
        <f t="shared" si="639"/>
        <v>#N/A</v>
      </c>
    </row>
    <row r="8081" spans="1:6" x14ac:dyDescent="0.25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8" t="e">
        <f t="shared" si="639"/>
        <v>#N/A</v>
      </c>
    </row>
    <row r="8082" spans="1:6" x14ac:dyDescent="0.25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8" t="e">
        <f t="shared" si="639"/>
        <v>#N/A</v>
      </c>
    </row>
    <row r="8083" spans="1:6" x14ac:dyDescent="0.25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8" t="e">
        <f t="shared" si="639"/>
        <v>#N/A</v>
      </c>
    </row>
    <row r="8084" spans="1:6" x14ac:dyDescent="0.25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8" t="e">
        <f t="shared" si="639"/>
        <v>#N/A</v>
      </c>
    </row>
    <row r="8085" spans="1:6" x14ac:dyDescent="0.25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8" t="e">
        <f t="shared" si="639"/>
        <v>#N/A</v>
      </c>
    </row>
    <row r="8086" spans="1:6" x14ac:dyDescent="0.25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8" t="e">
        <f t="shared" si="639"/>
        <v>#N/A</v>
      </c>
    </row>
    <row r="8087" spans="1:6" x14ac:dyDescent="0.25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8" t="e">
        <f t="shared" si="639"/>
        <v>#N/A</v>
      </c>
    </row>
    <row r="8088" spans="1:6" x14ac:dyDescent="0.25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8" t="e">
        <f t="shared" si="639"/>
        <v>#N/A</v>
      </c>
    </row>
    <row r="8089" spans="1:6" x14ac:dyDescent="0.25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8" t="e">
        <f t="shared" si="639"/>
        <v>#N/A</v>
      </c>
    </row>
    <row r="8090" spans="1:6" x14ac:dyDescent="0.25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8" t="e">
        <f t="shared" si="639"/>
        <v>#N/A</v>
      </c>
    </row>
    <row r="8091" spans="1:6" x14ac:dyDescent="0.25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8" t="e">
        <f t="shared" si="639"/>
        <v>#N/A</v>
      </c>
    </row>
    <row r="8092" spans="1:6" x14ac:dyDescent="0.25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8" t="e">
        <f t="shared" si="639"/>
        <v>#N/A</v>
      </c>
    </row>
    <row r="8093" spans="1:6" x14ac:dyDescent="0.25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8" t="e">
        <f t="shared" si="639"/>
        <v>#N/A</v>
      </c>
    </row>
    <row r="8094" spans="1:6" x14ac:dyDescent="0.25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8" t="e">
        <f t="shared" si="639"/>
        <v>#N/A</v>
      </c>
    </row>
    <row r="8095" spans="1:6" x14ac:dyDescent="0.25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8" t="e">
        <f t="shared" si="639"/>
        <v>#N/A</v>
      </c>
    </row>
    <row r="8096" spans="1:6" x14ac:dyDescent="0.25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8" t="e">
        <f t="shared" si="639"/>
        <v>#N/A</v>
      </c>
    </row>
    <row r="8097" spans="1:6" x14ac:dyDescent="0.25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8" t="e">
        <f t="shared" si="639"/>
        <v>#N/A</v>
      </c>
    </row>
    <row r="8098" spans="1:6" x14ac:dyDescent="0.25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8" t="e">
        <f t="shared" si="639"/>
        <v>#N/A</v>
      </c>
    </row>
    <row r="8099" spans="1:6" x14ac:dyDescent="0.25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8" t="e">
        <f t="shared" si="639"/>
        <v>#N/A</v>
      </c>
    </row>
    <row r="8100" spans="1:6" x14ac:dyDescent="0.25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8" t="e">
        <f t="shared" si="639"/>
        <v>#N/A</v>
      </c>
    </row>
    <row r="8101" spans="1:6" x14ac:dyDescent="0.25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8" t="e">
        <f t="shared" si="639"/>
        <v>#N/A</v>
      </c>
    </row>
    <row r="8102" spans="1:6" x14ac:dyDescent="0.25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8" t="e">
        <f t="shared" si="639"/>
        <v>#N/A</v>
      </c>
    </row>
    <row r="8103" spans="1:6" x14ac:dyDescent="0.25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8" t="e">
        <f t="shared" si="639"/>
        <v>#N/A</v>
      </c>
    </row>
    <row r="8104" spans="1:6" x14ac:dyDescent="0.25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8" t="e">
        <f t="shared" si="639"/>
        <v>#N/A</v>
      </c>
    </row>
    <row r="8105" spans="1:6" x14ac:dyDescent="0.25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8" t="e">
        <f t="shared" si="639"/>
        <v>#N/A</v>
      </c>
    </row>
    <row r="8106" spans="1:6" x14ac:dyDescent="0.25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8" t="e">
        <f t="shared" si="639"/>
        <v>#N/A</v>
      </c>
    </row>
    <row r="8107" spans="1:6" x14ac:dyDescent="0.25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8" t="e">
        <f t="shared" si="639"/>
        <v>#N/A</v>
      </c>
    </row>
    <row r="8108" spans="1:6" x14ac:dyDescent="0.25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8" t="e">
        <f t="shared" si="639"/>
        <v>#N/A</v>
      </c>
    </row>
    <row r="8109" spans="1:6" x14ac:dyDescent="0.25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8" t="e">
        <f t="shared" si="639"/>
        <v>#N/A</v>
      </c>
    </row>
    <row r="8110" spans="1:6" x14ac:dyDescent="0.25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8" t="e">
        <f t="shared" si="639"/>
        <v>#N/A</v>
      </c>
    </row>
    <row r="8111" spans="1:6" x14ac:dyDescent="0.25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8" t="e">
        <f t="shared" si="639"/>
        <v>#N/A</v>
      </c>
    </row>
    <row r="8112" spans="1:6" x14ac:dyDescent="0.25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8" t="e">
        <f t="shared" si="639"/>
        <v>#N/A</v>
      </c>
    </row>
    <row r="8113" spans="1:6" x14ac:dyDescent="0.25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8" t="e">
        <f t="shared" si="639"/>
        <v>#N/A</v>
      </c>
    </row>
    <row r="8114" spans="1:6" x14ac:dyDescent="0.25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8" t="e">
        <f t="shared" si="639"/>
        <v>#N/A</v>
      </c>
    </row>
    <row r="8115" spans="1:6" x14ac:dyDescent="0.25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8" t="e">
        <f t="shared" si="639"/>
        <v>#N/A</v>
      </c>
    </row>
    <row r="8116" spans="1:6" x14ac:dyDescent="0.25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8" t="e">
        <f t="shared" si="639"/>
        <v>#N/A</v>
      </c>
    </row>
    <row r="8117" spans="1:6" x14ac:dyDescent="0.25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8" t="e">
        <f t="shared" si="639"/>
        <v>#N/A</v>
      </c>
    </row>
    <row r="8118" spans="1:6" x14ac:dyDescent="0.25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8" t="e">
        <f t="shared" si="639"/>
        <v>#N/A</v>
      </c>
    </row>
    <row r="8119" spans="1:6" x14ac:dyDescent="0.25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8" t="e">
        <f t="shared" si="639"/>
        <v>#N/A</v>
      </c>
    </row>
    <row r="8120" spans="1:6" x14ac:dyDescent="0.25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8" t="e">
        <f t="shared" si="639"/>
        <v>#N/A</v>
      </c>
    </row>
    <row r="8121" spans="1:6" x14ac:dyDescent="0.25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8" t="e">
        <f t="shared" si="639"/>
        <v>#N/A</v>
      </c>
    </row>
    <row r="8122" spans="1:6" x14ac:dyDescent="0.25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8" t="e">
        <f t="shared" si="639"/>
        <v>#N/A</v>
      </c>
    </row>
    <row r="8123" spans="1:6" x14ac:dyDescent="0.25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8" t="e">
        <f t="shared" si="639"/>
        <v>#N/A</v>
      </c>
    </row>
    <row r="8124" spans="1:6" x14ac:dyDescent="0.25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8" t="e">
        <f t="shared" si="639"/>
        <v>#N/A</v>
      </c>
    </row>
    <row r="8125" spans="1:6" x14ac:dyDescent="0.25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8" t="e">
        <f t="shared" si="639"/>
        <v>#N/A</v>
      </c>
    </row>
    <row r="8126" spans="1:6" x14ac:dyDescent="0.25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8" t="e">
        <f t="shared" si="639"/>
        <v>#N/A</v>
      </c>
    </row>
    <row r="8127" spans="1:6" x14ac:dyDescent="0.25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8" t="e">
        <f t="shared" si="639"/>
        <v>#N/A</v>
      </c>
    </row>
    <row r="8128" spans="1:6" x14ac:dyDescent="0.25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8" t="e">
        <f t="shared" si="639"/>
        <v>#N/A</v>
      </c>
    </row>
    <row r="8129" spans="1:6" x14ac:dyDescent="0.25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8" t="e">
        <f t="shared" si="639"/>
        <v>#N/A</v>
      </c>
    </row>
    <row r="8130" spans="1:6" x14ac:dyDescent="0.25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8" t="e">
        <f t="shared" si="639"/>
        <v>#N/A</v>
      </c>
    </row>
    <row r="8131" spans="1:6" x14ac:dyDescent="0.25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8" t="e">
        <f t="shared" si="639"/>
        <v>#N/A</v>
      </c>
    </row>
    <row r="8132" spans="1:6" x14ac:dyDescent="0.25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8" t="e">
        <f t="shared" si="639"/>
        <v>#N/A</v>
      </c>
    </row>
    <row r="8133" spans="1:6" x14ac:dyDescent="0.25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8" t="e">
        <f t="shared" si="639"/>
        <v>#N/A</v>
      </c>
    </row>
    <row r="8134" spans="1:6" x14ac:dyDescent="0.25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8" t="e">
        <f t="shared" si="639"/>
        <v>#N/A</v>
      </c>
    </row>
    <row r="8135" spans="1:6" x14ac:dyDescent="0.25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8" t="e">
        <f t="shared" si="639"/>
        <v>#N/A</v>
      </c>
    </row>
    <row r="8136" spans="1:6" x14ac:dyDescent="0.25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8" t="e">
        <f t="shared" si="639"/>
        <v>#N/A</v>
      </c>
    </row>
    <row r="8137" spans="1:6" x14ac:dyDescent="0.25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8" t="e">
        <f t="shared" si="639"/>
        <v>#N/A</v>
      </c>
    </row>
    <row r="8138" spans="1:6" x14ac:dyDescent="0.25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8" t="e">
        <f t="shared" ref="F8138:F8201" si="644">E8138*SUM(P8138:Q8138)</f>
        <v>#N/A</v>
      </c>
    </row>
    <row r="8139" spans="1:6" x14ac:dyDescent="0.25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8" t="e">
        <f t="shared" si="644"/>
        <v>#N/A</v>
      </c>
    </row>
    <row r="8140" spans="1:6" x14ac:dyDescent="0.25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8" t="e">
        <f t="shared" si="644"/>
        <v>#N/A</v>
      </c>
    </row>
    <row r="8141" spans="1:6" x14ac:dyDescent="0.25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8" t="e">
        <f t="shared" si="644"/>
        <v>#N/A</v>
      </c>
    </row>
    <row r="8142" spans="1:6" x14ac:dyDescent="0.25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8" t="e">
        <f t="shared" si="644"/>
        <v>#N/A</v>
      </c>
    </row>
    <row r="8143" spans="1:6" x14ac:dyDescent="0.25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8" t="e">
        <f t="shared" si="644"/>
        <v>#N/A</v>
      </c>
    </row>
    <row r="8144" spans="1:6" x14ac:dyDescent="0.25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8" t="e">
        <f t="shared" si="644"/>
        <v>#N/A</v>
      </c>
    </row>
    <row r="8145" spans="1:6" x14ac:dyDescent="0.25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8" t="e">
        <f t="shared" si="644"/>
        <v>#N/A</v>
      </c>
    </row>
    <row r="8146" spans="1:6" x14ac:dyDescent="0.25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8" t="e">
        <f t="shared" si="644"/>
        <v>#N/A</v>
      </c>
    </row>
    <row r="8147" spans="1:6" x14ac:dyDescent="0.25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8" t="e">
        <f t="shared" si="644"/>
        <v>#N/A</v>
      </c>
    </row>
    <row r="8148" spans="1:6" x14ac:dyDescent="0.25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8" t="e">
        <f t="shared" si="644"/>
        <v>#N/A</v>
      </c>
    </row>
    <row r="8149" spans="1:6" x14ac:dyDescent="0.25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8" t="e">
        <f t="shared" si="644"/>
        <v>#N/A</v>
      </c>
    </row>
    <row r="8150" spans="1:6" x14ac:dyDescent="0.25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8" t="e">
        <f t="shared" si="644"/>
        <v>#N/A</v>
      </c>
    </row>
    <row r="8151" spans="1:6" x14ac:dyDescent="0.25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8" t="e">
        <f t="shared" si="644"/>
        <v>#N/A</v>
      </c>
    </row>
    <row r="8152" spans="1:6" x14ac:dyDescent="0.25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8" t="e">
        <f t="shared" si="644"/>
        <v>#N/A</v>
      </c>
    </row>
    <row r="8153" spans="1:6" x14ac:dyDescent="0.25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8" t="e">
        <f t="shared" si="644"/>
        <v>#N/A</v>
      </c>
    </row>
    <row r="8154" spans="1:6" x14ac:dyDescent="0.25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8" t="e">
        <f t="shared" si="644"/>
        <v>#N/A</v>
      </c>
    </row>
    <row r="8155" spans="1:6" x14ac:dyDescent="0.25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8" t="e">
        <f t="shared" si="644"/>
        <v>#N/A</v>
      </c>
    </row>
    <row r="8156" spans="1:6" x14ac:dyDescent="0.25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8" t="e">
        <f t="shared" si="644"/>
        <v>#N/A</v>
      </c>
    </row>
    <row r="8157" spans="1:6" x14ac:dyDescent="0.25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8" t="e">
        <f t="shared" si="644"/>
        <v>#N/A</v>
      </c>
    </row>
    <row r="8158" spans="1:6" x14ac:dyDescent="0.25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8" t="e">
        <f t="shared" si="644"/>
        <v>#N/A</v>
      </c>
    </row>
    <row r="8159" spans="1:6" x14ac:dyDescent="0.25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8" t="e">
        <f t="shared" si="644"/>
        <v>#N/A</v>
      </c>
    </row>
    <row r="8160" spans="1:6" x14ac:dyDescent="0.25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8" t="e">
        <f t="shared" si="644"/>
        <v>#N/A</v>
      </c>
    </row>
    <row r="8161" spans="1:6" x14ac:dyDescent="0.25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8" t="e">
        <f t="shared" si="644"/>
        <v>#N/A</v>
      </c>
    </row>
    <row r="8162" spans="1:6" x14ac:dyDescent="0.25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8" t="e">
        <f t="shared" si="644"/>
        <v>#N/A</v>
      </c>
    </row>
    <row r="8163" spans="1:6" x14ac:dyDescent="0.25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8" t="e">
        <f t="shared" si="644"/>
        <v>#N/A</v>
      </c>
    </row>
    <row r="8164" spans="1:6" x14ac:dyDescent="0.25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8" t="e">
        <f t="shared" si="644"/>
        <v>#N/A</v>
      </c>
    </row>
    <row r="8165" spans="1:6" x14ac:dyDescent="0.25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8" t="e">
        <f t="shared" si="644"/>
        <v>#N/A</v>
      </c>
    </row>
    <row r="8166" spans="1:6" x14ac:dyDescent="0.25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8" t="e">
        <f t="shared" si="644"/>
        <v>#N/A</v>
      </c>
    </row>
    <row r="8167" spans="1:6" x14ac:dyDescent="0.25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8" t="e">
        <f t="shared" si="644"/>
        <v>#N/A</v>
      </c>
    </row>
    <row r="8168" spans="1:6" x14ac:dyDescent="0.25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8" t="e">
        <f t="shared" si="644"/>
        <v>#N/A</v>
      </c>
    </row>
    <row r="8169" spans="1:6" x14ac:dyDescent="0.25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8" t="e">
        <f t="shared" si="644"/>
        <v>#N/A</v>
      </c>
    </row>
    <row r="8170" spans="1:6" x14ac:dyDescent="0.25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8" t="e">
        <f t="shared" si="644"/>
        <v>#N/A</v>
      </c>
    </row>
    <row r="8171" spans="1:6" x14ac:dyDescent="0.25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8" t="e">
        <f t="shared" si="644"/>
        <v>#N/A</v>
      </c>
    </row>
    <row r="8172" spans="1:6" x14ac:dyDescent="0.25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8" t="e">
        <f t="shared" si="644"/>
        <v>#N/A</v>
      </c>
    </row>
    <row r="8173" spans="1:6" x14ac:dyDescent="0.25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8" t="e">
        <f t="shared" si="644"/>
        <v>#N/A</v>
      </c>
    </row>
    <row r="8174" spans="1:6" x14ac:dyDescent="0.25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8" t="e">
        <f t="shared" si="644"/>
        <v>#N/A</v>
      </c>
    </row>
    <row r="8175" spans="1:6" x14ac:dyDescent="0.25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8" t="e">
        <f t="shared" si="644"/>
        <v>#N/A</v>
      </c>
    </row>
    <row r="8176" spans="1:6" x14ac:dyDescent="0.25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8" t="e">
        <f t="shared" si="644"/>
        <v>#N/A</v>
      </c>
    </row>
    <row r="8177" spans="1:6" x14ac:dyDescent="0.25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8" t="e">
        <f t="shared" si="644"/>
        <v>#N/A</v>
      </c>
    </row>
    <row r="8178" spans="1:6" x14ac:dyDescent="0.25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8" t="e">
        <f t="shared" si="644"/>
        <v>#N/A</v>
      </c>
    </row>
    <row r="8179" spans="1:6" x14ac:dyDescent="0.25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8" t="e">
        <f t="shared" si="644"/>
        <v>#N/A</v>
      </c>
    </row>
    <row r="8180" spans="1:6" x14ac:dyDescent="0.25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8" t="e">
        <f t="shared" si="644"/>
        <v>#N/A</v>
      </c>
    </row>
    <row r="8181" spans="1:6" x14ac:dyDescent="0.25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8" t="e">
        <f t="shared" si="644"/>
        <v>#N/A</v>
      </c>
    </row>
    <row r="8182" spans="1:6" x14ac:dyDescent="0.25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8" t="e">
        <f t="shared" si="644"/>
        <v>#N/A</v>
      </c>
    </row>
    <row r="8183" spans="1:6" x14ac:dyDescent="0.25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8" t="e">
        <f t="shared" si="644"/>
        <v>#N/A</v>
      </c>
    </row>
    <row r="8184" spans="1:6" x14ac:dyDescent="0.25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8" t="e">
        <f t="shared" si="644"/>
        <v>#N/A</v>
      </c>
    </row>
    <row r="8185" spans="1:6" x14ac:dyDescent="0.25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8" t="e">
        <f t="shared" si="644"/>
        <v>#N/A</v>
      </c>
    </row>
    <row r="8186" spans="1:6" x14ac:dyDescent="0.25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8" t="e">
        <f t="shared" si="644"/>
        <v>#N/A</v>
      </c>
    </row>
    <row r="8187" spans="1:6" x14ac:dyDescent="0.25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8" t="e">
        <f t="shared" si="644"/>
        <v>#N/A</v>
      </c>
    </row>
    <row r="8188" spans="1:6" x14ac:dyDescent="0.25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8" t="e">
        <f t="shared" si="644"/>
        <v>#N/A</v>
      </c>
    </row>
    <row r="8189" spans="1:6" x14ac:dyDescent="0.25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8" t="e">
        <f t="shared" si="644"/>
        <v>#N/A</v>
      </c>
    </row>
    <row r="8190" spans="1:6" x14ac:dyDescent="0.25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8" t="e">
        <f t="shared" si="644"/>
        <v>#N/A</v>
      </c>
    </row>
    <row r="8191" spans="1:6" x14ac:dyDescent="0.25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8" t="e">
        <f t="shared" si="644"/>
        <v>#N/A</v>
      </c>
    </row>
    <row r="8192" spans="1:6" x14ac:dyDescent="0.25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8" t="e">
        <f t="shared" si="644"/>
        <v>#N/A</v>
      </c>
    </row>
    <row r="8193" spans="1:6" x14ac:dyDescent="0.25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8" t="e">
        <f t="shared" si="644"/>
        <v>#N/A</v>
      </c>
    </row>
    <row r="8194" spans="1:6" x14ac:dyDescent="0.25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8" t="e">
        <f t="shared" si="644"/>
        <v>#N/A</v>
      </c>
    </row>
    <row r="8195" spans="1:6" x14ac:dyDescent="0.25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8" t="e">
        <f t="shared" si="644"/>
        <v>#N/A</v>
      </c>
    </row>
    <row r="8196" spans="1:6" x14ac:dyDescent="0.25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8" t="e">
        <f t="shared" si="644"/>
        <v>#N/A</v>
      </c>
    </row>
    <row r="8197" spans="1:6" x14ac:dyDescent="0.25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8" t="e">
        <f t="shared" si="644"/>
        <v>#N/A</v>
      </c>
    </row>
    <row r="8198" spans="1:6" x14ac:dyDescent="0.25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8" t="e">
        <f t="shared" si="644"/>
        <v>#N/A</v>
      </c>
    </row>
    <row r="8199" spans="1:6" x14ac:dyDescent="0.25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8" t="e">
        <f t="shared" si="644"/>
        <v>#N/A</v>
      </c>
    </row>
    <row r="8200" spans="1:6" x14ac:dyDescent="0.25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8" t="e">
        <f t="shared" si="644"/>
        <v>#N/A</v>
      </c>
    </row>
    <row r="8201" spans="1:6" x14ac:dyDescent="0.25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8" t="e">
        <f t="shared" si="644"/>
        <v>#N/A</v>
      </c>
    </row>
    <row r="8202" spans="1:6" x14ac:dyDescent="0.25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8" t="e">
        <f t="shared" ref="F8202:F8265" si="649">E8202*SUM(P8202:Q8202)</f>
        <v>#N/A</v>
      </c>
    </row>
    <row r="8203" spans="1:6" x14ac:dyDescent="0.25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8" t="e">
        <f t="shared" si="649"/>
        <v>#N/A</v>
      </c>
    </row>
    <row r="8204" spans="1:6" x14ac:dyDescent="0.25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8" t="e">
        <f t="shared" si="649"/>
        <v>#N/A</v>
      </c>
    </row>
    <row r="8205" spans="1:6" x14ac:dyDescent="0.25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8" t="e">
        <f t="shared" si="649"/>
        <v>#N/A</v>
      </c>
    </row>
    <row r="8206" spans="1:6" x14ac:dyDescent="0.25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8" t="e">
        <f t="shared" si="649"/>
        <v>#N/A</v>
      </c>
    </row>
    <row r="8207" spans="1:6" x14ac:dyDescent="0.25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8" t="e">
        <f t="shared" si="649"/>
        <v>#N/A</v>
      </c>
    </row>
    <row r="8208" spans="1:6" x14ac:dyDescent="0.25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8" t="e">
        <f t="shared" si="649"/>
        <v>#N/A</v>
      </c>
    </row>
    <row r="8209" spans="1:6" x14ac:dyDescent="0.25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8" t="e">
        <f t="shared" si="649"/>
        <v>#N/A</v>
      </c>
    </row>
    <row r="8210" spans="1:6" x14ac:dyDescent="0.25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8" t="e">
        <f t="shared" si="649"/>
        <v>#N/A</v>
      </c>
    </row>
    <row r="8211" spans="1:6" x14ac:dyDescent="0.25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8" t="e">
        <f t="shared" si="649"/>
        <v>#N/A</v>
      </c>
    </row>
    <row r="8212" spans="1:6" x14ac:dyDescent="0.25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8" t="e">
        <f t="shared" si="649"/>
        <v>#N/A</v>
      </c>
    </row>
    <row r="8213" spans="1:6" x14ac:dyDescent="0.25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8" t="e">
        <f t="shared" si="649"/>
        <v>#N/A</v>
      </c>
    </row>
    <row r="8214" spans="1:6" x14ac:dyDescent="0.25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8" t="e">
        <f t="shared" si="649"/>
        <v>#N/A</v>
      </c>
    </row>
    <row r="8215" spans="1:6" x14ac:dyDescent="0.25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8" t="e">
        <f t="shared" si="649"/>
        <v>#N/A</v>
      </c>
    </row>
    <row r="8216" spans="1:6" x14ac:dyDescent="0.25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8" t="e">
        <f t="shared" si="649"/>
        <v>#N/A</v>
      </c>
    </row>
    <row r="8217" spans="1:6" x14ac:dyDescent="0.25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8" t="e">
        <f t="shared" si="649"/>
        <v>#N/A</v>
      </c>
    </row>
    <row r="8218" spans="1:6" x14ac:dyDescent="0.25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8" t="e">
        <f t="shared" si="649"/>
        <v>#N/A</v>
      </c>
    </row>
    <row r="8219" spans="1:6" x14ac:dyDescent="0.25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8" t="e">
        <f t="shared" si="649"/>
        <v>#N/A</v>
      </c>
    </row>
    <row r="8220" spans="1:6" x14ac:dyDescent="0.25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8" t="e">
        <f t="shared" si="649"/>
        <v>#N/A</v>
      </c>
    </row>
    <row r="8221" spans="1:6" x14ac:dyDescent="0.25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8" t="e">
        <f t="shared" si="649"/>
        <v>#N/A</v>
      </c>
    </row>
    <row r="8222" spans="1:6" x14ac:dyDescent="0.25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8" t="e">
        <f t="shared" si="649"/>
        <v>#N/A</v>
      </c>
    </row>
    <row r="8223" spans="1:6" x14ac:dyDescent="0.25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8" t="e">
        <f t="shared" si="649"/>
        <v>#N/A</v>
      </c>
    </row>
    <row r="8224" spans="1:6" x14ac:dyDescent="0.25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8" t="e">
        <f t="shared" si="649"/>
        <v>#N/A</v>
      </c>
    </row>
    <row r="8225" spans="1:6" x14ac:dyDescent="0.25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8" t="e">
        <f t="shared" si="649"/>
        <v>#N/A</v>
      </c>
    </row>
    <row r="8226" spans="1:6" x14ac:dyDescent="0.25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8" t="e">
        <f t="shared" si="649"/>
        <v>#N/A</v>
      </c>
    </row>
    <row r="8227" spans="1:6" x14ac:dyDescent="0.25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8" t="e">
        <f t="shared" si="649"/>
        <v>#N/A</v>
      </c>
    </row>
    <row r="8228" spans="1:6" x14ac:dyDescent="0.25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8" t="e">
        <f t="shared" si="649"/>
        <v>#N/A</v>
      </c>
    </row>
    <row r="8229" spans="1:6" x14ac:dyDescent="0.25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8" t="e">
        <f t="shared" si="649"/>
        <v>#N/A</v>
      </c>
    </row>
    <row r="8230" spans="1:6" x14ac:dyDescent="0.25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8" t="e">
        <f t="shared" si="649"/>
        <v>#N/A</v>
      </c>
    </row>
    <row r="8231" spans="1:6" x14ac:dyDescent="0.25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8" t="e">
        <f t="shared" si="649"/>
        <v>#N/A</v>
      </c>
    </row>
    <row r="8232" spans="1:6" x14ac:dyDescent="0.25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8" t="e">
        <f t="shared" si="649"/>
        <v>#N/A</v>
      </c>
    </row>
    <row r="8233" spans="1:6" x14ac:dyDescent="0.25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8" t="e">
        <f t="shared" si="649"/>
        <v>#N/A</v>
      </c>
    </row>
    <row r="8234" spans="1:6" x14ac:dyDescent="0.25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8" t="e">
        <f t="shared" si="649"/>
        <v>#N/A</v>
      </c>
    </row>
    <row r="8235" spans="1:6" x14ac:dyDescent="0.25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8" t="e">
        <f t="shared" si="649"/>
        <v>#N/A</v>
      </c>
    </row>
    <row r="8236" spans="1:6" x14ac:dyDescent="0.25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8" t="e">
        <f t="shared" si="649"/>
        <v>#N/A</v>
      </c>
    </row>
    <row r="8237" spans="1:6" x14ac:dyDescent="0.25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8" t="e">
        <f t="shared" si="649"/>
        <v>#N/A</v>
      </c>
    </row>
    <row r="8238" spans="1:6" x14ac:dyDescent="0.25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8" t="e">
        <f t="shared" si="649"/>
        <v>#N/A</v>
      </c>
    </row>
    <row r="8239" spans="1:6" x14ac:dyDescent="0.25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8" t="e">
        <f t="shared" si="649"/>
        <v>#N/A</v>
      </c>
    </row>
    <row r="8240" spans="1:6" x14ac:dyDescent="0.25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8" t="e">
        <f t="shared" si="649"/>
        <v>#N/A</v>
      </c>
    </row>
    <row r="8241" spans="1:6" x14ac:dyDescent="0.25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8" t="e">
        <f t="shared" si="649"/>
        <v>#N/A</v>
      </c>
    </row>
    <row r="8242" spans="1:6" x14ac:dyDescent="0.25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8" t="e">
        <f t="shared" si="649"/>
        <v>#N/A</v>
      </c>
    </row>
    <row r="8243" spans="1:6" x14ac:dyDescent="0.25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8" t="e">
        <f t="shared" si="649"/>
        <v>#N/A</v>
      </c>
    </row>
    <row r="8244" spans="1:6" x14ac:dyDescent="0.25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8" t="e">
        <f t="shared" si="649"/>
        <v>#N/A</v>
      </c>
    </row>
    <row r="8245" spans="1:6" x14ac:dyDescent="0.25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8" t="e">
        <f t="shared" si="649"/>
        <v>#N/A</v>
      </c>
    </row>
    <row r="8246" spans="1:6" x14ac:dyDescent="0.25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8" t="e">
        <f t="shared" si="649"/>
        <v>#N/A</v>
      </c>
    </row>
    <row r="8247" spans="1:6" x14ac:dyDescent="0.25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8" t="e">
        <f t="shared" si="649"/>
        <v>#N/A</v>
      </c>
    </row>
    <row r="8248" spans="1:6" x14ac:dyDescent="0.25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8" t="e">
        <f t="shared" si="649"/>
        <v>#N/A</v>
      </c>
    </row>
    <row r="8249" spans="1:6" x14ac:dyDescent="0.25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8" t="e">
        <f t="shared" si="649"/>
        <v>#N/A</v>
      </c>
    </row>
    <row r="8250" spans="1:6" x14ac:dyDescent="0.25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8" t="e">
        <f t="shared" si="649"/>
        <v>#N/A</v>
      </c>
    </row>
    <row r="8251" spans="1:6" x14ac:dyDescent="0.25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8" t="e">
        <f t="shared" si="649"/>
        <v>#N/A</v>
      </c>
    </row>
    <row r="8252" spans="1:6" x14ac:dyDescent="0.25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8" t="e">
        <f t="shared" si="649"/>
        <v>#N/A</v>
      </c>
    </row>
    <row r="8253" spans="1:6" x14ac:dyDescent="0.25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8" t="e">
        <f t="shared" si="649"/>
        <v>#N/A</v>
      </c>
    </row>
    <row r="8254" spans="1:6" x14ac:dyDescent="0.25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8" t="e">
        <f t="shared" si="649"/>
        <v>#N/A</v>
      </c>
    </row>
    <row r="8255" spans="1:6" x14ac:dyDescent="0.25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8" t="e">
        <f t="shared" si="649"/>
        <v>#N/A</v>
      </c>
    </row>
    <row r="8256" spans="1:6" x14ac:dyDescent="0.25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8" t="e">
        <f t="shared" si="649"/>
        <v>#N/A</v>
      </c>
    </row>
    <row r="8257" spans="1:6" x14ac:dyDescent="0.25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8" t="e">
        <f t="shared" si="649"/>
        <v>#N/A</v>
      </c>
    </row>
    <row r="8258" spans="1:6" x14ac:dyDescent="0.25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8" t="e">
        <f t="shared" si="649"/>
        <v>#N/A</v>
      </c>
    </row>
    <row r="8259" spans="1:6" x14ac:dyDescent="0.25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8" t="e">
        <f t="shared" si="649"/>
        <v>#N/A</v>
      </c>
    </row>
    <row r="8260" spans="1:6" x14ac:dyDescent="0.25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8" t="e">
        <f t="shared" si="649"/>
        <v>#N/A</v>
      </c>
    </row>
    <row r="8261" spans="1:6" x14ac:dyDescent="0.25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8" t="e">
        <f t="shared" si="649"/>
        <v>#N/A</v>
      </c>
    </row>
    <row r="8262" spans="1:6" x14ac:dyDescent="0.25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8" t="e">
        <f t="shared" si="649"/>
        <v>#N/A</v>
      </c>
    </row>
    <row r="8263" spans="1:6" x14ac:dyDescent="0.25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8" t="e">
        <f t="shared" si="649"/>
        <v>#N/A</v>
      </c>
    </row>
    <row r="8264" spans="1:6" x14ac:dyDescent="0.25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8" t="e">
        <f t="shared" si="649"/>
        <v>#N/A</v>
      </c>
    </row>
    <row r="8265" spans="1:6" x14ac:dyDescent="0.25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8" t="e">
        <f t="shared" si="649"/>
        <v>#N/A</v>
      </c>
    </row>
    <row r="8266" spans="1:6" x14ac:dyDescent="0.25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8" t="e">
        <f t="shared" ref="F8266:F8329" si="654">E8266*SUM(P8266:Q8266)</f>
        <v>#N/A</v>
      </c>
    </row>
    <row r="8267" spans="1:6" x14ac:dyDescent="0.25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8" t="e">
        <f t="shared" si="654"/>
        <v>#N/A</v>
      </c>
    </row>
    <row r="8268" spans="1:6" x14ac:dyDescent="0.25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8" t="e">
        <f t="shared" si="654"/>
        <v>#N/A</v>
      </c>
    </row>
    <row r="8269" spans="1:6" x14ac:dyDescent="0.25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8" t="e">
        <f t="shared" si="654"/>
        <v>#N/A</v>
      </c>
    </row>
    <row r="8270" spans="1:6" x14ac:dyDescent="0.25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8" t="e">
        <f t="shared" si="654"/>
        <v>#N/A</v>
      </c>
    </row>
    <row r="8271" spans="1:6" x14ac:dyDescent="0.25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8" t="e">
        <f t="shared" si="654"/>
        <v>#N/A</v>
      </c>
    </row>
    <row r="8272" spans="1:6" x14ac:dyDescent="0.25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8" t="e">
        <f t="shared" si="654"/>
        <v>#N/A</v>
      </c>
    </row>
    <row r="8273" spans="1:6" x14ac:dyDescent="0.25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8" t="e">
        <f t="shared" si="654"/>
        <v>#N/A</v>
      </c>
    </row>
    <row r="8274" spans="1:6" x14ac:dyDescent="0.25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8" t="e">
        <f t="shared" si="654"/>
        <v>#N/A</v>
      </c>
    </row>
    <row r="8275" spans="1:6" x14ac:dyDescent="0.25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8" t="e">
        <f t="shared" si="654"/>
        <v>#N/A</v>
      </c>
    </row>
    <row r="8276" spans="1:6" x14ac:dyDescent="0.25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8" t="e">
        <f t="shared" si="654"/>
        <v>#N/A</v>
      </c>
    </row>
    <row r="8277" spans="1:6" x14ac:dyDescent="0.25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8" t="e">
        <f t="shared" si="654"/>
        <v>#N/A</v>
      </c>
    </row>
    <row r="8278" spans="1:6" x14ac:dyDescent="0.25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8" t="e">
        <f t="shared" si="654"/>
        <v>#N/A</v>
      </c>
    </row>
    <row r="8279" spans="1:6" x14ac:dyDescent="0.25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8" t="e">
        <f t="shared" si="654"/>
        <v>#N/A</v>
      </c>
    </row>
    <row r="8280" spans="1:6" x14ac:dyDescent="0.25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8" t="e">
        <f t="shared" si="654"/>
        <v>#N/A</v>
      </c>
    </row>
    <row r="8281" spans="1:6" x14ac:dyDescent="0.25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8" t="e">
        <f t="shared" si="654"/>
        <v>#N/A</v>
      </c>
    </row>
    <row r="8282" spans="1:6" x14ac:dyDescent="0.25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8" t="e">
        <f t="shared" si="654"/>
        <v>#N/A</v>
      </c>
    </row>
    <row r="8283" spans="1:6" x14ac:dyDescent="0.25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8" t="e">
        <f t="shared" si="654"/>
        <v>#N/A</v>
      </c>
    </row>
    <row r="8284" spans="1:6" x14ac:dyDescent="0.25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8" t="e">
        <f t="shared" si="654"/>
        <v>#N/A</v>
      </c>
    </row>
    <row r="8285" spans="1:6" x14ac:dyDescent="0.25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8" t="e">
        <f t="shared" si="654"/>
        <v>#N/A</v>
      </c>
    </row>
    <row r="8286" spans="1:6" x14ac:dyDescent="0.25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8" t="e">
        <f t="shared" si="654"/>
        <v>#N/A</v>
      </c>
    </row>
    <row r="8287" spans="1:6" x14ac:dyDescent="0.25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8" t="e">
        <f t="shared" si="654"/>
        <v>#N/A</v>
      </c>
    </row>
    <row r="8288" spans="1:6" x14ac:dyDescent="0.25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8" t="e">
        <f t="shared" si="654"/>
        <v>#N/A</v>
      </c>
    </row>
    <row r="8289" spans="1:6" x14ac:dyDescent="0.25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8" t="e">
        <f t="shared" si="654"/>
        <v>#N/A</v>
      </c>
    </row>
    <row r="8290" spans="1:6" x14ac:dyDescent="0.25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8" t="e">
        <f t="shared" si="654"/>
        <v>#N/A</v>
      </c>
    </row>
    <row r="8291" spans="1:6" x14ac:dyDescent="0.25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8" t="e">
        <f t="shared" si="654"/>
        <v>#N/A</v>
      </c>
    </row>
    <row r="8292" spans="1:6" x14ac:dyDescent="0.25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8" t="e">
        <f t="shared" si="654"/>
        <v>#N/A</v>
      </c>
    </row>
    <row r="8293" spans="1:6" x14ac:dyDescent="0.25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8" t="e">
        <f t="shared" si="654"/>
        <v>#N/A</v>
      </c>
    </row>
    <row r="8294" spans="1:6" x14ac:dyDescent="0.25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8" t="e">
        <f t="shared" si="654"/>
        <v>#N/A</v>
      </c>
    </row>
    <row r="8295" spans="1:6" x14ac:dyDescent="0.25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8" t="e">
        <f t="shared" si="654"/>
        <v>#N/A</v>
      </c>
    </row>
    <row r="8296" spans="1:6" x14ac:dyDescent="0.25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8" t="e">
        <f t="shared" si="654"/>
        <v>#N/A</v>
      </c>
    </row>
    <row r="8297" spans="1:6" x14ac:dyDescent="0.25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8" t="e">
        <f t="shared" si="654"/>
        <v>#N/A</v>
      </c>
    </row>
    <row r="8298" spans="1:6" x14ac:dyDescent="0.25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8" t="e">
        <f t="shared" si="654"/>
        <v>#N/A</v>
      </c>
    </row>
    <row r="8299" spans="1:6" x14ac:dyDescent="0.25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8" t="e">
        <f t="shared" si="654"/>
        <v>#N/A</v>
      </c>
    </row>
    <row r="8300" spans="1:6" x14ac:dyDescent="0.25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8" t="e">
        <f t="shared" si="654"/>
        <v>#N/A</v>
      </c>
    </row>
    <row r="8301" spans="1:6" x14ac:dyDescent="0.25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8" t="e">
        <f t="shared" si="654"/>
        <v>#N/A</v>
      </c>
    </row>
    <row r="8302" spans="1:6" x14ac:dyDescent="0.25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8" t="e">
        <f t="shared" si="654"/>
        <v>#N/A</v>
      </c>
    </row>
    <row r="8303" spans="1:6" x14ac:dyDescent="0.25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8" t="e">
        <f t="shared" si="654"/>
        <v>#N/A</v>
      </c>
    </row>
    <row r="8304" spans="1:6" x14ac:dyDescent="0.25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8" t="e">
        <f t="shared" si="654"/>
        <v>#N/A</v>
      </c>
    </row>
    <row r="8305" spans="1:6" x14ac:dyDescent="0.25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8" t="e">
        <f t="shared" si="654"/>
        <v>#N/A</v>
      </c>
    </row>
    <row r="8306" spans="1:6" x14ac:dyDescent="0.25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8" t="e">
        <f t="shared" si="654"/>
        <v>#N/A</v>
      </c>
    </row>
    <row r="8307" spans="1:6" x14ac:dyDescent="0.25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8" t="e">
        <f t="shared" si="654"/>
        <v>#N/A</v>
      </c>
    </row>
    <row r="8308" spans="1:6" x14ac:dyDescent="0.25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8" t="e">
        <f t="shared" si="654"/>
        <v>#N/A</v>
      </c>
    </row>
    <row r="8309" spans="1:6" x14ac:dyDescent="0.25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8" t="e">
        <f t="shared" si="654"/>
        <v>#N/A</v>
      </c>
    </row>
    <row r="8310" spans="1:6" x14ac:dyDescent="0.25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8" t="e">
        <f t="shared" si="654"/>
        <v>#N/A</v>
      </c>
    </row>
    <row r="8311" spans="1:6" x14ac:dyDescent="0.25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8" t="e">
        <f t="shared" si="654"/>
        <v>#N/A</v>
      </c>
    </row>
    <row r="8312" spans="1:6" x14ac:dyDescent="0.25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8" t="e">
        <f t="shared" si="654"/>
        <v>#N/A</v>
      </c>
    </row>
    <row r="8313" spans="1:6" x14ac:dyDescent="0.25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8" t="e">
        <f t="shared" si="654"/>
        <v>#N/A</v>
      </c>
    </row>
    <row r="8314" spans="1:6" x14ac:dyDescent="0.25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8" t="e">
        <f t="shared" si="654"/>
        <v>#N/A</v>
      </c>
    </row>
    <row r="8315" spans="1:6" x14ac:dyDescent="0.25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8" t="e">
        <f t="shared" si="654"/>
        <v>#N/A</v>
      </c>
    </row>
    <row r="8316" spans="1:6" x14ac:dyDescent="0.25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8" t="e">
        <f t="shared" si="654"/>
        <v>#N/A</v>
      </c>
    </row>
    <row r="8317" spans="1:6" x14ac:dyDescent="0.25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8" t="e">
        <f t="shared" si="654"/>
        <v>#N/A</v>
      </c>
    </row>
    <row r="8318" spans="1:6" x14ac:dyDescent="0.25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8" t="e">
        <f t="shared" si="654"/>
        <v>#N/A</v>
      </c>
    </row>
    <row r="8319" spans="1:6" x14ac:dyDescent="0.25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8" t="e">
        <f t="shared" si="654"/>
        <v>#N/A</v>
      </c>
    </row>
    <row r="8320" spans="1:6" x14ac:dyDescent="0.25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8" t="e">
        <f t="shared" si="654"/>
        <v>#N/A</v>
      </c>
    </row>
    <row r="8321" spans="1:6" x14ac:dyDescent="0.25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8" t="e">
        <f t="shared" si="654"/>
        <v>#N/A</v>
      </c>
    </row>
    <row r="8322" spans="1:6" x14ac:dyDescent="0.25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8" t="e">
        <f t="shared" si="654"/>
        <v>#N/A</v>
      </c>
    </row>
    <row r="8323" spans="1:6" x14ac:dyDescent="0.25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8" t="e">
        <f t="shared" si="654"/>
        <v>#N/A</v>
      </c>
    </row>
    <row r="8324" spans="1:6" x14ac:dyDescent="0.25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8" t="e">
        <f t="shared" si="654"/>
        <v>#N/A</v>
      </c>
    </row>
    <row r="8325" spans="1:6" x14ac:dyDescent="0.25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8" t="e">
        <f t="shared" si="654"/>
        <v>#N/A</v>
      </c>
    </row>
    <row r="8326" spans="1:6" x14ac:dyDescent="0.25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8" t="e">
        <f t="shared" si="654"/>
        <v>#N/A</v>
      </c>
    </row>
    <row r="8327" spans="1:6" x14ac:dyDescent="0.25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8" t="e">
        <f t="shared" si="654"/>
        <v>#N/A</v>
      </c>
    </row>
    <row r="8328" spans="1:6" x14ac:dyDescent="0.25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8" t="e">
        <f t="shared" si="654"/>
        <v>#N/A</v>
      </c>
    </row>
    <row r="8329" spans="1:6" x14ac:dyDescent="0.25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8" t="e">
        <f t="shared" si="654"/>
        <v>#N/A</v>
      </c>
    </row>
    <row r="8330" spans="1:6" x14ac:dyDescent="0.25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8" t="e">
        <f t="shared" ref="F8330:F8393" si="659">E8330*SUM(P8330:Q8330)</f>
        <v>#N/A</v>
      </c>
    </row>
    <row r="8331" spans="1:6" x14ac:dyDescent="0.25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8" t="e">
        <f t="shared" si="659"/>
        <v>#N/A</v>
      </c>
    </row>
    <row r="8332" spans="1:6" x14ac:dyDescent="0.25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8" t="e">
        <f t="shared" si="659"/>
        <v>#N/A</v>
      </c>
    </row>
    <row r="8333" spans="1:6" x14ac:dyDescent="0.25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8" t="e">
        <f t="shared" si="659"/>
        <v>#N/A</v>
      </c>
    </row>
    <row r="8334" spans="1:6" x14ac:dyDescent="0.25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8" t="e">
        <f t="shared" si="659"/>
        <v>#N/A</v>
      </c>
    </row>
    <row r="8335" spans="1:6" x14ac:dyDescent="0.25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8" t="e">
        <f t="shared" si="659"/>
        <v>#N/A</v>
      </c>
    </row>
    <row r="8336" spans="1:6" x14ac:dyDescent="0.25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8" t="e">
        <f t="shared" si="659"/>
        <v>#N/A</v>
      </c>
    </row>
    <row r="8337" spans="1:6" x14ac:dyDescent="0.25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8" t="e">
        <f t="shared" si="659"/>
        <v>#N/A</v>
      </c>
    </row>
    <row r="8338" spans="1:6" x14ac:dyDescent="0.25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8" t="e">
        <f t="shared" si="659"/>
        <v>#N/A</v>
      </c>
    </row>
    <row r="8339" spans="1:6" x14ac:dyDescent="0.25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8" t="e">
        <f t="shared" si="659"/>
        <v>#N/A</v>
      </c>
    </row>
    <row r="8340" spans="1:6" x14ac:dyDescent="0.25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8" t="e">
        <f t="shared" si="659"/>
        <v>#N/A</v>
      </c>
    </row>
    <row r="8341" spans="1:6" x14ac:dyDescent="0.25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8" t="e">
        <f t="shared" si="659"/>
        <v>#N/A</v>
      </c>
    </row>
    <row r="8342" spans="1:6" x14ac:dyDescent="0.25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8" t="e">
        <f t="shared" si="659"/>
        <v>#N/A</v>
      </c>
    </row>
    <row r="8343" spans="1:6" x14ac:dyDescent="0.25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8" t="e">
        <f t="shared" si="659"/>
        <v>#N/A</v>
      </c>
    </row>
    <row r="8344" spans="1:6" x14ac:dyDescent="0.25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8" t="e">
        <f t="shared" si="659"/>
        <v>#N/A</v>
      </c>
    </row>
    <row r="8345" spans="1:6" x14ac:dyDescent="0.25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8" t="e">
        <f t="shared" si="659"/>
        <v>#N/A</v>
      </c>
    </row>
    <row r="8346" spans="1:6" x14ac:dyDescent="0.25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8" t="e">
        <f t="shared" si="659"/>
        <v>#N/A</v>
      </c>
    </row>
    <row r="8347" spans="1:6" x14ac:dyDescent="0.25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8" t="e">
        <f t="shared" si="659"/>
        <v>#N/A</v>
      </c>
    </row>
    <row r="8348" spans="1:6" x14ac:dyDescent="0.25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8" t="e">
        <f t="shared" si="659"/>
        <v>#N/A</v>
      </c>
    </row>
    <row r="8349" spans="1:6" x14ac:dyDescent="0.25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8" t="e">
        <f t="shared" si="659"/>
        <v>#N/A</v>
      </c>
    </row>
    <row r="8350" spans="1:6" x14ac:dyDescent="0.25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8" t="e">
        <f t="shared" si="659"/>
        <v>#N/A</v>
      </c>
    </row>
    <row r="8351" spans="1:6" x14ac:dyDescent="0.25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8" t="e">
        <f t="shared" si="659"/>
        <v>#N/A</v>
      </c>
    </row>
    <row r="8352" spans="1:6" x14ac:dyDescent="0.25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8" t="e">
        <f t="shared" si="659"/>
        <v>#N/A</v>
      </c>
    </row>
    <row r="8353" spans="1:6" x14ac:dyDescent="0.25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8" t="e">
        <f t="shared" si="659"/>
        <v>#N/A</v>
      </c>
    </row>
    <row r="8354" spans="1:6" x14ac:dyDescent="0.25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8" t="e">
        <f t="shared" si="659"/>
        <v>#N/A</v>
      </c>
    </row>
    <row r="8355" spans="1:6" x14ac:dyDescent="0.25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8" t="e">
        <f t="shared" si="659"/>
        <v>#N/A</v>
      </c>
    </row>
    <row r="8356" spans="1:6" x14ac:dyDescent="0.25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8" t="e">
        <f t="shared" si="659"/>
        <v>#N/A</v>
      </c>
    </row>
    <row r="8357" spans="1:6" x14ac:dyDescent="0.25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8" t="e">
        <f t="shared" si="659"/>
        <v>#N/A</v>
      </c>
    </row>
    <row r="8358" spans="1:6" x14ac:dyDescent="0.25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8" t="e">
        <f t="shared" si="659"/>
        <v>#N/A</v>
      </c>
    </row>
    <row r="8359" spans="1:6" x14ac:dyDescent="0.25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8" t="e">
        <f t="shared" si="659"/>
        <v>#N/A</v>
      </c>
    </row>
    <row r="8360" spans="1:6" x14ac:dyDescent="0.25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8" t="e">
        <f t="shared" si="659"/>
        <v>#N/A</v>
      </c>
    </row>
    <row r="8361" spans="1:6" x14ac:dyDescent="0.25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8" t="e">
        <f t="shared" si="659"/>
        <v>#N/A</v>
      </c>
    </row>
    <row r="8362" spans="1:6" x14ac:dyDescent="0.25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8" t="e">
        <f t="shared" si="659"/>
        <v>#N/A</v>
      </c>
    </row>
    <row r="8363" spans="1:6" x14ac:dyDescent="0.25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8" t="e">
        <f t="shared" si="659"/>
        <v>#N/A</v>
      </c>
    </row>
    <row r="8364" spans="1:6" x14ac:dyDescent="0.25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8" t="e">
        <f t="shared" si="659"/>
        <v>#N/A</v>
      </c>
    </row>
    <row r="8365" spans="1:6" x14ac:dyDescent="0.25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8" t="e">
        <f t="shared" si="659"/>
        <v>#N/A</v>
      </c>
    </row>
    <row r="8366" spans="1:6" x14ac:dyDescent="0.25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8" t="e">
        <f t="shared" si="659"/>
        <v>#N/A</v>
      </c>
    </row>
    <row r="8367" spans="1:6" x14ac:dyDescent="0.25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8" t="e">
        <f t="shared" si="659"/>
        <v>#N/A</v>
      </c>
    </row>
    <row r="8368" spans="1:6" x14ac:dyDescent="0.25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8" t="e">
        <f t="shared" si="659"/>
        <v>#N/A</v>
      </c>
    </row>
    <row r="8369" spans="1:6" x14ac:dyDescent="0.25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8" t="e">
        <f t="shared" si="659"/>
        <v>#N/A</v>
      </c>
    </row>
    <row r="8370" spans="1:6" x14ac:dyDescent="0.25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8" t="e">
        <f t="shared" si="659"/>
        <v>#N/A</v>
      </c>
    </row>
    <row r="8371" spans="1:6" x14ac:dyDescent="0.25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8" t="e">
        <f t="shared" si="659"/>
        <v>#N/A</v>
      </c>
    </row>
    <row r="8372" spans="1:6" x14ac:dyDescent="0.25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8" t="e">
        <f t="shared" si="659"/>
        <v>#N/A</v>
      </c>
    </row>
    <row r="8373" spans="1:6" x14ac:dyDescent="0.25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8" t="e">
        <f t="shared" si="659"/>
        <v>#N/A</v>
      </c>
    </row>
    <row r="8374" spans="1:6" x14ac:dyDescent="0.25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8" t="e">
        <f t="shared" si="659"/>
        <v>#N/A</v>
      </c>
    </row>
    <row r="8375" spans="1:6" x14ac:dyDescent="0.25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8" t="e">
        <f t="shared" si="659"/>
        <v>#N/A</v>
      </c>
    </row>
    <row r="8376" spans="1:6" x14ac:dyDescent="0.25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8" t="e">
        <f t="shared" si="659"/>
        <v>#N/A</v>
      </c>
    </row>
    <row r="8377" spans="1:6" x14ac:dyDescent="0.25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8" t="e">
        <f t="shared" si="659"/>
        <v>#N/A</v>
      </c>
    </row>
    <row r="8378" spans="1:6" x14ac:dyDescent="0.25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8" t="e">
        <f t="shared" si="659"/>
        <v>#N/A</v>
      </c>
    </row>
    <row r="8379" spans="1:6" x14ac:dyDescent="0.25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8" t="e">
        <f t="shared" si="659"/>
        <v>#N/A</v>
      </c>
    </row>
    <row r="8380" spans="1:6" x14ac:dyDescent="0.25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8" t="e">
        <f t="shared" si="659"/>
        <v>#N/A</v>
      </c>
    </row>
    <row r="8381" spans="1:6" x14ac:dyDescent="0.25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8" t="e">
        <f t="shared" si="659"/>
        <v>#N/A</v>
      </c>
    </row>
    <row r="8382" spans="1:6" x14ac:dyDescent="0.25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8" t="e">
        <f t="shared" si="659"/>
        <v>#N/A</v>
      </c>
    </row>
    <row r="8383" spans="1:6" x14ac:dyDescent="0.25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8" t="e">
        <f t="shared" si="659"/>
        <v>#N/A</v>
      </c>
    </row>
    <row r="8384" spans="1:6" x14ac:dyDescent="0.25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8" t="e">
        <f t="shared" si="659"/>
        <v>#N/A</v>
      </c>
    </row>
    <row r="8385" spans="1:6" x14ac:dyDescent="0.25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8" t="e">
        <f t="shared" si="659"/>
        <v>#N/A</v>
      </c>
    </row>
    <row r="8386" spans="1:6" x14ac:dyDescent="0.25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8" t="e">
        <f t="shared" si="659"/>
        <v>#N/A</v>
      </c>
    </row>
    <row r="8387" spans="1:6" x14ac:dyDescent="0.25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8" t="e">
        <f t="shared" si="659"/>
        <v>#N/A</v>
      </c>
    </row>
    <row r="8388" spans="1:6" x14ac:dyDescent="0.25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8" t="e">
        <f t="shared" si="659"/>
        <v>#N/A</v>
      </c>
    </row>
    <row r="8389" spans="1:6" x14ac:dyDescent="0.25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8" t="e">
        <f t="shared" si="659"/>
        <v>#N/A</v>
      </c>
    </row>
    <row r="8390" spans="1:6" x14ac:dyDescent="0.25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8" t="e">
        <f t="shared" si="659"/>
        <v>#N/A</v>
      </c>
    </row>
    <row r="8391" spans="1:6" x14ac:dyDescent="0.25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8" t="e">
        <f t="shared" si="659"/>
        <v>#N/A</v>
      </c>
    </row>
    <row r="8392" spans="1:6" x14ac:dyDescent="0.25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8" t="e">
        <f t="shared" si="659"/>
        <v>#N/A</v>
      </c>
    </row>
    <row r="8393" spans="1:6" x14ac:dyDescent="0.25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8" t="e">
        <f t="shared" si="659"/>
        <v>#N/A</v>
      </c>
    </row>
    <row r="8394" spans="1:6" x14ac:dyDescent="0.25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8" t="e">
        <f t="shared" ref="F8394:F8457" si="664">E8394*SUM(P8394:Q8394)</f>
        <v>#N/A</v>
      </c>
    </row>
    <row r="8395" spans="1:6" x14ac:dyDescent="0.25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8" t="e">
        <f t="shared" si="664"/>
        <v>#N/A</v>
      </c>
    </row>
    <row r="8396" spans="1:6" x14ac:dyDescent="0.25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8" t="e">
        <f t="shared" si="664"/>
        <v>#N/A</v>
      </c>
    </row>
    <row r="8397" spans="1:6" x14ac:dyDescent="0.25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8" t="e">
        <f t="shared" si="664"/>
        <v>#N/A</v>
      </c>
    </row>
    <row r="8398" spans="1:6" x14ac:dyDescent="0.25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8" t="e">
        <f t="shared" si="664"/>
        <v>#N/A</v>
      </c>
    </row>
    <row r="8399" spans="1:6" x14ac:dyDescent="0.25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8" t="e">
        <f t="shared" si="664"/>
        <v>#N/A</v>
      </c>
    </row>
    <row r="8400" spans="1:6" x14ac:dyDescent="0.25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8" t="e">
        <f t="shared" si="664"/>
        <v>#N/A</v>
      </c>
    </row>
    <row r="8401" spans="1:6" x14ac:dyDescent="0.25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8" t="e">
        <f t="shared" si="664"/>
        <v>#N/A</v>
      </c>
    </row>
    <row r="8402" spans="1:6" x14ac:dyDescent="0.25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8" t="e">
        <f t="shared" si="664"/>
        <v>#N/A</v>
      </c>
    </row>
    <row r="8403" spans="1:6" x14ac:dyDescent="0.25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8" t="e">
        <f t="shared" si="664"/>
        <v>#N/A</v>
      </c>
    </row>
    <row r="8404" spans="1:6" x14ac:dyDescent="0.25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8" t="e">
        <f t="shared" si="664"/>
        <v>#N/A</v>
      </c>
    </row>
    <row r="8405" spans="1:6" x14ac:dyDescent="0.25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8" t="e">
        <f t="shared" si="664"/>
        <v>#N/A</v>
      </c>
    </row>
    <row r="8406" spans="1:6" x14ac:dyDescent="0.25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8" t="e">
        <f t="shared" si="664"/>
        <v>#N/A</v>
      </c>
    </row>
    <row r="8407" spans="1:6" x14ac:dyDescent="0.25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8" t="e">
        <f t="shared" si="664"/>
        <v>#N/A</v>
      </c>
    </row>
    <row r="8408" spans="1:6" x14ac:dyDescent="0.25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8" t="e">
        <f t="shared" si="664"/>
        <v>#N/A</v>
      </c>
    </row>
    <row r="8409" spans="1:6" x14ac:dyDescent="0.25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8" t="e">
        <f t="shared" si="664"/>
        <v>#N/A</v>
      </c>
    </row>
    <row r="8410" spans="1:6" x14ac:dyDescent="0.25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8" t="e">
        <f t="shared" si="664"/>
        <v>#N/A</v>
      </c>
    </row>
    <row r="8411" spans="1:6" x14ac:dyDescent="0.25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8" t="e">
        <f t="shared" si="664"/>
        <v>#N/A</v>
      </c>
    </row>
    <row r="8412" spans="1:6" x14ac:dyDescent="0.25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8" t="e">
        <f t="shared" si="664"/>
        <v>#N/A</v>
      </c>
    </row>
    <row r="8413" spans="1:6" x14ac:dyDescent="0.25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8" t="e">
        <f t="shared" si="664"/>
        <v>#N/A</v>
      </c>
    </row>
    <row r="8414" spans="1:6" x14ac:dyDescent="0.25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8" t="e">
        <f t="shared" si="664"/>
        <v>#N/A</v>
      </c>
    </row>
    <row r="8415" spans="1:6" x14ac:dyDescent="0.25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8" t="e">
        <f t="shared" si="664"/>
        <v>#N/A</v>
      </c>
    </row>
    <row r="8416" spans="1:6" x14ac:dyDescent="0.25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8" t="e">
        <f t="shared" si="664"/>
        <v>#N/A</v>
      </c>
    </row>
    <row r="8417" spans="1:6" x14ac:dyDescent="0.25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8" t="e">
        <f t="shared" si="664"/>
        <v>#N/A</v>
      </c>
    </row>
    <row r="8418" spans="1:6" x14ac:dyDescent="0.25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8" t="e">
        <f t="shared" si="664"/>
        <v>#N/A</v>
      </c>
    </row>
    <row r="8419" spans="1:6" x14ac:dyDescent="0.25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8" t="e">
        <f t="shared" si="664"/>
        <v>#N/A</v>
      </c>
    </row>
    <row r="8420" spans="1:6" x14ac:dyDescent="0.25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8" t="e">
        <f t="shared" si="664"/>
        <v>#N/A</v>
      </c>
    </row>
    <row r="8421" spans="1:6" x14ac:dyDescent="0.25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8" t="e">
        <f t="shared" si="664"/>
        <v>#N/A</v>
      </c>
    </row>
    <row r="8422" spans="1:6" x14ac:dyDescent="0.25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8" t="e">
        <f t="shared" si="664"/>
        <v>#N/A</v>
      </c>
    </row>
    <row r="8423" spans="1:6" x14ac:dyDescent="0.25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8" t="e">
        <f t="shared" si="664"/>
        <v>#N/A</v>
      </c>
    </row>
    <row r="8424" spans="1:6" x14ac:dyDescent="0.25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8" t="e">
        <f t="shared" si="664"/>
        <v>#N/A</v>
      </c>
    </row>
    <row r="8425" spans="1:6" x14ac:dyDescent="0.25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8" t="e">
        <f t="shared" si="664"/>
        <v>#N/A</v>
      </c>
    </row>
    <row r="8426" spans="1:6" x14ac:dyDescent="0.25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8" t="e">
        <f t="shared" si="664"/>
        <v>#N/A</v>
      </c>
    </row>
    <row r="8427" spans="1:6" x14ac:dyDescent="0.25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8" t="e">
        <f t="shared" si="664"/>
        <v>#N/A</v>
      </c>
    </row>
    <row r="8428" spans="1:6" x14ac:dyDescent="0.25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8" t="e">
        <f t="shared" si="664"/>
        <v>#N/A</v>
      </c>
    </row>
    <row r="8429" spans="1:6" x14ac:dyDescent="0.25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8" t="e">
        <f t="shared" si="664"/>
        <v>#N/A</v>
      </c>
    </row>
    <row r="8430" spans="1:6" x14ac:dyDescent="0.25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8" t="e">
        <f t="shared" si="664"/>
        <v>#N/A</v>
      </c>
    </row>
    <row r="8431" spans="1:6" x14ac:dyDescent="0.25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8" t="e">
        <f t="shared" si="664"/>
        <v>#N/A</v>
      </c>
    </row>
    <row r="8432" spans="1:6" x14ac:dyDescent="0.25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8" t="e">
        <f t="shared" si="664"/>
        <v>#N/A</v>
      </c>
    </row>
    <row r="8433" spans="1:6" x14ac:dyDescent="0.25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8" t="e">
        <f t="shared" si="664"/>
        <v>#N/A</v>
      </c>
    </row>
    <row r="8434" spans="1:6" x14ac:dyDescent="0.25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8" t="e">
        <f t="shared" si="664"/>
        <v>#N/A</v>
      </c>
    </row>
    <row r="8435" spans="1:6" x14ac:dyDescent="0.25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8" t="e">
        <f t="shared" si="664"/>
        <v>#N/A</v>
      </c>
    </row>
    <row r="8436" spans="1:6" x14ac:dyDescent="0.25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8" t="e">
        <f t="shared" si="664"/>
        <v>#N/A</v>
      </c>
    </row>
    <row r="8437" spans="1:6" x14ac:dyDescent="0.25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8" t="e">
        <f t="shared" si="664"/>
        <v>#N/A</v>
      </c>
    </row>
    <row r="8438" spans="1:6" x14ac:dyDescent="0.25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8" t="e">
        <f t="shared" si="664"/>
        <v>#N/A</v>
      </c>
    </row>
    <row r="8439" spans="1:6" x14ac:dyDescent="0.25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8" t="e">
        <f t="shared" si="664"/>
        <v>#N/A</v>
      </c>
    </row>
    <row r="8440" spans="1:6" x14ac:dyDescent="0.25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8" t="e">
        <f t="shared" si="664"/>
        <v>#N/A</v>
      </c>
    </row>
    <row r="8441" spans="1:6" x14ac:dyDescent="0.25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8" t="e">
        <f t="shared" si="664"/>
        <v>#N/A</v>
      </c>
    </row>
    <row r="8442" spans="1:6" x14ac:dyDescent="0.25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8" t="e">
        <f t="shared" si="664"/>
        <v>#N/A</v>
      </c>
    </row>
    <row r="8443" spans="1:6" x14ac:dyDescent="0.25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8" t="e">
        <f t="shared" si="664"/>
        <v>#N/A</v>
      </c>
    </row>
    <row r="8444" spans="1:6" x14ac:dyDescent="0.25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8" t="e">
        <f t="shared" si="664"/>
        <v>#N/A</v>
      </c>
    </row>
    <row r="8445" spans="1:6" x14ac:dyDescent="0.25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8" t="e">
        <f t="shared" si="664"/>
        <v>#N/A</v>
      </c>
    </row>
    <row r="8446" spans="1:6" x14ac:dyDescent="0.25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8" t="e">
        <f t="shared" si="664"/>
        <v>#N/A</v>
      </c>
    </row>
    <row r="8447" spans="1:6" x14ac:dyDescent="0.25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8" t="e">
        <f t="shared" si="664"/>
        <v>#N/A</v>
      </c>
    </row>
    <row r="8448" spans="1:6" x14ac:dyDescent="0.25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8" t="e">
        <f t="shared" si="664"/>
        <v>#N/A</v>
      </c>
    </row>
    <row r="8449" spans="1:6" x14ac:dyDescent="0.25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8" t="e">
        <f t="shared" si="664"/>
        <v>#N/A</v>
      </c>
    </row>
    <row r="8450" spans="1:6" x14ac:dyDescent="0.25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8" t="e">
        <f t="shared" si="664"/>
        <v>#N/A</v>
      </c>
    </row>
    <row r="8451" spans="1:6" x14ac:dyDescent="0.25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8" t="e">
        <f t="shared" si="664"/>
        <v>#N/A</v>
      </c>
    </row>
    <row r="8452" spans="1:6" x14ac:dyDescent="0.25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8" t="e">
        <f t="shared" si="664"/>
        <v>#N/A</v>
      </c>
    </row>
    <row r="8453" spans="1:6" x14ac:dyDescent="0.25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8" t="e">
        <f t="shared" si="664"/>
        <v>#N/A</v>
      </c>
    </row>
    <row r="8454" spans="1:6" x14ac:dyDescent="0.25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8" t="e">
        <f t="shared" si="664"/>
        <v>#N/A</v>
      </c>
    </row>
    <row r="8455" spans="1:6" x14ac:dyDescent="0.25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8" t="e">
        <f t="shared" si="664"/>
        <v>#N/A</v>
      </c>
    </row>
    <row r="8456" spans="1:6" x14ac:dyDescent="0.25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8" t="e">
        <f t="shared" si="664"/>
        <v>#N/A</v>
      </c>
    </row>
    <row r="8457" spans="1:6" x14ac:dyDescent="0.25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8" t="e">
        <f t="shared" si="664"/>
        <v>#N/A</v>
      </c>
    </row>
    <row r="8458" spans="1:6" x14ac:dyDescent="0.25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8" t="e">
        <f t="shared" ref="F8458:F8521" si="669">E8458*SUM(P8458:Q8458)</f>
        <v>#N/A</v>
      </c>
    </row>
    <row r="8459" spans="1:6" x14ac:dyDescent="0.25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8" t="e">
        <f t="shared" si="669"/>
        <v>#N/A</v>
      </c>
    </row>
    <row r="8460" spans="1:6" x14ac:dyDescent="0.25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8" t="e">
        <f t="shared" si="669"/>
        <v>#N/A</v>
      </c>
    </row>
    <row r="8461" spans="1:6" x14ac:dyDescent="0.25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8" t="e">
        <f t="shared" si="669"/>
        <v>#N/A</v>
      </c>
    </row>
    <row r="8462" spans="1:6" x14ac:dyDescent="0.25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8" t="e">
        <f t="shared" si="669"/>
        <v>#N/A</v>
      </c>
    </row>
    <row r="8463" spans="1:6" x14ac:dyDescent="0.25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8" t="e">
        <f t="shared" si="669"/>
        <v>#N/A</v>
      </c>
    </row>
    <row r="8464" spans="1:6" x14ac:dyDescent="0.25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8" t="e">
        <f t="shared" si="669"/>
        <v>#N/A</v>
      </c>
    </row>
    <row r="8465" spans="1:6" x14ac:dyDescent="0.25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8" t="e">
        <f t="shared" si="669"/>
        <v>#N/A</v>
      </c>
    </row>
    <row r="8466" spans="1:6" x14ac:dyDescent="0.25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8" t="e">
        <f t="shared" si="669"/>
        <v>#N/A</v>
      </c>
    </row>
    <row r="8467" spans="1:6" x14ac:dyDescent="0.25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8" t="e">
        <f t="shared" si="669"/>
        <v>#N/A</v>
      </c>
    </row>
    <row r="8468" spans="1:6" x14ac:dyDescent="0.25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8" t="e">
        <f t="shared" si="669"/>
        <v>#N/A</v>
      </c>
    </row>
    <row r="8469" spans="1:6" x14ac:dyDescent="0.25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8" t="e">
        <f t="shared" si="669"/>
        <v>#N/A</v>
      </c>
    </row>
    <row r="8470" spans="1:6" x14ac:dyDescent="0.25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8" t="e">
        <f t="shared" si="669"/>
        <v>#N/A</v>
      </c>
    </row>
    <row r="8471" spans="1:6" x14ac:dyDescent="0.25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8" t="e">
        <f t="shared" si="669"/>
        <v>#N/A</v>
      </c>
    </row>
    <row r="8472" spans="1:6" x14ac:dyDescent="0.25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8" t="e">
        <f t="shared" si="669"/>
        <v>#N/A</v>
      </c>
    </row>
    <row r="8473" spans="1:6" x14ac:dyDescent="0.25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8" t="e">
        <f t="shared" si="669"/>
        <v>#N/A</v>
      </c>
    </row>
    <row r="8474" spans="1:6" x14ac:dyDescent="0.25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8" t="e">
        <f t="shared" si="669"/>
        <v>#N/A</v>
      </c>
    </row>
    <row r="8475" spans="1:6" x14ac:dyDescent="0.25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8" t="e">
        <f t="shared" si="669"/>
        <v>#N/A</v>
      </c>
    </row>
    <row r="8476" spans="1:6" x14ac:dyDescent="0.25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8" t="e">
        <f t="shared" si="669"/>
        <v>#N/A</v>
      </c>
    </row>
    <row r="8477" spans="1:6" x14ac:dyDescent="0.25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8" t="e">
        <f t="shared" si="669"/>
        <v>#N/A</v>
      </c>
    </row>
    <row r="8478" spans="1:6" x14ac:dyDescent="0.25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8" t="e">
        <f t="shared" si="669"/>
        <v>#N/A</v>
      </c>
    </row>
    <row r="8479" spans="1:6" x14ac:dyDescent="0.25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8" t="e">
        <f t="shared" si="669"/>
        <v>#N/A</v>
      </c>
    </row>
    <row r="8480" spans="1:6" x14ac:dyDescent="0.25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8" t="e">
        <f t="shared" si="669"/>
        <v>#N/A</v>
      </c>
    </row>
    <row r="8481" spans="1:6" x14ac:dyDescent="0.25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8" t="e">
        <f t="shared" si="669"/>
        <v>#N/A</v>
      </c>
    </row>
    <row r="8482" spans="1:6" x14ac:dyDescent="0.25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8" t="e">
        <f t="shared" si="669"/>
        <v>#N/A</v>
      </c>
    </row>
    <row r="8483" spans="1:6" x14ac:dyDescent="0.25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8" t="e">
        <f t="shared" si="669"/>
        <v>#N/A</v>
      </c>
    </row>
    <row r="8484" spans="1:6" x14ac:dyDescent="0.25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8" t="e">
        <f t="shared" si="669"/>
        <v>#N/A</v>
      </c>
    </row>
    <row r="8485" spans="1:6" x14ac:dyDescent="0.25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8" t="e">
        <f t="shared" si="669"/>
        <v>#N/A</v>
      </c>
    </row>
    <row r="8486" spans="1:6" x14ac:dyDescent="0.25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8" t="e">
        <f t="shared" si="669"/>
        <v>#N/A</v>
      </c>
    </row>
    <row r="8487" spans="1:6" x14ac:dyDescent="0.25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8" t="e">
        <f t="shared" si="669"/>
        <v>#N/A</v>
      </c>
    </row>
    <row r="8488" spans="1:6" x14ac:dyDescent="0.25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8" t="e">
        <f t="shared" si="669"/>
        <v>#N/A</v>
      </c>
    </row>
    <row r="8489" spans="1:6" x14ac:dyDescent="0.25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8" t="e">
        <f t="shared" si="669"/>
        <v>#N/A</v>
      </c>
    </row>
    <row r="8490" spans="1:6" x14ac:dyDescent="0.25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8" t="e">
        <f t="shared" si="669"/>
        <v>#N/A</v>
      </c>
    </row>
    <row r="8491" spans="1:6" x14ac:dyDescent="0.25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8" t="e">
        <f t="shared" si="669"/>
        <v>#N/A</v>
      </c>
    </row>
    <row r="8492" spans="1:6" x14ac:dyDescent="0.25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8" t="e">
        <f t="shared" si="669"/>
        <v>#N/A</v>
      </c>
    </row>
    <row r="8493" spans="1:6" x14ac:dyDescent="0.25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8" t="e">
        <f t="shared" si="669"/>
        <v>#N/A</v>
      </c>
    </row>
    <row r="8494" spans="1:6" x14ac:dyDescent="0.25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8" t="e">
        <f t="shared" si="669"/>
        <v>#N/A</v>
      </c>
    </row>
    <row r="8495" spans="1:6" x14ac:dyDescent="0.25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8" t="e">
        <f t="shared" si="669"/>
        <v>#N/A</v>
      </c>
    </row>
    <row r="8496" spans="1:6" x14ac:dyDescent="0.25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8" t="e">
        <f t="shared" si="669"/>
        <v>#N/A</v>
      </c>
    </row>
    <row r="8497" spans="1:6" x14ac:dyDescent="0.25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8" t="e">
        <f t="shared" si="669"/>
        <v>#N/A</v>
      </c>
    </row>
    <row r="8498" spans="1:6" x14ac:dyDescent="0.25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8" t="e">
        <f t="shared" si="669"/>
        <v>#N/A</v>
      </c>
    </row>
    <row r="8499" spans="1:6" x14ac:dyDescent="0.25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8" t="e">
        <f t="shared" si="669"/>
        <v>#N/A</v>
      </c>
    </row>
    <row r="8500" spans="1:6" x14ac:dyDescent="0.25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8" t="e">
        <f t="shared" si="669"/>
        <v>#N/A</v>
      </c>
    </row>
    <row r="8501" spans="1:6" x14ac:dyDescent="0.25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8" t="e">
        <f t="shared" si="669"/>
        <v>#N/A</v>
      </c>
    </row>
    <row r="8502" spans="1:6" x14ac:dyDescent="0.25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8" t="e">
        <f t="shared" si="669"/>
        <v>#N/A</v>
      </c>
    </row>
    <row r="8503" spans="1:6" x14ac:dyDescent="0.25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8" t="e">
        <f t="shared" si="669"/>
        <v>#N/A</v>
      </c>
    </row>
    <row r="8504" spans="1:6" x14ac:dyDescent="0.25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8" t="e">
        <f t="shared" si="669"/>
        <v>#N/A</v>
      </c>
    </row>
    <row r="8505" spans="1:6" x14ac:dyDescent="0.25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8" t="e">
        <f t="shared" si="669"/>
        <v>#N/A</v>
      </c>
    </row>
    <row r="8506" spans="1:6" x14ac:dyDescent="0.25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8" t="e">
        <f t="shared" si="669"/>
        <v>#N/A</v>
      </c>
    </row>
    <row r="8507" spans="1:6" x14ac:dyDescent="0.25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8" t="e">
        <f t="shared" si="669"/>
        <v>#N/A</v>
      </c>
    </row>
    <row r="8508" spans="1:6" x14ac:dyDescent="0.25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8" t="e">
        <f t="shared" si="669"/>
        <v>#N/A</v>
      </c>
    </row>
    <row r="8509" spans="1:6" x14ac:dyDescent="0.25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8" t="e">
        <f t="shared" si="669"/>
        <v>#N/A</v>
      </c>
    </row>
    <row r="8510" spans="1:6" x14ac:dyDescent="0.25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8" t="e">
        <f t="shared" si="669"/>
        <v>#N/A</v>
      </c>
    </row>
    <row r="8511" spans="1:6" x14ac:dyDescent="0.25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8" t="e">
        <f t="shared" si="669"/>
        <v>#N/A</v>
      </c>
    </row>
    <row r="8512" spans="1:6" x14ac:dyDescent="0.25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8" t="e">
        <f t="shared" si="669"/>
        <v>#N/A</v>
      </c>
    </row>
    <row r="8513" spans="1:6" x14ac:dyDescent="0.25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8" t="e">
        <f t="shared" si="669"/>
        <v>#N/A</v>
      </c>
    </row>
    <row r="8514" spans="1:6" x14ac:dyDescent="0.25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8" t="e">
        <f t="shared" si="669"/>
        <v>#N/A</v>
      </c>
    </row>
    <row r="8515" spans="1:6" x14ac:dyDescent="0.25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8" t="e">
        <f t="shared" si="669"/>
        <v>#N/A</v>
      </c>
    </row>
    <row r="8516" spans="1:6" x14ac:dyDescent="0.25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8" t="e">
        <f t="shared" si="669"/>
        <v>#N/A</v>
      </c>
    </row>
    <row r="8517" spans="1:6" x14ac:dyDescent="0.25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8" t="e">
        <f t="shared" si="669"/>
        <v>#N/A</v>
      </c>
    </row>
    <row r="8518" spans="1:6" x14ac:dyDescent="0.25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8" t="e">
        <f t="shared" si="669"/>
        <v>#N/A</v>
      </c>
    </row>
    <row r="8519" spans="1:6" x14ac:dyDescent="0.25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8" t="e">
        <f t="shared" si="669"/>
        <v>#N/A</v>
      </c>
    </row>
    <row r="8520" spans="1:6" x14ac:dyDescent="0.25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8" t="e">
        <f t="shared" si="669"/>
        <v>#N/A</v>
      </c>
    </row>
    <row r="8521" spans="1:6" x14ac:dyDescent="0.25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8" t="e">
        <f t="shared" si="669"/>
        <v>#N/A</v>
      </c>
    </row>
    <row r="8522" spans="1:6" x14ac:dyDescent="0.25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8" t="e">
        <f t="shared" ref="F8522:F8585" si="674">E8522*SUM(P8522:Q8522)</f>
        <v>#N/A</v>
      </c>
    </row>
    <row r="8523" spans="1:6" x14ac:dyDescent="0.25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8" t="e">
        <f t="shared" si="674"/>
        <v>#N/A</v>
      </c>
    </row>
    <row r="8524" spans="1:6" x14ac:dyDescent="0.25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8" t="e">
        <f t="shared" si="674"/>
        <v>#N/A</v>
      </c>
    </row>
    <row r="8525" spans="1:6" x14ac:dyDescent="0.25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8" t="e">
        <f t="shared" si="674"/>
        <v>#N/A</v>
      </c>
    </row>
    <row r="8526" spans="1:6" x14ac:dyDescent="0.25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8" t="e">
        <f t="shared" si="674"/>
        <v>#N/A</v>
      </c>
    </row>
    <row r="8527" spans="1:6" x14ac:dyDescent="0.25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8" t="e">
        <f t="shared" si="674"/>
        <v>#N/A</v>
      </c>
    </row>
    <row r="8528" spans="1:6" x14ac:dyDescent="0.25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8" t="e">
        <f t="shared" si="674"/>
        <v>#N/A</v>
      </c>
    </row>
    <row r="8529" spans="1:6" x14ac:dyDescent="0.25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8" t="e">
        <f t="shared" si="674"/>
        <v>#N/A</v>
      </c>
    </row>
    <row r="8530" spans="1:6" x14ac:dyDescent="0.25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8" t="e">
        <f t="shared" si="674"/>
        <v>#N/A</v>
      </c>
    </row>
    <row r="8531" spans="1:6" x14ac:dyDescent="0.25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8" t="e">
        <f t="shared" si="674"/>
        <v>#N/A</v>
      </c>
    </row>
    <row r="8532" spans="1:6" x14ac:dyDescent="0.25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8" t="e">
        <f t="shared" si="674"/>
        <v>#N/A</v>
      </c>
    </row>
    <row r="8533" spans="1:6" x14ac:dyDescent="0.25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8" t="e">
        <f t="shared" si="674"/>
        <v>#N/A</v>
      </c>
    </row>
    <row r="8534" spans="1:6" x14ac:dyDescent="0.25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8" t="e">
        <f t="shared" si="674"/>
        <v>#N/A</v>
      </c>
    </row>
    <row r="8535" spans="1:6" x14ac:dyDescent="0.25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8" t="e">
        <f t="shared" si="674"/>
        <v>#N/A</v>
      </c>
    </row>
    <row r="8536" spans="1:6" x14ac:dyDescent="0.25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8" t="e">
        <f t="shared" si="674"/>
        <v>#N/A</v>
      </c>
    </row>
    <row r="8537" spans="1:6" x14ac:dyDescent="0.25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8" t="e">
        <f t="shared" si="674"/>
        <v>#N/A</v>
      </c>
    </row>
    <row r="8538" spans="1:6" x14ac:dyDescent="0.25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8" t="e">
        <f t="shared" si="674"/>
        <v>#N/A</v>
      </c>
    </row>
    <row r="8539" spans="1:6" x14ac:dyDescent="0.25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8" t="e">
        <f t="shared" si="674"/>
        <v>#N/A</v>
      </c>
    </row>
    <row r="8540" spans="1:6" x14ac:dyDescent="0.25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8" t="e">
        <f t="shared" si="674"/>
        <v>#N/A</v>
      </c>
    </row>
    <row r="8541" spans="1:6" x14ac:dyDescent="0.25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8" t="e">
        <f t="shared" si="674"/>
        <v>#N/A</v>
      </c>
    </row>
    <row r="8542" spans="1:6" x14ac:dyDescent="0.25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8" t="e">
        <f t="shared" si="674"/>
        <v>#N/A</v>
      </c>
    </row>
    <row r="8543" spans="1:6" x14ac:dyDescent="0.25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8" t="e">
        <f t="shared" si="674"/>
        <v>#N/A</v>
      </c>
    </row>
    <row r="8544" spans="1:6" x14ac:dyDescent="0.25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8" t="e">
        <f t="shared" si="674"/>
        <v>#N/A</v>
      </c>
    </row>
    <row r="8545" spans="1:6" x14ac:dyDescent="0.25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8" t="e">
        <f t="shared" si="674"/>
        <v>#N/A</v>
      </c>
    </row>
    <row r="8546" spans="1:6" x14ac:dyDescent="0.25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8" t="e">
        <f t="shared" si="674"/>
        <v>#N/A</v>
      </c>
    </row>
    <row r="8547" spans="1:6" x14ac:dyDescent="0.25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8" t="e">
        <f t="shared" si="674"/>
        <v>#N/A</v>
      </c>
    </row>
    <row r="8548" spans="1:6" x14ac:dyDescent="0.25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8" t="e">
        <f t="shared" si="674"/>
        <v>#N/A</v>
      </c>
    </row>
    <row r="8549" spans="1:6" x14ac:dyDescent="0.25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8" t="e">
        <f t="shared" si="674"/>
        <v>#N/A</v>
      </c>
    </row>
    <row r="8550" spans="1:6" x14ac:dyDescent="0.25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8" t="e">
        <f t="shared" si="674"/>
        <v>#N/A</v>
      </c>
    </row>
    <row r="8551" spans="1:6" x14ac:dyDescent="0.25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8" t="e">
        <f t="shared" si="674"/>
        <v>#N/A</v>
      </c>
    </row>
    <row r="8552" spans="1:6" x14ac:dyDescent="0.25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8" t="e">
        <f t="shared" si="674"/>
        <v>#N/A</v>
      </c>
    </row>
    <row r="8553" spans="1:6" x14ac:dyDescent="0.25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8" t="e">
        <f t="shared" si="674"/>
        <v>#N/A</v>
      </c>
    </row>
    <row r="8554" spans="1:6" x14ac:dyDescent="0.25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8" t="e">
        <f t="shared" si="674"/>
        <v>#N/A</v>
      </c>
    </row>
    <row r="8555" spans="1:6" x14ac:dyDescent="0.25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8" t="e">
        <f t="shared" si="674"/>
        <v>#N/A</v>
      </c>
    </row>
    <row r="8556" spans="1:6" x14ac:dyDescent="0.25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8" t="e">
        <f t="shared" si="674"/>
        <v>#N/A</v>
      </c>
    </row>
    <row r="8557" spans="1:6" x14ac:dyDescent="0.25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8" t="e">
        <f t="shared" si="674"/>
        <v>#N/A</v>
      </c>
    </row>
    <row r="8558" spans="1:6" x14ac:dyDescent="0.25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8" t="e">
        <f t="shared" si="674"/>
        <v>#N/A</v>
      </c>
    </row>
    <row r="8559" spans="1:6" x14ac:dyDescent="0.25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8" t="e">
        <f t="shared" si="674"/>
        <v>#N/A</v>
      </c>
    </row>
    <row r="8560" spans="1:6" x14ac:dyDescent="0.25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8" t="e">
        <f t="shared" si="674"/>
        <v>#N/A</v>
      </c>
    </row>
    <row r="8561" spans="1:6" x14ac:dyDescent="0.25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8" t="e">
        <f t="shared" si="674"/>
        <v>#N/A</v>
      </c>
    </row>
    <row r="8562" spans="1:6" x14ac:dyDescent="0.25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8" t="e">
        <f t="shared" si="674"/>
        <v>#N/A</v>
      </c>
    </row>
    <row r="8563" spans="1:6" x14ac:dyDescent="0.25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8" t="e">
        <f t="shared" si="674"/>
        <v>#N/A</v>
      </c>
    </row>
    <row r="8564" spans="1:6" x14ac:dyDescent="0.25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8" t="e">
        <f t="shared" si="674"/>
        <v>#N/A</v>
      </c>
    </row>
    <row r="8565" spans="1:6" x14ac:dyDescent="0.25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8" t="e">
        <f t="shared" si="674"/>
        <v>#N/A</v>
      </c>
    </row>
    <row r="8566" spans="1:6" x14ac:dyDescent="0.25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8" t="e">
        <f t="shared" si="674"/>
        <v>#N/A</v>
      </c>
    </row>
    <row r="8567" spans="1:6" x14ac:dyDescent="0.25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8" t="e">
        <f t="shared" si="674"/>
        <v>#N/A</v>
      </c>
    </row>
    <row r="8568" spans="1:6" x14ac:dyDescent="0.25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8" t="e">
        <f t="shared" si="674"/>
        <v>#N/A</v>
      </c>
    </row>
    <row r="8569" spans="1:6" x14ac:dyDescent="0.25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8" t="e">
        <f t="shared" si="674"/>
        <v>#N/A</v>
      </c>
    </row>
    <row r="8570" spans="1:6" x14ac:dyDescent="0.25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8" t="e">
        <f t="shared" si="674"/>
        <v>#N/A</v>
      </c>
    </row>
    <row r="8571" spans="1:6" x14ac:dyDescent="0.25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8" t="e">
        <f t="shared" si="674"/>
        <v>#N/A</v>
      </c>
    </row>
    <row r="8572" spans="1:6" x14ac:dyDescent="0.25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8" t="e">
        <f t="shared" si="674"/>
        <v>#N/A</v>
      </c>
    </row>
    <row r="8573" spans="1:6" x14ac:dyDescent="0.25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8" t="e">
        <f t="shared" si="674"/>
        <v>#N/A</v>
      </c>
    </row>
    <row r="8574" spans="1:6" x14ac:dyDescent="0.25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8" t="e">
        <f t="shared" si="674"/>
        <v>#N/A</v>
      </c>
    </row>
    <row r="8575" spans="1:6" x14ac:dyDescent="0.25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8" t="e">
        <f t="shared" si="674"/>
        <v>#N/A</v>
      </c>
    </row>
    <row r="8576" spans="1:6" x14ac:dyDescent="0.25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8" t="e">
        <f t="shared" si="674"/>
        <v>#N/A</v>
      </c>
    </row>
    <row r="8577" spans="1:6" x14ac:dyDescent="0.25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8" t="e">
        <f t="shared" si="674"/>
        <v>#N/A</v>
      </c>
    </row>
    <row r="8578" spans="1:6" x14ac:dyDescent="0.25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8" t="e">
        <f t="shared" si="674"/>
        <v>#N/A</v>
      </c>
    </row>
    <row r="8579" spans="1:6" x14ac:dyDescent="0.25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8" t="e">
        <f t="shared" si="674"/>
        <v>#N/A</v>
      </c>
    </row>
    <row r="8580" spans="1:6" x14ac:dyDescent="0.25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8" t="e">
        <f t="shared" si="674"/>
        <v>#N/A</v>
      </c>
    </row>
    <row r="8581" spans="1:6" x14ac:dyDescent="0.25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8" t="e">
        <f t="shared" si="674"/>
        <v>#N/A</v>
      </c>
    </row>
    <row r="8582" spans="1:6" x14ac:dyDescent="0.25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8" t="e">
        <f t="shared" si="674"/>
        <v>#N/A</v>
      </c>
    </row>
    <row r="8583" spans="1:6" x14ac:dyDescent="0.25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8" t="e">
        <f t="shared" si="674"/>
        <v>#N/A</v>
      </c>
    </row>
    <row r="8584" spans="1:6" x14ac:dyDescent="0.25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8" t="e">
        <f t="shared" si="674"/>
        <v>#N/A</v>
      </c>
    </row>
    <row r="8585" spans="1:6" x14ac:dyDescent="0.25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8" t="e">
        <f t="shared" si="674"/>
        <v>#N/A</v>
      </c>
    </row>
    <row r="8586" spans="1:6" x14ac:dyDescent="0.25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8" t="e">
        <f t="shared" ref="F8586:F8649" si="679">E8586*SUM(P8586:Q8586)</f>
        <v>#N/A</v>
      </c>
    </row>
    <row r="8587" spans="1:6" x14ac:dyDescent="0.25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8" t="e">
        <f t="shared" si="679"/>
        <v>#N/A</v>
      </c>
    </row>
    <row r="8588" spans="1:6" x14ac:dyDescent="0.25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8" t="e">
        <f t="shared" si="679"/>
        <v>#N/A</v>
      </c>
    </row>
    <row r="8589" spans="1:6" x14ac:dyDescent="0.25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8" t="e">
        <f t="shared" si="679"/>
        <v>#N/A</v>
      </c>
    </row>
    <row r="8590" spans="1:6" x14ac:dyDescent="0.25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8" t="e">
        <f t="shared" si="679"/>
        <v>#N/A</v>
      </c>
    </row>
    <row r="8591" spans="1:6" x14ac:dyDescent="0.25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8" t="e">
        <f t="shared" si="679"/>
        <v>#N/A</v>
      </c>
    </row>
    <row r="8592" spans="1:6" x14ac:dyDescent="0.25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8" t="e">
        <f t="shared" si="679"/>
        <v>#N/A</v>
      </c>
    </row>
    <row r="8593" spans="1:6" x14ac:dyDescent="0.25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8" t="e">
        <f t="shared" si="679"/>
        <v>#N/A</v>
      </c>
    </row>
    <row r="8594" spans="1:6" x14ac:dyDescent="0.25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8" t="e">
        <f t="shared" si="679"/>
        <v>#N/A</v>
      </c>
    </row>
    <row r="8595" spans="1:6" x14ac:dyDescent="0.25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8" t="e">
        <f t="shared" si="679"/>
        <v>#N/A</v>
      </c>
    </row>
    <row r="8596" spans="1:6" x14ac:dyDescent="0.25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8" t="e">
        <f t="shared" si="679"/>
        <v>#N/A</v>
      </c>
    </row>
    <row r="8597" spans="1:6" x14ac:dyDescent="0.25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8" t="e">
        <f t="shared" si="679"/>
        <v>#N/A</v>
      </c>
    </row>
    <row r="8598" spans="1:6" x14ac:dyDescent="0.25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8" t="e">
        <f t="shared" si="679"/>
        <v>#N/A</v>
      </c>
    </row>
    <row r="8599" spans="1:6" x14ac:dyDescent="0.25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8" t="e">
        <f t="shared" si="679"/>
        <v>#N/A</v>
      </c>
    </row>
    <row r="8600" spans="1:6" x14ac:dyDescent="0.25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8" t="e">
        <f t="shared" si="679"/>
        <v>#N/A</v>
      </c>
    </row>
    <row r="8601" spans="1:6" x14ac:dyDescent="0.25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8" t="e">
        <f t="shared" si="679"/>
        <v>#N/A</v>
      </c>
    </row>
    <row r="8602" spans="1:6" x14ac:dyDescent="0.25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8" t="e">
        <f t="shared" si="679"/>
        <v>#N/A</v>
      </c>
    </row>
    <row r="8603" spans="1:6" x14ac:dyDescent="0.25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8" t="e">
        <f t="shared" si="679"/>
        <v>#N/A</v>
      </c>
    </row>
    <row r="8604" spans="1:6" x14ac:dyDescent="0.25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8" t="e">
        <f t="shared" si="679"/>
        <v>#N/A</v>
      </c>
    </row>
    <row r="8605" spans="1:6" x14ac:dyDescent="0.25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8" t="e">
        <f t="shared" si="679"/>
        <v>#N/A</v>
      </c>
    </row>
    <row r="8606" spans="1:6" x14ac:dyDescent="0.25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8" t="e">
        <f t="shared" si="679"/>
        <v>#N/A</v>
      </c>
    </row>
    <row r="8607" spans="1:6" x14ac:dyDescent="0.25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8" t="e">
        <f t="shared" si="679"/>
        <v>#N/A</v>
      </c>
    </row>
    <row r="8608" spans="1:6" x14ac:dyDescent="0.25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8" t="e">
        <f t="shared" si="679"/>
        <v>#N/A</v>
      </c>
    </row>
    <row r="8609" spans="1:6" x14ac:dyDescent="0.25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8" t="e">
        <f t="shared" si="679"/>
        <v>#N/A</v>
      </c>
    </row>
    <row r="8610" spans="1:6" x14ac:dyDescent="0.25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8" t="e">
        <f t="shared" si="679"/>
        <v>#N/A</v>
      </c>
    </row>
    <row r="8611" spans="1:6" x14ac:dyDescent="0.25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8" t="e">
        <f t="shared" si="679"/>
        <v>#N/A</v>
      </c>
    </row>
    <row r="8612" spans="1:6" x14ac:dyDescent="0.25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8" t="e">
        <f t="shared" si="679"/>
        <v>#N/A</v>
      </c>
    </row>
    <row r="8613" spans="1:6" x14ac:dyDescent="0.25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8" t="e">
        <f t="shared" si="679"/>
        <v>#N/A</v>
      </c>
    </row>
    <row r="8614" spans="1:6" x14ac:dyDescent="0.25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8" t="e">
        <f t="shared" si="679"/>
        <v>#N/A</v>
      </c>
    </row>
    <row r="8615" spans="1:6" x14ac:dyDescent="0.25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8" t="e">
        <f t="shared" si="679"/>
        <v>#N/A</v>
      </c>
    </row>
    <row r="8616" spans="1:6" x14ac:dyDescent="0.25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8" t="e">
        <f t="shared" si="679"/>
        <v>#N/A</v>
      </c>
    </row>
    <row r="8617" spans="1:6" x14ac:dyDescent="0.25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8" t="e">
        <f t="shared" si="679"/>
        <v>#N/A</v>
      </c>
    </row>
    <row r="8618" spans="1:6" x14ac:dyDescent="0.25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8" t="e">
        <f t="shared" si="679"/>
        <v>#N/A</v>
      </c>
    </row>
    <row r="8619" spans="1:6" x14ac:dyDescent="0.25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8" t="e">
        <f t="shared" si="679"/>
        <v>#N/A</v>
      </c>
    </row>
    <row r="8620" spans="1:6" x14ac:dyDescent="0.25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8" t="e">
        <f t="shared" si="679"/>
        <v>#N/A</v>
      </c>
    </row>
    <row r="8621" spans="1:6" x14ac:dyDescent="0.25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8" t="e">
        <f t="shared" si="679"/>
        <v>#N/A</v>
      </c>
    </row>
    <row r="8622" spans="1:6" x14ac:dyDescent="0.25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8" t="e">
        <f t="shared" si="679"/>
        <v>#N/A</v>
      </c>
    </row>
    <row r="8623" spans="1:6" x14ac:dyDescent="0.25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8" t="e">
        <f t="shared" si="679"/>
        <v>#N/A</v>
      </c>
    </row>
    <row r="8624" spans="1:6" x14ac:dyDescent="0.25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8" t="e">
        <f t="shared" si="679"/>
        <v>#N/A</v>
      </c>
    </row>
    <row r="8625" spans="1:6" x14ac:dyDescent="0.25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8" t="e">
        <f t="shared" si="679"/>
        <v>#N/A</v>
      </c>
    </row>
    <row r="8626" spans="1:6" x14ac:dyDescent="0.25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8" t="e">
        <f t="shared" si="679"/>
        <v>#N/A</v>
      </c>
    </row>
    <row r="8627" spans="1:6" x14ac:dyDescent="0.25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8" t="e">
        <f t="shared" si="679"/>
        <v>#N/A</v>
      </c>
    </row>
    <row r="8628" spans="1:6" x14ac:dyDescent="0.25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8" t="e">
        <f t="shared" si="679"/>
        <v>#N/A</v>
      </c>
    </row>
    <row r="8629" spans="1:6" x14ac:dyDescent="0.25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8" t="e">
        <f t="shared" si="679"/>
        <v>#N/A</v>
      </c>
    </row>
    <row r="8630" spans="1:6" x14ac:dyDescent="0.25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8" t="e">
        <f t="shared" si="679"/>
        <v>#N/A</v>
      </c>
    </row>
    <row r="8631" spans="1:6" x14ac:dyDescent="0.25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8" t="e">
        <f t="shared" si="679"/>
        <v>#N/A</v>
      </c>
    </row>
    <row r="8632" spans="1:6" x14ac:dyDescent="0.25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8" t="e">
        <f t="shared" si="679"/>
        <v>#N/A</v>
      </c>
    </row>
    <row r="8633" spans="1:6" x14ac:dyDescent="0.25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8" t="e">
        <f t="shared" si="679"/>
        <v>#N/A</v>
      </c>
    </row>
    <row r="8634" spans="1:6" x14ac:dyDescent="0.25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8" t="e">
        <f t="shared" si="679"/>
        <v>#N/A</v>
      </c>
    </row>
    <row r="8635" spans="1:6" x14ac:dyDescent="0.25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8" t="e">
        <f t="shared" si="679"/>
        <v>#N/A</v>
      </c>
    </row>
    <row r="8636" spans="1:6" x14ac:dyDescent="0.25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8" t="e">
        <f t="shared" si="679"/>
        <v>#N/A</v>
      </c>
    </row>
    <row r="8637" spans="1:6" x14ac:dyDescent="0.25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8" t="e">
        <f t="shared" si="679"/>
        <v>#N/A</v>
      </c>
    </row>
    <row r="8638" spans="1:6" x14ac:dyDescent="0.25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8" t="e">
        <f t="shared" si="679"/>
        <v>#N/A</v>
      </c>
    </row>
    <row r="8639" spans="1:6" x14ac:dyDescent="0.25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8" t="e">
        <f t="shared" si="679"/>
        <v>#N/A</v>
      </c>
    </row>
    <row r="8640" spans="1:6" x14ac:dyDescent="0.25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8" t="e">
        <f t="shared" si="679"/>
        <v>#N/A</v>
      </c>
    </row>
    <row r="8641" spans="1:6" x14ac:dyDescent="0.25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8" t="e">
        <f t="shared" si="679"/>
        <v>#N/A</v>
      </c>
    </row>
    <row r="8642" spans="1:6" x14ac:dyDescent="0.25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8" t="e">
        <f t="shared" si="679"/>
        <v>#N/A</v>
      </c>
    </row>
    <row r="8643" spans="1:6" x14ac:dyDescent="0.25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8" t="e">
        <f t="shared" si="679"/>
        <v>#N/A</v>
      </c>
    </row>
    <row r="8644" spans="1:6" x14ac:dyDescent="0.25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8" t="e">
        <f t="shared" si="679"/>
        <v>#N/A</v>
      </c>
    </row>
    <row r="8645" spans="1:6" x14ac:dyDescent="0.25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8" t="e">
        <f t="shared" si="679"/>
        <v>#N/A</v>
      </c>
    </row>
    <row r="8646" spans="1:6" x14ac:dyDescent="0.25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8" t="e">
        <f t="shared" si="679"/>
        <v>#N/A</v>
      </c>
    </row>
    <row r="8647" spans="1:6" x14ac:dyDescent="0.25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8" t="e">
        <f t="shared" si="679"/>
        <v>#N/A</v>
      </c>
    </row>
    <row r="8648" spans="1:6" x14ac:dyDescent="0.25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8" t="e">
        <f t="shared" si="679"/>
        <v>#N/A</v>
      </c>
    </row>
    <row r="8649" spans="1:6" x14ac:dyDescent="0.25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8" t="e">
        <f t="shared" si="679"/>
        <v>#N/A</v>
      </c>
    </row>
    <row r="8650" spans="1:6" x14ac:dyDescent="0.25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8" t="e">
        <f t="shared" ref="F8650:F8713" si="684">E8650*SUM(P8650:Q8650)</f>
        <v>#N/A</v>
      </c>
    </row>
    <row r="8651" spans="1:6" x14ac:dyDescent="0.25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8" t="e">
        <f t="shared" si="684"/>
        <v>#N/A</v>
      </c>
    </row>
    <row r="8652" spans="1:6" x14ac:dyDescent="0.25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8" t="e">
        <f t="shared" si="684"/>
        <v>#N/A</v>
      </c>
    </row>
    <row r="8653" spans="1:6" x14ac:dyDescent="0.25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8" t="e">
        <f t="shared" si="684"/>
        <v>#N/A</v>
      </c>
    </row>
    <row r="8654" spans="1:6" x14ac:dyDescent="0.25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8" t="e">
        <f t="shared" si="684"/>
        <v>#N/A</v>
      </c>
    </row>
    <row r="8655" spans="1:6" x14ac:dyDescent="0.25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8" t="e">
        <f t="shared" si="684"/>
        <v>#N/A</v>
      </c>
    </row>
    <row r="8656" spans="1:6" x14ac:dyDescent="0.25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8" t="e">
        <f t="shared" si="684"/>
        <v>#N/A</v>
      </c>
    </row>
    <row r="8657" spans="1:6" x14ac:dyDescent="0.25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8" t="e">
        <f t="shared" si="684"/>
        <v>#N/A</v>
      </c>
    </row>
    <row r="8658" spans="1:6" x14ac:dyDescent="0.25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8" t="e">
        <f t="shared" si="684"/>
        <v>#N/A</v>
      </c>
    </row>
    <row r="8659" spans="1:6" x14ac:dyDescent="0.25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8" t="e">
        <f t="shared" si="684"/>
        <v>#N/A</v>
      </c>
    </row>
    <row r="8660" spans="1:6" x14ac:dyDescent="0.25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8" t="e">
        <f t="shared" si="684"/>
        <v>#N/A</v>
      </c>
    </row>
    <row r="8661" spans="1:6" x14ac:dyDescent="0.25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8" t="e">
        <f t="shared" si="684"/>
        <v>#N/A</v>
      </c>
    </row>
    <row r="8662" spans="1:6" x14ac:dyDescent="0.25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8" t="e">
        <f t="shared" si="684"/>
        <v>#N/A</v>
      </c>
    </row>
    <row r="8663" spans="1:6" x14ac:dyDescent="0.25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8" t="e">
        <f t="shared" si="684"/>
        <v>#N/A</v>
      </c>
    </row>
    <row r="8664" spans="1:6" x14ac:dyDescent="0.25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8" t="e">
        <f t="shared" si="684"/>
        <v>#N/A</v>
      </c>
    </row>
    <row r="8665" spans="1:6" x14ac:dyDescent="0.25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8" t="e">
        <f t="shared" si="684"/>
        <v>#N/A</v>
      </c>
    </row>
    <row r="8666" spans="1:6" x14ac:dyDescent="0.25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8" t="e">
        <f t="shared" si="684"/>
        <v>#N/A</v>
      </c>
    </row>
    <row r="8667" spans="1:6" x14ac:dyDescent="0.25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8" t="e">
        <f t="shared" si="684"/>
        <v>#N/A</v>
      </c>
    </row>
    <row r="8668" spans="1:6" x14ac:dyDescent="0.25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8" t="e">
        <f t="shared" si="684"/>
        <v>#N/A</v>
      </c>
    </row>
    <row r="8669" spans="1:6" x14ac:dyDescent="0.25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8" t="e">
        <f t="shared" si="684"/>
        <v>#N/A</v>
      </c>
    </row>
    <row r="8670" spans="1:6" x14ac:dyDescent="0.25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8" t="e">
        <f t="shared" si="684"/>
        <v>#N/A</v>
      </c>
    </row>
    <row r="8671" spans="1:6" x14ac:dyDescent="0.25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8" t="e">
        <f t="shared" si="684"/>
        <v>#N/A</v>
      </c>
    </row>
    <row r="8672" spans="1:6" x14ac:dyDescent="0.25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8" t="e">
        <f t="shared" si="684"/>
        <v>#N/A</v>
      </c>
    </row>
    <row r="8673" spans="1:6" x14ac:dyDescent="0.25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8" t="e">
        <f t="shared" si="684"/>
        <v>#N/A</v>
      </c>
    </row>
    <row r="8674" spans="1:6" x14ac:dyDescent="0.25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8" t="e">
        <f t="shared" si="684"/>
        <v>#N/A</v>
      </c>
    </row>
    <row r="8675" spans="1:6" x14ac:dyDescent="0.25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8" t="e">
        <f t="shared" si="684"/>
        <v>#N/A</v>
      </c>
    </row>
    <row r="8676" spans="1:6" x14ac:dyDescent="0.25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8" t="e">
        <f t="shared" si="684"/>
        <v>#N/A</v>
      </c>
    </row>
    <row r="8677" spans="1:6" x14ac:dyDescent="0.25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8" t="e">
        <f t="shared" si="684"/>
        <v>#N/A</v>
      </c>
    </row>
    <row r="8678" spans="1:6" x14ac:dyDescent="0.25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8" t="e">
        <f t="shared" si="684"/>
        <v>#N/A</v>
      </c>
    </row>
    <row r="8679" spans="1:6" x14ac:dyDescent="0.25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8" t="e">
        <f t="shared" si="684"/>
        <v>#N/A</v>
      </c>
    </row>
    <row r="8680" spans="1:6" x14ac:dyDescent="0.25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8" t="e">
        <f t="shared" si="684"/>
        <v>#N/A</v>
      </c>
    </row>
    <row r="8681" spans="1:6" x14ac:dyDescent="0.25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8" t="e">
        <f t="shared" si="684"/>
        <v>#N/A</v>
      </c>
    </row>
    <row r="8682" spans="1:6" x14ac:dyDescent="0.25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8" t="e">
        <f t="shared" si="684"/>
        <v>#N/A</v>
      </c>
    </row>
    <row r="8683" spans="1:6" x14ac:dyDescent="0.25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8" t="e">
        <f t="shared" si="684"/>
        <v>#N/A</v>
      </c>
    </row>
    <row r="8684" spans="1:6" x14ac:dyDescent="0.25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8" t="e">
        <f t="shared" si="684"/>
        <v>#N/A</v>
      </c>
    </row>
    <row r="8685" spans="1:6" x14ac:dyDescent="0.25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8" t="e">
        <f t="shared" si="684"/>
        <v>#N/A</v>
      </c>
    </row>
    <row r="8686" spans="1:6" x14ac:dyDescent="0.25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8" t="e">
        <f t="shared" si="684"/>
        <v>#N/A</v>
      </c>
    </row>
    <row r="8687" spans="1:6" x14ac:dyDescent="0.25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8" t="e">
        <f t="shared" si="684"/>
        <v>#N/A</v>
      </c>
    </row>
    <row r="8688" spans="1:6" x14ac:dyDescent="0.25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8" t="e">
        <f t="shared" si="684"/>
        <v>#N/A</v>
      </c>
    </row>
    <row r="8689" spans="1:6" x14ac:dyDescent="0.25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8" t="e">
        <f t="shared" si="684"/>
        <v>#N/A</v>
      </c>
    </row>
    <row r="8690" spans="1:6" x14ac:dyDescent="0.25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8" t="e">
        <f t="shared" si="684"/>
        <v>#N/A</v>
      </c>
    </row>
    <row r="8691" spans="1:6" x14ac:dyDescent="0.25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8" t="e">
        <f t="shared" si="684"/>
        <v>#N/A</v>
      </c>
    </row>
    <row r="8692" spans="1:6" x14ac:dyDescent="0.25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8" t="e">
        <f t="shared" si="684"/>
        <v>#N/A</v>
      </c>
    </row>
    <row r="8693" spans="1:6" x14ac:dyDescent="0.25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8" t="e">
        <f t="shared" si="684"/>
        <v>#N/A</v>
      </c>
    </row>
    <row r="8694" spans="1:6" x14ac:dyDescent="0.25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8" t="e">
        <f t="shared" si="684"/>
        <v>#N/A</v>
      </c>
    </row>
    <row r="8695" spans="1:6" x14ac:dyDescent="0.25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8" t="e">
        <f t="shared" si="684"/>
        <v>#N/A</v>
      </c>
    </row>
    <row r="8696" spans="1:6" x14ac:dyDescent="0.25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8" t="e">
        <f t="shared" si="684"/>
        <v>#N/A</v>
      </c>
    </row>
    <row r="8697" spans="1:6" x14ac:dyDescent="0.25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8" t="e">
        <f t="shared" si="684"/>
        <v>#N/A</v>
      </c>
    </row>
    <row r="8698" spans="1:6" x14ac:dyDescent="0.25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8" t="e">
        <f t="shared" si="684"/>
        <v>#N/A</v>
      </c>
    </row>
    <row r="8699" spans="1:6" x14ac:dyDescent="0.25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8" t="e">
        <f t="shared" si="684"/>
        <v>#N/A</v>
      </c>
    </row>
    <row r="8700" spans="1:6" x14ac:dyDescent="0.25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8" t="e">
        <f t="shared" si="684"/>
        <v>#N/A</v>
      </c>
    </row>
    <row r="8701" spans="1:6" x14ac:dyDescent="0.25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8" t="e">
        <f t="shared" si="684"/>
        <v>#N/A</v>
      </c>
    </row>
    <row r="8702" spans="1:6" x14ac:dyDescent="0.25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8" t="e">
        <f t="shared" si="684"/>
        <v>#N/A</v>
      </c>
    </row>
    <row r="8703" spans="1:6" x14ac:dyDescent="0.25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8" t="e">
        <f t="shared" si="684"/>
        <v>#N/A</v>
      </c>
    </row>
    <row r="8704" spans="1:6" x14ac:dyDescent="0.25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8" t="e">
        <f t="shared" si="684"/>
        <v>#N/A</v>
      </c>
    </row>
    <row r="8705" spans="1:6" x14ac:dyDescent="0.25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8" t="e">
        <f t="shared" si="684"/>
        <v>#N/A</v>
      </c>
    </row>
    <row r="8706" spans="1:6" x14ac:dyDescent="0.25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8" t="e">
        <f t="shared" si="684"/>
        <v>#N/A</v>
      </c>
    </row>
    <row r="8707" spans="1:6" x14ac:dyDescent="0.25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8" t="e">
        <f t="shared" si="684"/>
        <v>#N/A</v>
      </c>
    </row>
    <row r="8708" spans="1:6" x14ac:dyDescent="0.25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8" t="e">
        <f t="shared" si="684"/>
        <v>#N/A</v>
      </c>
    </row>
    <row r="8709" spans="1:6" x14ac:dyDescent="0.25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8" t="e">
        <f t="shared" si="684"/>
        <v>#N/A</v>
      </c>
    </row>
    <row r="8710" spans="1:6" x14ac:dyDescent="0.25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8" t="e">
        <f t="shared" si="684"/>
        <v>#N/A</v>
      </c>
    </row>
    <row r="8711" spans="1:6" x14ac:dyDescent="0.25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8" t="e">
        <f t="shared" si="684"/>
        <v>#N/A</v>
      </c>
    </row>
    <row r="8712" spans="1:6" x14ac:dyDescent="0.25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8" t="e">
        <f t="shared" si="684"/>
        <v>#N/A</v>
      </c>
    </row>
    <row r="8713" spans="1:6" x14ac:dyDescent="0.25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8" t="e">
        <f t="shared" si="684"/>
        <v>#N/A</v>
      </c>
    </row>
    <row r="8714" spans="1:6" x14ac:dyDescent="0.25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8" t="e">
        <f t="shared" ref="F8714:F8777" si="689">E8714*SUM(P8714:Q8714)</f>
        <v>#N/A</v>
      </c>
    </row>
    <row r="8715" spans="1:6" x14ac:dyDescent="0.25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8" t="e">
        <f t="shared" si="689"/>
        <v>#N/A</v>
      </c>
    </row>
    <row r="8716" spans="1:6" x14ac:dyDescent="0.25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8" t="e">
        <f t="shared" si="689"/>
        <v>#N/A</v>
      </c>
    </row>
    <row r="8717" spans="1:6" x14ac:dyDescent="0.25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8" t="e">
        <f t="shared" si="689"/>
        <v>#N/A</v>
      </c>
    </row>
    <row r="8718" spans="1:6" x14ac:dyDescent="0.25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8" t="e">
        <f t="shared" si="689"/>
        <v>#N/A</v>
      </c>
    </row>
    <row r="8719" spans="1:6" x14ac:dyDescent="0.25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8" t="e">
        <f t="shared" si="689"/>
        <v>#N/A</v>
      </c>
    </row>
    <row r="8720" spans="1:6" x14ac:dyDescent="0.25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8" t="e">
        <f t="shared" si="689"/>
        <v>#N/A</v>
      </c>
    </row>
    <row r="8721" spans="1:6" x14ac:dyDescent="0.25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8" t="e">
        <f t="shared" si="689"/>
        <v>#N/A</v>
      </c>
    </row>
    <row r="8722" spans="1:6" x14ac:dyDescent="0.25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8" t="e">
        <f t="shared" si="689"/>
        <v>#N/A</v>
      </c>
    </row>
    <row r="8723" spans="1:6" x14ac:dyDescent="0.25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8" t="e">
        <f t="shared" si="689"/>
        <v>#N/A</v>
      </c>
    </row>
    <row r="8724" spans="1:6" x14ac:dyDescent="0.25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8" t="e">
        <f t="shared" si="689"/>
        <v>#N/A</v>
      </c>
    </row>
    <row r="8725" spans="1:6" x14ac:dyDescent="0.25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8" t="e">
        <f t="shared" si="689"/>
        <v>#N/A</v>
      </c>
    </row>
    <row r="8726" spans="1:6" x14ac:dyDescent="0.25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8" t="e">
        <f t="shared" si="689"/>
        <v>#N/A</v>
      </c>
    </row>
    <row r="8727" spans="1:6" x14ac:dyDescent="0.25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8" t="e">
        <f t="shared" si="689"/>
        <v>#N/A</v>
      </c>
    </row>
    <row r="8728" spans="1:6" x14ac:dyDescent="0.25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8" t="e">
        <f t="shared" si="689"/>
        <v>#N/A</v>
      </c>
    </row>
    <row r="8729" spans="1:6" x14ac:dyDescent="0.25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8" t="e">
        <f t="shared" si="689"/>
        <v>#N/A</v>
      </c>
    </row>
    <row r="8730" spans="1:6" x14ac:dyDescent="0.25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8" t="e">
        <f t="shared" si="689"/>
        <v>#N/A</v>
      </c>
    </row>
    <row r="8731" spans="1:6" x14ac:dyDescent="0.25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8" t="e">
        <f t="shared" si="689"/>
        <v>#N/A</v>
      </c>
    </row>
    <row r="8732" spans="1:6" x14ac:dyDescent="0.25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8" t="e">
        <f t="shared" si="689"/>
        <v>#N/A</v>
      </c>
    </row>
    <row r="8733" spans="1:6" x14ac:dyDescent="0.25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8" t="e">
        <f t="shared" si="689"/>
        <v>#N/A</v>
      </c>
    </row>
    <row r="8734" spans="1:6" x14ac:dyDescent="0.25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8" t="e">
        <f t="shared" si="689"/>
        <v>#N/A</v>
      </c>
    </row>
    <row r="8735" spans="1:6" x14ac:dyDescent="0.25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8" t="e">
        <f t="shared" si="689"/>
        <v>#N/A</v>
      </c>
    </row>
    <row r="8736" spans="1:6" x14ac:dyDescent="0.25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8" t="e">
        <f t="shared" si="689"/>
        <v>#N/A</v>
      </c>
    </row>
    <row r="8737" spans="1:6" x14ac:dyDescent="0.25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8" t="e">
        <f t="shared" si="689"/>
        <v>#N/A</v>
      </c>
    </row>
    <row r="8738" spans="1:6" x14ac:dyDescent="0.25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8" t="e">
        <f t="shared" si="689"/>
        <v>#N/A</v>
      </c>
    </row>
    <row r="8739" spans="1:6" x14ac:dyDescent="0.25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8" t="e">
        <f t="shared" si="689"/>
        <v>#N/A</v>
      </c>
    </row>
    <row r="8740" spans="1:6" x14ac:dyDescent="0.25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8" t="e">
        <f t="shared" si="689"/>
        <v>#N/A</v>
      </c>
    </row>
    <row r="8741" spans="1:6" x14ac:dyDescent="0.25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8" t="e">
        <f t="shared" si="689"/>
        <v>#N/A</v>
      </c>
    </row>
    <row r="8742" spans="1:6" x14ac:dyDescent="0.25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8" t="e">
        <f t="shared" si="689"/>
        <v>#N/A</v>
      </c>
    </row>
    <row r="8743" spans="1:6" x14ac:dyDescent="0.25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8" t="e">
        <f t="shared" si="689"/>
        <v>#N/A</v>
      </c>
    </row>
    <row r="8744" spans="1:6" x14ac:dyDescent="0.25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8" t="e">
        <f t="shared" si="689"/>
        <v>#N/A</v>
      </c>
    </row>
    <row r="8745" spans="1:6" x14ac:dyDescent="0.25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8" t="e">
        <f t="shared" si="689"/>
        <v>#N/A</v>
      </c>
    </row>
    <row r="8746" spans="1:6" x14ac:dyDescent="0.25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8" t="e">
        <f t="shared" si="689"/>
        <v>#N/A</v>
      </c>
    </row>
    <row r="8747" spans="1:6" x14ac:dyDescent="0.25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8" t="e">
        <f t="shared" si="689"/>
        <v>#N/A</v>
      </c>
    </row>
    <row r="8748" spans="1:6" x14ac:dyDescent="0.25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8" t="e">
        <f t="shared" si="689"/>
        <v>#N/A</v>
      </c>
    </row>
    <row r="8749" spans="1:6" x14ac:dyDescent="0.25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8" t="e">
        <f t="shared" si="689"/>
        <v>#N/A</v>
      </c>
    </row>
    <row r="8750" spans="1:6" x14ac:dyDescent="0.25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8" t="e">
        <f t="shared" si="689"/>
        <v>#N/A</v>
      </c>
    </row>
    <row r="8751" spans="1:6" x14ac:dyDescent="0.25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8" t="e">
        <f t="shared" si="689"/>
        <v>#N/A</v>
      </c>
    </row>
    <row r="8752" spans="1:6" x14ac:dyDescent="0.25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8" t="e">
        <f t="shared" si="689"/>
        <v>#N/A</v>
      </c>
    </row>
    <row r="8753" spans="1:6" x14ac:dyDescent="0.25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8" t="e">
        <f t="shared" si="689"/>
        <v>#N/A</v>
      </c>
    </row>
    <row r="8754" spans="1:6" x14ac:dyDescent="0.25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8" t="e">
        <f t="shared" si="689"/>
        <v>#N/A</v>
      </c>
    </row>
    <row r="8755" spans="1:6" x14ac:dyDescent="0.25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8" t="e">
        <f t="shared" si="689"/>
        <v>#N/A</v>
      </c>
    </row>
    <row r="8756" spans="1:6" x14ac:dyDescent="0.25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8" t="e">
        <f t="shared" si="689"/>
        <v>#N/A</v>
      </c>
    </row>
    <row r="8757" spans="1:6" x14ac:dyDescent="0.25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8" t="e">
        <f t="shared" si="689"/>
        <v>#N/A</v>
      </c>
    </row>
    <row r="8758" spans="1:6" x14ac:dyDescent="0.25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8" t="e">
        <f t="shared" si="689"/>
        <v>#N/A</v>
      </c>
    </row>
    <row r="8759" spans="1:6" x14ac:dyDescent="0.25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8" t="e">
        <f t="shared" si="689"/>
        <v>#N/A</v>
      </c>
    </row>
    <row r="8760" spans="1:6" x14ac:dyDescent="0.25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8" t="e">
        <f t="shared" si="689"/>
        <v>#N/A</v>
      </c>
    </row>
    <row r="8761" spans="1:6" x14ac:dyDescent="0.25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8" t="e">
        <f t="shared" si="689"/>
        <v>#N/A</v>
      </c>
    </row>
    <row r="8762" spans="1:6" x14ac:dyDescent="0.25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8" t="e">
        <f t="shared" si="689"/>
        <v>#N/A</v>
      </c>
    </row>
    <row r="8763" spans="1:6" x14ac:dyDescent="0.25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8" t="e">
        <f t="shared" si="689"/>
        <v>#N/A</v>
      </c>
    </row>
    <row r="8764" spans="1:6" x14ac:dyDescent="0.25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8" t="e">
        <f t="shared" si="689"/>
        <v>#N/A</v>
      </c>
    </row>
    <row r="8765" spans="1:6" x14ac:dyDescent="0.25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8" t="e">
        <f t="shared" si="689"/>
        <v>#N/A</v>
      </c>
    </row>
    <row r="8766" spans="1:6" x14ac:dyDescent="0.25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8" t="e">
        <f t="shared" si="689"/>
        <v>#N/A</v>
      </c>
    </row>
    <row r="8767" spans="1:6" x14ac:dyDescent="0.25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8" t="e">
        <f t="shared" si="689"/>
        <v>#N/A</v>
      </c>
    </row>
    <row r="8768" spans="1:6" x14ac:dyDescent="0.25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8" t="e">
        <f t="shared" si="689"/>
        <v>#N/A</v>
      </c>
    </row>
    <row r="8769" spans="1:6" x14ac:dyDescent="0.25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8" t="e">
        <f t="shared" si="689"/>
        <v>#N/A</v>
      </c>
    </row>
    <row r="8770" spans="1:6" x14ac:dyDescent="0.25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8" t="e">
        <f t="shared" si="689"/>
        <v>#N/A</v>
      </c>
    </row>
    <row r="8771" spans="1:6" x14ac:dyDescent="0.25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8" t="e">
        <f t="shared" si="689"/>
        <v>#N/A</v>
      </c>
    </row>
    <row r="8772" spans="1:6" x14ac:dyDescent="0.25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8" t="e">
        <f t="shared" si="689"/>
        <v>#N/A</v>
      </c>
    </row>
    <row r="8773" spans="1:6" x14ac:dyDescent="0.25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8" t="e">
        <f t="shared" si="689"/>
        <v>#N/A</v>
      </c>
    </row>
    <row r="8774" spans="1:6" x14ac:dyDescent="0.25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8" t="e">
        <f t="shared" si="689"/>
        <v>#N/A</v>
      </c>
    </row>
    <row r="8775" spans="1:6" x14ac:dyDescent="0.25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8" t="e">
        <f t="shared" si="689"/>
        <v>#N/A</v>
      </c>
    </row>
    <row r="8776" spans="1:6" x14ac:dyDescent="0.25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8" t="e">
        <f t="shared" si="689"/>
        <v>#N/A</v>
      </c>
    </row>
    <row r="8777" spans="1:6" x14ac:dyDescent="0.25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8" t="e">
        <f t="shared" si="689"/>
        <v>#N/A</v>
      </c>
    </row>
    <row r="8778" spans="1:6" x14ac:dyDescent="0.25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8" t="e">
        <f t="shared" ref="F8778:F8841" si="694">E8778*SUM(P8778:Q8778)</f>
        <v>#N/A</v>
      </c>
    </row>
    <row r="8779" spans="1:6" x14ac:dyDescent="0.25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8" t="e">
        <f t="shared" si="694"/>
        <v>#N/A</v>
      </c>
    </row>
    <row r="8780" spans="1:6" x14ac:dyDescent="0.25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8" t="e">
        <f t="shared" si="694"/>
        <v>#N/A</v>
      </c>
    </row>
    <row r="8781" spans="1:6" x14ac:dyDescent="0.25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8" t="e">
        <f t="shared" si="694"/>
        <v>#N/A</v>
      </c>
    </row>
    <row r="8782" spans="1:6" x14ac:dyDescent="0.25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8" t="e">
        <f t="shared" si="694"/>
        <v>#N/A</v>
      </c>
    </row>
    <row r="8783" spans="1:6" x14ac:dyDescent="0.25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8" t="e">
        <f t="shared" si="694"/>
        <v>#N/A</v>
      </c>
    </row>
    <row r="8784" spans="1:6" x14ac:dyDescent="0.25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8" t="e">
        <f t="shared" si="694"/>
        <v>#N/A</v>
      </c>
    </row>
    <row r="8785" spans="1:6" x14ac:dyDescent="0.25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8" t="e">
        <f t="shared" si="694"/>
        <v>#N/A</v>
      </c>
    </row>
    <row r="8786" spans="1:6" x14ac:dyDescent="0.25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8" t="e">
        <f t="shared" si="694"/>
        <v>#N/A</v>
      </c>
    </row>
    <row r="8787" spans="1:6" x14ac:dyDescent="0.25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8" t="e">
        <f t="shared" si="694"/>
        <v>#N/A</v>
      </c>
    </row>
    <row r="8788" spans="1:6" x14ac:dyDescent="0.25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8" t="e">
        <f t="shared" si="694"/>
        <v>#N/A</v>
      </c>
    </row>
    <row r="8789" spans="1:6" x14ac:dyDescent="0.25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8" t="e">
        <f t="shared" si="694"/>
        <v>#N/A</v>
      </c>
    </row>
    <row r="8790" spans="1:6" x14ac:dyDescent="0.25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8" t="e">
        <f t="shared" si="694"/>
        <v>#N/A</v>
      </c>
    </row>
    <row r="8791" spans="1:6" x14ac:dyDescent="0.25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8" t="e">
        <f t="shared" si="694"/>
        <v>#N/A</v>
      </c>
    </row>
    <row r="8792" spans="1:6" x14ac:dyDescent="0.25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8" t="e">
        <f t="shared" si="694"/>
        <v>#N/A</v>
      </c>
    </row>
    <row r="8793" spans="1:6" x14ac:dyDescent="0.25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8" t="e">
        <f t="shared" si="694"/>
        <v>#N/A</v>
      </c>
    </row>
    <row r="8794" spans="1:6" x14ac:dyDescent="0.25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8" t="e">
        <f t="shared" si="694"/>
        <v>#N/A</v>
      </c>
    </row>
    <row r="8795" spans="1:6" x14ac:dyDescent="0.25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8" t="e">
        <f t="shared" si="694"/>
        <v>#N/A</v>
      </c>
    </row>
    <row r="8796" spans="1:6" x14ac:dyDescent="0.25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8" t="e">
        <f t="shared" si="694"/>
        <v>#N/A</v>
      </c>
    </row>
    <row r="8797" spans="1:6" x14ac:dyDescent="0.25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8" t="e">
        <f t="shared" si="694"/>
        <v>#N/A</v>
      </c>
    </row>
    <row r="8798" spans="1:6" x14ac:dyDescent="0.25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8" t="e">
        <f t="shared" si="694"/>
        <v>#N/A</v>
      </c>
    </row>
    <row r="8799" spans="1:6" x14ac:dyDescent="0.25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8" t="e">
        <f t="shared" si="694"/>
        <v>#N/A</v>
      </c>
    </row>
    <row r="8800" spans="1:6" x14ac:dyDescent="0.25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8" t="e">
        <f t="shared" si="694"/>
        <v>#N/A</v>
      </c>
    </row>
    <row r="8801" spans="1:6" x14ac:dyDescent="0.25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8" t="e">
        <f t="shared" si="694"/>
        <v>#N/A</v>
      </c>
    </row>
    <row r="8802" spans="1:6" x14ac:dyDescent="0.25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8" t="e">
        <f t="shared" si="694"/>
        <v>#N/A</v>
      </c>
    </row>
    <row r="8803" spans="1:6" x14ac:dyDescent="0.25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8" t="e">
        <f t="shared" si="694"/>
        <v>#N/A</v>
      </c>
    </row>
    <row r="8804" spans="1:6" x14ac:dyDescent="0.25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8" t="e">
        <f t="shared" si="694"/>
        <v>#N/A</v>
      </c>
    </row>
    <row r="8805" spans="1:6" x14ac:dyDescent="0.25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8" t="e">
        <f t="shared" si="694"/>
        <v>#N/A</v>
      </c>
    </row>
    <row r="8806" spans="1:6" x14ac:dyDescent="0.25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8" t="e">
        <f t="shared" si="694"/>
        <v>#N/A</v>
      </c>
    </row>
    <row r="8807" spans="1:6" x14ac:dyDescent="0.25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8" t="e">
        <f t="shared" si="694"/>
        <v>#N/A</v>
      </c>
    </row>
    <row r="8808" spans="1:6" x14ac:dyDescent="0.25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8" t="e">
        <f t="shared" si="694"/>
        <v>#N/A</v>
      </c>
    </row>
    <row r="8809" spans="1:6" x14ac:dyDescent="0.25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8" t="e">
        <f t="shared" si="694"/>
        <v>#N/A</v>
      </c>
    </row>
    <row r="8810" spans="1:6" x14ac:dyDescent="0.25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8" t="e">
        <f t="shared" si="694"/>
        <v>#N/A</v>
      </c>
    </row>
    <row r="8811" spans="1:6" x14ac:dyDescent="0.25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8" t="e">
        <f t="shared" si="694"/>
        <v>#N/A</v>
      </c>
    </row>
    <row r="8812" spans="1:6" x14ac:dyDescent="0.25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8" t="e">
        <f t="shared" si="694"/>
        <v>#N/A</v>
      </c>
    </row>
    <row r="8813" spans="1:6" x14ac:dyDescent="0.25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8" t="e">
        <f t="shared" si="694"/>
        <v>#N/A</v>
      </c>
    </row>
    <row r="8814" spans="1:6" x14ac:dyDescent="0.25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8" t="e">
        <f t="shared" si="694"/>
        <v>#N/A</v>
      </c>
    </row>
    <row r="8815" spans="1:6" x14ac:dyDescent="0.25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8" t="e">
        <f t="shared" si="694"/>
        <v>#N/A</v>
      </c>
    </row>
    <row r="8816" spans="1:6" x14ac:dyDescent="0.25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8" t="e">
        <f t="shared" si="694"/>
        <v>#N/A</v>
      </c>
    </row>
    <row r="8817" spans="1:6" x14ac:dyDescent="0.25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8" t="e">
        <f t="shared" si="694"/>
        <v>#N/A</v>
      </c>
    </row>
    <row r="8818" spans="1:6" x14ac:dyDescent="0.25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8" t="e">
        <f t="shared" si="694"/>
        <v>#N/A</v>
      </c>
    </row>
    <row r="8819" spans="1:6" x14ac:dyDescent="0.25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8" t="e">
        <f t="shared" si="694"/>
        <v>#N/A</v>
      </c>
    </row>
    <row r="8820" spans="1:6" x14ac:dyDescent="0.25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8" t="e">
        <f t="shared" si="694"/>
        <v>#N/A</v>
      </c>
    </row>
    <row r="8821" spans="1:6" x14ac:dyDescent="0.25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8" t="e">
        <f t="shared" si="694"/>
        <v>#N/A</v>
      </c>
    </row>
    <row r="8822" spans="1:6" x14ac:dyDescent="0.25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8" t="e">
        <f t="shared" si="694"/>
        <v>#N/A</v>
      </c>
    </row>
    <row r="8823" spans="1:6" x14ac:dyDescent="0.25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8" t="e">
        <f t="shared" si="694"/>
        <v>#N/A</v>
      </c>
    </row>
    <row r="8824" spans="1:6" x14ac:dyDescent="0.25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8" t="e">
        <f t="shared" si="694"/>
        <v>#N/A</v>
      </c>
    </row>
    <row r="8825" spans="1:6" x14ac:dyDescent="0.25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8" t="e">
        <f t="shared" si="694"/>
        <v>#N/A</v>
      </c>
    </row>
    <row r="8826" spans="1:6" x14ac:dyDescent="0.25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8" t="e">
        <f t="shared" si="694"/>
        <v>#N/A</v>
      </c>
    </row>
    <row r="8827" spans="1:6" x14ac:dyDescent="0.25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8" t="e">
        <f t="shared" si="694"/>
        <v>#N/A</v>
      </c>
    </row>
    <row r="8828" spans="1:6" x14ac:dyDescent="0.25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8" t="e">
        <f t="shared" si="694"/>
        <v>#N/A</v>
      </c>
    </row>
    <row r="8829" spans="1:6" x14ac:dyDescent="0.25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8" t="e">
        <f t="shared" si="694"/>
        <v>#N/A</v>
      </c>
    </row>
    <row r="8830" spans="1:6" x14ac:dyDescent="0.25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8" t="e">
        <f t="shared" si="694"/>
        <v>#N/A</v>
      </c>
    </row>
    <row r="8831" spans="1:6" x14ac:dyDescent="0.25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8" t="e">
        <f t="shared" si="694"/>
        <v>#N/A</v>
      </c>
    </row>
    <row r="8832" spans="1:6" x14ac:dyDescent="0.25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8" t="e">
        <f t="shared" si="694"/>
        <v>#N/A</v>
      </c>
    </row>
    <row r="8833" spans="1:6" x14ac:dyDescent="0.25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8" t="e">
        <f t="shared" si="694"/>
        <v>#N/A</v>
      </c>
    </row>
    <row r="8834" spans="1:6" x14ac:dyDescent="0.25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8" t="e">
        <f t="shared" si="694"/>
        <v>#N/A</v>
      </c>
    </row>
    <row r="8835" spans="1:6" x14ac:dyDescent="0.25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8" t="e">
        <f t="shared" si="694"/>
        <v>#N/A</v>
      </c>
    </row>
    <row r="8836" spans="1:6" x14ac:dyDescent="0.25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8" t="e">
        <f t="shared" si="694"/>
        <v>#N/A</v>
      </c>
    </row>
    <row r="8837" spans="1:6" x14ac:dyDescent="0.25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8" t="e">
        <f t="shared" si="694"/>
        <v>#N/A</v>
      </c>
    </row>
    <row r="8838" spans="1:6" x14ac:dyDescent="0.25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8" t="e">
        <f t="shared" si="694"/>
        <v>#N/A</v>
      </c>
    </row>
    <row r="8839" spans="1:6" x14ac:dyDescent="0.25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8" t="e">
        <f t="shared" si="694"/>
        <v>#N/A</v>
      </c>
    </row>
    <row r="8840" spans="1:6" x14ac:dyDescent="0.25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8" t="e">
        <f t="shared" si="694"/>
        <v>#N/A</v>
      </c>
    </row>
    <row r="8841" spans="1:6" x14ac:dyDescent="0.25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8" t="e">
        <f t="shared" si="694"/>
        <v>#N/A</v>
      </c>
    </row>
    <row r="8842" spans="1:6" x14ac:dyDescent="0.25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8" t="e">
        <f t="shared" ref="F8842:F8905" si="699">E8842*SUM(P8842:Q8842)</f>
        <v>#N/A</v>
      </c>
    </row>
    <row r="8843" spans="1:6" x14ac:dyDescent="0.25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8" t="e">
        <f t="shared" si="699"/>
        <v>#N/A</v>
      </c>
    </row>
    <row r="8844" spans="1:6" x14ac:dyDescent="0.25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8" t="e">
        <f t="shared" si="699"/>
        <v>#N/A</v>
      </c>
    </row>
    <row r="8845" spans="1:6" x14ac:dyDescent="0.25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8" t="e">
        <f t="shared" si="699"/>
        <v>#N/A</v>
      </c>
    </row>
    <row r="8846" spans="1:6" x14ac:dyDescent="0.25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8" t="e">
        <f t="shared" si="699"/>
        <v>#N/A</v>
      </c>
    </row>
    <row r="8847" spans="1:6" x14ac:dyDescent="0.25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8" t="e">
        <f t="shared" si="699"/>
        <v>#N/A</v>
      </c>
    </row>
    <row r="8848" spans="1:6" x14ac:dyDescent="0.25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8" t="e">
        <f t="shared" si="699"/>
        <v>#N/A</v>
      </c>
    </row>
    <row r="8849" spans="1:6" x14ac:dyDescent="0.25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8" t="e">
        <f t="shared" si="699"/>
        <v>#N/A</v>
      </c>
    </row>
    <row r="8850" spans="1:6" x14ac:dyDescent="0.25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8" t="e">
        <f t="shared" si="699"/>
        <v>#N/A</v>
      </c>
    </row>
    <row r="8851" spans="1:6" x14ac:dyDescent="0.25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8" t="e">
        <f t="shared" si="699"/>
        <v>#N/A</v>
      </c>
    </row>
    <row r="8852" spans="1:6" x14ac:dyDescent="0.25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8" t="e">
        <f t="shared" si="699"/>
        <v>#N/A</v>
      </c>
    </row>
    <row r="8853" spans="1:6" x14ac:dyDescent="0.25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8" t="e">
        <f t="shared" si="699"/>
        <v>#N/A</v>
      </c>
    </row>
    <row r="8854" spans="1:6" x14ac:dyDescent="0.25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8" t="e">
        <f t="shared" si="699"/>
        <v>#N/A</v>
      </c>
    </row>
    <row r="8855" spans="1:6" x14ac:dyDescent="0.25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8" t="e">
        <f t="shared" si="699"/>
        <v>#N/A</v>
      </c>
    </row>
    <row r="8856" spans="1:6" x14ac:dyDescent="0.25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8" t="e">
        <f t="shared" si="699"/>
        <v>#N/A</v>
      </c>
    </row>
    <row r="8857" spans="1:6" x14ac:dyDescent="0.25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8" t="e">
        <f t="shared" si="699"/>
        <v>#N/A</v>
      </c>
    </row>
    <row r="8858" spans="1:6" x14ac:dyDescent="0.25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8" t="e">
        <f t="shared" si="699"/>
        <v>#N/A</v>
      </c>
    </row>
    <row r="8859" spans="1:6" x14ac:dyDescent="0.25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8" t="e">
        <f t="shared" si="699"/>
        <v>#N/A</v>
      </c>
    </row>
    <row r="8860" spans="1:6" x14ac:dyDescent="0.25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8" t="e">
        <f t="shared" si="699"/>
        <v>#N/A</v>
      </c>
    </row>
    <row r="8861" spans="1:6" x14ac:dyDescent="0.25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8" t="e">
        <f t="shared" si="699"/>
        <v>#N/A</v>
      </c>
    </row>
    <row r="8862" spans="1:6" x14ac:dyDescent="0.25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8" t="e">
        <f t="shared" si="699"/>
        <v>#N/A</v>
      </c>
    </row>
    <row r="8863" spans="1:6" x14ac:dyDescent="0.25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8" t="e">
        <f t="shared" si="699"/>
        <v>#N/A</v>
      </c>
    </row>
    <row r="8864" spans="1:6" x14ac:dyDescent="0.25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8" t="e">
        <f t="shared" si="699"/>
        <v>#N/A</v>
      </c>
    </row>
    <row r="8865" spans="1:6" x14ac:dyDescent="0.25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8" t="e">
        <f t="shared" si="699"/>
        <v>#N/A</v>
      </c>
    </row>
    <row r="8866" spans="1:6" x14ac:dyDescent="0.25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8" t="e">
        <f t="shared" si="699"/>
        <v>#N/A</v>
      </c>
    </row>
    <row r="8867" spans="1:6" x14ac:dyDescent="0.25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8" t="e">
        <f t="shared" si="699"/>
        <v>#N/A</v>
      </c>
    </row>
    <row r="8868" spans="1:6" x14ac:dyDescent="0.25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8" t="e">
        <f t="shared" si="699"/>
        <v>#N/A</v>
      </c>
    </row>
    <row r="8869" spans="1:6" x14ac:dyDescent="0.25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8" t="e">
        <f t="shared" si="699"/>
        <v>#N/A</v>
      </c>
    </row>
    <row r="8870" spans="1:6" x14ac:dyDescent="0.25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8" t="e">
        <f t="shared" si="699"/>
        <v>#N/A</v>
      </c>
    </row>
    <row r="8871" spans="1:6" x14ac:dyDescent="0.25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8" t="e">
        <f t="shared" si="699"/>
        <v>#N/A</v>
      </c>
    </row>
    <row r="8872" spans="1:6" x14ac:dyDescent="0.25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8" t="e">
        <f t="shared" si="699"/>
        <v>#N/A</v>
      </c>
    </row>
    <row r="8873" spans="1:6" x14ac:dyDescent="0.25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8" t="e">
        <f t="shared" si="699"/>
        <v>#N/A</v>
      </c>
    </row>
    <row r="8874" spans="1:6" x14ac:dyDescent="0.25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8" t="e">
        <f t="shared" si="699"/>
        <v>#N/A</v>
      </c>
    </row>
    <row r="8875" spans="1:6" x14ac:dyDescent="0.25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8" t="e">
        <f t="shared" si="699"/>
        <v>#N/A</v>
      </c>
    </row>
    <row r="8876" spans="1:6" x14ac:dyDescent="0.25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8" t="e">
        <f t="shared" si="699"/>
        <v>#N/A</v>
      </c>
    </row>
    <row r="8877" spans="1:6" x14ac:dyDescent="0.25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8" t="e">
        <f t="shared" si="699"/>
        <v>#N/A</v>
      </c>
    </row>
    <row r="8878" spans="1:6" x14ac:dyDescent="0.25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8" t="e">
        <f t="shared" si="699"/>
        <v>#N/A</v>
      </c>
    </row>
    <row r="8879" spans="1:6" x14ac:dyDescent="0.25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8" t="e">
        <f t="shared" si="699"/>
        <v>#N/A</v>
      </c>
    </row>
    <row r="8880" spans="1:6" x14ac:dyDescent="0.25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8" t="e">
        <f t="shared" si="699"/>
        <v>#N/A</v>
      </c>
    </row>
    <row r="8881" spans="1:6" x14ac:dyDescent="0.25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8" t="e">
        <f t="shared" si="699"/>
        <v>#N/A</v>
      </c>
    </row>
    <row r="8882" spans="1:6" x14ac:dyDescent="0.25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8" t="e">
        <f t="shared" si="699"/>
        <v>#N/A</v>
      </c>
    </row>
    <row r="8883" spans="1:6" x14ac:dyDescent="0.25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8" t="e">
        <f t="shared" si="699"/>
        <v>#N/A</v>
      </c>
    </row>
    <row r="8884" spans="1:6" x14ac:dyDescent="0.25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8" t="e">
        <f t="shared" si="699"/>
        <v>#N/A</v>
      </c>
    </row>
    <row r="8885" spans="1:6" x14ac:dyDescent="0.25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8" t="e">
        <f t="shared" si="699"/>
        <v>#N/A</v>
      </c>
    </row>
    <row r="8886" spans="1:6" x14ac:dyDescent="0.25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8" t="e">
        <f t="shared" si="699"/>
        <v>#N/A</v>
      </c>
    </row>
    <row r="8887" spans="1:6" x14ac:dyDescent="0.25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8" t="e">
        <f t="shared" si="699"/>
        <v>#N/A</v>
      </c>
    </row>
    <row r="8888" spans="1:6" x14ac:dyDescent="0.25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8" t="e">
        <f t="shared" si="699"/>
        <v>#N/A</v>
      </c>
    </row>
    <row r="8889" spans="1:6" x14ac:dyDescent="0.25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8" t="e">
        <f t="shared" si="699"/>
        <v>#N/A</v>
      </c>
    </row>
    <row r="8890" spans="1:6" x14ac:dyDescent="0.25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8" t="e">
        <f t="shared" si="699"/>
        <v>#N/A</v>
      </c>
    </row>
    <row r="8891" spans="1:6" x14ac:dyDescent="0.25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8" t="e">
        <f t="shared" si="699"/>
        <v>#N/A</v>
      </c>
    </row>
    <row r="8892" spans="1:6" x14ac:dyDescent="0.25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8" t="e">
        <f t="shared" si="699"/>
        <v>#N/A</v>
      </c>
    </row>
    <row r="8893" spans="1:6" x14ac:dyDescent="0.25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8" t="e">
        <f t="shared" si="699"/>
        <v>#N/A</v>
      </c>
    </row>
    <row r="8894" spans="1:6" x14ac:dyDescent="0.25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8" t="e">
        <f t="shared" si="699"/>
        <v>#N/A</v>
      </c>
    </row>
    <row r="8895" spans="1:6" x14ac:dyDescent="0.25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8" t="e">
        <f t="shared" si="699"/>
        <v>#N/A</v>
      </c>
    </row>
    <row r="8896" spans="1:6" x14ac:dyDescent="0.25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8" t="e">
        <f t="shared" si="699"/>
        <v>#N/A</v>
      </c>
    </row>
    <row r="8897" spans="1:6" x14ac:dyDescent="0.25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8" t="e">
        <f t="shared" si="699"/>
        <v>#N/A</v>
      </c>
    </row>
    <row r="8898" spans="1:6" x14ac:dyDescent="0.25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8" t="e">
        <f t="shared" si="699"/>
        <v>#N/A</v>
      </c>
    </row>
    <row r="8899" spans="1:6" x14ac:dyDescent="0.25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8" t="e">
        <f t="shared" si="699"/>
        <v>#N/A</v>
      </c>
    </row>
    <row r="8900" spans="1:6" x14ac:dyDescent="0.25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8" t="e">
        <f t="shared" si="699"/>
        <v>#N/A</v>
      </c>
    </row>
    <row r="8901" spans="1:6" x14ac:dyDescent="0.25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8" t="e">
        <f t="shared" si="699"/>
        <v>#N/A</v>
      </c>
    </row>
    <row r="8902" spans="1:6" x14ac:dyDescent="0.25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8" t="e">
        <f t="shared" si="699"/>
        <v>#N/A</v>
      </c>
    </row>
    <row r="8903" spans="1:6" x14ac:dyDescent="0.25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8" t="e">
        <f t="shared" si="699"/>
        <v>#N/A</v>
      </c>
    </row>
    <row r="8904" spans="1:6" x14ac:dyDescent="0.25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8" t="e">
        <f t="shared" si="699"/>
        <v>#N/A</v>
      </c>
    </row>
    <row r="8905" spans="1:6" x14ac:dyDescent="0.25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8" t="e">
        <f t="shared" si="699"/>
        <v>#N/A</v>
      </c>
    </row>
    <row r="8906" spans="1:6" x14ac:dyDescent="0.25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8" t="e">
        <f t="shared" ref="F8906:F8969" si="704">E8906*SUM(P8906:Q8906)</f>
        <v>#N/A</v>
      </c>
    </row>
    <row r="8907" spans="1:6" x14ac:dyDescent="0.25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8" t="e">
        <f t="shared" si="704"/>
        <v>#N/A</v>
      </c>
    </row>
    <row r="8908" spans="1:6" x14ac:dyDescent="0.25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8" t="e">
        <f t="shared" si="704"/>
        <v>#N/A</v>
      </c>
    </row>
    <row r="8909" spans="1:6" x14ac:dyDescent="0.25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8" t="e">
        <f t="shared" si="704"/>
        <v>#N/A</v>
      </c>
    </row>
    <row r="8910" spans="1:6" x14ac:dyDescent="0.25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8" t="e">
        <f t="shared" si="704"/>
        <v>#N/A</v>
      </c>
    </row>
    <row r="8911" spans="1:6" x14ac:dyDescent="0.25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8" t="e">
        <f t="shared" si="704"/>
        <v>#N/A</v>
      </c>
    </row>
    <row r="8912" spans="1:6" x14ac:dyDescent="0.25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8" t="e">
        <f t="shared" si="704"/>
        <v>#N/A</v>
      </c>
    </row>
    <row r="8913" spans="1:6" x14ac:dyDescent="0.25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8" t="e">
        <f t="shared" si="704"/>
        <v>#N/A</v>
      </c>
    </row>
    <row r="8914" spans="1:6" x14ac:dyDescent="0.25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8" t="e">
        <f t="shared" si="704"/>
        <v>#N/A</v>
      </c>
    </row>
    <row r="8915" spans="1:6" x14ac:dyDescent="0.25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8" t="e">
        <f t="shared" si="704"/>
        <v>#N/A</v>
      </c>
    </row>
    <row r="8916" spans="1:6" x14ac:dyDescent="0.25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8" t="e">
        <f t="shared" si="704"/>
        <v>#N/A</v>
      </c>
    </row>
    <row r="8917" spans="1:6" x14ac:dyDescent="0.25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8" t="e">
        <f t="shared" si="704"/>
        <v>#N/A</v>
      </c>
    </row>
    <row r="8918" spans="1:6" x14ac:dyDescent="0.25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8" t="e">
        <f t="shared" si="704"/>
        <v>#N/A</v>
      </c>
    </row>
    <row r="8919" spans="1:6" x14ac:dyDescent="0.25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8" t="e">
        <f t="shared" si="704"/>
        <v>#N/A</v>
      </c>
    </row>
    <row r="8920" spans="1:6" x14ac:dyDescent="0.25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8" t="e">
        <f t="shared" si="704"/>
        <v>#N/A</v>
      </c>
    </row>
    <row r="8921" spans="1:6" x14ac:dyDescent="0.25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8" t="e">
        <f t="shared" si="704"/>
        <v>#N/A</v>
      </c>
    </row>
    <row r="8922" spans="1:6" x14ac:dyDescent="0.25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8" t="e">
        <f t="shared" si="704"/>
        <v>#N/A</v>
      </c>
    </row>
    <row r="8923" spans="1:6" x14ac:dyDescent="0.25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8" t="e">
        <f t="shared" si="704"/>
        <v>#N/A</v>
      </c>
    </row>
    <row r="8924" spans="1:6" x14ac:dyDescent="0.25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8" t="e">
        <f t="shared" si="704"/>
        <v>#N/A</v>
      </c>
    </row>
    <row r="8925" spans="1:6" x14ac:dyDescent="0.25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8" t="e">
        <f t="shared" si="704"/>
        <v>#N/A</v>
      </c>
    </row>
    <row r="8926" spans="1:6" x14ac:dyDescent="0.25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8" t="e">
        <f t="shared" si="704"/>
        <v>#N/A</v>
      </c>
    </row>
    <row r="8927" spans="1:6" x14ac:dyDescent="0.25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8" t="e">
        <f t="shared" si="704"/>
        <v>#N/A</v>
      </c>
    </row>
    <row r="8928" spans="1:6" x14ac:dyDescent="0.25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8" t="e">
        <f t="shared" si="704"/>
        <v>#N/A</v>
      </c>
    </row>
    <row r="8929" spans="1:6" x14ac:dyDescent="0.25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8" t="e">
        <f t="shared" si="704"/>
        <v>#N/A</v>
      </c>
    </row>
    <row r="8930" spans="1:6" x14ac:dyDescent="0.25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8" t="e">
        <f t="shared" si="704"/>
        <v>#N/A</v>
      </c>
    </row>
    <row r="8931" spans="1:6" x14ac:dyDescent="0.25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8" t="e">
        <f t="shared" si="704"/>
        <v>#N/A</v>
      </c>
    </row>
    <row r="8932" spans="1:6" x14ac:dyDescent="0.25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8" t="e">
        <f t="shared" si="704"/>
        <v>#N/A</v>
      </c>
    </row>
    <row r="8933" spans="1:6" x14ac:dyDescent="0.25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8" t="e">
        <f t="shared" si="704"/>
        <v>#N/A</v>
      </c>
    </row>
    <row r="8934" spans="1:6" x14ac:dyDescent="0.25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8" t="e">
        <f t="shared" si="704"/>
        <v>#N/A</v>
      </c>
    </row>
    <row r="8935" spans="1:6" x14ac:dyDescent="0.25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8" t="e">
        <f t="shared" si="704"/>
        <v>#N/A</v>
      </c>
    </row>
    <row r="8936" spans="1:6" x14ac:dyDescent="0.25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8" t="e">
        <f t="shared" si="704"/>
        <v>#N/A</v>
      </c>
    </row>
    <row r="8937" spans="1:6" x14ac:dyDescent="0.25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8" t="e">
        <f t="shared" si="704"/>
        <v>#N/A</v>
      </c>
    </row>
    <row r="8938" spans="1:6" x14ac:dyDescent="0.25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8" t="e">
        <f t="shared" si="704"/>
        <v>#N/A</v>
      </c>
    </row>
    <row r="8939" spans="1:6" x14ac:dyDescent="0.25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8" t="e">
        <f t="shared" si="704"/>
        <v>#N/A</v>
      </c>
    </row>
    <row r="8940" spans="1:6" x14ac:dyDescent="0.25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8" t="e">
        <f t="shared" si="704"/>
        <v>#N/A</v>
      </c>
    </row>
    <row r="8941" spans="1:6" x14ac:dyDescent="0.25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8" t="e">
        <f t="shared" si="704"/>
        <v>#N/A</v>
      </c>
    </row>
    <row r="8942" spans="1:6" x14ac:dyDescent="0.25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8" t="e">
        <f t="shared" si="704"/>
        <v>#N/A</v>
      </c>
    </row>
    <row r="8943" spans="1:6" x14ac:dyDescent="0.25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8" t="e">
        <f t="shared" si="704"/>
        <v>#N/A</v>
      </c>
    </row>
    <row r="8944" spans="1:6" x14ac:dyDescent="0.25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8" t="e">
        <f t="shared" si="704"/>
        <v>#N/A</v>
      </c>
    </row>
    <row r="8945" spans="1:6" x14ac:dyDescent="0.25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8" t="e">
        <f t="shared" si="704"/>
        <v>#N/A</v>
      </c>
    </row>
    <row r="8946" spans="1:6" x14ac:dyDescent="0.25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8" t="e">
        <f t="shared" si="704"/>
        <v>#N/A</v>
      </c>
    </row>
    <row r="8947" spans="1:6" x14ac:dyDescent="0.25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8" t="e">
        <f t="shared" si="704"/>
        <v>#N/A</v>
      </c>
    </row>
    <row r="8948" spans="1:6" x14ac:dyDescent="0.25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8" t="e">
        <f t="shared" si="704"/>
        <v>#N/A</v>
      </c>
    </row>
    <row r="8949" spans="1:6" x14ac:dyDescent="0.25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8" t="e">
        <f t="shared" si="704"/>
        <v>#N/A</v>
      </c>
    </row>
    <row r="8950" spans="1:6" x14ac:dyDescent="0.25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8" t="e">
        <f t="shared" si="704"/>
        <v>#N/A</v>
      </c>
    </row>
    <row r="8951" spans="1:6" x14ac:dyDescent="0.25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8" t="e">
        <f t="shared" si="704"/>
        <v>#N/A</v>
      </c>
    </row>
    <row r="8952" spans="1:6" x14ac:dyDescent="0.25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8" t="e">
        <f t="shared" si="704"/>
        <v>#N/A</v>
      </c>
    </row>
    <row r="8953" spans="1:6" x14ac:dyDescent="0.25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8" t="e">
        <f t="shared" si="704"/>
        <v>#N/A</v>
      </c>
    </row>
    <row r="8954" spans="1:6" x14ac:dyDescent="0.25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8" t="e">
        <f t="shared" si="704"/>
        <v>#N/A</v>
      </c>
    </row>
    <row r="8955" spans="1:6" x14ac:dyDescent="0.25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8" t="e">
        <f t="shared" si="704"/>
        <v>#N/A</v>
      </c>
    </row>
    <row r="8956" spans="1:6" x14ac:dyDescent="0.25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8" t="e">
        <f t="shared" si="704"/>
        <v>#N/A</v>
      </c>
    </row>
    <row r="8957" spans="1:6" x14ac:dyDescent="0.25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8" t="e">
        <f t="shared" si="704"/>
        <v>#N/A</v>
      </c>
    </row>
    <row r="8958" spans="1:6" x14ac:dyDescent="0.25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8" t="e">
        <f t="shared" si="704"/>
        <v>#N/A</v>
      </c>
    </row>
    <row r="8959" spans="1:6" x14ac:dyDescent="0.25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8" t="e">
        <f t="shared" si="704"/>
        <v>#N/A</v>
      </c>
    </row>
    <row r="8960" spans="1:6" x14ac:dyDescent="0.25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8" t="e">
        <f t="shared" si="704"/>
        <v>#N/A</v>
      </c>
    </row>
    <row r="8961" spans="1:6" x14ac:dyDescent="0.25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8" t="e">
        <f t="shared" si="704"/>
        <v>#N/A</v>
      </c>
    </row>
    <row r="8962" spans="1:6" x14ac:dyDescent="0.25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8" t="e">
        <f t="shared" si="704"/>
        <v>#N/A</v>
      </c>
    </row>
    <row r="8963" spans="1:6" x14ac:dyDescent="0.25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8" t="e">
        <f t="shared" si="704"/>
        <v>#N/A</v>
      </c>
    </row>
    <row r="8964" spans="1:6" x14ac:dyDescent="0.25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8" t="e">
        <f t="shared" si="704"/>
        <v>#N/A</v>
      </c>
    </row>
    <row r="8965" spans="1:6" x14ac:dyDescent="0.25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8" t="e">
        <f t="shared" si="704"/>
        <v>#N/A</v>
      </c>
    </row>
    <row r="8966" spans="1:6" x14ac:dyDescent="0.25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8" t="e">
        <f t="shared" si="704"/>
        <v>#N/A</v>
      </c>
    </row>
    <row r="8967" spans="1:6" x14ac:dyDescent="0.25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8" t="e">
        <f t="shared" si="704"/>
        <v>#N/A</v>
      </c>
    </row>
    <row r="8968" spans="1:6" x14ac:dyDescent="0.25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8" t="e">
        <f t="shared" si="704"/>
        <v>#N/A</v>
      </c>
    </row>
    <row r="8969" spans="1:6" x14ac:dyDescent="0.25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8" t="e">
        <f t="shared" si="704"/>
        <v>#N/A</v>
      </c>
    </row>
    <row r="8970" spans="1:6" x14ac:dyDescent="0.25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8" t="e">
        <f t="shared" ref="F8970:F9033" si="709">E8970*SUM(P8970:Q8970)</f>
        <v>#N/A</v>
      </c>
    </row>
    <row r="8971" spans="1:6" x14ac:dyDescent="0.25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8" t="e">
        <f t="shared" si="709"/>
        <v>#N/A</v>
      </c>
    </row>
    <row r="8972" spans="1:6" x14ac:dyDescent="0.25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8" t="e">
        <f t="shared" si="709"/>
        <v>#N/A</v>
      </c>
    </row>
    <row r="8973" spans="1:6" x14ac:dyDescent="0.25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8" t="e">
        <f t="shared" si="709"/>
        <v>#N/A</v>
      </c>
    </row>
    <row r="8974" spans="1:6" x14ac:dyDescent="0.25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8" t="e">
        <f t="shared" si="709"/>
        <v>#N/A</v>
      </c>
    </row>
    <row r="8975" spans="1:6" x14ac:dyDescent="0.25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8" t="e">
        <f t="shared" si="709"/>
        <v>#N/A</v>
      </c>
    </row>
    <row r="8976" spans="1:6" x14ac:dyDescent="0.25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8" t="e">
        <f t="shared" si="709"/>
        <v>#N/A</v>
      </c>
    </row>
    <row r="8977" spans="1:6" x14ac:dyDescent="0.25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8" t="e">
        <f t="shared" si="709"/>
        <v>#N/A</v>
      </c>
    </row>
    <row r="8978" spans="1:6" x14ac:dyDescent="0.25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8" t="e">
        <f t="shared" si="709"/>
        <v>#N/A</v>
      </c>
    </row>
    <row r="8979" spans="1:6" x14ac:dyDescent="0.25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8" t="e">
        <f t="shared" si="709"/>
        <v>#N/A</v>
      </c>
    </row>
    <row r="8980" spans="1:6" x14ac:dyDescent="0.25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8" t="e">
        <f t="shared" si="709"/>
        <v>#N/A</v>
      </c>
    </row>
    <row r="8981" spans="1:6" x14ac:dyDescent="0.25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8" t="e">
        <f t="shared" si="709"/>
        <v>#N/A</v>
      </c>
    </row>
    <row r="8982" spans="1:6" x14ac:dyDescent="0.25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8" t="e">
        <f t="shared" si="709"/>
        <v>#N/A</v>
      </c>
    </row>
    <row r="8983" spans="1:6" x14ac:dyDescent="0.25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8" t="e">
        <f t="shared" si="709"/>
        <v>#N/A</v>
      </c>
    </row>
    <row r="8984" spans="1:6" x14ac:dyDescent="0.25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8" t="e">
        <f t="shared" si="709"/>
        <v>#N/A</v>
      </c>
    </row>
    <row r="8985" spans="1:6" x14ac:dyDescent="0.25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8" t="e">
        <f t="shared" si="709"/>
        <v>#N/A</v>
      </c>
    </row>
    <row r="8986" spans="1:6" x14ac:dyDescent="0.25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8" t="e">
        <f t="shared" si="709"/>
        <v>#N/A</v>
      </c>
    </row>
    <row r="8987" spans="1:6" x14ac:dyDescent="0.25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8" t="e">
        <f t="shared" si="709"/>
        <v>#N/A</v>
      </c>
    </row>
    <row r="8988" spans="1:6" x14ac:dyDescent="0.25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8" t="e">
        <f t="shared" si="709"/>
        <v>#N/A</v>
      </c>
    </row>
    <row r="8989" spans="1:6" x14ac:dyDescent="0.25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8" t="e">
        <f t="shared" si="709"/>
        <v>#N/A</v>
      </c>
    </row>
    <row r="8990" spans="1:6" x14ac:dyDescent="0.25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8" t="e">
        <f t="shared" si="709"/>
        <v>#N/A</v>
      </c>
    </row>
    <row r="8991" spans="1:6" x14ac:dyDescent="0.25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8" t="e">
        <f t="shared" si="709"/>
        <v>#N/A</v>
      </c>
    </row>
    <row r="8992" spans="1:6" x14ac:dyDescent="0.25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8" t="e">
        <f t="shared" si="709"/>
        <v>#N/A</v>
      </c>
    </row>
    <row r="8993" spans="1:6" x14ac:dyDescent="0.25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8" t="e">
        <f t="shared" si="709"/>
        <v>#N/A</v>
      </c>
    </row>
    <row r="8994" spans="1:6" x14ac:dyDescent="0.25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8" t="e">
        <f t="shared" si="709"/>
        <v>#N/A</v>
      </c>
    </row>
    <row r="8995" spans="1:6" x14ac:dyDescent="0.25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8" t="e">
        <f t="shared" si="709"/>
        <v>#N/A</v>
      </c>
    </row>
    <row r="8996" spans="1:6" x14ac:dyDescent="0.25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8" t="e">
        <f t="shared" si="709"/>
        <v>#N/A</v>
      </c>
    </row>
    <row r="8997" spans="1:6" x14ac:dyDescent="0.25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8" t="e">
        <f t="shared" si="709"/>
        <v>#N/A</v>
      </c>
    </row>
    <row r="8998" spans="1:6" x14ac:dyDescent="0.25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8" t="e">
        <f t="shared" si="709"/>
        <v>#N/A</v>
      </c>
    </row>
    <row r="8999" spans="1:6" x14ac:dyDescent="0.25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8" t="e">
        <f t="shared" si="709"/>
        <v>#N/A</v>
      </c>
    </row>
    <row r="9000" spans="1:6" x14ac:dyDescent="0.25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8" t="e">
        <f t="shared" si="709"/>
        <v>#N/A</v>
      </c>
    </row>
    <row r="9001" spans="1:6" x14ac:dyDescent="0.25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8" t="e">
        <f t="shared" si="709"/>
        <v>#N/A</v>
      </c>
    </row>
    <row r="9002" spans="1:6" x14ac:dyDescent="0.25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8" t="e">
        <f t="shared" si="709"/>
        <v>#N/A</v>
      </c>
    </row>
    <row r="9003" spans="1:6" x14ac:dyDescent="0.25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8" t="e">
        <f t="shared" si="709"/>
        <v>#N/A</v>
      </c>
    </row>
    <row r="9004" spans="1:6" x14ac:dyDescent="0.25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8" t="e">
        <f t="shared" si="709"/>
        <v>#N/A</v>
      </c>
    </row>
    <row r="9005" spans="1:6" x14ac:dyDescent="0.25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8" t="e">
        <f t="shared" si="709"/>
        <v>#N/A</v>
      </c>
    </row>
    <row r="9006" spans="1:6" x14ac:dyDescent="0.25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8" t="e">
        <f t="shared" si="709"/>
        <v>#N/A</v>
      </c>
    </row>
    <row r="9007" spans="1:6" x14ac:dyDescent="0.25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8" t="e">
        <f t="shared" si="709"/>
        <v>#N/A</v>
      </c>
    </row>
    <row r="9008" spans="1:6" x14ac:dyDescent="0.25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8" t="e">
        <f t="shared" si="709"/>
        <v>#N/A</v>
      </c>
    </row>
    <row r="9009" spans="1:6" x14ac:dyDescent="0.25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8" t="e">
        <f t="shared" si="709"/>
        <v>#N/A</v>
      </c>
    </row>
    <row r="9010" spans="1:6" x14ac:dyDescent="0.25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8" t="e">
        <f t="shared" si="709"/>
        <v>#N/A</v>
      </c>
    </row>
    <row r="9011" spans="1:6" x14ac:dyDescent="0.25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8" t="e">
        <f t="shared" si="709"/>
        <v>#N/A</v>
      </c>
    </row>
    <row r="9012" spans="1:6" x14ac:dyDescent="0.25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8" t="e">
        <f t="shared" si="709"/>
        <v>#N/A</v>
      </c>
    </row>
    <row r="9013" spans="1:6" x14ac:dyDescent="0.25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8" t="e">
        <f t="shared" si="709"/>
        <v>#N/A</v>
      </c>
    </row>
    <row r="9014" spans="1:6" x14ac:dyDescent="0.25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8" t="e">
        <f t="shared" si="709"/>
        <v>#N/A</v>
      </c>
    </row>
    <row r="9015" spans="1:6" x14ac:dyDescent="0.25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8" t="e">
        <f t="shared" si="709"/>
        <v>#N/A</v>
      </c>
    </row>
    <row r="9016" spans="1:6" x14ac:dyDescent="0.25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8" t="e">
        <f t="shared" si="709"/>
        <v>#N/A</v>
      </c>
    </row>
    <row r="9017" spans="1:6" x14ac:dyDescent="0.25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8" t="e">
        <f t="shared" si="709"/>
        <v>#N/A</v>
      </c>
    </row>
    <row r="9018" spans="1:6" x14ac:dyDescent="0.25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8" t="e">
        <f t="shared" si="709"/>
        <v>#N/A</v>
      </c>
    </row>
    <row r="9019" spans="1:6" x14ac:dyDescent="0.25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8" t="e">
        <f t="shared" si="709"/>
        <v>#N/A</v>
      </c>
    </row>
    <row r="9020" spans="1:6" x14ac:dyDescent="0.25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8" t="e">
        <f t="shared" si="709"/>
        <v>#N/A</v>
      </c>
    </row>
    <row r="9021" spans="1:6" x14ac:dyDescent="0.25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8" t="e">
        <f t="shared" si="709"/>
        <v>#N/A</v>
      </c>
    </row>
    <row r="9022" spans="1:6" x14ac:dyDescent="0.25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8" t="e">
        <f t="shared" si="709"/>
        <v>#N/A</v>
      </c>
    </row>
    <row r="9023" spans="1:6" x14ac:dyDescent="0.25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8" t="e">
        <f t="shared" si="709"/>
        <v>#N/A</v>
      </c>
    </row>
    <row r="9024" spans="1:6" x14ac:dyDescent="0.25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8" t="e">
        <f t="shared" si="709"/>
        <v>#N/A</v>
      </c>
    </row>
    <row r="9025" spans="1:6" x14ac:dyDescent="0.25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8" t="e">
        <f t="shared" si="709"/>
        <v>#N/A</v>
      </c>
    </row>
    <row r="9026" spans="1:6" x14ac:dyDescent="0.25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8" t="e">
        <f t="shared" si="709"/>
        <v>#N/A</v>
      </c>
    </row>
    <row r="9027" spans="1:6" x14ac:dyDescent="0.25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8" t="e">
        <f t="shared" si="709"/>
        <v>#N/A</v>
      </c>
    </row>
    <row r="9028" spans="1:6" x14ac:dyDescent="0.25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8" t="e">
        <f t="shared" si="709"/>
        <v>#N/A</v>
      </c>
    </row>
    <row r="9029" spans="1:6" x14ac:dyDescent="0.25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8" t="e">
        <f t="shared" si="709"/>
        <v>#N/A</v>
      </c>
    </row>
    <row r="9030" spans="1:6" x14ac:dyDescent="0.25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8" t="e">
        <f t="shared" si="709"/>
        <v>#N/A</v>
      </c>
    </row>
    <row r="9031" spans="1:6" x14ac:dyDescent="0.25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8" t="e">
        <f t="shared" si="709"/>
        <v>#N/A</v>
      </c>
    </row>
    <row r="9032" spans="1:6" x14ac:dyDescent="0.25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8" t="e">
        <f t="shared" si="709"/>
        <v>#N/A</v>
      </c>
    </row>
    <row r="9033" spans="1:6" x14ac:dyDescent="0.25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8" t="e">
        <f t="shared" si="709"/>
        <v>#N/A</v>
      </c>
    </row>
    <row r="9034" spans="1:6" x14ac:dyDescent="0.25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8" t="e">
        <f t="shared" ref="F9034:F9097" si="714">E9034*SUM(P9034:Q9034)</f>
        <v>#N/A</v>
      </c>
    </row>
    <row r="9035" spans="1:6" x14ac:dyDescent="0.25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8" t="e">
        <f t="shared" si="714"/>
        <v>#N/A</v>
      </c>
    </row>
    <row r="9036" spans="1:6" x14ac:dyDescent="0.25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8" t="e">
        <f t="shared" si="714"/>
        <v>#N/A</v>
      </c>
    </row>
    <row r="9037" spans="1:6" x14ac:dyDescent="0.25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8" t="e">
        <f t="shared" si="714"/>
        <v>#N/A</v>
      </c>
    </row>
    <row r="9038" spans="1:6" x14ac:dyDescent="0.25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8" t="e">
        <f t="shared" si="714"/>
        <v>#N/A</v>
      </c>
    </row>
    <row r="9039" spans="1:6" x14ac:dyDescent="0.25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8" t="e">
        <f t="shared" si="714"/>
        <v>#N/A</v>
      </c>
    </row>
    <row r="9040" spans="1:6" x14ac:dyDescent="0.25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8" t="e">
        <f t="shared" si="714"/>
        <v>#N/A</v>
      </c>
    </row>
    <row r="9041" spans="1:6" x14ac:dyDescent="0.25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8" t="e">
        <f t="shared" si="714"/>
        <v>#N/A</v>
      </c>
    </row>
    <row r="9042" spans="1:6" x14ac:dyDescent="0.25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8" t="e">
        <f t="shared" si="714"/>
        <v>#N/A</v>
      </c>
    </row>
    <row r="9043" spans="1:6" x14ac:dyDescent="0.25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8" t="e">
        <f t="shared" si="714"/>
        <v>#N/A</v>
      </c>
    </row>
    <row r="9044" spans="1:6" x14ac:dyDescent="0.25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8" t="e">
        <f t="shared" si="714"/>
        <v>#N/A</v>
      </c>
    </row>
    <row r="9045" spans="1:6" x14ac:dyDescent="0.25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8" t="e">
        <f t="shared" si="714"/>
        <v>#N/A</v>
      </c>
    </row>
    <row r="9046" spans="1:6" x14ac:dyDescent="0.25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8" t="e">
        <f t="shared" si="714"/>
        <v>#N/A</v>
      </c>
    </row>
    <row r="9047" spans="1:6" x14ac:dyDescent="0.25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8" t="e">
        <f t="shared" si="714"/>
        <v>#N/A</v>
      </c>
    </row>
    <row r="9048" spans="1:6" x14ac:dyDescent="0.25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8" t="e">
        <f t="shared" si="714"/>
        <v>#N/A</v>
      </c>
    </row>
    <row r="9049" spans="1:6" x14ac:dyDescent="0.25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8" t="e">
        <f t="shared" si="714"/>
        <v>#N/A</v>
      </c>
    </row>
    <row r="9050" spans="1:6" x14ac:dyDescent="0.25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8" t="e">
        <f t="shared" si="714"/>
        <v>#N/A</v>
      </c>
    </row>
    <row r="9051" spans="1:6" x14ac:dyDescent="0.25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8" t="e">
        <f t="shared" si="714"/>
        <v>#N/A</v>
      </c>
    </row>
    <row r="9052" spans="1:6" x14ac:dyDescent="0.25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8" t="e">
        <f t="shared" si="714"/>
        <v>#N/A</v>
      </c>
    </row>
    <row r="9053" spans="1:6" x14ac:dyDescent="0.25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8" t="e">
        <f t="shared" si="714"/>
        <v>#N/A</v>
      </c>
    </row>
    <row r="9054" spans="1:6" x14ac:dyDescent="0.25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8" t="e">
        <f t="shared" si="714"/>
        <v>#N/A</v>
      </c>
    </row>
    <row r="9055" spans="1:6" x14ac:dyDescent="0.25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8" t="e">
        <f t="shared" si="714"/>
        <v>#N/A</v>
      </c>
    </row>
    <row r="9056" spans="1:6" x14ac:dyDescent="0.25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8" t="e">
        <f t="shared" si="714"/>
        <v>#N/A</v>
      </c>
    </row>
    <row r="9057" spans="1:6" x14ac:dyDescent="0.25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8" t="e">
        <f t="shared" si="714"/>
        <v>#N/A</v>
      </c>
    </row>
    <row r="9058" spans="1:6" x14ac:dyDescent="0.25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8" t="e">
        <f t="shared" si="714"/>
        <v>#N/A</v>
      </c>
    </row>
    <row r="9059" spans="1:6" x14ac:dyDescent="0.25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8" t="e">
        <f t="shared" si="714"/>
        <v>#N/A</v>
      </c>
    </row>
    <row r="9060" spans="1:6" x14ac:dyDescent="0.25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8" t="e">
        <f t="shared" si="714"/>
        <v>#N/A</v>
      </c>
    </row>
    <row r="9061" spans="1:6" x14ac:dyDescent="0.25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8" t="e">
        <f t="shared" si="714"/>
        <v>#N/A</v>
      </c>
    </row>
    <row r="9062" spans="1:6" x14ac:dyDescent="0.25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8" t="e">
        <f t="shared" si="714"/>
        <v>#N/A</v>
      </c>
    </row>
    <row r="9063" spans="1:6" x14ac:dyDescent="0.25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8" t="e">
        <f t="shared" si="714"/>
        <v>#N/A</v>
      </c>
    </row>
    <row r="9064" spans="1:6" x14ac:dyDescent="0.25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8" t="e">
        <f t="shared" si="714"/>
        <v>#N/A</v>
      </c>
    </row>
    <row r="9065" spans="1:6" x14ac:dyDescent="0.25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8" t="e">
        <f t="shared" si="714"/>
        <v>#N/A</v>
      </c>
    </row>
    <row r="9066" spans="1:6" x14ac:dyDescent="0.25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8" t="e">
        <f t="shared" si="714"/>
        <v>#N/A</v>
      </c>
    </row>
    <row r="9067" spans="1:6" x14ac:dyDescent="0.25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8" t="e">
        <f t="shared" si="714"/>
        <v>#N/A</v>
      </c>
    </row>
    <row r="9068" spans="1:6" x14ac:dyDescent="0.25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8" t="e">
        <f t="shared" si="714"/>
        <v>#N/A</v>
      </c>
    </row>
    <row r="9069" spans="1:6" x14ac:dyDescent="0.25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8" t="e">
        <f t="shared" si="714"/>
        <v>#N/A</v>
      </c>
    </row>
    <row r="9070" spans="1:6" x14ac:dyDescent="0.25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8" t="e">
        <f t="shared" si="714"/>
        <v>#N/A</v>
      </c>
    </row>
    <row r="9071" spans="1:6" x14ac:dyDescent="0.25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8" t="e">
        <f t="shared" si="714"/>
        <v>#N/A</v>
      </c>
    </row>
    <row r="9072" spans="1:6" x14ac:dyDescent="0.25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8" t="e">
        <f t="shared" si="714"/>
        <v>#N/A</v>
      </c>
    </row>
    <row r="9073" spans="1:6" x14ac:dyDescent="0.25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8" t="e">
        <f t="shared" si="714"/>
        <v>#N/A</v>
      </c>
    </row>
    <row r="9074" spans="1:6" x14ac:dyDescent="0.25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8" t="e">
        <f t="shared" si="714"/>
        <v>#N/A</v>
      </c>
    </row>
    <row r="9075" spans="1:6" x14ac:dyDescent="0.25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8" t="e">
        <f t="shared" si="714"/>
        <v>#N/A</v>
      </c>
    </row>
    <row r="9076" spans="1:6" x14ac:dyDescent="0.25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8" t="e">
        <f t="shared" si="714"/>
        <v>#N/A</v>
      </c>
    </row>
    <row r="9077" spans="1:6" x14ac:dyDescent="0.25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8" t="e">
        <f t="shared" si="714"/>
        <v>#N/A</v>
      </c>
    </row>
    <row r="9078" spans="1:6" x14ac:dyDescent="0.25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8" t="e">
        <f t="shared" si="714"/>
        <v>#N/A</v>
      </c>
    </row>
    <row r="9079" spans="1:6" x14ac:dyDescent="0.25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8" t="e">
        <f t="shared" si="714"/>
        <v>#N/A</v>
      </c>
    </row>
    <row r="9080" spans="1:6" x14ac:dyDescent="0.25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8" t="e">
        <f t="shared" si="714"/>
        <v>#N/A</v>
      </c>
    </row>
    <row r="9081" spans="1:6" x14ac:dyDescent="0.25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8" t="e">
        <f t="shared" si="714"/>
        <v>#N/A</v>
      </c>
    </row>
    <row r="9082" spans="1:6" x14ac:dyDescent="0.25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8" t="e">
        <f t="shared" si="714"/>
        <v>#N/A</v>
      </c>
    </row>
    <row r="9083" spans="1:6" x14ac:dyDescent="0.25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8" t="e">
        <f t="shared" si="714"/>
        <v>#N/A</v>
      </c>
    </row>
    <row r="9084" spans="1:6" x14ac:dyDescent="0.25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8" t="e">
        <f t="shared" si="714"/>
        <v>#N/A</v>
      </c>
    </row>
    <row r="9085" spans="1:6" x14ac:dyDescent="0.25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8" t="e">
        <f t="shared" si="714"/>
        <v>#N/A</v>
      </c>
    </row>
    <row r="9086" spans="1:6" x14ac:dyDescent="0.25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8" t="e">
        <f t="shared" si="714"/>
        <v>#N/A</v>
      </c>
    </row>
    <row r="9087" spans="1:6" x14ac:dyDescent="0.25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8" t="e">
        <f t="shared" si="714"/>
        <v>#N/A</v>
      </c>
    </row>
    <row r="9088" spans="1:6" x14ac:dyDescent="0.25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8" t="e">
        <f t="shared" si="714"/>
        <v>#N/A</v>
      </c>
    </row>
    <row r="9089" spans="1:6" x14ac:dyDescent="0.25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8" t="e">
        <f t="shared" si="714"/>
        <v>#N/A</v>
      </c>
    </row>
    <row r="9090" spans="1:6" x14ac:dyDescent="0.25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8" t="e">
        <f t="shared" si="714"/>
        <v>#N/A</v>
      </c>
    </row>
    <row r="9091" spans="1:6" x14ac:dyDescent="0.25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8" t="e">
        <f t="shared" si="714"/>
        <v>#N/A</v>
      </c>
    </row>
    <row r="9092" spans="1:6" x14ac:dyDescent="0.25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8" t="e">
        <f t="shared" si="714"/>
        <v>#N/A</v>
      </c>
    </row>
    <row r="9093" spans="1:6" x14ac:dyDescent="0.25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8" t="e">
        <f t="shared" si="714"/>
        <v>#N/A</v>
      </c>
    </row>
    <row r="9094" spans="1:6" x14ac:dyDescent="0.25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8" t="e">
        <f t="shared" si="714"/>
        <v>#N/A</v>
      </c>
    </row>
    <row r="9095" spans="1:6" x14ac:dyDescent="0.25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8" t="e">
        <f t="shared" si="714"/>
        <v>#N/A</v>
      </c>
    </row>
    <row r="9096" spans="1:6" x14ac:dyDescent="0.25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8" t="e">
        <f t="shared" si="714"/>
        <v>#N/A</v>
      </c>
    </row>
    <row r="9097" spans="1:6" x14ac:dyDescent="0.25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8" t="e">
        <f t="shared" si="714"/>
        <v>#N/A</v>
      </c>
    </row>
    <row r="9098" spans="1:6" x14ac:dyDescent="0.25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8" t="e">
        <f t="shared" ref="F9098:F9161" si="719">E9098*SUM(P9098:Q9098)</f>
        <v>#N/A</v>
      </c>
    </row>
    <row r="9099" spans="1:6" x14ac:dyDescent="0.25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8" t="e">
        <f t="shared" si="719"/>
        <v>#N/A</v>
      </c>
    </row>
    <row r="9100" spans="1:6" x14ac:dyDescent="0.25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8" t="e">
        <f t="shared" si="719"/>
        <v>#N/A</v>
      </c>
    </row>
    <row r="9101" spans="1:6" x14ac:dyDescent="0.25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8" t="e">
        <f t="shared" si="719"/>
        <v>#N/A</v>
      </c>
    </row>
    <row r="9102" spans="1:6" x14ac:dyDescent="0.25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8" t="e">
        <f t="shared" si="719"/>
        <v>#N/A</v>
      </c>
    </row>
    <row r="9103" spans="1:6" x14ac:dyDescent="0.25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8" t="e">
        <f t="shared" si="719"/>
        <v>#N/A</v>
      </c>
    </row>
    <row r="9104" spans="1:6" x14ac:dyDescent="0.25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8" t="e">
        <f t="shared" si="719"/>
        <v>#N/A</v>
      </c>
    </row>
    <row r="9105" spans="1:6" x14ac:dyDescent="0.25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8" t="e">
        <f t="shared" si="719"/>
        <v>#N/A</v>
      </c>
    </row>
    <row r="9106" spans="1:6" x14ac:dyDescent="0.25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8" t="e">
        <f t="shared" si="719"/>
        <v>#N/A</v>
      </c>
    </row>
    <row r="9107" spans="1:6" x14ac:dyDescent="0.25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8" t="e">
        <f t="shared" si="719"/>
        <v>#N/A</v>
      </c>
    </row>
    <row r="9108" spans="1:6" x14ac:dyDescent="0.25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8" t="e">
        <f t="shared" si="719"/>
        <v>#N/A</v>
      </c>
    </row>
    <row r="9109" spans="1:6" x14ac:dyDescent="0.25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8" t="e">
        <f t="shared" si="719"/>
        <v>#N/A</v>
      </c>
    </row>
    <row r="9110" spans="1:6" x14ac:dyDescent="0.25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8" t="e">
        <f t="shared" si="719"/>
        <v>#N/A</v>
      </c>
    </row>
    <row r="9111" spans="1:6" x14ac:dyDescent="0.25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8" t="e">
        <f t="shared" si="719"/>
        <v>#N/A</v>
      </c>
    </row>
    <row r="9112" spans="1:6" x14ac:dyDescent="0.25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8" t="e">
        <f t="shared" si="719"/>
        <v>#N/A</v>
      </c>
    </row>
    <row r="9113" spans="1:6" x14ac:dyDescent="0.25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8" t="e">
        <f t="shared" si="719"/>
        <v>#N/A</v>
      </c>
    </row>
    <row r="9114" spans="1:6" x14ac:dyDescent="0.25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8" t="e">
        <f t="shared" si="719"/>
        <v>#N/A</v>
      </c>
    </row>
    <row r="9115" spans="1:6" x14ac:dyDescent="0.25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8" t="e">
        <f t="shared" si="719"/>
        <v>#N/A</v>
      </c>
    </row>
    <row r="9116" spans="1:6" x14ac:dyDescent="0.25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8" t="e">
        <f t="shared" si="719"/>
        <v>#N/A</v>
      </c>
    </row>
    <row r="9117" spans="1:6" x14ac:dyDescent="0.25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8" t="e">
        <f t="shared" si="719"/>
        <v>#N/A</v>
      </c>
    </row>
    <row r="9118" spans="1:6" x14ac:dyDescent="0.25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8" t="e">
        <f t="shared" si="719"/>
        <v>#N/A</v>
      </c>
    </row>
    <row r="9119" spans="1:6" x14ac:dyDescent="0.25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8" t="e">
        <f t="shared" si="719"/>
        <v>#N/A</v>
      </c>
    </row>
    <row r="9120" spans="1:6" x14ac:dyDescent="0.25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8" t="e">
        <f t="shared" si="719"/>
        <v>#N/A</v>
      </c>
    </row>
    <row r="9121" spans="1:6" x14ac:dyDescent="0.25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8" t="e">
        <f t="shared" si="719"/>
        <v>#N/A</v>
      </c>
    </row>
    <row r="9122" spans="1:6" x14ac:dyDescent="0.25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8" t="e">
        <f t="shared" si="719"/>
        <v>#N/A</v>
      </c>
    </row>
    <row r="9123" spans="1:6" x14ac:dyDescent="0.25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8" t="e">
        <f t="shared" si="719"/>
        <v>#N/A</v>
      </c>
    </row>
    <row r="9124" spans="1:6" x14ac:dyDescent="0.25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8" t="e">
        <f t="shared" si="719"/>
        <v>#N/A</v>
      </c>
    </row>
    <row r="9125" spans="1:6" x14ac:dyDescent="0.25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8" t="e">
        <f t="shared" si="719"/>
        <v>#N/A</v>
      </c>
    </row>
    <row r="9126" spans="1:6" x14ac:dyDescent="0.25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8" t="e">
        <f t="shared" si="719"/>
        <v>#N/A</v>
      </c>
    </row>
    <row r="9127" spans="1:6" x14ac:dyDescent="0.25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8" t="e">
        <f t="shared" si="719"/>
        <v>#N/A</v>
      </c>
    </row>
    <row r="9128" spans="1:6" x14ac:dyDescent="0.25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8" t="e">
        <f t="shared" si="719"/>
        <v>#N/A</v>
      </c>
    </row>
    <row r="9129" spans="1:6" x14ac:dyDescent="0.25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8" t="e">
        <f t="shared" si="719"/>
        <v>#N/A</v>
      </c>
    </row>
    <row r="9130" spans="1:6" x14ac:dyDescent="0.25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8" t="e">
        <f t="shared" si="719"/>
        <v>#N/A</v>
      </c>
    </row>
    <row r="9131" spans="1:6" x14ac:dyDescent="0.25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8" t="e">
        <f t="shared" si="719"/>
        <v>#N/A</v>
      </c>
    </row>
    <row r="9132" spans="1:6" x14ac:dyDescent="0.25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8" t="e">
        <f t="shared" si="719"/>
        <v>#N/A</v>
      </c>
    </row>
    <row r="9133" spans="1:6" x14ac:dyDescent="0.25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8" t="e">
        <f t="shared" si="719"/>
        <v>#N/A</v>
      </c>
    </row>
    <row r="9134" spans="1:6" x14ac:dyDescent="0.25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8" t="e">
        <f t="shared" si="719"/>
        <v>#N/A</v>
      </c>
    </row>
    <row r="9135" spans="1:6" x14ac:dyDescent="0.25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8" t="e">
        <f t="shared" si="719"/>
        <v>#N/A</v>
      </c>
    </row>
    <row r="9136" spans="1:6" x14ac:dyDescent="0.25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8" t="e">
        <f t="shared" si="719"/>
        <v>#N/A</v>
      </c>
    </row>
    <row r="9137" spans="1:6" x14ac:dyDescent="0.25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8" t="e">
        <f t="shared" si="719"/>
        <v>#N/A</v>
      </c>
    </row>
    <row r="9138" spans="1:6" x14ac:dyDescent="0.25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8" t="e">
        <f t="shared" si="719"/>
        <v>#N/A</v>
      </c>
    </row>
    <row r="9139" spans="1:6" x14ac:dyDescent="0.25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8" t="e">
        <f t="shared" si="719"/>
        <v>#N/A</v>
      </c>
    </row>
    <row r="9140" spans="1:6" x14ac:dyDescent="0.25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8" t="e">
        <f t="shared" si="719"/>
        <v>#N/A</v>
      </c>
    </row>
    <row r="9141" spans="1:6" x14ac:dyDescent="0.25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8" t="e">
        <f t="shared" si="719"/>
        <v>#N/A</v>
      </c>
    </row>
    <row r="9142" spans="1:6" x14ac:dyDescent="0.25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8" t="e">
        <f t="shared" si="719"/>
        <v>#N/A</v>
      </c>
    </row>
    <row r="9143" spans="1:6" x14ac:dyDescent="0.25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8" t="e">
        <f t="shared" si="719"/>
        <v>#N/A</v>
      </c>
    </row>
    <row r="9144" spans="1:6" x14ac:dyDescent="0.25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8" t="e">
        <f t="shared" si="719"/>
        <v>#N/A</v>
      </c>
    </row>
    <row r="9145" spans="1:6" x14ac:dyDescent="0.25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8" t="e">
        <f t="shared" si="719"/>
        <v>#N/A</v>
      </c>
    </row>
    <row r="9146" spans="1:6" x14ac:dyDescent="0.25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8" t="e">
        <f t="shared" si="719"/>
        <v>#N/A</v>
      </c>
    </row>
    <row r="9147" spans="1:6" x14ac:dyDescent="0.25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8" t="e">
        <f t="shared" si="719"/>
        <v>#N/A</v>
      </c>
    </row>
    <row r="9148" spans="1:6" x14ac:dyDescent="0.25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8" t="e">
        <f t="shared" si="719"/>
        <v>#N/A</v>
      </c>
    </row>
    <row r="9149" spans="1:6" x14ac:dyDescent="0.25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8" t="e">
        <f t="shared" si="719"/>
        <v>#N/A</v>
      </c>
    </row>
    <row r="9150" spans="1:6" x14ac:dyDescent="0.25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8" t="e">
        <f t="shared" si="719"/>
        <v>#N/A</v>
      </c>
    </row>
    <row r="9151" spans="1:6" x14ac:dyDescent="0.25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8" t="e">
        <f t="shared" si="719"/>
        <v>#N/A</v>
      </c>
    </row>
    <row r="9152" spans="1:6" x14ac:dyDescent="0.25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8" t="e">
        <f t="shared" si="719"/>
        <v>#N/A</v>
      </c>
    </row>
    <row r="9153" spans="1:6" x14ac:dyDescent="0.25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8" t="e">
        <f t="shared" si="719"/>
        <v>#N/A</v>
      </c>
    </row>
    <row r="9154" spans="1:6" x14ac:dyDescent="0.25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8" t="e">
        <f t="shared" si="719"/>
        <v>#N/A</v>
      </c>
    </row>
    <row r="9155" spans="1:6" x14ac:dyDescent="0.25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8" t="e">
        <f t="shared" si="719"/>
        <v>#N/A</v>
      </c>
    </row>
    <row r="9156" spans="1:6" x14ac:dyDescent="0.25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8" t="e">
        <f t="shared" si="719"/>
        <v>#N/A</v>
      </c>
    </row>
    <row r="9157" spans="1:6" x14ac:dyDescent="0.25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8" t="e">
        <f t="shared" si="719"/>
        <v>#N/A</v>
      </c>
    </row>
    <row r="9158" spans="1:6" x14ac:dyDescent="0.25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8" t="e">
        <f t="shared" si="719"/>
        <v>#N/A</v>
      </c>
    </row>
    <row r="9159" spans="1:6" x14ac:dyDescent="0.25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8" t="e">
        <f t="shared" si="719"/>
        <v>#N/A</v>
      </c>
    </row>
    <row r="9160" spans="1:6" x14ac:dyDescent="0.25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8" t="e">
        <f t="shared" si="719"/>
        <v>#N/A</v>
      </c>
    </row>
    <row r="9161" spans="1:6" x14ac:dyDescent="0.25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8" t="e">
        <f t="shared" si="719"/>
        <v>#N/A</v>
      </c>
    </row>
    <row r="9162" spans="1:6" x14ac:dyDescent="0.25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8" t="e">
        <f t="shared" ref="F9162:F9225" si="724">E9162*SUM(P9162:Q9162)</f>
        <v>#N/A</v>
      </c>
    </row>
    <row r="9163" spans="1:6" x14ac:dyDescent="0.25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8" t="e">
        <f t="shared" si="724"/>
        <v>#N/A</v>
      </c>
    </row>
    <row r="9164" spans="1:6" x14ac:dyDescent="0.25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8" t="e">
        <f t="shared" si="724"/>
        <v>#N/A</v>
      </c>
    </row>
    <row r="9165" spans="1:6" x14ac:dyDescent="0.25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8" t="e">
        <f t="shared" si="724"/>
        <v>#N/A</v>
      </c>
    </row>
    <row r="9166" spans="1:6" x14ac:dyDescent="0.25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8" t="e">
        <f t="shared" si="724"/>
        <v>#N/A</v>
      </c>
    </row>
    <row r="9167" spans="1:6" x14ac:dyDescent="0.25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8" t="e">
        <f t="shared" si="724"/>
        <v>#N/A</v>
      </c>
    </row>
    <row r="9168" spans="1:6" x14ac:dyDescent="0.25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8" t="e">
        <f t="shared" si="724"/>
        <v>#N/A</v>
      </c>
    </row>
    <row r="9169" spans="1:6" x14ac:dyDescent="0.25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8" t="e">
        <f t="shared" si="724"/>
        <v>#N/A</v>
      </c>
    </row>
    <row r="9170" spans="1:6" x14ac:dyDescent="0.25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8" t="e">
        <f t="shared" si="724"/>
        <v>#N/A</v>
      </c>
    </row>
    <row r="9171" spans="1:6" x14ac:dyDescent="0.25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8" t="e">
        <f t="shared" si="724"/>
        <v>#N/A</v>
      </c>
    </row>
    <row r="9172" spans="1:6" x14ac:dyDescent="0.25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8" t="e">
        <f t="shared" si="724"/>
        <v>#N/A</v>
      </c>
    </row>
    <row r="9173" spans="1:6" x14ac:dyDescent="0.25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8" t="e">
        <f t="shared" si="724"/>
        <v>#N/A</v>
      </c>
    </row>
    <row r="9174" spans="1:6" x14ac:dyDescent="0.25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8" t="e">
        <f t="shared" si="724"/>
        <v>#N/A</v>
      </c>
    </row>
    <row r="9175" spans="1:6" x14ac:dyDescent="0.25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8" t="e">
        <f t="shared" si="724"/>
        <v>#N/A</v>
      </c>
    </row>
    <row r="9176" spans="1:6" x14ac:dyDescent="0.25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8" t="e">
        <f t="shared" si="724"/>
        <v>#N/A</v>
      </c>
    </row>
    <row r="9177" spans="1:6" x14ac:dyDescent="0.25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8" t="e">
        <f t="shared" si="724"/>
        <v>#N/A</v>
      </c>
    </row>
    <row r="9178" spans="1:6" x14ac:dyDescent="0.25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8" t="e">
        <f t="shared" si="724"/>
        <v>#N/A</v>
      </c>
    </row>
    <row r="9179" spans="1:6" x14ac:dyDescent="0.25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8" t="e">
        <f t="shared" si="724"/>
        <v>#N/A</v>
      </c>
    </row>
    <row r="9180" spans="1:6" x14ac:dyDescent="0.25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8" t="e">
        <f t="shared" si="724"/>
        <v>#N/A</v>
      </c>
    </row>
    <row r="9181" spans="1:6" x14ac:dyDescent="0.25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8" t="e">
        <f t="shared" si="724"/>
        <v>#N/A</v>
      </c>
    </row>
    <row r="9182" spans="1:6" x14ac:dyDescent="0.25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8" t="e">
        <f t="shared" si="724"/>
        <v>#N/A</v>
      </c>
    </row>
    <row r="9183" spans="1:6" x14ac:dyDescent="0.25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8" t="e">
        <f t="shared" si="724"/>
        <v>#N/A</v>
      </c>
    </row>
    <row r="9184" spans="1:6" x14ac:dyDescent="0.25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8" t="e">
        <f t="shared" si="724"/>
        <v>#N/A</v>
      </c>
    </row>
    <row r="9185" spans="1:6" x14ac:dyDescent="0.25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8" t="e">
        <f t="shared" si="724"/>
        <v>#N/A</v>
      </c>
    </row>
    <row r="9186" spans="1:6" x14ac:dyDescent="0.25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8" t="e">
        <f t="shared" si="724"/>
        <v>#N/A</v>
      </c>
    </row>
    <row r="9187" spans="1:6" x14ac:dyDescent="0.25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8" t="e">
        <f t="shared" si="724"/>
        <v>#N/A</v>
      </c>
    </row>
    <row r="9188" spans="1:6" x14ac:dyDescent="0.25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8" t="e">
        <f t="shared" si="724"/>
        <v>#N/A</v>
      </c>
    </row>
    <row r="9189" spans="1:6" x14ac:dyDescent="0.25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8" t="e">
        <f t="shared" si="724"/>
        <v>#N/A</v>
      </c>
    </row>
    <row r="9190" spans="1:6" x14ac:dyDescent="0.25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8" t="e">
        <f t="shared" si="724"/>
        <v>#N/A</v>
      </c>
    </row>
    <row r="9191" spans="1:6" x14ac:dyDescent="0.25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8" t="e">
        <f t="shared" si="724"/>
        <v>#N/A</v>
      </c>
    </row>
    <row r="9192" spans="1:6" x14ac:dyDescent="0.25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8" t="e">
        <f t="shared" si="724"/>
        <v>#N/A</v>
      </c>
    </row>
    <row r="9193" spans="1:6" x14ac:dyDescent="0.25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8" t="e">
        <f t="shared" si="724"/>
        <v>#N/A</v>
      </c>
    </row>
    <row r="9194" spans="1:6" x14ac:dyDescent="0.25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8" t="e">
        <f t="shared" si="724"/>
        <v>#N/A</v>
      </c>
    </row>
    <row r="9195" spans="1:6" x14ac:dyDescent="0.25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8" t="e">
        <f t="shared" si="724"/>
        <v>#N/A</v>
      </c>
    </row>
    <row r="9196" spans="1:6" x14ac:dyDescent="0.25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8" t="e">
        <f t="shared" si="724"/>
        <v>#N/A</v>
      </c>
    </row>
    <row r="9197" spans="1:6" x14ac:dyDescent="0.25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8" t="e">
        <f t="shared" si="724"/>
        <v>#N/A</v>
      </c>
    </row>
    <row r="9198" spans="1:6" x14ac:dyDescent="0.25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8" t="e">
        <f t="shared" si="724"/>
        <v>#N/A</v>
      </c>
    </row>
    <row r="9199" spans="1:6" x14ac:dyDescent="0.25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8" t="e">
        <f t="shared" si="724"/>
        <v>#N/A</v>
      </c>
    </row>
    <row r="9200" spans="1:6" x14ac:dyDescent="0.25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8" t="e">
        <f t="shared" si="724"/>
        <v>#N/A</v>
      </c>
    </row>
    <row r="9201" spans="1:6" x14ac:dyDescent="0.25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8" t="e">
        <f t="shared" si="724"/>
        <v>#N/A</v>
      </c>
    </row>
    <row r="9202" spans="1:6" x14ac:dyDescent="0.25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8" t="e">
        <f t="shared" si="724"/>
        <v>#N/A</v>
      </c>
    </row>
    <row r="9203" spans="1:6" x14ac:dyDescent="0.25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8" t="e">
        <f t="shared" si="724"/>
        <v>#N/A</v>
      </c>
    </row>
    <row r="9204" spans="1:6" x14ac:dyDescent="0.25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8" t="e">
        <f t="shared" si="724"/>
        <v>#N/A</v>
      </c>
    </row>
    <row r="9205" spans="1:6" x14ac:dyDescent="0.25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8" t="e">
        <f t="shared" si="724"/>
        <v>#N/A</v>
      </c>
    </row>
    <row r="9206" spans="1:6" x14ac:dyDescent="0.25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8" t="e">
        <f t="shared" si="724"/>
        <v>#N/A</v>
      </c>
    </row>
    <row r="9207" spans="1:6" x14ac:dyDescent="0.25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8" t="e">
        <f t="shared" si="724"/>
        <v>#N/A</v>
      </c>
    </row>
    <row r="9208" spans="1:6" x14ac:dyDescent="0.25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8" t="e">
        <f t="shared" si="724"/>
        <v>#N/A</v>
      </c>
    </row>
    <row r="9209" spans="1:6" x14ac:dyDescent="0.25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8" t="e">
        <f t="shared" si="724"/>
        <v>#N/A</v>
      </c>
    </row>
    <row r="9210" spans="1:6" x14ac:dyDescent="0.25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8" t="e">
        <f t="shared" si="724"/>
        <v>#N/A</v>
      </c>
    </row>
    <row r="9211" spans="1:6" x14ac:dyDescent="0.25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8" t="e">
        <f t="shared" si="724"/>
        <v>#N/A</v>
      </c>
    </row>
    <row r="9212" spans="1:6" x14ac:dyDescent="0.25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8" t="e">
        <f t="shared" si="724"/>
        <v>#N/A</v>
      </c>
    </row>
    <row r="9213" spans="1:6" x14ac:dyDescent="0.25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8" t="e">
        <f t="shared" si="724"/>
        <v>#N/A</v>
      </c>
    </row>
    <row r="9214" spans="1:6" x14ac:dyDescent="0.25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8" t="e">
        <f t="shared" si="724"/>
        <v>#N/A</v>
      </c>
    </row>
    <row r="9215" spans="1:6" x14ac:dyDescent="0.25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8" t="e">
        <f t="shared" si="724"/>
        <v>#N/A</v>
      </c>
    </row>
    <row r="9216" spans="1:6" x14ac:dyDescent="0.25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8" t="e">
        <f t="shared" si="724"/>
        <v>#N/A</v>
      </c>
    </row>
    <row r="9217" spans="1:6" x14ac:dyDescent="0.25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8" t="e">
        <f t="shared" si="724"/>
        <v>#N/A</v>
      </c>
    </row>
    <row r="9218" spans="1:6" x14ac:dyDescent="0.25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8" t="e">
        <f t="shared" si="724"/>
        <v>#N/A</v>
      </c>
    </row>
    <row r="9219" spans="1:6" x14ac:dyDescent="0.25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8" t="e">
        <f t="shared" si="724"/>
        <v>#N/A</v>
      </c>
    </row>
    <row r="9220" spans="1:6" x14ac:dyDescent="0.25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8" t="e">
        <f t="shared" si="724"/>
        <v>#N/A</v>
      </c>
    </row>
    <row r="9221" spans="1:6" x14ac:dyDescent="0.25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8" t="e">
        <f t="shared" si="724"/>
        <v>#N/A</v>
      </c>
    </row>
    <row r="9222" spans="1:6" x14ac:dyDescent="0.25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8" t="e">
        <f t="shared" si="724"/>
        <v>#N/A</v>
      </c>
    </row>
    <row r="9223" spans="1:6" x14ac:dyDescent="0.25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8" t="e">
        <f t="shared" si="724"/>
        <v>#N/A</v>
      </c>
    </row>
    <row r="9224" spans="1:6" x14ac:dyDescent="0.25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8" t="e">
        <f t="shared" si="724"/>
        <v>#N/A</v>
      </c>
    </row>
    <row r="9225" spans="1:6" x14ac:dyDescent="0.25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8" t="e">
        <f t="shared" si="724"/>
        <v>#N/A</v>
      </c>
    </row>
    <row r="9226" spans="1:6" x14ac:dyDescent="0.25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8" t="e">
        <f t="shared" ref="F9226:F9289" si="729">E9226*SUM(P9226:Q9226)</f>
        <v>#N/A</v>
      </c>
    </row>
    <row r="9227" spans="1:6" x14ac:dyDescent="0.25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8" t="e">
        <f t="shared" si="729"/>
        <v>#N/A</v>
      </c>
    </row>
    <row r="9228" spans="1:6" x14ac:dyDescent="0.25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8" t="e">
        <f t="shared" si="729"/>
        <v>#N/A</v>
      </c>
    </row>
    <row r="9229" spans="1:6" x14ac:dyDescent="0.25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8" t="e">
        <f t="shared" si="729"/>
        <v>#N/A</v>
      </c>
    </row>
    <row r="9230" spans="1:6" x14ac:dyDescent="0.25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8" t="e">
        <f t="shared" si="729"/>
        <v>#N/A</v>
      </c>
    </row>
    <row r="9231" spans="1:6" x14ac:dyDescent="0.25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8" t="e">
        <f t="shared" si="729"/>
        <v>#N/A</v>
      </c>
    </row>
    <row r="9232" spans="1:6" x14ac:dyDescent="0.25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8" t="e">
        <f t="shared" si="729"/>
        <v>#N/A</v>
      </c>
    </row>
    <row r="9233" spans="1:6" x14ac:dyDescent="0.25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8" t="e">
        <f t="shared" si="729"/>
        <v>#N/A</v>
      </c>
    </row>
    <row r="9234" spans="1:6" x14ac:dyDescent="0.25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8" t="e">
        <f t="shared" si="729"/>
        <v>#N/A</v>
      </c>
    </row>
    <row r="9235" spans="1:6" x14ac:dyDescent="0.25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8" t="e">
        <f t="shared" si="729"/>
        <v>#N/A</v>
      </c>
    </row>
    <row r="9236" spans="1:6" x14ac:dyDescent="0.25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8" t="e">
        <f t="shared" si="729"/>
        <v>#N/A</v>
      </c>
    </row>
    <row r="9237" spans="1:6" x14ac:dyDescent="0.25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8" t="e">
        <f t="shared" si="729"/>
        <v>#N/A</v>
      </c>
    </row>
    <row r="9238" spans="1:6" x14ac:dyDescent="0.25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8" t="e">
        <f t="shared" si="729"/>
        <v>#N/A</v>
      </c>
    </row>
    <row r="9239" spans="1:6" x14ac:dyDescent="0.25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8" t="e">
        <f t="shared" si="729"/>
        <v>#N/A</v>
      </c>
    </row>
    <row r="9240" spans="1:6" x14ac:dyDescent="0.25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8" t="e">
        <f t="shared" si="729"/>
        <v>#N/A</v>
      </c>
    </row>
    <row r="9241" spans="1:6" x14ac:dyDescent="0.25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8" t="e">
        <f t="shared" si="729"/>
        <v>#N/A</v>
      </c>
    </row>
    <row r="9242" spans="1:6" x14ac:dyDescent="0.25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8" t="e">
        <f t="shared" si="729"/>
        <v>#N/A</v>
      </c>
    </row>
    <row r="9243" spans="1:6" x14ac:dyDescent="0.25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8" t="e">
        <f t="shared" si="729"/>
        <v>#N/A</v>
      </c>
    </row>
    <row r="9244" spans="1:6" x14ac:dyDescent="0.25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8" t="e">
        <f t="shared" si="729"/>
        <v>#N/A</v>
      </c>
    </row>
    <row r="9245" spans="1:6" x14ac:dyDescent="0.25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8" t="e">
        <f t="shared" si="729"/>
        <v>#N/A</v>
      </c>
    </row>
    <row r="9246" spans="1:6" x14ac:dyDescent="0.25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8" t="e">
        <f t="shared" si="729"/>
        <v>#N/A</v>
      </c>
    </row>
    <row r="9247" spans="1:6" x14ac:dyDescent="0.25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8" t="e">
        <f t="shared" si="729"/>
        <v>#N/A</v>
      </c>
    </row>
    <row r="9248" spans="1:6" x14ac:dyDescent="0.25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8" t="e">
        <f t="shared" si="729"/>
        <v>#N/A</v>
      </c>
    </row>
    <row r="9249" spans="1:6" x14ac:dyDescent="0.25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8" t="e">
        <f t="shared" si="729"/>
        <v>#N/A</v>
      </c>
    </row>
    <row r="9250" spans="1:6" x14ac:dyDescent="0.25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8" t="e">
        <f t="shared" si="729"/>
        <v>#N/A</v>
      </c>
    </row>
    <row r="9251" spans="1:6" x14ac:dyDescent="0.25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8" t="e">
        <f t="shared" si="729"/>
        <v>#N/A</v>
      </c>
    </row>
    <row r="9252" spans="1:6" x14ac:dyDescent="0.25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8" t="e">
        <f t="shared" si="729"/>
        <v>#N/A</v>
      </c>
    </row>
    <row r="9253" spans="1:6" x14ac:dyDescent="0.25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8" t="e">
        <f t="shared" si="729"/>
        <v>#N/A</v>
      </c>
    </row>
    <row r="9254" spans="1:6" x14ac:dyDescent="0.25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8" t="e">
        <f t="shared" si="729"/>
        <v>#N/A</v>
      </c>
    </row>
    <row r="9255" spans="1:6" x14ac:dyDescent="0.25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8" t="e">
        <f t="shared" si="729"/>
        <v>#N/A</v>
      </c>
    </row>
    <row r="9256" spans="1:6" x14ac:dyDescent="0.25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8" t="e">
        <f t="shared" si="729"/>
        <v>#N/A</v>
      </c>
    </row>
    <row r="9257" spans="1:6" x14ac:dyDescent="0.25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8" t="e">
        <f t="shared" si="729"/>
        <v>#N/A</v>
      </c>
    </row>
    <row r="9258" spans="1:6" x14ac:dyDescent="0.25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8" t="e">
        <f t="shared" si="729"/>
        <v>#N/A</v>
      </c>
    </row>
    <row r="9259" spans="1:6" x14ac:dyDescent="0.25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8" t="e">
        <f t="shared" si="729"/>
        <v>#N/A</v>
      </c>
    </row>
    <row r="9260" spans="1:6" x14ac:dyDescent="0.25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8" t="e">
        <f t="shared" si="729"/>
        <v>#N/A</v>
      </c>
    </row>
    <row r="9261" spans="1:6" x14ac:dyDescent="0.25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8" t="e">
        <f t="shared" si="729"/>
        <v>#N/A</v>
      </c>
    </row>
    <row r="9262" spans="1:6" x14ac:dyDescent="0.25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8" t="e">
        <f t="shared" si="729"/>
        <v>#N/A</v>
      </c>
    </row>
    <row r="9263" spans="1:6" x14ac:dyDescent="0.25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8" t="e">
        <f t="shared" si="729"/>
        <v>#N/A</v>
      </c>
    </row>
    <row r="9264" spans="1:6" x14ac:dyDescent="0.25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8" t="e">
        <f t="shared" si="729"/>
        <v>#N/A</v>
      </c>
    </row>
    <row r="9265" spans="1:6" x14ac:dyDescent="0.25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8" t="e">
        <f t="shared" si="729"/>
        <v>#N/A</v>
      </c>
    </row>
    <row r="9266" spans="1:6" x14ac:dyDescent="0.25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8" t="e">
        <f t="shared" si="729"/>
        <v>#N/A</v>
      </c>
    </row>
    <row r="9267" spans="1:6" x14ac:dyDescent="0.25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8" t="e">
        <f t="shared" si="729"/>
        <v>#N/A</v>
      </c>
    </row>
    <row r="9268" spans="1:6" x14ac:dyDescent="0.25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8" t="e">
        <f t="shared" si="729"/>
        <v>#N/A</v>
      </c>
    </row>
    <row r="9269" spans="1:6" x14ac:dyDescent="0.25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8" t="e">
        <f t="shared" si="729"/>
        <v>#N/A</v>
      </c>
    </row>
    <row r="9270" spans="1:6" x14ac:dyDescent="0.25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8" t="e">
        <f t="shared" si="729"/>
        <v>#N/A</v>
      </c>
    </row>
    <row r="9271" spans="1:6" x14ac:dyDescent="0.25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8" t="e">
        <f t="shared" si="729"/>
        <v>#N/A</v>
      </c>
    </row>
    <row r="9272" spans="1:6" x14ac:dyDescent="0.25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8" t="e">
        <f t="shared" si="729"/>
        <v>#N/A</v>
      </c>
    </row>
    <row r="9273" spans="1:6" x14ac:dyDescent="0.25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8" t="e">
        <f t="shared" si="729"/>
        <v>#N/A</v>
      </c>
    </row>
    <row r="9274" spans="1:6" x14ac:dyDescent="0.25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8" t="e">
        <f t="shared" si="729"/>
        <v>#N/A</v>
      </c>
    </row>
    <row r="9275" spans="1:6" x14ac:dyDescent="0.25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8" t="e">
        <f t="shared" si="729"/>
        <v>#N/A</v>
      </c>
    </row>
    <row r="9276" spans="1:6" x14ac:dyDescent="0.25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8" t="e">
        <f t="shared" si="729"/>
        <v>#N/A</v>
      </c>
    </row>
    <row r="9277" spans="1:6" x14ac:dyDescent="0.25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8" t="e">
        <f t="shared" si="729"/>
        <v>#N/A</v>
      </c>
    </row>
    <row r="9278" spans="1:6" x14ac:dyDescent="0.25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8" t="e">
        <f t="shared" si="729"/>
        <v>#N/A</v>
      </c>
    </row>
    <row r="9279" spans="1:6" x14ac:dyDescent="0.25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8" t="e">
        <f t="shared" si="729"/>
        <v>#N/A</v>
      </c>
    </row>
    <row r="9280" spans="1:6" x14ac:dyDescent="0.25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8" t="e">
        <f t="shared" si="729"/>
        <v>#N/A</v>
      </c>
    </row>
    <row r="9281" spans="1:6" x14ac:dyDescent="0.25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8" t="e">
        <f t="shared" si="729"/>
        <v>#N/A</v>
      </c>
    </row>
    <row r="9282" spans="1:6" x14ac:dyDescent="0.25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8" t="e">
        <f t="shared" si="729"/>
        <v>#N/A</v>
      </c>
    </row>
    <row r="9283" spans="1:6" x14ac:dyDescent="0.25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8" t="e">
        <f t="shared" si="729"/>
        <v>#N/A</v>
      </c>
    </row>
    <row r="9284" spans="1:6" x14ac:dyDescent="0.25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8" t="e">
        <f t="shared" si="729"/>
        <v>#N/A</v>
      </c>
    </row>
    <row r="9285" spans="1:6" x14ac:dyDescent="0.25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8" t="e">
        <f t="shared" si="729"/>
        <v>#N/A</v>
      </c>
    </row>
    <row r="9286" spans="1:6" x14ac:dyDescent="0.25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8" t="e">
        <f t="shared" si="729"/>
        <v>#N/A</v>
      </c>
    </row>
    <row r="9287" spans="1:6" x14ac:dyDescent="0.25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8" t="e">
        <f t="shared" si="729"/>
        <v>#N/A</v>
      </c>
    </row>
    <row r="9288" spans="1:6" x14ac:dyDescent="0.25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8" t="e">
        <f t="shared" si="729"/>
        <v>#N/A</v>
      </c>
    </row>
    <row r="9289" spans="1:6" x14ac:dyDescent="0.25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8" t="e">
        <f t="shared" si="729"/>
        <v>#N/A</v>
      </c>
    </row>
    <row r="9290" spans="1:6" x14ac:dyDescent="0.25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8" t="e">
        <f t="shared" ref="F9290:F9353" si="734">E9290*SUM(P9290:Q9290)</f>
        <v>#N/A</v>
      </c>
    </row>
    <row r="9291" spans="1:6" x14ac:dyDescent="0.25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8" t="e">
        <f t="shared" si="734"/>
        <v>#N/A</v>
      </c>
    </row>
    <row r="9292" spans="1:6" x14ac:dyDescent="0.25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8" t="e">
        <f t="shared" si="734"/>
        <v>#N/A</v>
      </c>
    </row>
    <row r="9293" spans="1:6" x14ac:dyDescent="0.25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8" t="e">
        <f t="shared" si="734"/>
        <v>#N/A</v>
      </c>
    </row>
    <row r="9294" spans="1:6" x14ac:dyDescent="0.25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8" t="e">
        <f t="shared" si="734"/>
        <v>#N/A</v>
      </c>
    </row>
    <row r="9295" spans="1:6" x14ac:dyDescent="0.25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8" t="e">
        <f t="shared" si="734"/>
        <v>#N/A</v>
      </c>
    </row>
    <row r="9296" spans="1:6" x14ac:dyDescent="0.25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8" t="e">
        <f t="shared" si="734"/>
        <v>#N/A</v>
      </c>
    </row>
    <row r="9297" spans="1:6" x14ac:dyDescent="0.25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8" t="e">
        <f t="shared" si="734"/>
        <v>#N/A</v>
      </c>
    </row>
    <row r="9298" spans="1:6" x14ac:dyDescent="0.25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8" t="e">
        <f t="shared" si="734"/>
        <v>#N/A</v>
      </c>
    </row>
    <row r="9299" spans="1:6" x14ac:dyDescent="0.25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8" t="e">
        <f t="shared" si="734"/>
        <v>#N/A</v>
      </c>
    </row>
    <row r="9300" spans="1:6" x14ac:dyDescent="0.25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8" t="e">
        <f t="shared" si="734"/>
        <v>#N/A</v>
      </c>
    </row>
    <row r="9301" spans="1:6" x14ac:dyDescent="0.25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8" t="e">
        <f t="shared" si="734"/>
        <v>#N/A</v>
      </c>
    </row>
    <row r="9302" spans="1:6" x14ac:dyDescent="0.25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8" t="e">
        <f t="shared" si="734"/>
        <v>#N/A</v>
      </c>
    </row>
    <row r="9303" spans="1:6" x14ac:dyDescent="0.25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8" t="e">
        <f t="shared" si="734"/>
        <v>#N/A</v>
      </c>
    </row>
    <row r="9304" spans="1:6" x14ac:dyDescent="0.25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8" t="e">
        <f t="shared" si="734"/>
        <v>#N/A</v>
      </c>
    </row>
    <row r="9305" spans="1:6" x14ac:dyDescent="0.25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8" t="e">
        <f t="shared" si="734"/>
        <v>#N/A</v>
      </c>
    </row>
    <row r="9306" spans="1:6" x14ac:dyDescent="0.25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8" t="e">
        <f t="shared" si="734"/>
        <v>#N/A</v>
      </c>
    </row>
    <row r="9307" spans="1:6" x14ac:dyDescent="0.25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8" t="e">
        <f t="shared" si="734"/>
        <v>#N/A</v>
      </c>
    </row>
    <row r="9308" spans="1:6" x14ac:dyDescent="0.25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8" t="e">
        <f t="shared" si="734"/>
        <v>#N/A</v>
      </c>
    </row>
    <row r="9309" spans="1:6" x14ac:dyDescent="0.25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8" t="e">
        <f t="shared" si="734"/>
        <v>#N/A</v>
      </c>
    </row>
    <row r="9310" spans="1:6" x14ac:dyDescent="0.25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8" t="e">
        <f t="shared" si="734"/>
        <v>#N/A</v>
      </c>
    </row>
    <row r="9311" spans="1:6" x14ac:dyDescent="0.25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8" t="e">
        <f t="shared" si="734"/>
        <v>#N/A</v>
      </c>
    </row>
    <row r="9312" spans="1:6" x14ac:dyDescent="0.25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8" t="e">
        <f t="shared" si="734"/>
        <v>#N/A</v>
      </c>
    </row>
    <row r="9313" spans="1:6" x14ac:dyDescent="0.25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8" t="e">
        <f t="shared" si="734"/>
        <v>#N/A</v>
      </c>
    </row>
    <row r="9314" spans="1:6" x14ac:dyDescent="0.25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8" t="e">
        <f t="shared" si="734"/>
        <v>#N/A</v>
      </c>
    </row>
    <row r="9315" spans="1:6" x14ac:dyDescent="0.25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8" t="e">
        <f t="shared" si="734"/>
        <v>#N/A</v>
      </c>
    </row>
    <row r="9316" spans="1:6" x14ac:dyDescent="0.25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8" t="e">
        <f t="shared" si="734"/>
        <v>#N/A</v>
      </c>
    </row>
    <row r="9317" spans="1:6" x14ac:dyDescent="0.25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8" t="e">
        <f t="shared" si="734"/>
        <v>#N/A</v>
      </c>
    </row>
    <row r="9318" spans="1:6" x14ac:dyDescent="0.25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8" t="e">
        <f t="shared" si="734"/>
        <v>#N/A</v>
      </c>
    </row>
    <row r="9319" spans="1:6" x14ac:dyDescent="0.25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8" t="e">
        <f t="shared" si="734"/>
        <v>#N/A</v>
      </c>
    </row>
    <row r="9320" spans="1:6" x14ac:dyDescent="0.25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8" t="e">
        <f t="shared" si="734"/>
        <v>#N/A</v>
      </c>
    </row>
    <row r="9321" spans="1:6" x14ac:dyDescent="0.25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8" t="e">
        <f t="shared" si="734"/>
        <v>#N/A</v>
      </c>
    </row>
    <row r="9322" spans="1:6" x14ac:dyDescent="0.25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8" t="e">
        <f t="shared" si="734"/>
        <v>#N/A</v>
      </c>
    </row>
    <row r="9323" spans="1:6" x14ac:dyDescent="0.25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8" t="e">
        <f t="shared" si="734"/>
        <v>#N/A</v>
      </c>
    </row>
    <row r="9324" spans="1:6" x14ac:dyDescent="0.25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8" t="e">
        <f t="shared" si="734"/>
        <v>#N/A</v>
      </c>
    </row>
    <row r="9325" spans="1:6" x14ac:dyDescent="0.25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8" t="e">
        <f t="shared" si="734"/>
        <v>#N/A</v>
      </c>
    </row>
    <row r="9326" spans="1:6" x14ac:dyDescent="0.25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8" t="e">
        <f t="shared" si="734"/>
        <v>#N/A</v>
      </c>
    </row>
    <row r="9327" spans="1:6" x14ac:dyDescent="0.25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8" t="e">
        <f t="shared" si="734"/>
        <v>#N/A</v>
      </c>
    </row>
    <row r="9328" spans="1:6" x14ac:dyDescent="0.25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8" t="e">
        <f t="shared" si="734"/>
        <v>#N/A</v>
      </c>
    </row>
    <row r="9329" spans="1:6" x14ac:dyDescent="0.25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8" t="e">
        <f t="shared" si="734"/>
        <v>#N/A</v>
      </c>
    </row>
    <row r="9330" spans="1:6" x14ac:dyDescent="0.25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8" t="e">
        <f t="shared" si="734"/>
        <v>#N/A</v>
      </c>
    </row>
    <row r="9331" spans="1:6" x14ac:dyDescent="0.25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8" t="e">
        <f t="shared" si="734"/>
        <v>#N/A</v>
      </c>
    </row>
    <row r="9332" spans="1:6" x14ac:dyDescent="0.25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8" t="e">
        <f t="shared" si="734"/>
        <v>#N/A</v>
      </c>
    </row>
    <row r="9333" spans="1:6" x14ac:dyDescent="0.25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8" t="e">
        <f t="shared" si="734"/>
        <v>#N/A</v>
      </c>
    </row>
    <row r="9334" spans="1:6" x14ac:dyDescent="0.25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8" t="e">
        <f t="shared" si="734"/>
        <v>#N/A</v>
      </c>
    </row>
    <row r="9335" spans="1:6" x14ac:dyDescent="0.25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8" t="e">
        <f t="shared" si="734"/>
        <v>#N/A</v>
      </c>
    </row>
    <row r="9336" spans="1:6" x14ac:dyDescent="0.25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8" t="e">
        <f t="shared" si="734"/>
        <v>#N/A</v>
      </c>
    </row>
    <row r="9337" spans="1:6" x14ac:dyDescent="0.25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8" t="e">
        <f t="shared" si="734"/>
        <v>#N/A</v>
      </c>
    </row>
    <row r="9338" spans="1:6" x14ac:dyDescent="0.25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8" t="e">
        <f t="shared" si="734"/>
        <v>#N/A</v>
      </c>
    </row>
    <row r="9339" spans="1:6" x14ac:dyDescent="0.25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8" t="e">
        <f t="shared" si="734"/>
        <v>#N/A</v>
      </c>
    </row>
    <row r="9340" spans="1:6" x14ac:dyDescent="0.25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8" t="e">
        <f t="shared" si="734"/>
        <v>#N/A</v>
      </c>
    </row>
    <row r="9341" spans="1:6" x14ac:dyDescent="0.25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8" t="e">
        <f t="shared" si="734"/>
        <v>#N/A</v>
      </c>
    </row>
    <row r="9342" spans="1:6" x14ac:dyDescent="0.25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8" t="e">
        <f t="shared" si="734"/>
        <v>#N/A</v>
      </c>
    </row>
    <row r="9343" spans="1:6" x14ac:dyDescent="0.25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8" t="e">
        <f t="shared" si="734"/>
        <v>#N/A</v>
      </c>
    </row>
    <row r="9344" spans="1:6" x14ac:dyDescent="0.25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8" t="e">
        <f t="shared" si="734"/>
        <v>#N/A</v>
      </c>
    </row>
    <row r="9345" spans="1:6" x14ac:dyDescent="0.25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8" t="e">
        <f t="shared" si="734"/>
        <v>#N/A</v>
      </c>
    </row>
    <row r="9346" spans="1:6" x14ac:dyDescent="0.25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8" t="e">
        <f t="shared" si="734"/>
        <v>#N/A</v>
      </c>
    </row>
    <row r="9347" spans="1:6" x14ac:dyDescent="0.25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8" t="e">
        <f t="shared" si="734"/>
        <v>#N/A</v>
      </c>
    </row>
    <row r="9348" spans="1:6" x14ac:dyDescent="0.25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8" t="e">
        <f t="shared" si="734"/>
        <v>#N/A</v>
      </c>
    </row>
    <row r="9349" spans="1:6" x14ac:dyDescent="0.25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8" t="e">
        <f t="shared" si="734"/>
        <v>#N/A</v>
      </c>
    </row>
    <row r="9350" spans="1:6" x14ac:dyDescent="0.25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8" t="e">
        <f t="shared" si="734"/>
        <v>#N/A</v>
      </c>
    </row>
    <row r="9351" spans="1:6" x14ac:dyDescent="0.25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8" t="e">
        <f t="shared" si="734"/>
        <v>#N/A</v>
      </c>
    </row>
    <row r="9352" spans="1:6" x14ac:dyDescent="0.25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8" t="e">
        <f t="shared" si="734"/>
        <v>#N/A</v>
      </c>
    </row>
    <row r="9353" spans="1:6" x14ac:dyDescent="0.25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8" t="e">
        <f t="shared" si="734"/>
        <v>#N/A</v>
      </c>
    </row>
    <row r="9354" spans="1:6" x14ac:dyDescent="0.25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8" t="e">
        <f t="shared" ref="F9354:F9417" si="739">E9354*SUM(P9354:Q9354)</f>
        <v>#N/A</v>
      </c>
    </row>
    <row r="9355" spans="1:6" x14ac:dyDescent="0.25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8" t="e">
        <f t="shared" si="739"/>
        <v>#N/A</v>
      </c>
    </row>
    <row r="9356" spans="1:6" x14ac:dyDescent="0.25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8" t="e">
        <f t="shared" si="739"/>
        <v>#N/A</v>
      </c>
    </row>
    <row r="9357" spans="1:6" x14ac:dyDescent="0.25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8" t="e">
        <f t="shared" si="739"/>
        <v>#N/A</v>
      </c>
    </row>
    <row r="9358" spans="1:6" x14ac:dyDescent="0.25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8" t="e">
        <f t="shared" si="739"/>
        <v>#N/A</v>
      </c>
    </row>
    <row r="9359" spans="1:6" x14ac:dyDescent="0.25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8" t="e">
        <f t="shared" si="739"/>
        <v>#N/A</v>
      </c>
    </row>
    <row r="9360" spans="1:6" x14ac:dyDescent="0.25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8" t="e">
        <f t="shared" si="739"/>
        <v>#N/A</v>
      </c>
    </row>
    <row r="9361" spans="1:6" x14ac:dyDescent="0.25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8" t="e">
        <f t="shared" si="739"/>
        <v>#N/A</v>
      </c>
    </row>
    <row r="9362" spans="1:6" x14ac:dyDescent="0.25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8" t="e">
        <f t="shared" si="739"/>
        <v>#N/A</v>
      </c>
    </row>
    <row r="9363" spans="1:6" x14ac:dyDescent="0.25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8" t="e">
        <f t="shared" si="739"/>
        <v>#N/A</v>
      </c>
    </row>
    <row r="9364" spans="1:6" x14ac:dyDescent="0.25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8" t="e">
        <f t="shared" si="739"/>
        <v>#N/A</v>
      </c>
    </row>
    <row r="9365" spans="1:6" x14ac:dyDescent="0.25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8" t="e">
        <f t="shared" si="739"/>
        <v>#N/A</v>
      </c>
    </row>
    <row r="9366" spans="1:6" x14ac:dyDescent="0.25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8" t="e">
        <f t="shared" si="739"/>
        <v>#N/A</v>
      </c>
    </row>
    <row r="9367" spans="1:6" x14ac:dyDescent="0.25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8" t="e">
        <f t="shared" si="739"/>
        <v>#N/A</v>
      </c>
    </row>
    <row r="9368" spans="1:6" x14ac:dyDescent="0.25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8" t="e">
        <f t="shared" si="739"/>
        <v>#N/A</v>
      </c>
    </row>
    <row r="9369" spans="1:6" x14ac:dyDescent="0.25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8" t="e">
        <f t="shared" si="739"/>
        <v>#N/A</v>
      </c>
    </row>
    <row r="9370" spans="1:6" x14ac:dyDescent="0.25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8" t="e">
        <f t="shared" si="739"/>
        <v>#N/A</v>
      </c>
    </row>
    <row r="9371" spans="1:6" x14ac:dyDescent="0.25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8" t="e">
        <f t="shared" si="739"/>
        <v>#N/A</v>
      </c>
    </row>
    <row r="9372" spans="1:6" x14ac:dyDescent="0.25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8" t="e">
        <f t="shared" si="739"/>
        <v>#N/A</v>
      </c>
    </row>
    <row r="9373" spans="1:6" x14ac:dyDescent="0.25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8" t="e">
        <f t="shared" si="739"/>
        <v>#N/A</v>
      </c>
    </row>
    <row r="9374" spans="1:6" x14ac:dyDescent="0.25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8" t="e">
        <f t="shared" si="739"/>
        <v>#N/A</v>
      </c>
    </row>
    <row r="9375" spans="1:6" x14ac:dyDescent="0.25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8" t="e">
        <f t="shared" si="739"/>
        <v>#N/A</v>
      </c>
    </row>
    <row r="9376" spans="1:6" x14ac:dyDescent="0.25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8" t="e">
        <f t="shared" si="739"/>
        <v>#N/A</v>
      </c>
    </row>
    <row r="9377" spans="1:6" x14ac:dyDescent="0.25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8" t="e">
        <f t="shared" si="739"/>
        <v>#N/A</v>
      </c>
    </row>
    <row r="9378" spans="1:6" x14ac:dyDescent="0.25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8" t="e">
        <f t="shared" si="739"/>
        <v>#N/A</v>
      </c>
    </row>
    <row r="9379" spans="1:6" x14ac:dyDescent="0.25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8" t="e">
        <f t="shared" si="739"/>
        <v>#N/A</v>
      </c>
    </row>
    <row r="9380" spans="1:6" x14ac:dyDescent="0.25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8" t="e">
        <f t="shared" si="739"/>
        <v>#N/A</v>
      </c>
    </row>
    <row r="9381" spans="1:6" x14ac:dyDescent="0.25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8" t="e">
        <f t="shared" si="739"/>
        <v>#N/A</v>
      </c>
    </row>
    <row r="9382" spans="1:6" x14ac:dyDescent="0.25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8" t="e">
        <f t="shared" si="739"/>
        <v>#N/A</v>
      </c>
    </row>
    <row r="9383" spans="1:6" x14ac:dyDescent="0.25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8" t="e">
        <f t="shared" si="739"/>
        <v>#N/A</v>
      </c>
    </row>
    <row r="9384" spans="1:6" x14ac:dyDescent="0.25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8" t="e">
        <f t="shared" si="739"/>
        <v>#N/A</v>
      </c>
    </row>
    <row r="9385" spans="1:6" x14ac:dyDescent="0.25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8" t="e">
        <f t="shared" si="739"/>
        <v>#N/A</v>
      </c>
    </row>
    <row r="9386" spans="1:6" x14ac:dyDescent="0.25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8" t="e">
        <f t="shared" si="739"/>
        <v>#N/A</v>
      </c>
    </row>
    <row r="9387" spans="1:6" x14ac:dyDescent="0.25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8" t="e">
        <f t="shared" si="739"/>
        <v>#N/A</v>
      </c>
    </row>
    <row r="9388" spans="1:6" x14ac:dyDescent="0.25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8" t="e">
        <f t="shared" si="739"/>
        <v>#N/A</v>
      </c>
    </row>
    <row r="9389" spans="1:6" x14ac:dyDescent="0.25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8" t="e">
        <f t="shared" si="739"/>
        <v>#N/A</v>
      </c>
    </row>
    <row r="9390" spans="1:6" x14ac:dyDescent="0.25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8" t="e">
        <f t="shared" si="739"/>
        <v>#N/A</v>
      </c>
    </row>
    <row r="9391" spans="1:6" x14ac:dyDescent="0.25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8" t="e">
        <f t="shared" si="739"/>
        <v>#N/A</v>
      </c>
    </row>
    <row r="9392" spans="1:6" x14ac:dyDescent="0.25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8" t="e">
        <f t="shared" si="739"/>
        <v>#N/A</v>
      </c>
    </row>
    <row r="9393" spans="1:6" x14ac:dyDescent="0.25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8" t="e">
        <f t="shared" si="739"/>
        <v>#N/A</v>
      </c>
    </row>
    <row r="9394" spans="1:6" x14ac:dyDescent="0.25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8" t="e">
        <f t="shared" si="739"/>
        <v>#N/A</v>
      </c>
    </row>
    <row r="9395" spans="1:6" x14ac:dyDescent="0.25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8" t="e">
        <f t="shared" si="739"/>
        <v>#N/A</v>
      </c>
    </row>
    <row r="9396" spans="1:6" x14ac:dyDescent="0.25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8" t="e">
        <f t="shared" si="739"/>
        <v>#N/A</v>
      </c>
    </row>
    <row r="9397" spans="1:6" x14ac:dyDescent="0.25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8" t="e">
        <f t="shared" si="739"/>
        <v>#N/A</v>
      </c>
    </row>
    <row r="9398" spans="1:6" x14ac:dyDescent="0.25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8" t="e">
        <f t="shared" si="739"/>
        <v>#N/A</v>
      </c>
    </row>
    <row r="9399" spans="1:6" x14ac:dyDescent="0.25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8" t="e">
        <f t="shared" si="739"/>
        <v>#N/A</v>
      </c>
    </row>
    <row r="9400" spans="1:6" x14ac:dyDescent="0.25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8" t="e">
        <f t="shared" si="739"/>
        <v>#N/A</v>
      </c>
    </row>
    <row r="9401" spans="1:6" x14ac:dyDescent="0.25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8" t="e">
        <f t="shared" si="739"/>
        <v>#N/A</v>
      </c>
    </row>
    <row r="9402" spans="1:6" x14ac:dyDescent="0.25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8" t="e">
        <f t="shared" si="739"/>
        <v>#N/A</v>
      </c>
    </row>
    <row r="9403" spans="1:6" x14ac:dyDescent="0.25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8" t="e">
        <f t="shared" si="739"/>
        <v>#N/A</v>
      </c>
    </row>
    <row r="9404" spans="1:6" x14ac:dyDescent="0.25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8" t="e">
        <f t="shared" si="739"/>
        <v>#N/A</v>
      </c>
    </row>
    <row r="9405" spans="1:6" x14ac:dyDescent="0.25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8" t="e">
        <f t="shared" si="739"/>
        <v>#N/A</v>
      </c>
    </row>
    <row r="9406" spans="1:6" x14ac:dyDescent="0.25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8" t="e">
        <f t="shared" si="739"/>
        <v>#N/A</v>
      </c>
    </row>
    <row r="9407" spans="1:6" x14ac:dyDescent="0.25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8" t="e">
        <f t="shared" si="739"/>
        <v>#N/A</v>
      </c>
    </row>
    <row r="9408" spans="1:6" x14ac:dyDescent="0.25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8" t="e">
        <f t="shared" si="739"/>
        <v>#N/A</v>
      </c>
    </row>
    <row r="9409" spans="1:6" x14ac:dyDescent="0.25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8" t="e">
        <f t="shared" si="739"/>
        <v>#N/A</v>
      </c>
    </row>
    <row r="9410" spans="1:6" x14ac:dyDescent="0.25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8" t="e">
        <f t="shared" si="739"/>
        <v>#N/A</v>
      </c>
    </row>
    <row r="9411" spans="1:6" x14ac:dyDescent="0.25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8" t="e">
        <f t="shared" si="739"/>
        <v>#N/A</v>
      </c>
    </row>
    <row r="9412" spans="1:6" x14ac:dyDescent="0.25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8" t="e">
        <f t="shared" si="739"/>
        <v>#N/A</v>
      </c>
    </row>
    <row r="9413" spans="1:6" x14ac:dyDescent="0.25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8" t="e">
        <f t="shared" si="739"/>
        <v>#N/A</v>
      </c>
    </row>
    <row r="9414" spans="1:6" x14ac:dyDescent="0.25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8" t="e">
        <f t="shared" si="739"/>
        <v>#N/A</v>
      </c>
    </row>
    <row r="9415" spans="1:6" x14ac:dyDescent="0.25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8" t="e">
        <f t="shared" si="739"/>
        <v>#N/A</v>
      </c>
    </row>
    <row r="9416" spans="1:6" x14ac:dyDescent="0.25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8" t="e">
        <f t="shared" si="739"/>
        <v>#N/A</v>
      </c>
    </row>
    <row r="9417" spans="1:6" x14ac:dyDescent="0.25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8" t="e">
        <f t="shared" si="739"/>
        <v>#N/A</v>
      </c>
    </row>
    <row r="9418" spans="1:6" x14ac:dyDescent="0.25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8" t="e">
        <f t="shared" ref="F9418:F9481" si="744">E9418*SUM(P9418:Q9418)</f>
        <v>#N/A</v>
      </c>
    </row>
    <row r="9419" spans="1:6" x14ac:dyDescent="0.25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8" t="e">
        <f t="shared" si="744"/>
        <v>#N/A</v>
      </c>
    </row>
    <row r="9420" spans="1:6" x14ac:dyDescent="0.25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8" t="e">
        <f t="shared" si="744"/>
        <v>#N/A</v>
      </c>
    </row>
    <row r="9421" spans="1:6" x14ac:dyDescent="0.25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8" t="e">
        <f t="shared" si="744"/>
        <v>#N/A</v>
      </c>
    </row>
    <row r="9422" spans="1:6" x14ac:dyDescent="0.25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8" t="e">
        <f t="shared" si="744"/>
        <v>#N/A</v>
      </c>
    </row>
    <row r="9423" spans="1:6" x14ac:dyDescent="0.25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8" t="e">
        <f t="shared" si="744"/>
        <v>#N/A</v>
      </c>
    </row>
    <row r="9424" spans="1:6" x14ac:dyDescent="0.25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8" t="e">
        <f t="shared" si="744"/>
        <v>#N/A</v>
      </c>
    </row>
    <row r="9425" spans="1:6" x14ac:dyDescent="0.25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8" t="e">
        <f t="shared" si="744"/>
        <v>#N/A</v>
      </c>
    </row>
    <row r="9426" spans="1:6" x14ac:dyDescent="0.25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8" t="e">
        <f t="shared" si="744"/>
        <v>#N/A</v>
      </c>
    </row>
    <row r="9427" spans="1:6" x14ac:dyDescent="0.25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8" t="e">
        <f t="shared" si="744"/>
        <v>#N/A</v>
      </c>
    </row>
    <row r="9428" spans="1:6" x14ac:dyDescent="0.25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8" t="e">
        <f t="shared" si="744"/>
        <v>#N/A</v>
      </c>
    </row>
    <row r="9429" spans="1:6" x14ac:dyDescent="0.25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8" t="e">
        <f t="shared" si="744"/>
        <v>#N/A</v>
      </c>
    </row>
    <row r="9430" spans="1:6" x14ac:dyDescent="0.25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8" t="e">
        <f t="shared" si="744"/>
        <v>#N/A</v>
      </c>
    </row>
    <row r="9431" spans="1:6" x14ac:dyDescent="0.25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8" t="e">
        <f t="shared" si="744"/>
        <v>#N/A</v>
      </c>
    </row>
    <row r="9432" spans="1:6" x14ac:dyDescent="0.25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8" t="e">
        <f t="shared" si="744"/>
        <v>#N/A</v>
      </c>
    </row>
    <row r="9433" spans="1:6" x14ac:dyDescent="0.25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8" t="e">
        <f t="shared" si="744"/>
        <v>#N/A</v>
      </c>
    </row>
    <row r="9434" spans="1:6" x14ac:dyDescent="0.25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8" t="e">
        <f t="shared" si="744"/>
        <v>#N/A</v>
      </c>
    </row>
    <row r="9435" spans="1:6" x14ac:dyDescent="0.25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8" t="e">
        <f t="shared" si="744"/>
        <v>#N/A</v>
      </c>
    </row>
    <row r="9436" spans="1:6" x14ac:dyDescent="0.25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8" t="e">
        <f t="shared" si="744"/>
        <v>#N/A</v>
      </c>
    </row>
    <row r="9437" spans="1:6" x14ac:dyDescent="0.25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8" t="e">
        <f t="shared" si="744"/>
        <v>#N/A</v>
      </c>
    </row>
    <row r="9438" spans="1:6" x14ac:dyDescent="0.25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8" t="e">
        <f t="shared" si="744"/>
        <v>#N/A</v>
      </c>
    </row>
    <row r="9439" spans="1:6" x14ac:dyDescent="0.25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8" t="e">
        <f t="shared" si="744"/>
        <v>#N/A</v>
      </c>
    </row>
    <row r="9440" spans="1:6" x14ac:dyDescent="0.25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8" t="e">
        <f t="shared" si="744"/>
        <v>#N/A</v>
      </c>
    </row>
    <row r="9441" spans="1:6" x14ac:dyDescent="0.25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8" t="e">
        <f t="shared" si="744"/>
        <v>#N/A</v>
      </c>
    </row>
    <row r="9442" spans="1:6" x14ac:dyDescent="0.25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8" t="e">
        <f t="shared" si="744"/>
        <v>#N/A</v>
      </c>
    </row>
    <row r="9443" spans="1:6" x14ac:dyDescent="0.25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8" t="e">
        <f t="shared" si="744"/>
        <v>#N/A</v>
      </c>
    </row>
    <row r="9444" spans="1:6" x14ac:dyDescent="0.25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8" t="e">
        <f t="shared" si="744"/>
        <v>#N/A</v>
      </c>
    </row>
    <row r="9445" spans="1:6" x14ac:dyDescent="0.25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8" t="e">
        <f t="shared" si="744"/>
        <v>#N/A</v>
      </c>
    </row>
    <row r="9446" spans="1:6" x14ac:dyDescent="0.25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8" t="e">
        <f t="shared" si="744"/>
        <v>#N/A</v>
      </c>
    </row>
    <row r="9447" spans="1:6" x14ac:dyDescent="0.25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8" t="e">
        <f t="shared" si="744"/>
        <v>#N/A</v>
      </c>
    </row>
    <row r="9448" spans="1:6" x14ac:dyDescent="0.25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8" t="e">
        <f t="shared" si="744"/>
        <v>#N/A</v>
      </c>
    </row>
    <row r="9449" spans="1:6" x14ac:dyDescent="0.25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8" t="e">
        <f t="shared" si="744"/>
        <v>#N/A</v>
      </c>
    </row>
    <row r="9450" spans="1:6" x14ac:dyDescent="0.25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8" t="e">
        <f t="shared" si="744"/>
        <v>#N/A</v>
      </c>
    </row>
    <row r="9451" spans="1:6" x14ac:dyDescent="0.25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8" t="e">
        <f t="shared" si="744"/>
        <v>#N/A</v>
      </c>
    </row>
    <row r="9452" spans="1:6" x14ac:dyDescent="0.25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8" t="e">
        <f t="shared" si="744"/>
        <v>#N/A</v>
      </c>
    </row>
    <row r="9453" spans="1:6" x14ac:dyDescent="0.25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8" t="e">
        <f t="shared" si="744"/>
        <v>#N/A</v>
      </c>
    </row>
    <row r="9454" spans="1:6" x14ac:dyDescent="0.25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8" t="e">
        <f t="shared" si="744"/>
        <v>#N/A</v>
      </c>
    </row>
    <row r="9455" spans="1:6" x14ac:dyDescent="0.25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8" t="e">
        <f t="shared" si="744"/>
        <v>#N/A</v>
      </c>
    </row>
    <row r="9456" spans="1:6" x14ac:dyDescent="0.25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8" t="e">
        <f t="shared" si="744"/>
        <v>#N/A</v>
      </c>
    </row>
    <row r="9457" spans="1:6" x14ac:dyDescent="0.25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8" t="e">
        <f t="shared" si="744"/>
        <v>#N/A</v>
      </c>
    </row>
    <row r="9458" spans="1:6" x14ac:dyDescent="0.25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8" t="e">
        <f t="shared" si="744"/>
        <v>#N/A</v>
      </c>
    </row>
    <row r="9459" spans="1:6" x14ac:dyDescent="0.25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8" t="e">
        <f t="shared" si="744"/>
        <v>#N/A</v>
      </c>
    </row>
    <row r="9460" spans="1:6" x14ac:dyDescent="0.25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8" t="e">
        <f t="shared" si="744"/>
        <v>#N/A</v>
      </c>
    </row>
    <row r="9461" spans="1:6" x14ac:dyDescent="0.25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8" t="e">
        <f t="shared" si="744"/>
        <v>#N/A</v>
      </c>
    </row>
    <row r="9462" spans="1:6" x14ac:dyDescent="0.25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8" t="e">
        <f t="shared" si="744"/>
        <v>#N/A</v>
      </c>
    </row>
    <row r="9463" spans="1:6" x14ac:dyDescent="0.25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8" t="e">
        <f t="shared" si="744"/>
        <v>#N/A</v>
      </c>
    </row>
    <row r="9464" spans="1:6" x14ac:dyDescent="0.25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8" t="e">
        <f t="shared" si="744"/>
        <v>#N/A</v>
      </c>
    </row>
    <row r="9465" spans="1:6" x14ac:dyDescent="0.25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8" t="e">
        <f t="shared" si="744"/>
        <v>#N/A</v>
      </c>
    </row>
    <row r="9466" spans="1:6" x14ac:dyDescent="0.25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8" t="e">
        <f t="shared" si="744"/>
        <v>#N/A</v>
      </c>
    </row>
    <row r="9467" spans="1:6" x14ac:dyDescent="0.25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8" t="e">
        <f t="shared" si="744"/>
        <v>#N/A</v>
      </c>
    </row>
    <row r="9468" spans="1:6" x14ac:dyDescent="0.25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8" t="e">
        <f t="shared" si="744"/>
        <v>#N/A</v>
      </c>
    </row>
    <row r="9469" spans="1:6" x14ac:dyDescent="0.25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8" t="e">
        <f t="shared" si="744"/>
        <v>#N/A</v>
      </c>
    </row>
    <row r="9470" spans="1:6" x14ac:dyDescent="0.25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8" t="e">
        <f t="shared" si="744"/>
        <v>#N/A</v>
      </c>
    </row>
    <row r="9471" spans="1:6" x14ac:dyDescent="0.25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8" t="e">
        <f t="shared" si="744"/>
        <v>#N/A</v>
      </c>
    </row>
    <row r="9472" spans="1:6" x14ac:dyDescent="0.25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8" t="e">
        <f t="shared" si="744"/>
        <v>#N/A</v>
      </c>
    </row>
    <row r="9473" spans="1:6" x14ac:dyDescent="0.25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8" t="e">
        <f t="shared" si="744"/>
        <v>#N/A</v>
      </c>
    </row>
    <row r="9474" spans="1:6" x14ac:dyDescent="0.25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8" t="e">
        <f t="shared" si="744"/>
        <v>#N/A</v>
      </c>
    </row>
    <row r="9475" spans="1:6" x14ac:dyDescent="0.25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8" t="e">
        <f t="shared" si="744"/>
        <v>#N/A</v>
      </c>
    </row>
    <row r="9476" spans="1:6" x14ac:dyDescent="0.25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8" t="e">
        <f t="shared" si="744"/>
        <v>#N/A</v>
      </c>
    </row>
    <row r="9477" spans="1:6" x14ac:dyDescent="0.25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8" t="e">
        <f t="shared" si="744"/>
        <v>#N/A</v>
      </c>
    </row>
    <row r="9478" spans="1:6" x14ac:dyDescent="0.25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8" t="e">
        <f t="shared" si="744"/>
        <v>#N/A</v>
      </c>
    </row>
    <row r="9479" spans="1:6" x14ac:dyDescent="0.25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8" t="e">
        <f t="shared" si="744"/>
        <v>#N/A</v>
      </c>
    </row>
    <row r="9480" spans="1:6" x14ac:dyDescent="0.25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8" t="e">
        <f t="shared" si="744"/>
        <v>#N/A</v>
      </c>
    </row>
    <row r="9481" spans="1:6" x14ac:dyDescent="0.25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8" t="e">
        <f t="shared" si="744"/>
        <v>#N/A</v>
      </c>
    </row>
    <row r="9482" spans="1:6" x14ac:dyDescent="0.25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8" t="e">
        <f t="shared" ref="F9482:F9545" si="749">E9482*SUM(P9482:Q9482)</f>
        <v>#N/A</v>
      </c>
    </row>
    <row r="9483" spans="1:6" x14ac:dyDescent="0.25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8" t="e">
        <f t="shared" si="749"/>
        <v>#N/A</v>
      </c>
    </row>
    <row r="9484" spans="1:6" x14ac:dyDescent="0.25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8" t="e">
        <f t="shared" si="749"/>
        <v>#N/A</v>
      </c>
    </row>
    <row r="9485" spans="1:6" x14ac:dyDescent="0.25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8" t="e">
        <f t="shared" si="749"/>
        <v>#N/A</v>
      </c>
    </row>
    <row r="9486" spans="1:6" x14ac:dyDescent="0.25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8" t="e">
        <f t="shared" si="749"/>
        <v>#N/A</v>
      </c>
    </row>
    <row r="9487" spans="1:6" x14ac:dyDescent="0.25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8" t="e">
        <f t="shared" si="749"/>
        <v>#N/A</v>
      </c>
    </row>
    <row r="9488" spans="1:6" x14ac:dyDescent="0.25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8" t="e">
        <f t="shared" si="749"/>
        <v>#N/A</v>
      </c>
    </row>
    <row r="9489" spans="1:6" x14ac:dyDescent="0.25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8" t="e">
        <f t="shared" si="749"/>
        <v>#N/A</v>
      </c>
    </row>
    <row r="9490" spans="1:6" x14ac:dyDescent="0.25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8" t="e">
        <f t="shared" si="749"/>
        <v>#N/A</v>
      </c>
    </row>
    <row r="9491" spans="1:6" x14ac:dyDescent="0.25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8" t="e">
        <f t="shared" si="749"/>
        <v>#N/A</v>
      </c>
    </row>
    <row r="9492" spans="1:6" x14ac:dyDescent="0.25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8" t="e">
        <f t="shared" si="749"/>
        <v>#N/A</v>
      </c>
    </row>
    <row r="9493" spans="1:6" x14ac:dyDescent="0.25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8" t="e">
        <f t="shared" si="749"/>
        <v>#N/A</v>
      </c>
    </row>
    <row r="9494" spans="1:6" x14ac:dyDescent="0.25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8" t="e">
        <f t="shared" si="749"/>
        <v>#N/A</v>
      </c>
    </row>
    <row r="9495" spans="1:6" x14ac:dyDescent="0.25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8" t="e">
        <f t="shared" si="749"/>
        <v>#N/A</v>
      </c>
    </row>
    <row r="9496" spans="1:6" x14ac:dyDescent="0.25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8" t="e">
        <f t="shared" si="749"/>
        <v>#N/A</v>
      </c>
    </row>
    <row r="9497" spans="1:6" x14ac:dyDescent="0.25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8" t="e">
        <f t="shared" si="749"/>
        <v>#N/A</v>
      </c>
    </row>
    <row r="9498" spans="1:6" x14ac:dyDescent="0.25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8" t="e">
        <f t="shared" si="749"/>
        <v>#N/A</v>
      </c>
    </row>
    <row r="9499" spans="1:6" x14ac:dyDescent="0.25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8" t="e">
        <f t="shared" si="749"/>
        <v>#N/A</v>
      </c>
    </row>
    <row r="9500" spans="1:6" x14ac:dyDescent="0.25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8" t="e">
        <f t="shared" si="749"/>
        <v>#N/A</v>
      </c>
    </row>
    <row r="9501" spans="1:6" x14ac:dyDescent="0.25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8" t="e">
        <f t="shared" si="749"/>
        <v>#N/A</v>
      </c>
    </row>
    <row r="9502" spans="1:6" x14ac:dyDescent="0.25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8" t="e">
        <f t="shared" si="749"/>
        <v>#N/A</v>
      </c>
    </row>
    <row r="9503" spans="1:6" x14ac:dyDescent="0.25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8" t="e">
        <f t="shared" si="749"/>
        <v>#N/A</v>
      </c>
    </row>
    <row r="9504" spans="1:6" x14ac:dyDescent="0.25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8" t="e">
        <f t="shared" si="749"/>
        <v>#N/A</v>
      </c>
    </row>
    <row r="9505" spans="1:6" x14ac:dyDescent="0.25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8" t="e">
        <f t="shared" si="749"/>
        <v>#N/A</v>
      </c>
    </row>
    <row r="9506" spans="1:6" x14ac:dyDescent="0.25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8" t="e">
        <f t="shared" si="749"/>
        <v>#N/A</v>
      </c>
    </row>
    <row r="9507" spans="1:6" x14ac:dyDescent="0.25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8" t="e">
        <f t="shared" si="749"/>
        <v>#N/A</v>
      </c>
    </row>
    <row r="9508" spans="1:6" x14ac:dyDescent="0.25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8" t="e">
        <f t="shared" si="749"/>
        <v>#N/A</v>
      </c>
    </row>
    <row r="9509" spans="1:6" x14ac:dyDescent="0.25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8" t="e">
        <f t="shared" si="749"/>
        <v>#N/A</v>
      </c>
    </row>
    <row r="9510" spans="1:6" x14ac:dyDescent="0.25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8" t="e">
        <f t="shared" si="749"/>
        <v>#N/A</v>
      </c>
    </row>
    <row r="9511" spans="1:6" x14ac:dyDescent="0.25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8" t="e">
        <f t="shared" si="749"/>
        <v>#N/A</v>
      </c>
    </row>
    <row r="9512" spans="1:6" x14ac:dyDescent="0.25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8" t="e">
        <f t="shared" si="749"/>
        <v>#N/A</v>
      </c>
    </row>
    <row r="9513" spans="1:6" x14ac:dyDescent="0.25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8" t="e">
        <f t="shared" si="749"/>
        <v>#N/A</v>
      </c>
    </row>
    <row r="9514" spans="1:6" x14ac:dyDescent="0.25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8" t="e">
        <f t="shared" si="749"/>
        <v>#N/A</v>
      </c>
    </row>
    <row r="9515" spans="1:6" x14ac:dyDescent="0.25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8" t="e">
        <f t="shared" si="749"/>
        <v>#N/A</v>
      </c>
    </row>
    <row r="9516" spans="1:6" x14ac:dyDescent="0.25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8" t="e">
        <f t="shared" si="749"/>
        <v>#N/A</v>
      </c>
    </row>
    <row r="9517" spans="1:6" x14ac:dyDescent="0.25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8" t="e">
        <f t="shared" si="749"/>
        <v>#N/A</v>
      </c>
    </row>
    <row r="9518" spans="1:6" x14ac:dyDescent="0.25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8" t="e">
        <f t="shared" si="749"/>
        <v>#N/A</v>
      </c>
    </row>
    <row r="9519" spans="1:6" x14ac:dyDescent="0.25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8" t="e">
        <f t="shared" si="749"/>
        <v>#N/A</v>
      </c>
    </row>
    <row r="9520" spans="1:6" x14ac:dyDescent="0.25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8" t="e">
        <f t="shared" si="749"/>
        <v>#N/A</v>
      </c>
    </row>
    <row r="9521" spans="1:6" x14ac:dyDescent="0.25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8" t="e">
        <f t="shared" si="749"/>
        <v>#N/A</v>
      </c>
    </row>
    <row r="9522" spans="1:6" x14ac:dyDescent="0.25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8" t="e">
        <f t="shared" si="749"/>
        <v>#N/A</v>
      </c>
    </row>
    <row r="9523" spans="1:6" x14ac:dyDescent="0.25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8" t="e">
        <f t="shared" si="749"/>
        <v>#N/A</v>
      </c>
    </row>
    <row r="9524" spans="1:6" x14ac:dyDescent="0.25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8" t="e">
        <f t="shared" si="749"/>
        <v>#N/A</v>
      </c>
    </row>
    <row r="9525" spans="1:6" x14ac:dyDescent="0.25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8" t="e">
        <f t="shared" si="749"/>
        <v>#N/A</v>
      </c>
    </row>
    <row r="9526" spans="1:6" x14ac:dyDescent="0.25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8" t="e">
        <f t="shared" si="749"/>
        <v>#N/A</v>
      </c>
    </row>
    <row r="9527" spans="1:6" x14ac:dyDescent="0.25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8" t="e">
        <f t="shared" si="749"/>
        <v>#N/A</v>
      </c>
    </row>
    <row r="9528" spans="1:6" x14ac:dyDescent="0.25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8" t="e">
        <f t="shared" si="749"/>
        <v>#N/A</v>
      </c>
    </row>
    <row r="9529" spans="1:6" x14ac:dyDescent="0.25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8" t="e">
        <f t="shared" si="749"/>
        <v>#N/A</v>
      </c>
    </row>
    <row r="9530" spans="1:6" x14ac:dyDescent="0.25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8" t="e">
        <f t="shared" si="749"/>
        <v>#N/A</v>
      </c>
    </row>
    <row r="9531" spans="1:6" x14ac:dyDescent="0.25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8" t="e">
        <f t="shared" si="749"/>
        <v>#N/A</v>
      </c>
    </row>
    <row r="9532" spans="1:6" x14ac:dyDescent="0.25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8" t="e">
        <f t="shared" si="749"/>
        <v>#N/A</v>
      </c>
    </row>
    <row r="9533" spans="1:6" x14ac:dyDescent="0.25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8" t="e">
        <f t="shared" si="749"/>
        <v>#N/A</v>
      </c>
    </row>
    <row r="9534" spans="1:6" x14ac:dyDescent="0.25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8" t="e">
        <f t="shared" si="749"/>
        <v>#N/A</v>
      </c>
    </row>
    <row r="9535" spans="1:6" x14ac:dyDescent="0.25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8" t="e">
        <f t="shared" si="749"/>
        <v>#N/A</v>
      </c>
    </row>
    <row r="9536" spans="1:6" x14ac:dyDescent="0.25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8" t="e">
        <f t="shared" si="749"/>
        <v>#N/A</v>
      </c>
    </row>
    <row r="9537" spans="1:6" x14ac:dyDescent="0.25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8" t="e">
        <f t="shared" si="749"/>
        <v>#N/A</v>
      </c>
    </row>
    <row r="9538" spans="1:6" x14ac:dyDescent="0.25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8" t="e">
        <f t="shared" si="749"/>
        <v>#N/A</v>
      </c>
    </row>
    <row r="9539" spans="1:6" x14ac:dyDescent="0.25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8" t="e">
        <f t="shared" si="749"/>
        <v>#N/A</v>
      </c>
    </row>
    <row r="9540" spans="1:6" x14ac:dyDescent="0.25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8" t="e">
        <f t="shared" si="749"/>
        <v>#N/A</v>
      </c>
    </row>
    <row r="9541" spans="1:6" x14ac:dyDescent="0.25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8" t="e">
        <f t="shared" si="749"/>
        <v>#N/A</v>
      </c>
    </row>
    <row r="9542" spans="1:6" x14ac:dyDescent="0.25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8" t="e">
        <f t="shared" si="749"/>
        <v>#N/A</v>
      </c>
    </row>
    <row r="9543" spans="1:6" x14ac:dyDescent="0.25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8" t="e">
        <f t="shared" si="749"/>
        <v>#N/A</v>
      </c>
    </row>
    <row r="9544" spans="1:6" x14ac:dyDescent="0.25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8" t="e">
        <f t="shared" si="749"/>
        <v>#N/A</v>
      </c>
    </row>
    <row r="9545" spans="1:6" x14ac:dyDescent="0.25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8" t="e">
        <f t="shared" si="749"/>
        <v>#N/A</v>
      </c>
    </row>
    <row r="9546" spans="1:6" x14ac:dyDescent="0.25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8" t="e">
        <f t="shared" ref="F9546:F9609" si="754">E9546*SUM(P9546:Q9546)</f>
        <v>#N/A</v>
      </c>
    </row>
    <row r="9547" spans="1:6" x14ac:dyDescent="0.25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8" t="e">
        <f t="shared" si="754"/>
        <v>#N/A</v>
      </c>
    </row>
    <row r="9548" spans="1:6" x14ac:dyDescent="0.25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8" t="e">
        <f t="shared" si="754"/>
        <v>#N/A</v>
      </c>
    </row>
    <row r="9549" spans="1:6" x14ac:dyDescent="0.25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8" t="e">
        <f t="shared" si="754"/>
        <v>#N/A</v>
      </c>
    </row>
    <row r="9550" spans="1:6" x14ac:dyDescent="0.25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8" t="e">
        <f t="shared" si="754"/>
        <v>#N/A</v>
      </c>
    </row>
    <row r="9551" spans="1:6" x14ac:dyDescent="0.25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8" t="e">
        <f t="shared" si="754"/>
        <v>#N/A</v>
      </c>
    </row>
    <row r="9552" spans="1:6" x14ac:dyDescent="0.25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8" t="e">
        <f t="shared" si="754"/>
        <v>#N/A</v>
      </c>
    </row>
    <row r="9553" spans="1:6" x14ac:dyDescent="0.25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8" t="e">
        <f t="shared" si="754"/>
        <v>#N/A</v>
      </c>
    </row>
    <row r="9554" spans="1:6" x14ac:dyDescent="0.25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8" t="e">
        <f t="shared" si="754"/>
        <v>#N/A</v>
      </c>
    </row>
    <row r="9555" spans="1:6" x14ac:dyDescent="0.25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8" t="e">
        <f t="shared" si="754"/>
        <v>#N/A</v>
      </c>
    </row>
    <row r="9556" spans="1:6" x14ac:dyDescent="0.25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8" t="e">
        <f t="shared" si="754"/>
        <v>#N/A</v>
      </c>
    </row>
    <row r="9557" spans="1:6" x14ac:dyDescent="0.25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8" t="e">
        <f t="shared" si="754"/>
        <v>#N/A</v>
      </c>
    </row>
    <row r="9558" spans="1:6" x14ac:dyDescent="0.25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8" t="e">
        <f t="shared" si="754"/>
        <v>#N/A</v>
      </c>
    </row>
    <row r="9559" spans="1:6" x14ac:dyDescent="0.25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8" t="e">
        <f t="shared" si="754"/>
        <v>#N/A</v>
      </c>
    </row>
    <row r="9560" spans="1:6" x14ac:dyDescent="0.25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8" t="e">
        <f t="shared" si="754"/>
        <v>#N/A</v>
      </c>
    </row>
    <row r="9561" spans="1:6" x14ac:dyDescent="0.25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8" t="e">
        <f t="shared" si="754"/>
        <v>#N/A</v>
      </c>
    </row>
    <row r="9562" spans="1:6" x14ac:dyDescent="0.25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8" t="e">
        <f t="shared" si="754"/>
        <v>#N/A</v>
      </c>
    </row>
    <row r="9563" spans="1:6" x14ac:dyDescent="0.25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8" t="e">
        <f t="shared" si="754"/>
        <v>#N/A</v>
      </c>
    </row>
    <row r="9564" spans="1:6" x14ac:dyDescent="0.25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8" t="e">
        <f t="shared" si="754"/>
        <v>#N/A</v>
      </c>
    </row>
    <row r="9565" spans="1:6" x14ac:dyDescent="0.25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8" t="e">
        <f t="shared" si="754"/>
        <v>#N/A</v>
      </c>
    </row>
    <row r="9566" spans="1:6" x14ac:dyDescent="0.25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8" t="e">
        <f t="shared" si="754"/>
        <v>#N/A</v>
      </c>
    </row>
    <row r="9567" spans="1:6" x14ac:dyDescent="0.25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8" t="e">
        <f t="shared" si="754"/>
        <v>#N/A</v>
      </c>
    </row>
    <row r="9568" spans="1:6" x14ac:dyDescent="0.25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8" t="e">
        <f t="shared" si="754"/>
        <v>#N/A</v>
      </c>
    </row>
    <row r="9569" spans="1:6" x14ac:dyDescent="0.25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8" t="e">
        <f t="shared" si="754"/>
        <v>#N/A</v>
      </c>
    </row>
    <row r="9570" spans="1:6" x14ac:dyDescent="0.25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8" t="e">
        <f t="shared" si="754"/>
        <v>#N/A</v>
      </c>
    </row>
    <row r="9571" spans="1:6" x14ac:dyDescent="0.25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8" t="e">
        <f t="shared" si="754"/>
        <v>#N/A</v>
      </c>
    </row>
    <row r="9572" spans="1:6" x14ac:dyDescent="0.25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8" t="e">
        <f t="shared" si="754"/>
        <v>#N/A</v>
      </c>
    </row>
    <row r="9573" spans="1:6" x14ac:dyDescent="0.25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8" t="e">
        <f t="shared" si="754"/>
        <v>#N/A</v>
      </c>
    </row>
    <row r="9574" spans="1:6" x14ac:dyDescent="0.25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8" t="e">
        <f t="shared" si="754"/>
        <v>#N/A</v>
      </c>
    </row>
    <row r="9575" spans="1:6" x14ac:dyDescent="0.25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8" t="e">
        <f t="shared" si="754"/>
        <v>#N/A</v>
      </c>
    </row>
    <row r="9576" spans="1:6" x14ac:dyDescent="0.25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8" t="e">
        <f t="shared" si="754"/>
        <v>#N/A</v>
      </c>
    </row>
    <row r="9577" spans="1:6" x14ac:dyDescent="0.25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8" t="e">
        <f t="shared" si="754"/>
        <v>#N/A</v>
      </c>
    </row>
    <row r="9578" spans="1:6" x14ac:dyDescent="0.25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8" t="e">
        <f t="shared" si="754"/>
        <v>#N/A</v>
      </c>
    </row>
    <row r="9579" spans="1:6" x14ac:dyDescent="0.25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8" t="e">
        <f t="shared" si="754"/>
        <v>#N/A</v>
      </c>
    </row>
    <row r="9580" spans="1:6" x14ac:dyDescent="0.25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8" t="e">
        <f t="shared" si="754"/>
        <v>#N/A</v>
      </c>
    </row>
    <row r="9581" spans="1:6" x14ac:dyDescent="0.25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8" t="e">
        <f t="shared" si="754"/>
        <v>#N/A</v>
      </c>
    </row>
    <row r="9582" spans="1:6" x14ac:dyDescent="0.25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8" t="e">
        <f t="shared" si="754"/>
        <v>#N/A</v>
      </c>
    </row>
    <row r="9583" spans="1:6" x14ac:dyDescent="0.25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8" t="e">
        <f t="shared" si="754"/>
        <v>#N/A</v>
      </c>
    </row>
    <row r="9584" spans="1:6" x14ac:dyDescent="0.25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8" t="e">
        <f t="shared" si="754"/>
        <v>#N/A</v>
      </c>
    </row>
    <row r="9585" spans="1:6" x14ac:dyDescent="0.25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8" t="e">
        <f t="shared" si="754"/>
        <v>#N/A</v>
      </c>
    </row>
    <row r="9586" spans="1:6" x14ac:dyDescent="0.25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8" t="e">
        <f t="shared" si="754"/>
        <v>#N/A</v>
      </c>
    </row>
    <row r="9587" spans="1:6" x14ac:dyDescent="0.25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8" t="e">
        <f t="shared" si="754"/>
        <v>#N/A</v>
      </c>
    </row>
    <row r="9588" spans="1:6" x14ac:dyDescent="0.25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8" t="e">
        <f t="shared" si="754"/>
        <v>#N/A</v>
      </c>
    </row>
    <row r="9589" spans="1:6" x14ac:dyDescent="0.25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8" t="e">
        <f t="shared" si="754"/>
        <v>#N/A</v>
      </c>
    </row>
    <row r="9590" spans="1:6" x14ac:dyDescent="0.25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8" t="e">
        <f t="shared" si="754"/>
        <v>#N/A</v>
      </c>
    </row>
    <row r="9591" spans="1:6" x14ac:dyDescent="0.25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8" t="e">
        <f t="shared" si="754"/>
        <v>#N/A</v>
      </c>
    </row>
    <row r="9592" spans="1:6" x14ac:dyDescent="0.25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8" t="e">
        <f t="shared" si="754"/>
        <v>#N/A</v>
      </c>
    </row>
    <row r="9593" spans="1:6" x14ac:dyDescent="0.25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8" t="e">
        <f t="shared" si="754"/>
        <v>#N/A</v>
      </c>
    </row>
    <row r="9594" spans="1:6" x14ac:dyDescent="0.25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8" t="e">
        <f t="shared" si="754"/>
        <v>#N/A</v>
      </c>
    </row>
    <row r="9595" spans="1:6" x14ac:dyDescent="0.25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8" t="e">
        <f t="shared" si="754"/>
        <v>#N/A</v>
      </c>
    </row>
    <row r="9596" spans="1:6" x14ac:dyDescent="0.25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8" t="e">
        <f t="shared" si="754"/>
        <v>#N/A</v>
      </c>
    </row>
    <row r="9597" spans="1:6" x14ac:dyDescent="0.25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8" t="e">
        <f t="shared" si="754"/>
        <v>#N/A</v>
      </c>
    </row>
    <row r="9598" spans="1:6" x14ac:dyDescent="0.25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8" t="e">
        <f t="shared" si="754"/>
        <v>#N/A</v>
      </c>
    </row>
    <row r="9599" spans="1:6" x14ac:dyDescent="0.25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8" t="e">
        <f t="shared" si="754"/>
        <v>#N/A</v>
      </c>
    </row>
    <row r="9600" spans="1:6" x14ac:dyDescent="0.25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8" t="e">
        <f t="shared" si="754"/>
        <v>#N/A</v>
      </c>
    </row>
    <row r="9601" spans="1:6" x14ac:dyDescent="0.25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8" t="e">
        <f t="shared" si="754"/>
        <v>#N/A</v>
      </c>
    </row>
    <row r="9602" spans="1:6" x14ac:dyDescent="0.25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8" t="e">
        <f t="shared" si="754"/>
        <v>#N/A</v>
      </c>
    </row>
    <row r="9603" spans="1:6" x14ac:dyDescent="0.25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8" t="e">
        <f t="shared" si="754"/>
        <v>#N/A</v>
      </c>
    </row>
    <row r="9604" spans="1:6" x14ac:dyDescent="0.25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8" t="e">
        <f t="shared" si="754"/>
        <v>#N/A</v>
      </c>
    </row>
    <row r="9605" spans="1:6" x14ac:dyDescent="0.25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8" t="e">
        <f t="shared" si="754"/>
        <v>#N/A</v>
      </c>
    </row>
    <row r="9606" spans="1:6" x14ac:dyDescent="0.25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8" t="e">
        <f t="shared" si="754"/>
        <v>#N/A</v>
      </c>
    </row>
    <row r="9607" spans="1:6" x14ac:dyDescent="0.25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8" t="e">
        <f t="shared" si="754"/>
        <v>#N/A</v>
      </c>
    </row>
    <row r="9608" spans="1:6" x14ac:dyDescent="0.25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8" t="e">
        <f t="shared" si="754"/>
        <v>#N/A</v>
      </c>
    </row>
    <row r="9609" spans="1:6" x14ac:dyDescent="0.25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8" t="e">
        <f t="shared" si="754"/>
        <v>#N/A</v>
      </c>
    </row>
    <row r="9610" spans="1:6" x14ac:dyDescent="0.25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8" t="e">
        <f t="shared" ref="F9610:F9673" si="759">E9610*SUM(P9610:Q9610)</f>
        <v>#N/A</v>
      </c>
    </row>
    <row r="9611" spans="1:6" x14ac:dyDescent="0.25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8" t="e">
        <f t="shared" si="759"/>
        <v>#N/A</v>
      </c>
    </row>
    <row r="9612" spans="1:6" x14ac:dyDescent="0.25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8" t="e">
        <f t="shared" si="759"/>
        <v>#N/A</v>
      </c>
    </row>
    <row r="9613" spans="1:6" x14ac:dyDescent="0.25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8" t="e">
        <f t="shared" si="759"/>
        <v>#N/A</v>
      </c>
    </row>
    <row r="9614" spans="1:6" x14ac:dyDescent="0.25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8" t="e">
        <f t="shared" si="759"/>
        <v>#N/A</v>
      </c>
    </row>
    <row r="9615" spans="1:6" x14ac:dyDescent="0.25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8" t="e">
        <f t="shared" si="759"/>
        <v>#N/A</v>
      </c>
    </row>
    <row r="9616" spans="1:6" x14ac:dyDescent="0.25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8" t="e">
        <f t="shared" si="759"/>
        <v>#N/A</v>
      </c>
    </row>
    <row r="9617" spans="1:6" x14ac:dyDescent="0.25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8" t="e">
        <f t="shared" si="759"/>
        <v>#N/A</v>
      </c>
    </row>
    <row r="9618" spans="1:6" x14ac:dyDescent="0.25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8" t="e">
        <f t="shared" si="759"/>
        <v>#N/A</v>
      </c>
    </row>
    <row r="9619" spans="1:6" x14ac:dyDescent="0.25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8" t="e">
        <f t="shared" si="759"/>
        <v>#N/A</v>
      </c>
    </row>
    <row r="9620" spans="1:6" x14ac:dyDescent="0.25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8" t="e">
        <f t="shared" si="759"/>
        <v>#N/A</v>
      </c>
    </row>
    <row r="9621" spans="1:6" x14ac:dyDescent="0.25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8" t="e">
        <f t="shared" si="759"/>
        <v>#N/A</v>
      </c>
    </row>
    <row r="9622" spans="1:6" x14ac:dyDescent="0.25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8" t="e">
        <f t="shared" si="759"/>
        <v>#N/A</v>
      </c>
    </row>
    <row r="9623" spans="1:6" x14ac:dyDescent="0.25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8" t="e">
        <f t="shared" si="759"/>
        <v>#N/A</v>
      </c>
    </row>
    <row r="9624" spans="1:6" x14ac:dyDescent="0.25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8" t="e">
        <f t="shared" si="759"/>
        <v>#N/A</v>
      </c>
    </row>
    <row r="9625" spans="1:6" x14ac:dyDescent="0.25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8" t="e">
        <f t="shared" si="759"/>
        <v>#N/A</v>
      </c>
    </row>
    <row r="9626" spans="1:6" x14ac:dyDescent="0.25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8" t="e">
        <f t="shared" si="759"/>
        <v>#N/A</v>
      </c>
    </row>
    <row r="9627" spans="1:6" x14ac:dyDescent="0.25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8" t="e">
        <f t="shared" si="759"/>
        <v>#N/A</v>
      </c>
    </row>
    <row r="9628" spans="1:6" x14ac:dyDescent="0.25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8" t="e">
        <f t="shared" si="759"/>
        <v>#N/A</v>
      </c>
    </row>
    <row r="9629" spans="1:6" x14ac:dyDescent="0.25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8" t="e">
        <f t="shared" si="759"/>
        <v>#N/A</v>
      </c>
    </row>
    <row r="9630" spans="1:6" x14ac:dyDescent="0.25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8" t="e">
        <f t="shared" si="759"/>
        <v>#N/A</v>
      </c>
    </row>
    <row r="9631" spans="1:6" x14ac:dyDescent="0.25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8" t="e">
        <f t="shared" si="759"/>
        <v>#N/A</v>
      </c>
    </row>
    <row r="9632" spans="1:6" x14ac:dyDescent="0.25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8" t="e">
        <f t="shared" si="759"/>
        <v>#N/A</v>
      </c>
    </row>
    <row r="9633" spans="1:6" x14ac:dyDescent="0.25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8" t="e">
        <f t="shared" si="759"/>
        <v>#N/A</v>
      </c>
    </row>
    <row r="9634" spans="1:6" x14ac:dyDescent="0.25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8" t="e">
        <f t="shared" si="759"/>
        <v>#N/A</v>
      </c>
    </row>
    <row r="9635" spans="1:6" x14ac:dyDescent="0.25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8" t="e">
        <f t="shared" si="759"/>
        <v>#N/A</v>
      </c>
    </row>
    <row r="9636" spans="1:6" x14ac:dyDescent="0.25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8" t="e">
        <f t="shared" si="759"/>
        <v>#N/A</v>
      </c>
    </row>
    <row r="9637" spans="1:6" x14ac:dyDescent="0.25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8" t="e">
        <f t="shared" si="759"/>
        <v>#N/A</v>
      </c>
    </row>
    <row r="9638" spans="1:6" x14ac:dyDescent="0.25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8" t="e">
        <f t="shared" si="759"/>
        <v>#N/A</v>
      </c>
    </row>
    <row r="9639" spans="1:6" x14ac:dyDescent="0.25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8" t="e">
        <f t="shared" si="759"/>
        <v>#N/A</v>
      </c>
    </row>
    <row r="9640" spans="1:6" x14ac:dyDescent="0.25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8" t="e">
        <f t="shared" si="759"/>
        <v>#N/A</v>
      </c>
    </row>
    <row r="9641" spans="1:6" x14ac:dyDescent="0.25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8" t="e">
        <f t="shared" si="759"/>
        <v>#N/A</v>
      </c>
    </row>
    <row r="9642" spans="1:6" x14ac:dyDescent="0.25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8" t="e">
        <f t="shared" si="759"/>
        <v>#N/A</v>
      </c>
    </row>
    <row r="9643" spans="1:6" x14ac:dyDescent="0.25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8" t="e">
        <f t="shared" si="759"/>
        <v>#N/A</v>
      </c>
    </row>
    <row r="9644" spans="1:6" x14ac:dyDescent="0.25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8" t="e">
        <f t="shared" si="759"/>
        <v>#N/A</v>
      </c>
    </row>
    <row r="9645" spans="1:6" x14ac:dyDescent="0.25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8" t="e">
        <f t="shared" si="759"/>
        <v>#N/A</v>
      </c>
    </row>
    <row r="9646" spans="1:6" x14ac:dyDescent="0.25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8" t="e">
        <f t="shared" si="759"/>
        <v>#N/A</v>
      </c>
    </row>
    <row r="9647" spans="1:6" x14ac:dyDescent="0.25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8" t="e">
        <f t="shared" si="759"/>
        <v>#N/A</v>
      </c>
    </row>
    <row r="9648" spans="1:6" x14ac:dyDescent="0.25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8" t="e">
        <f t="shared" si="759"/>
        <v>#N/A</v>
      </c>
    </row>
    <row r="9649" spans="1:6" x14ac:dyDescent="0.25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8" t="e">
        <f t="shared" si="759"/>
        <v>#N/A</v>
      </c>
    </row>
    <row r="9650" spans="1:6" x14ac:dyDescent="0.25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8" t="e">
        <f t="shared" si="759"/>
        <v>#N/A</v>
      </c>
    </row>
    <row r="9651" spans="1:6" x14ac:dyDescent="0.25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8" t="e">
        <f t="shared" si="759"/>
        <v>#N/A</v>
      </c>
    </row>
    <row r="9652" spans="1:6" x14ac:dyDescent="0.25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8" t="e">
        <f t="shared" si="759"/>
        <v>#N/A</v>
      </c>
    </row>
    <row r="9653" spans="1:6" x14ac:dyDescent="0.25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8" t="e">
        <f t="shared" si="759"/>
        <v>#N/A</v>
      </c>
    </row>
    <row r="9654" spans="1:6" x14ac:dyDescent="0.25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8" t="e">
        <f t="shared" si="759"/>
        <v>#N/A</v>
      </c>
    </row>
    <row r="9655" spans="1:6" x14ac:dyDescent="0.25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8" t="e">
        <f t="shared" si="759"/>
        <v>#N/A</v>
      </c>
    </row>
    <row r="9656" spans="1:6" x14ac:dyDescent="0.25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8" t="e">
        <f t="shared" si="759"/>
        <v>#N/A</v>
      </c>
    </row>
    <row r="9657" spans="1:6" x14ac:dyDescent="0.25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8" t="e">
        <f t="shared" si="759"/>
        <v>#N/A</v>
      </c>
    </row>
    <row r="9658" spans="1:6" x14ac:dyDescent="0.25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8" t="e">
        <f t="shared" si="759"/>
        <v>#N/A</v>
      </c>
    </row>
    <row r="9659" spans="1:6" x14ac:dyDescent="0.25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8" t="e">
        <f t="shared" si="759"/>
        <v>#N/A</v>
      </c>
    </row>
    <row r="9660" spans="1:6" x14ac:dyDescent="0.25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8" t="e">
        <f t="shared" si="759"/>
        <v>#N/A</v>
      </c>
    </row>
    <row r="9661" spans="1:6" x14ac:dyDescent="0.25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8" t="e">
        <f t="shared" si="759"/>
        <v>#N/A</v>
      </c>
    </row>
    <row r="9662" spans="1:6" x14ac:dyDescent="0.25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8" t="e">
        <f t="shared" si="759"/>
        <v>#N/A</v>
      </c>
    </row>
    <row r="9663" spans="1:6" x14ac:dyDescent="0.25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8" t="e">
        <f t="shared" si="759"/>
        <v>#N/A</v>
      </c>
    </row>
    <row r="9664" spans="1:6" x14ac:dyDescent="0.25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8" t="e">
        <f t="shared" si="759"/>
        <v>#N/A</v>
      </c>
    </row>
    <row r="9665" spans="1:6" x14ac:dyDescent="0.25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8" t="e">
        <f t="shared" si="759"/>
        <v>#N/A</v>
      </c>
    </row>
    <row r="9666" spans="1:6" x14ac:dyDescent="0.25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8" t="e">
        <f t="shared" si="759"/>
        <v>#N/A</v>
      </c>
    </row>
    <row r="9667" spans="1:6" x14ac:dyDescent="0.25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8" t="e">
        <f t="shared" si="759"/>
        <v>#N/A</v>
      </c>
    </row>
    <row r="9668" spans="1:6" x14ac:dyDescent="0.25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8" t="e">
        <f t="shared" si="759"/>
        <v>#N/A</v>
      </c>
    </row>
    <row r="9669" spans="1:6" x14ac:dyDescent="0.25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8" t="e">
        <f t="shared" si="759"/>
        <v>#N/A</v>
      </c>
    </row>
    <row r="9670" spans="1:6" x14ac:dyDescent="0.25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8" t="e">
        <f t="shared" si="759"/>
        <v>#N/A</v>
      </c>
    </row>
    <row r="9671" spans="1:6" x14ac:dyDescent="0.25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8" t="e">
        <f t="shared" si="759"/>
        <v>#N/A</v>
      </c>
    </row>
    <row r="9672" spans="1:6" x14ac:dyDescent="0.25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8" t="e">
        <f t="shared" si="759"/>
        <v>#N/A</v>
      </c>
    </row>
    <row r="9673" spans="1:6" x14ac:dyDescent="0.25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8" t="e">
        <f t="shared" si="759"/>
        <v>#N/A</v>
      </c>
    </row>
    <row r="9674" spans="1:6" x14ac:dyDescent="0.25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8" t="e">
        <f t="shared" ref="F9674:F9737" si="764">E9674*SUM(P9674:Q9674)</f>
        <v>#N/A</v>
      </c>
    </row>
    <row r="9675" spans="1:6" x14ac:dyDescent="0.25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8" t="e">
        <f t="shared" si="764"/>
        <v>#N/A</v>
      </c>
    </row>
    <row r="9676" spans="1:6" x14ac:dyDescent="0.25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8" t="e">
        <f t="shared" si="764"/>
        <v>#N/A</v>
      </c>
    </row>
    <row r="9677" spans="1:6" x14ac:dyDescent="0.25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8" t="e">
        <f t="shared" si="764"/>
        <v>#N/A</v>
      </c>
    </row>
    <row r="9678" spans="1:6" x14ac:dyDescent="0.25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8" t="e">
        <f t="shared" si="764"/>
        <v>#N/A</v>
      </c>
    </row>
    <row r="9679" spans="1:6" x14ac:dyDescent="0.25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8" t="e">
        <f t="shared" si="764"/>
        <v>#N/A</v>
      </c>
    </row>
    <row r="9680" spans="1:6" x14ac:dyDescent="0.25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8" t="e">
        <f t="shared" si="764"/>
        <v>#N/A</v>
      </c>
    </row>
    <row r="9681" spans="1:6" x14ac:dyDescent="0.25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8" t="e">
        <f t="shared" si="764"/>
        <v>#N/A</v>
      </c>
    </row>
    <row r="9682" spans="1:6" x14ac:dyDescent="0.25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8" t="e">
        <f t="shared" si="764"/>
        <v>#N/A</v>
      </c>
    </row>
    <row r="9683" spans="1:6" x14ac:dyDescent="0.25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8" t="e">
        <f t="shared" si="764"/>
        <v>#N/A</v>
      </c>
    </row>
    <row r="9684" spans="1:6" x14ac:dyDescent="0.25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8" t="e">
        <f t="shared" si="764"/>
        <v>#N/A</v>
      </c>
    </row>
    <row r="9685" spans="1:6" x14ac:dyDescent="0.25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8" t="e">
        <f t="shared" si="764"/>
        <v>#N/A</v>
      </c>
    </row>
    <row r="9686" spans="1:6" x14ac:dyDescent="0.25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8" t="e">
        <f t="shared" si="764"/>
        <v>#N/A</v>
      </c>
    </row>
    <row r="9687" spans="1:6" x14ac:dyDescent="0.25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8" t="e">
        <f t="shared" si="764"/>
        <v>#N/A</v>
      </c>
    </row>
    <row r="9688" spans="1:6" x14ac:dyDescent="0.25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8" t="e">
        <f t="shared" si="764"/>
        <v>#N/A</v>
      </c>
    </row>
    <row r="9689" spans="1:6" x14ac:dyDescent="0.25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8" t="e">
        <f t="shared" si="764"/>
        <v>#N/A</v>
      </c>
    </row>
    <row r="9690" spans="1:6" x14ac:dyDescent="0.25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8" t="e">
        <f t="shared" si="764"/>
        <v>#N/A</v>
      </c>
    </row>
    <row r="9691" spans="1:6" x14ac:dyDescent="0.25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8" t="e">
        <f t="shared" si="764"/>
        <v>#N/A</v>
      </c>
    </row>
    <row r="9692" spans="1:6" x14ac:dyDescent="0.25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8" t="e">
        <f t="shared" si="764"/>
        <v>#N/A</v>
      </c>
    </row>
    <row r="9693" spans="1:6" x14ac:dyDescent="0.25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8" t="e">
        <f t="shared" si="764"/>
        <v>#N/A</v>
      </c>
    </row>
    <row r="9694" spans="1:6" x14ac:dyDescent="0.25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8" t="e">
        <f t="shared" si="764"/>
        <v>#N/A</v>
      </c>
    </row>
    <row r="9695" spans="1:6" x14ac:dyDescent="0.25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8" t="e">
        <f t="shared" si="764"/>
        <v>#N/A</v>
      </c>
    </row>
    <row r="9696" spans="1:6" x14ac:dyDescent="0.25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8" t="e">
        <f t="shared" si="764"/>
        <v>#N/A</v>
      </c>
    </row>
    <row r="9697" spans="1:6" x14ac:dyDescent="0.25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8" t="e">
        <f t="shared" si="764"/>
        <v>#N/A</v>
      </c>
    </row>
    <row r="9698" spans="1:6" x14ac:dyDescent="0.25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8" t="e">
        <f t="shared" si="764"/>
        <v>#N/A</v>
      </c>
    </row>
    <row r="9699" spans="1:6" x14ac:dyDescent="0.25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8" t="e">
        <f t="shared" si="764"/>
        <v>#N/A</v>
      </c>
    </row>
    <row r="9700" spans="1:6" x14ac:dyDescent="0.25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8" t="e">
        <f t="shared" si="764"/>
        <v>#N/A</v>
      </c>
    </row>
    <row r="9701" spans="1:6" x14ac:dyDescent="0.25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8" t="e">
        <f t="shared" si="764"/>
        <v>#N/A</v>
      </c>
    </row>
    <row r="9702" spans="1:6" x14ac:dyDescent="0.25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8" t="e">
        <f t="shared" si="764"/>
        <v>#N/A</v>
      </c>
    </row>
    <row r="9703" spans="1:6" x14ac:dyDescent="0.25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8" t="e">
        <f t="shared" si="764"/>
        <v>#N/A</v>
      </c>
    </row>
    <row r="9704" spans="1:6" x14ac:dyDescent="0.25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8" t="e">
        <f t="shared" si="764"/>
        <v>#N/A</v>
      </c>
    </row>
    <row r="9705" spans="1:6" x14ac:dyDescent="0.25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8" t="e">
        <f t="shared" si="764"/>
        <v>#N/A</v>
      </c>
    </row>
    <row r="9706" spans="1:6" x14ac:dyDescent="0.25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8" t="e">
        <f t="shared" si="764"/>
        <v>#N/A</v>
      </c>
    </row>
    <row r="9707" spans="1:6" x14ac:dyDescent="0.25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8" t="e">
        <f t="shared" si="764"/>
        <v>#N/A</v>
      </c>
    </row>
    <row r="9708" spans="1:6" x14ac:dyDescent="0.25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8" t="e">
        <f t="shared" si="764"/>
        <v>#N/A</v>
      </c>
    </row>
    <row r="9709" spans="1:6" x14ac:dyDescent="0.25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8" t="e">
        <f t="shared" si="764"/>
        <v>#N/A</v>
      </c>
    </row>
    <row r="9710" spans="1:6" x14ac:dyDescent="0.25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8" t="e">
        <f t="shared" si="764"/>
        <v>#N/A</v>
      </c>
    </row>
    <row r="9711" spans="1:6" x14ac:dyDescent="0.25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8" t="e">
        <f t="shared" si="764"/>
        <v>#N/A</v>
      </c>
    </row>
    <row r="9712" spans="1:6" x14ac:dyDescent="0.25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8" t="e">
        <f t="shared" si="764"/>
        <v>#N/A</v>
      </c>
    </row>
    <row r="9713" spans="1:6" x14ac:dyDescent="0.25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8" t="e">
        <f t="shared" si="764"/>
        <v>#N/A</v>
      </c>
    </row>
    <row r="9714" spans="1:6" x14ac:dyDescent="0.25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8" t="e">
        <f t="shared" si="764"/>
        <v>#N/A</v>
      </c>
    </row>
    <row r="9715" spans="1:6" x14ac:dyDescent="0.25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8" t="e">
        <f t="shared" si="764"/>
        <v>#N/A</v>
      </c>
    </row>
    <row r="9716" spans="1:6" x14ac:dyDescent="0.25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8" t="e">
        <f t="shared" si="764"/>
        <v>#N/A</v>
      </c>
    </row>
    <row r="9717" spans="1:6" x14ac:dyDescent="0.25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8" t="e">
        <f t="shared" si="764"/>
        <v>#N/A</v>
      </c>
    </row>
    <row r="9718" spans="1:6" x14ac:dyDescent="0.25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8" t="e">
        <f t="shared" si="764"/>
        <v>#N/A</v>
      </c>
    </row>
    <row r="9719" spans="1:6" x14ac:dyDescent="0.25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8" t="e">
        <f t="shared" si="764"/>
        <v>#N/A</v>
      </c>
    </row>
    <row r="9720" spans="1:6" x14ac:dyDescent="0.25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8" t="e">
        <f t="shared" si="764"/>
        <v>#N/A</v>
      </c>
    </row>
    <row r="9721" spans="1:6" x14ac:dyDescent="0.25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8" t="e">
        <f t="shared" si="764"/>
        <v>#N/A</v>
      </c>
    </row>
    <row r="9722" spans="1:6" x14ac:dyDescent="0.25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8" t="e">
        <f t="shared" si="764"/>
        <v>#N/A</v>
      </c>
    </row>
    <row r="9723" spans="1:6" x14ac:dyDescent="0.25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8" t="e">
        <f t="shared" si="764"/>
        <v>#N/A</v>
      </c>
    </row>
    <row r="9724" spans="1:6" x14ac:dyDescent="0.25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8" t="e">
        <f t="shared" si="764"/>
        <v>#N/A</v>
      </c>
    </row>
    <row r="9725" spans="1:6" x14ac:dyDescent="0.25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8" t="e">
        <f t="shared" si="764"/>
        <v>#N/A</v>
      </c>
    </row>
    <row r="9726" spans="1:6" x14ac:dyDescent="0.25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8" t="e">
        <f t="shared" si="764"/>
        <v>#N/A</v>
      </c>
    </row>
    <row r="9727" spans="1:6" x14ac:dyDescent="0.25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8" t="e">
        <f t="shared" si="764"/>
        <v>#N/A</v>
      </c>
    </row>
    <row r="9728" spans="1:6" x14ac:dyDescent="0.25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8" t="e">
        <f t="shared" si="764"/>
        <v>#N/A</v>
      </c>
    </row>
    <row r="9729" spans="1:6" x14ac:dyDescent="0.25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8" t="e">
        <f t="shared" si="764"/>
        <v>#N/A</v>
      </c>
    </row>
    <row r="9730" spans="1:6" x14ac:dyDescent="0.25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8" t="e">
        <f t="shared" si="764"/>
        <v>#N/A</v>
      </c>
    </row>
    <row r="9731" spans="1:6" x14ac:dyDescent="0.25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8" t="e">
        <f t="shared" si="764"/>
        <v>#N/A</v>
      </c>
    </row>
    <row r="9732" spans="1:6" x14ac:dyDescent="0.25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8" t="e">
        <f t="shared" si="764"/>
        <v>#N/A</v>
      </c>
    </row>
    <row r="9733" spans="1:6" x14ac:dyDescent="0.25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8" t="e">
        <f t="shared" si="764"/>
        <v>#N/A</v>
      </c>
    </row>
    <row r="9734" spans="1:6" x14ac:dyDescent="0.25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8" t="e">
        <f t="shared" si="764"/>
        <v>#N/A</v>
      </c>
    </row>
    <row r="9735" spans="1:6" x14ac:dyDescent="0.25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8" t="e">
        <f t="shared" si="764"/>
        <v>#N/A</v>
      </c>
    </row>
    <row r="9736" spans="1:6" x14ac:dyDescent="0.25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8" t="e">
        <f t="shared" si="764"/>
        <v>#N/A</v>
      </c>
    </row>
    <row r="9737" spans="1:6" x14ac:dyDescent="0.25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8" t="e">
        <f t="shared" si="764"/>
        <v>#N/A</v>
      </c>
    </row>
    <row r="9738" spans="1:6" x14ac:dyDescent="0.25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8" t="e">
        <f t="shared" ref="F9738:F9801" si="769">E9738*SUM(P9738:Q9738)</f>
        <v>#N/A</v>
      </c>
    </row>
    <row r="9739" spans="1:6" x14ac:dyDescent="0.25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8" t="e">
        <f t="shared" si="769"/>
        <v>#N/A</v>
      </c>
    </row>
    <row r="9740" spans="1:6" x14ac:dyDescent="0.25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8" t="e">
        <f t="shared" si="769"/>
        <v>#N/A</v>
      </c>
    </row>
    <row r="9741" spans="1:6" x14ac:dyDescent="0.25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8" t="e">
        <f t="shared" si="769"/>
        <v>#N/A</v>
      </c>
    </row>
    <row r="9742" spans="1:6" x14ac:dyDescent="0.25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8" t="e">
        <f t="shared" si="769"/>
        <v>#N/A</v>
      </c>
    </row>
    <row r="9743" spans="1:6" x14ac:dyDescent="0.25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8" t="e">
        <f t="shared" si="769"/>
        <v>#N/A</v>
      </c>
    </row>
    <row r="9744" spans="1:6" x14ac:dyDescent="0.25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8" t="e">
        <f t="shared" si="769"/>
        <v>#N/A</v>
      </c>
    </row>
    <row r="9745" spans="1:6" x14ac:dyDescent="0.25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8" t="e">
        <f t="shared" si="769"/>
        <v>#N/A</v>
      </c>
    </row>
    <row r="9746" spans="1:6" x14ac:dyDescent="0.25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8" t="e">
        <f t="shared" si="769"/>
        <v>#N/A</v>
      </c>
    </row>
    <row r="9747" spans="1:6" x14ac:dyDescent="0.25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8" t="e">
        <f t="shared" si="769"/>
        <v>#N/A</v>
      </c>
    </row>
    <row r="9748" spans="1:6" x14ac:dyDescent="0.25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8" t="e">
        <f t="shared" si="769"/>
        <v>#N/A</v>
      </c>
    </row>
    <row r="9749" spans="1:6" x14ac:dyDescent="0.25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8" t="e">
        <f t="shared" si="769"/>
        <v>#N/A</v>
      </c>
    </row>
    <row r="9750" spans="1:6" x14ac:dyDescent="0.25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8" t="e">
        <f t="shared" si="769"/>
        <v>#N/A</v>
      </c>
    </row>
    <row r="9751" spans="1:6" x14ac:dyDescent="0.25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8" t="e">
        <f t="shared" si="769"/>
        <v>#N/A</v>
      </c>
    </row>
    <row r="9752" spans="1:6" x14ac:dyDescent="0.25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8" t="e">
        <f t="shared" si="769"/>
        <v>#N/A</v>
      </c>
    </row>
    <row r="9753" spans="1:6" x14ac:dyDescent="0.25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8" t="e">
        <f t="shared" si="769"/>
        <v>#N/A</v>
      </c>
    </row>
    <row r="9754" spans="1:6" x14ac:dyDescent="0.25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8" t="e">
        <f t="shared" si="769"/>
        <v>#N/A</v>
      </c>
    </row>
    <row r="9755" spans="1:6" x14ac:dyDescent="0.25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8" t="e">
        <f t="shared" si="769"/>
        <v>#N/A</v>
      </c>
    </row>
    <row r="9756" spans="1:6" x14ac:dyDescent="0.25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8" t="e">
        <f t="shared" si="769"/>
        <v>#N/A</v>
      </c>
    </row>
    <row r="9757" spans="1:6" x14ac:dyDescent="0.25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8" t="e">
        <f t="shared" si="769"/>
        <v>#N/A</v>
      </c>
    </row>
    <row r="9758" spans="1:6" x14ac:dyDescent="0.25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8" t="e">
        <f t="shared" si="769"/>
        <v>#N/A</v>
      </c>
    </row>
    <row r="9759" spans="1:6" x14ac:dyDescent="0.25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8" t="e">
        <f t="shared" si="769"/>
        <v>#N/A</v>
      </c>
    </row>
    <row r="9760" spans="1:6" x14ac:dyDescent="0.25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8" t="e">
        <f t="shared" si="769"/>
        <v>#N/A</v>
      </c>
    </row>
    <row r="9761" spans="1:6" x14ac:dyDescent="0.25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8" t="e">
        <f t="shared" si="769"/>
        <v>#N/A</v>
      </c>
    </row>
    <row r="9762" spans="1:6" x14ac:dyDescent="0.25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8" t="e">
        <f t="shared" si="769"/>
        <v>#N/A</v>
      </c>
    </row>
    <row r="9763" spans="1:6" x14ac:dyDescent="0.25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8" t="e">
        <f t="shared" si="769"/>
        <v>#N/A</v>
      </c>
    </row>
    <row r="9764" spans="1:6" x14ac:dyDescent="0.25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8" t="e">
        <f t="shared" si="769"/>
        <v>#N/A</v>
      </c>
    </row>
    <row r="9765" spans="1:6" x14ac:dyDescent="0.25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8" t="e">
        <f t="shared" si="769"/>
        <v>#N/A</v>
      </c>
    </row>
    <row r="9766" spans="1:6" x14ac:dyDescent="0.25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8" t="e">
        <f t="shared" si="769"/>
        <v>#N/A</v>
      </c>
    </row>
    <row r="9767" spans="1:6" x14ac:dyDescent="0.25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8" t="e">
        <f t="shared" si="769"/>
        <v>#N/A</v>
      </c>
    </row>
    <row r="9768" spans="1:6" x14ac:dyDescent="0.25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8" t="e">
        <f t="shared" si="769"/>
        <v>#N/A</v>
      </c>
    </row>
    <row r="9769" spans="1:6" x14ac:dyDescent="0.25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8" t="e">
        <f t="shared" si="769"/>
        <v>#N/A</v>
      </c>
    </row>
    <row r="9770" spans="1:6" x14ac:dyDescent="0.25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8" t="e">
        <f t="shared" si="769"/>
        <v>#N/A</v>
      </c>
    </row>
    <row r="9771" spans="1:6" x14ac:dyDescent="0.25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8" t="e">
        <f t="shared" si="769"/>
        <v>#N/A</v>
      </c>
    </row>
    <row r="9772" spans="1:6" x14ac:dyDescent="0.25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8" t="e">
        <f t="shared" si="769"/>
        <v>#N/A</v>
      </c>
    </row>
    <row r="9773" spans="1:6" x14ac:dyDescent="0.25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8" t="e">
        <f t="shared" si="769"/>
        <v>#N/A</v>
      </c>
    </row>
    <row r="9774" spans="1:6" x14ac:dyDescent="0.25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8" t="e">
        <f t="shared" si="769"/>
        <v>#N/A</v>
      </c>
    </row>
    <row r="9775" spans="1:6" x14ac:dyDescent="0.25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8" t="e">
        <f t="shared" si="769"/>
        <v>#N/A</v>
      </c>
    </row>
    <row r="9776" spans="1:6" x14ac:dyDescent="0.25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8" t="e">
        <f t="shared" si="769"/>
        <v>#N/A</v>
      </c>
    </row>
    <row r="9777" spans="1:6" x14ac:dyDescent="0.25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8" t="e">
        <f t="shared" si="769"/>
        <v>#N/A</v>
      </c>
    </row>
    <row r="9778" spans="1:6" x14ac:dyDescent="0.25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8" t="e">
        <f t="shared" si="769"/>
        <v>#N/A</v>
      </c>
    </row>
    <row r="9779" spans="1:6" x14ac:dyDescent="0.25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8" t="e">
        <f t="shared" si="769"/>
        <v>#N/A</v>
      </c>
    </row>
    <row r="9780" spans="1:6" x14ac:dyDescent="0.25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8" t="e">
        <f t="shared" si="769"/>
        <v>#N/A</v>
      </c>
    </row>
    <row r="9781" spans="1:6" x14ac:dyDescent="0.25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8" t="e">
        <f t="shared" si="769"/>
        <v>#N/A</v>
      </c>
    </row>
    <row r="9782" spans="1:6" x14ac:dyDescent="0.25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8" t="e">
        <f t="shared" si="769"/>
        <v>#N/A</v>
      </c>
    </row>
    <row r="9783" spans="1:6" x14ac:dyDescent="0.25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8" t="e">
        <f t="shared" si="769"/>
        <v>#N/A</v>
      </c>
    </row>
    <row r="9784" spans="1:6" x14ac:dyDescent="0.25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8" t="e">
        <f t="shared" si="769"/>
        <v>#N/A</v>
      </c>
    </row>
    <row r="9785" spans="1:6" x14ac:dyDescent="0.25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8" t="e">
        <f t="shared" si="769"/>
        <v>#N/A</v>
      </c>
    </row>
    <row r="9786" spans="1:6" x14ac:dyDescent="0.25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8" t="e">
        <f t="shared" si="769"/>
        <v>#N/A</v>
      </c>
    </row>
    <row r="9787" spans="1:6" x14ac:dyDescent="0.25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8" t="e">
        <f t="shared" si="769"/>
        <v>#N/A</v>
      </c>
    </row>
    <row r="9788" spans="1:6" x14ac:dyDescent="0.25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8" t="e">
        <f t="shared" si="769"/>
        <v>#N/A</v>
      </c>
    </row>
    <row r="9789" spans="1:6" x14ac:dyDescent="0.25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8" t="e">
        <f t="shared" si="769"/>
        <v>#N/A</v>
      </c>
    </row>
    <row r="9790" spans="1:6" x14ac:dyDescent="0.25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8" t="e">
        <f t="shared" si="769"/>
        <v>#N/A</v>
      </c>
    </row>
    <row r="9791" spans="1:6" x14ac:dyDescent="0.25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8" t="e">
        <f t="shared" si="769"/>
        <v>#N/A</v>
      </c>
    </row>
    <row r="9792" spans="1:6" x14ac:dyDescent="0.25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8" t="e">
        <f t="shared" si="769"/>
        <v>#N/A</v>
      </c>
    </row>
    <row r="9793" spans="1:6" x14ac:dyDescent="0.25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8" t="e">
        <f t="shared" si="769"/>
        <v>#N/A</v>
      </c>
    </row>
    <row r="9794" spans="1:6" x14ac:dyDescent="0.25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8" t="e">
        <f t="shared" si="769"/>
        <v>#N/A</v>
      </c>
    </row>
    <row r="9795" spans="1:6" x14ac:dyDescent="0.25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8" t="e">
        <f t="shared" si="769"/>
        <v>#N/A</v>
      </c>
    </row>
    <row r="9796" spans="1:6" x14ac:dyDescent="0.25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8" t="e">
        <f t="shared" si="769"/>
        <v>#N/A</v>
      </c>
    </row>
    <row r="9797" spans="1:6" x14ac:dyDescent="0.25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8" t="e">
        <f t="shared" si="769"/>
        <v>#N/A</v>
      </c>
    </row>
    <row r="9798" spans="1:6" x14ac:dyDescent="0.25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8" t="e">
        <f t="shared" si="769"/>
        <v>#N/A</v>
      </c>
    </row>
    <row r="9799" spans="1:6" x14ac:dyDescent="0.25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8" t="e">
        <f t="shared" si="769"/>
        <v>#N/A</v>
      </c>
    </row>
    <row r="9800" spans="1:6" x14ac:dyDescent="0.25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8" t="e">
        <f t="shared" si="769"/>
        <v>#N/A</v>
      </c>
    </row>
    <row r="9801" spans="1:6" x14ac:dyDescent="0.25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8" t="e">
        <f t="shared" si="769"/>
        <v>#N/A</v>
      </c>
    </row>
    <row r="9802" spans="1:6" x14ac:dyDescent="0.25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8" t="e">
        <f t="shared" ref="F9802:F9865" si="774">E9802*SUM(P9802:Q9802)</f>
        <v>#N/A</v>
      </c>
    </row>
    <row r="9803" spans="1:6" x14ac:dyDescent="0.25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8" t="e">
        <f t="shared" si="774"/>
        <v>#N/A</v>
      </c>
    </row>
    <row r="9804" spans="1:6" x14ac:dyDescent="0.25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8" t="e">
        <f t="shared" si="774"/>
        <v>#N/A</v>
      </c>
    </row>
    <row r="9805" spans="1:6" x14ac:dyDescent="0.25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8" t="e">
        <f t="shared" si="774"/>
        <v>#N/A</v>
      </c>
    </row>
    <row r="9806" spans="1:6" x14ac:dyDescent="0.25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8" t="e">
        <f t="shared" si="774"/>
        <v>#N/A</v>
      </c>
    </row>
    <row r="9807" spans="1:6" x14ac:dyDescent="0.25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8" t="e">
        <f t="shared" si="774"/>
        <v>#N/A</v>
      </c>
    </row>
    <row r="9808" spans="1:6" x14ac:dyDescent="0.25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8" t="e">
        <f t="shared" si="774"/>
        <v>#N/A</v>
      </c>
    </row>
    <row r="9809" spans="1:6" x14ac:dyDescent="0.25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8" t="e">
        <f t="shared" si="774"/>
        <v>#N/A</v>
      </c>
    </row>
    <row r="9810" spans="1:6" x14ac:dyDescent="0.25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8" t="e">
        <f t="shared" si="774"/>
        <v>#N/A</v>
      </c>
    </row>
    <row r="9811" spans="1:6" x14ac:dyDescent="0.25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8" t="e">
        <f t="shared" si="774"/>
        <v>#N/A</v>
      </c>
    </row>
    <row r="9812" spans="1:6" x14ac:dyDescent="0.25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8" t="e">
        <f t="shared" si="774"/>
        <v>#N/A</v>
      </c>
    </row>
    <row r="9813" spans="1:6" x14ac:dyDescent="0.25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8" t="e">
        <f t="shared" si="774"/>
        <v>#N/A</v>
      </c>
    </row>
    <row r="9814" spans="1:6" x14ac:dyDescent="0.25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8" t="e">
        <f t="shared" si="774"/>
        <v>#N/A</v>
      </c>
    </row>
    <row r="9815" spans="1:6" x14ac:dyDescent="0.25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8" t="e">
        <f t="shared" si="774"/>
        <v>#N/A</v>
      </c>
    </row>
    <row r="9816" spans="1:6" x14ac:dyDescent="0.25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8" t="e">
        <f t="shared" si="774"/>
        <v>#N/A</v>
      </c>
    </row>
    <row r="9817" spans="1:6" x14ac:dyDescent="0.25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8" t="e">
        <f t="shared" si="774"/>
        <v>#N/A</v>
      </c>
    </row>
    <row r="9818" spans="1:6" x14ac:dyDescent="0.25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8" t="e">
        <f t="shared" si="774"/>
        <v>#N/A</v>
      </c>
    </row>
    <row r="9819" spans="1:6" x14ac:dyDescent="0.25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8" t="e">
        <f t="shared" si="774"/>
        <v>#N/A</v>
      </c>
    </row>
    <row r="9820" spans="1:6" x14ac:dyDescent="0.25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8" t="e">
        <f t="shared" si="774"/>
        <v>#N/A</v>
      </c>
    </row>
    <row r="9821" spans="1:6" x14ac:dyDescent="0.25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8" t="e">
        <f t="shared" si="774"/>
        <v>#N/A</v>
      </c>
    </row>
    <row r="9822" spans="1:6" x14ac:dyDescent="0.25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8" t="e">
        <f t="shared" si="774"/>
        <v>#N/A</v>
      </c>
    </row>
    <row r="9823" spans="1:6" x14ac:dyDescent="0.25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8" t="e">
        <f t="shared" si="774"/>
        <v>#N/A</v>
      </c>
    </row>
    <row r="9824" spans="1:6" x14ac:dyDescent="0.25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8" t="e">
        <f t="shared" si="774"/>
        <v>#N/A</v>
      </c>
    </row>
    <row r="9825" spans="1:6" x14ac:dyDescent="0.25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8" t="e">
        <f t="shared" si="774"/>
        <v>#N/A</v>
      </c>
    </row>
    <row r="9826" spans="1:6" x14ac:dyDescent="0.25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8" t="e">
        <f t="shared" si="774"/>
        <v>#N/A</v>
      </c>
    </row>
    <row r="9827" spans="1:6" x14ac:dyDescent="0.25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8" t="e">
        <f t="shared" si="774"/>
        <v>#N/A</v>
      </c>
    </row>
    <row r="9828" spans="1:6" x14ac:dyDescent="0.25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8" t="e">
        <f t="shared" si="774"/>
        <v>#N/A</v>
      </c>
    </row>
    <row r="9829" spans="1:6" x14ac:dyDescent="0.25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8" t="e">
        <f t="shared" si="774"/>
        <v>#N/A</v>
      </c>
    </row>
    <row r="9830" spans="1:6" x14ac:dyDescent="0.25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8" t="e">
        <f t="shared" si="774"/>
        <v>#N/A</v>
      </c>
    </row>
    <row r="9831" spans="1:6" x14ac:dyDescent="0.25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8" t="e">
        <f t="shared" si="774"/>
        <v>#N/A</v>
      </c>
    </row>
    <row r="9832" spans="1:6" x14ac:dyDescent="0.25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8" t="e">
        <f t="shared" si="774"/>
        <v>#N/A</v>
      </c>
    </row>
    <row r="9833" spans="1:6" x14ac:dyDescent="0.25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8" t="e">
        <f t="shared" si="774"/>
        <v>#N/A</v>
      </c>
    </row>
    <row r="9834" spans="1:6" x14ac:dyDescent="0.25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8" t="e">
        <f t="shared" si="774"/>
        <v>#N/A</v>
      </c>
    </row>
    <row r="9835" spans="1:6" x14ac:dyDescent="0.25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8" t="e">
        <f t="shared" si="774"/>
        <v>#N/A</v>
      </c>
    </row>
    <row r="9836" spans="1:6" x14ac:dyDescent="0.25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8" t="e">
        <f t="shared" si="774"/>
        <v>#N/A</v>
      </c>
    </row>
    <row r="9837" spans="1:6" x14ac:dyDescent="0.25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8" t="e">
        <f t="shared" si="774"/>
        <v>#N/A</v>
      </c>
    </row>
    <row r="9838" spans="1:6" x14ac:dyDescent="0.25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8" t="e">
        <f t="shared" si="774"/>
        <v>#N/A</v>
      </c>
    </row>
    <row r="9839" spans="1:6" x14ac:dyDescent="0.25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8" t="e">
        <f t="shared" si="774"/>
        <v>#N/A</v>
      </c>
    </row>
    <row r="9840" spans="1:6" x14ac:dyDescent="0.25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8" t="e">
        <f t="shared" si="774"/>
        <v>#N/A</v>
      </c>
    </row>
    <row r="9841" spans="1:6" x14ac:dyDescent="0.25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8" t="e">
        <f t="shared" si="774"/>
        <v>#N/A</v>
      </c>
    </row>
    <row r="9842" spans="1:6" x14ac:dyDescent="0.25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8" t="e">
        <f t="shared" si="774"/>
        <v>#N/A</v>
      </c>
    </row>
    <row r="9843" spans="1:6" x14ac:dyDescent="0.25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8" t="e">
        <f t="shared" si="774"/>
        <v>#N/A</v>
      </c>
    </row>
    <row r="9844" spans="1:6" x14ac:dyDescent="0.25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8" t="e">
        <f t="shared" si="774"/>
        <v>#N/A</v>
      </c>
    </row>
    <row r="9845" spans="1:6" x14ac:dyDescent="0.25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8" t="e">
        <f t="shared" si="774"/>
        <v>#N/A</v>
      </c>
    </row>
    <row r="9846" spans="1:6" x14ac:dyDescent="0.25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8" t="e">
        <f t="shared" si="774"/>
        <v>#N/A</v>
      </c>
    </row>
    <row r="9847" spans="1:6" x14ac:dyDescent="0.25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8" t="e">
        <f t="shared" si="774"/>
        <v>#N/A</v>
      </c>
    </row>
    <row r="9848" spans="1:6" x14ac:dyDescent="0.25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8" t="e">
        <f t="shared" si="774"/>
        <v>#N/A</v>
      </c>
    </row>
    <row r="9849" spans="1:6" x14ac:dyDescent="0.25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8" t="e">
        <f t="shared" si="774"/>
        <v>#N/A</v>
      </c>
    </row>
    <row r="9850" spans="1:6" x14ac:dyDescent="0.25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8" t="e">
        <f t="shared" si="774"/>
        <v>#N/A</v>
      </c>
    </row>
    <row r="9851" spans="1:6" x14ac:dyDescent="0.25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8" t="e">
        <f t="shared" si="774"/>
        <v>#N/A</v>
      </c>
    </row>
    <row r="9852" spans="1:6" x14ac:dyDescent="0.25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8" t="e">
        <f t="shared" si="774"/>
        <v>#N/A</v>
      </c>
    </row>
    <row r="9853" spans="1:6" x14ac:dyDescent="0.25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8" t="e">
        <f t="shared" si="774"/>
        <v>#N/A</v>
      </c>
    </row>
    <row r="9854" spans="1:6" x14ac:dyDescent="0.25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8" t="e">
        <f t="shared" si="774"/>
        <v>#N/A</v>
      </c>
    </row>
    <row r="9855" spans="1:6" x14ac:dyDescent="0.25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8" t="e">
        <f t="shared" si="774"/>
        <v>#N/A</v>
      </c>
    </row>
    <row r="9856" spans="1:6" x14ac:dyDescent="0.25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8" t="e">
        <f t="shared" si="774"/>
        <v>#N/A</v>
      </c>
    </row>
    <row r="9857" spans="1:6" x14ac:dyDescent="0.25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8" t="e">
        <f t="shared" si="774"/>
        <v>#N/A</v>
      </c>
    </row>
    <row r="9858" spans="1:6" x14ac:dyDescent="0.25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8" t="e">
        <f t="shared" si="774"/>
        <v>#N/A</v>
      </c>
    </row>
    <row r="9859" spans="1:6" x14ac:dyDescent="0.25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8" t="e">
        <f t="shared" si="774"/>
        <v>#N/A</v>
      </c>
    </row>
    <row r="9860" spans="1:6" x14ac:dyDescent="0.25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8" t="e">
        <f t="shared" si="774"/>
        <v>#N/A</v>
      </c>
    </row>
    <row r="9861" spans="1:6" x14ac:dyDescent="0.25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8" t="e">
        <f t="shared" si="774"/>
        <v>#N/A</v>
      </c>
    </row>
    <row r="9862" spans="1:6" x14ac:dyDescent="0.25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8" t="e">
        <f t="shared" si="774"/>
        <v>#N/A</v>
      </c>
    </row>
    <row r="9863" spans="1:6" x14ac:dyDescent="0.25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8" t="e">
        <f t="shared" si="774"/>
        <v>#N/A</v>
      </c>
    </row>
    <row r="9864" spans="1:6" x14ac:dyDescent="0.25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8" t="e">
        <f t="shared" si="774"/>
        <v>#N/A</v>
      </c>
    </row>
    <row r="9865" spans="1:6" x14ac:dyDescent="0.25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8" t="e">
        <f t="shared" si="774"/>
        <v>#N/A</v>
      </c>
    </row>
    <row r="9866" spans="1:6" x14ac:dyDescent="0.25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8" t="e">
        <f t="shared" ref="F9866:F9929" si="779">E9866*SUM(P9866:Q9866)</f>
        <v>#N/A</v>
      </c>
    </row>
    <row r="9867" spans="1:6" x14ac:dyDescent="0.25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8" t="e">
        <f t="shared" si="779"/>
        <v>#N/A</v>
      </c>
    </row>
    <row r="9868" spans="1:6" x14ac:dyDescent="0.25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8" t="e">
        <f t="shared" si="779"/>
        <v>#N/A</v>
      </c>
    </row>
    <row r="9869" spans="1:6" x14ac:dyDescent="0.25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8" t="e">
        <f t="shared" si="779"/>
        <v>#N/A</v>
      </c>
    </row>
    <row r="9870" spans="1:6" x14ac:dyDescent="0.25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8" t="e">
        <f t="shared" si="779"/>
        <v>#N/A</v>
      </c>
    </row>
    <row r="9871" spans="1:6" x14ac:dyDescent="0.25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8" t="e">
        <f t="shared" si="779"/>
        <v>#N/A</v>
      </c>
    </row>
    <row r="9872" spans="1:6" x14ac:dyDescent="0.25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8" t="e">
        <f t="shared" si="779"/>
        <v>#N/A</v>
      </c>
    </row>
    <row r="9873" spans="1:6" x14ac:dyDescent="0.25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8" t="e">
        <f t="shared" si="779"/>
        <v>#N/A</v>
      </c>
    </row>
    <row r="9874" spans="1:6" x14ac:dyDescent="0.25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8" t="e">
        <f t="shared" si="779"/>
        <v>#N/A</v>
      </c>
    </row>
    <row r="9875" spans="1:6" x14ac:dyDescent="0.25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8" t="e">
        <f t="shared" si="779"/>
        <v>#N/A</v>
      </c>
    </row>
    <row r="9876" spans="1:6" x14ac:dyDescent="0.25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8" t="e">
        <f t="shared" si="779"/>
        <v>#N/A</v>
      </c>
    </row>
    <row r="9877" spans="1:6" x14ac:dyDescent="0.25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8" t="e">
        <f t="shared" si="779"/>
        <v>#N/A</v>
      </c>
    </row>
    <row r="9878" spans="1:6" x14ac:dyDescent="0.25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8" t="e">
        <f t="shared" si="779"/>
        <v>#N/A</v>
      </c>
    </row>
    <row r="9879" spans="1:6" x14ac:dyDescent="0.25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8" t="e">
        <f t="shared" si="779"/>
        <v>#N/A</v>
      </c>
    </row>
    <row r="9880" spans="1:6" x14ac:dyDescent="0.25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8" t="e">
        <f t="shared" si="779"/>
        <v>#N/A</v>
      </c>
    </row>
    <row r="9881" spans="1:6" x14ac:dyDescent="0.25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8" t="e">
        <f t="shared" si="779"/>
        <v>#N/A</v>
      </c>
    </row>
    <row r="9882" spans="1:6" x14ac:dyDescent="0.25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8" t="e">
        <f t="shared" si="779"/>
        <v>#N/A</v>
      </c>
    </row>
    <row r="9883" spans="1:6" x14ac:dyDescent="0.25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8" t="e">
        <f t="shared" si="779"/>
        <v>#N/A</v>
      </c>
    </row>
    <row r="9884" spans="1:6" x14ac:dyDescent="0.25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8" t="e">
        <f t="shared" si="779"/>
        <v>#N/A</v>
      </c>
    </row>
    <row r="9885" spans="1:6" x14ac:dyDescent="0.25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8" t="e">
        <f t="shared" si="779"/>
        <v>#N/A</v>
      </c>
    </row>
    <row r="9886" spans="1:6" x14ac:dyDescent="0.25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8" t="e">
        <f t="shared" si="779"/>
        <v>#N/A</v>
      </c>
    </row>
    <row r="9887" spans="1:6" x14ac:dyDescent="0.25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8" t="e">
        <f t="shared" si="779"/>
        <v>#N/A</v>
      </c>
    </row>
    <row r="9888" spans="1:6" x14ac:dyDescent="0.25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8" t="e">
        <f t="shared" si="779"/>
        <v>#N/A</v>
      </c>
    </row>
    <row r="9889" spans="1:6" x14ac:dyDescent="0.25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8" t="e">
        <f t="shared" si="779"/>
        <v>#N/A</v>
      </c>
    </row>
    <row r="9890" spans="1:6" x14ac:dyDescent="0.25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8" t="e">
        <f t="shared" si="779"/>
        <v>#N/A</v>
      </c>
    </row>
    <row r="9891" spans="1:6" x14ac:dyDescent="0.25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8" t="e">
        <f t="shared" si="779"/>
        <v>#N/A</v>
      </c>
    </row>
    <row r="9892" spans="1:6" x14ac:dyDescent="0.25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8" t="e">
        <f t="shared" si="779"/>
        <v>#N/A</v>
      </c>
    </row>
    <row r="9893" spans="1:6" x14ac:dyDescent="0.25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8" t="e">
        <f t="shared" si="779"/>
        <v>#N/A</v>
      </c>
    </row>
    <row r="9894" spans="1:6" x14ac:dyDescent="0.25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8" t="e">
        <f t="shared" si="779"/>
        <v>#N/A</v>
      </c>
    </row>
    <row r="9895" spans="1:6" x14ac:dyDescent="0.25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8" t="e">
        <f t="shared" si="779"/>
        <v>#N/A</v>
      </c>
    </row>
    <row r="9896" spans="1:6" x14ac:dyDescent="0.25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8" t="e">
        <f t="shared" si="779"/>
        <v>#N/A</v>
      </c>
    </row>
    <row r="9897" spans="1:6" x14ac:dyDescent="0.25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8" t="e">
        <f t="shared" si="779"/>
        <v>#N/A</v>
      </c>
    </row>
    <row r="9898" spans="1:6" x14ac:dyDescent="0.25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8" t="e">
        <f t="shared" si="779"/>
        <v>#N/A</v>
      </c>
    </row>
    <row r="9899" spans="1:6" x14ac:dyDescent="0.25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8" t="e">
        <f t="shared" si="779"/>
        <v>#N/A</v>
      </c>
    </row>
    <row r="9900" spans="1:6" x14ac:dyDescent="0.25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8" t="e">
        <f t="shared" si="779"/>
        <v>#N/A</v>
      </c>
    </row>
    <row r="9901" spans="1:6" x14ac:dyDescent="0.25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8" t="e">
        <f t="shared" si="779"/>
        <v>#N/A</v>
      </c>
    </row>
    <row r="9902" spans="1:6" x14ac:dyDescent="0.25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8" t="e">
        <f t="shared" si="779"/>
        <v>#N/A</v>
      </c>
    </row>
    <row r="9903" spans="1:6" x14ac:dyDescent="0.25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8" t="e">
        <f t="shared" si="779"/>
        <v>#N/A</v>
      </c>
    </row>
    <row r="9904" spans="1:6" x14ac:dyDescent="0.25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8" t="e">
        <f t="shared" si="779"/>
        <v>#N/A</v>
      </c>
    </row>
    <row r="9905" spans="1:6" x14ac:dyDescent="0.25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8" t="e">
        <f t="shared" si="779"/>
        <v>#N/A</v>
      </c>
    </row>
    <row r="9906" spans="1:6" x14ac:dyDescent="0.25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8" t="e">
        <f t="shared" si="779"/>
        <v>#N/A</v>
      </c>
    </row>
    <row r="9907" spans="1:6" x14ac:dyDescent="0.25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8" t="e">
        <f t="shared" si="779"/>
        <v>#N/A</v>
      </c>
    </row>
    <row r="9908" spans="1:6" x14ac:dyDescent="0.25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8" t="e">
        <f t="shared" si="779"/>
        <v>#N/A</v>
      </c>
    </row>
    <row r="9909" spans="1:6" x14ac:dyDescent="0.25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8" t="e">
        <f t="shared" si="779"/>
        <v>#N/A</v>
      </c>
    </row>
    <row r="9910" spans="1:6" x14ac:dyDescent="0.25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8" t="e">
        <f t="shared" si="779"/>
        <v>#N/A</v>
      </c>
    </row>
    <row r="9911" spans="1:6" x14ac:dyDescent="0.25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8" t="e">
        <f t="shared" si="779"/>
        <v>#N/A</v>
      </c>
    </row>
    <row r="9912" spans="1:6" x14ac:dyDescent="0.25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8" t="e">
        <f t="shared" si="779"/>
        <v>#N/A</v>
      </c>
    </row>
    <row r="9913" spans="1:6" x14ac:dyDescent="0.25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8" t="e">
        <f t="shared" si="779"/>
        <v>#N/A</v>
      </c>
    </row>
    <row r="9914" spans="1:6" x14ac:dyDescent="0.25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8" t="e">
        <f t="shared" si="779"/>
        <v>#N/A</v>
      </c>
    </row>
    <row r="9915" spans="1:6" x14ac:dyDescent="0.25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8" t="e">
        <f t="shared" si="779"/>
        <v>#N/A</v>
      </c>
    </row>
    <row r="9916" spans="1:6" x14ac:dyDescent="0.25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8" t="e">
        <f t="shared" si="779"/>
        <v>#N/A</v>
      </c>
    </row>
    <row r="9917" spans="1:6" x14ac:dyDescent="0.25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8" t="e">
        <f t="shared" si="779"/>
        <v>#N/A</v>
      </c>
    </row>
    <row r="9918" spans="1:6" x14ac:dyDescent="0.25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8" t="e">
        <f t="shared" si="779"/>
        <v>#N/A</v>
      </c>
    </row>
    <row r="9919" spans="1:6" x14ac:dyDescent="0.25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8" t="e">
        <f t="shared" si="779"/>
        <v>#N/A</v>
      </c>
    </row>
    <row r="9920" spans="1:6" x14ac:dyDescent="0.25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8" t="e">
        <f t="shared" si="779"/>
        <v>#N/A</v>
      </c>
    </row>
    <row r="9921" spans="1:6" x14ac:dyDescent="0.25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8" t="e">
        <f t="shared" si="779"/>
        <v>#N/A</v>
      </c>
    </row>
    <row r="9922" spans="1:6" x14ac:dyDescent="0.25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8" t="e">
        <f t="shared" si="779"/>
        <v>#N/A</v>
      </c>
    </row>
    <row r="9923" spans="1:6" x14ac:dyDescent="0.25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8" t="e">
        <f t="shared" si="779"/>
        <v>#N/A</v>
      </c>
    </row>
    <row r="9924" spans="1:6" x14ac:dyDescent="0.25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8" t="e">
        <f t="shared" si="779"/>
        <v>#N/A</v>
      </c>
    </row>
    <row r="9925" spans="1:6" x14ac:dyDescent="0.25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8" t="e">
        <f t="shared" si="779"/>
        <v>#N/A</v>
      </c>
    </row>
    <row r="9926" spans="1:6" x14ac:dyDescent="0.25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8" t="e">
        <f t="shared" si="779"/>
        <v>#N/A</v>
      </c>
    </row>
    <row r="9927" spans="1:6" x14ac:dyDescent="0.25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8" t="e">
        <f t="shared" si="779"/>
        <v>#N/A</v>
      </c>
    </row>
    <row r="9928" spans="1:6" x14ac:dyDescent="0.25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8" t="e">
        <f t="shared" si="779"/>
        <v>#N/A</v>
      </c>
    </row>
    <row r="9929" spans="1:6" x14ac:dyDescent="0.25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8" t="e">
        <f t="shared" si="779"/>
        <v>#N/A</v>
      </c>
    </row>
    <row r="9930" spans="1:6" x14ac:dyDescent="0.25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8" t="e">
        <f t="shared" ref="F9930:F9993" si="784">E9930*SUM(P9930:Q9930)</f>
        <v>#N/A</v>
      </c>
    </row>
    <row r="9931" spans="1:6" x14ac:dyDescent="0.25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8" t="e">
        <f t="shared" si="784"/>
        <v>#N/A</v>
      </c>
    </row>
    <row r="9932" spans="1:6" x14ac:dyDescent="0.25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8" t="e">
        <f t="shared" si="784"/>
        <v>#N/A</v>
      </c>
    </row>
    <row r="9933" spans="1:6" x14ac:dyDescent="0.25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8" t="e">
        <f t="shared" si="784"/>
        <v>#N/A</v>
      </c>
    </row>
    <row r="9934" spans="1:6" x14ac:dyDescent="0.25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8" t="e">
        <f t="shared" si="784"/>
        <v>#N/A</v>
      </c>
    </row>
    <row r="9935" spans="1:6" x14ac:dyDescent="0.25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8" t="e">
        <f t="shared" si="784"/>
        <v>#N/A</v>
      </c>
    </row>
    <row r="9936" spans="1:6" x14ac:dyDescent="0.25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8" t="e">
        <f t="shared" si="784"/>
        <v>#N/A</v>
      </c>
    </row>
    <row r="9937" spans="1:6" x14ac:dyDescent="0.25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8" t="e">
        <f t="shared" si="784"/>
        <v>#N/A</v>
      </c>
    </row>
    <row r="9938" spans="1:6" x14ac:dyDescent="0.25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8" t="e">
        <f t="shared" si="784"/>
        <v>#N/A</v>
      </c>
    </row>
    <row r="9939" spans="1:6" x14ac:dyDescent="0.25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8" t="e">
        <f t="shared" si="784"/>
        <v>#N/A</v>
      </c>
    </row>
    <row r="9940" spans="1:6" x14ac:dyDescent="0.25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8" t="e">
        <f t="shared" si="784"/>
        <v>#N/A</v>
      </c>
    </row>
    <row r="9941" spans="1:6" x14ac:dyDescent="0.25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8" t="e">
        <f t="shared" si="784"/>
        <v>#N/A</v>
      </c>
    </row>
    <row r="9942" spans="1:6" x14ac:dyDescent="0.25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8" t="e">
        <f t="shared" si="784"/>
        <v>#N/A</v>
      </c>
    </row>
    <row r="9943" spans="1:6" x14ac:dyDescent="0.25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8" t="e">
        <f t="shared" si="784"/>
        <v>#N/A</v>
      </c>
    </row>
    <row r="9944" spans="1:6" x14ac:dyDescent="0.25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8" t="e">
        <f t="shared" si="784"/>
        <v>#N/A</v>
      </c>
    </row>
    <row r="9945" spans="1:6" x14ac:dyDescent="0.25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8" t="e">
        <f t="shared" si="784"/>
        <v>#N/A</v>
      </c>
    </row>
    <row r="9946" spans="1:6" x14ac:dyDescent="0.25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8" t="e">
        <f t="shared" si="784"/>
        <v>#N/A</v>
      </c>
    </row>
    <row r="9947" spans="1:6" x14ac:dyDescent="0.25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8" t="e">
        <f t="shared" si="784"/>
        <v>#N/A</v>
      </c>
    </row>
    <row r="9948" spans="1:6" x14ac:dyDescent="0.25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8" t="e">
        <f t="shared" si="784"/>
        <v>#N/A</v>
      </c>
    </row>
    <row r="9949" spans="1:6" x14ac:dyDescent="0.25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8" t="e">
        <f t="shared" si="784"/>
        <v>#N/A</v>
      </c>
    </row>
    <row r="9950" spans="1:6" x14ac:dyDescent="0.25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8" t="e">
        <f t="shared" si="784"/>
        <v>#N/A</v>
      </c>
    </row>
    <row r="9951" spans="1:6" x14ac:dyDescent="0.25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8" t="e">
        <f t="shared" si="784"/>
        <v>#N/A</v>
      </c>
    </row>
    <row r="9952" spans="1:6" x14ac:dyDescent="0.25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8" t="e">
        <f t="shared" si="784"/>
        <v>#N/A</v>
      </c>
    </row>
    <row r="9953" spans="1:6" x14ac:dyDescent="0.25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8" t="e">
        <f t="shared" si="784"/>
        <v>#N/A</v>
      </c>
    </row>
    <row r="9954" spans="1:6" x14ac:dyDescent="0.25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8" t="e">
        <f t="shared" si="784"/>
        <v>#N/A</v>
      </c>
    </row>
    <row r="9955" spans="1:6" x14ac:dyDescent="0.25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8" t="e">
        <f t="shared" si="784"/>
        <v>#N/A</v>
      </c>
    </row>
    <row r="9956" spans="1:6" x14ac:dyDescent="0.25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8" t="e">
        <f t="shared" si="784"/>
        <v>#N/A</v>
      </c>
    </row>
    <row r="9957" spans="1:6" x14ac:dyDescent="0.25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8" t="e">
        <f t="shared" si="784"/>
        <v>#N/A</v>
      </c>
    </row>
    <row r="9958" spans="1:6" x14ac:dyDescent="0.25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8" t="e">
        <f t="shared" si="784"/>
        <v>#N/A</v>
      </c>
    </row>
    <row r="9959" spans="1:6" x14ac:dyDescent="0.25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8" t="e">
        <f t="shared" si="784"/>
        <v>#N/A</v>
      </c>
    </row>
    <row r="9960" spans="1:6" x14ac:dyDescent="0.25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8" t="e">
        <f t="shared" si="784"/>
        <v>#N/A</v>
      </c>
    </row>
    <row r="9961" spans="1:6" x14ac:dyDescent="0.25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8" t="e">
        <f t="shared" si="784"/>
        <v>#N/A</v>
      </c>
    </row>
    <row r="9962" spans="1:6" x14ac:dyDescent="0.25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8" t="e">
        <f t="shared" si="784"/>
        <v>#N/A</v>
      </c>
    </row>
    <row r="9963" spans="1:6" x14ac:dyDescent="0.25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8" t="e">
        <f t="shared" si="784"/>
        <v>#N/A</v>
      </c>
    </row>
    <row r="9964" spans="1:6" x14ac:dyDescent="0.25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8" t="e">
        <f t="shared" si="784"/>
        <v>#N/A</v>
      </c>
    </row>
    <row r="9965" spans="1:6" x14ac:dyDescent="0.25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8" t="e">
        <f t="shared" si="784"/>
        <v>#N/A</v>
      </c>
    </row>
    <row r="9966" spans="1:6" x14ac:dyDescent="0.25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8" t="e">
        <f t="shared" si="784"/>
        <v>#N/A</v>
      </c>
    </row>
    <row r="9967" spans="1:6" x14ac:dyDescent="0.25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8" t="e">
        <f t="shared" si="784"/>
        <v>#N/A</v>
      </c>
    </row>
    <row r="9968" spans="1:6" x14ac:dyDescent="0.25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8" t="e">
        <f t="shared" si="784"/>
        <v>#N/A</v>
      </c>
    </row>
    <row r="9969" spans="1:6" x14ac:dyDescent="0.25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8" t="e">
        <f t="shared" si="784"/>
        <v>#N/A</v>
      </c>
    </row>
    <row r="9970" spans="1:6" x14ac:dyDescent="0.25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8" t="e">
        <f t="shared" si="784"/>
        <v>#N/A</v>
      </c>
    </row>
    <row r="9971" spans="1:6" x14ac:dyDescent="0.25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8" t="e">
        <f t="shared" si="784"/>
        <v>#N/A</v>
      </c>
    </row>
    <row r="9972" spans="1:6" x14ac:dyDescent="0.25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8" t="e">
        <f t="shared" si="784"/>
        <v>#N/A</v>
      </c>
    </row>
    <row r="9973" spans="1:6" x14ac:dyDescent="0.25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8" t="e">
        <f t="shared" si="784"/>
        <v>#N/A</v>
      </c>
    </row>
    <row r="9974" spans="1:6" x14ac:dyDescent="0.25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8" t="e">
        <f t="shared" si="784"/>
        <v>#N/A</v>
      </c>
    </row>
    <row r="9975" spans="1:6" x14ac:dyDescent="0.25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8" t="e">
        <f t="shared" si="784"/>
        <v>#N/A</v>
      </c>
    </row>
    <row r="9976" spans="1:6" x14ac:dyDescent="0.25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8" t="e">
        <f t="shared" si="784"/>
        <v>#N/A</v>
      </c>
    </row>
    <row r="9977" spans="1:6" x14ac:dyDescent="0.25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8" t="e">
        <f t="shared" si="784"/>
        <v>#N/A</v>
      </c>
    </row>
    <row r="9978" spans="1:6" x14ac:dyDescent="0.25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8" t="e">
        <f t="shared" si="784"/>
        <v>#N/A</v>
      </c>
    </row>
    <row r="9979" spans="1:6" x14ac:dyDescent="0.25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8" t="e">
        <f t="shared" si="784"/>
        <v>#N/A</v>
      </c>
    </row>
    <row r="9980" spans="1:6" x14ac:dyDescent="0.25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8" t="e">
        <f t="shared" si="784"/>
        <v>#N/A</v>
      </c>
    </row>
    <row r="9981" spans="1:6" x14ac:dyDescent="0.25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8" t="e">
        <f t="shared" si="784"/>
        <v>#N/A</v>
      </c>
    </row>
    <row r="9982" spans="1:6" x14ac:dyDescent="0.25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8" t="e">
        <f t="shared" si="784"/>
        <v>#N/A</v>
      </c>
    </row>
    <row r="9983" spans="1:6" x14ac:dyDescent="0.25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8" t="e">
        <f t="shared" si="784"/>
        <v>#N/A</v>
      </c>
    </row>
    <row r="9984" spans="1:6" x14ac:dyDescent="0.25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8" t="e">
        <f t="shared" si="784"/>
        <v>#N/A</v>
      </c>
    </row>
    <row r="9985" spans="1:6" x14ac:dyDescent="0.25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8" t="e">
        <f t="shared" si="784"/>
        <v>#N/A</v>
      </c>
    </row>
    <row r="9986" spans="1:6" x14ac:dyDescent="0.25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8" t="e">
        <f t="shared" si="784"/>
        <v>#N/A</v>
      </c>
    </row>
    <row r="9987" spans="1:6" x14ac:dyDescent="0.25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8" t="e">
        <f t="shared" si="784"/>
        <v>#N/A</v>
      </c>
    </row>
    <row r="9988" spans="1:6" x14ac:dyDescent="0.25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8" t="e">
        <f t="shared" si="784"/>
        <v>#N/A</v>
      </c>
    </row>
    <row r="9989" spans="1:6" x14ac:dyDescent="0.25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8" t="e">
        <f t="shared" si="784"/>
        <v>#N/A</v>
      </c>
    </row>
    <row r="9990" spans="1:6" x14ac:dyDescent="0.25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8" t="e">
        <f t="shared" si="784"/>
        <v>#N/A</v>
      </c>
    </row>
    <row r="9991" spans="1:6" x14ac:dyDescent="0.25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8" t="e">
        <f t="shared" si="784"/>
        <v>#N/A</v>
      </c>
    </row>
    <row r="9992" spans="1:6" x14ac:dyDescent="0.25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8" t="e">
        <f t="shared" si="784"/>
        <v>#N/A</v>
      </c>
    </row>
    <row r="9993" spans="1:6" x14ac:dyDescent="0.25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8" t="e">
        <f t="shared" si="784"/>
        <v>#N/A</v>
      </c>
    </row>
    <row r="9994" spans="1:6" x14ac:dyDescent="0.25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8" t="e">
        <f t="shared" ref="F9994:F10000" si="789">E9994*SUM(P9994:Q9994)</f>
        <v>#N/A</v>
      </c>
    </row>
    <row r="9995" spans="1:6" x14ac:dyDescent="0.25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8" t="e">
        <f t="shared" si="789"/>
        <v>#N/A</v>
      </c>
    </row>
    <row r="9996" spans="1:6" x14ac:dyDescent="0.25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8" t="e">
        <f t="shared" si="789"/>
        <v>#N/A</v>
      </c>
    </row>
    <row r="9997" spans="1:6" x14ac:dyDescent="0.25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8" t="e">
        <f t="shared" si="789"/>
        <v>#N/A</v>
      </c>
    </row>
    <row r="9998" spans="1:6" x14ac:dyDescent="0.25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8" t="e">
        <f t="shared" si="789"/>
        <v>#N/A</v>
      </c>
    </row>
    <row r="9999" spans="1:6" x14ac:dyDescent="0.25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8" t="e">
        <f t="shared" si="789"/>
        <v>#N/A</v>
      </c>
    </row>
    <row r="10000" spans="1:6" x14ac:dyDescent="0.25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8" t="e">
        <f t="shared" si="789"/>
        <v>#N/A</v>
      </c>
    </row>
  </sheetData>
  <autoFilter ref="A10:AE10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8.6640625" customWidth="1"/>
    <col min="11" max="11" width="5.109375" customWidth="1"/>
    <col min="12" max="12" width="10.109375" bestFit="1" customWidth="1"/>
    <col min="13" max="13" width="10.5546875" style="19" bestFit="1" customWidth="1"/>
  </cols>
  <sheetData>
    <row r="1" spans="1:13" ht="17.399999999999999" x14ac:dyDescent="0.3">
      <c r="A1" s="48" t="s">
        <v>3469</v>
      </c>
    </row>
    <row r="2" spans="1:13" ht="15.6" x14ac:dyDescent="0.3">
      <c r="A2" s="47" t="s">
        <v>3470</v>
      </c>
    </row>
    <row r="4" spans="1:13" ht="15.6" x14ac:dyDescent="0.3">
      <c r="A4" s="16" t="s">
        <v>3323</v>
      </c>
      <c r="D4" s="16" t="s">
        <v>3324</v>
      </c>
      <c r="G4" s="16" t="s">
        <v>3325</v>
      </c>
      <c r="J4" s="79" t="s">
        <v>2798</v>
      </c>
      <c r="K4" s="155"/>
    </row>
    <row r="5" spans="1:13" x14ac:dyDescent="0.25">
      <c r="A5" s="21" t="s">
        <v>3299</v>
      </c>
      <c r="B5" s="20" t="s">
        <v>3326</v>
      </c>
      <c r="D5" s="21" t="s">
        <v>3299</v>
      </c>
      <c r="E5" s="20" t="s">
        <v>3326</v>
      </c>
      <c r="G5" s="21" t="s">
        <v>3299</v>
      </c>
      <c r="H5" s="20" t="s">
        <v>3326</v>
      </c>
      <c r="J5" s="79" t="s">
        <v>3887</v>
      </c>
      <c r="K5" s="8" t="s">
        <v>3593</v>
      </c>
      <c r="L5" s="253" t="s">
        <v>2807</v>
      </c>
      <c r="M5" s="254" t="s">
        <v>2808</v>
      </c>
    </row>
    <row r="6" spans="1:13" x14ac:dyDescent="0.25">
      <c r="A6" s="25" t="s">
        <v>3327</v>
      </c>
      <c r="B6" s="24" t="s">
        <v>3328</v>
      </c>
      <c r="D6" s="25" t="s">
        <v>3313</v>
      </c>
      <c r="E6" s="24" t="s">
        <v>3340</v>
      </c>
      <c r="G6" s="25" t="s">
        <v>3317</v>
      </c>
      <c r="H6" s="24" t="s">
        <v>3332</v>
      </c>
      <c r="J6" s="8" t="s">
        <v>2479</v>
      </c>
      <c r="K6" s="156">
        <v>20</v>
      </c>
      <c r="L6" s="216" t="s">
        <v>3870</v>
      </c>
    </row>
    <row r="7" spans="1:13" x14ac:dyDescent="0.25">
      <c r="A7" s="31" t="s">
        <v>3329</v>
      </c>
      <c r="B7" s="30" t="s">
        <v>3330</v>
      </c>
      <c r="D7" s="31" t="s">
        <v>3450</v>
      </c>
      <c r="E7" s="30" t="s">
        <v>3344</v>
      </c>
      <c r="G7" s="31" t="s">
        <v>3468</v>
      </c>
      <c r="H7" s="30" t="s">
        <v>3380</v>
      </c>
      <c r="J7" s="150" t="s">
        <v>3718</v>
      </c>
      <c r="K7" s="157">
        <v>9</v>
      </c>
    </row>
    <row r="8" spans="1:13" x14ac:dyDescent="0.25">
      <c r="A8" s="25" t="s">
        <v>3331</v>
      </c>
      <c r="B8" s="24" t="s">
        <v>3332</v>
      </c>
      <c r="D8" s="25" t="s">
        <v>3451</v>
      </c>
      <c r="E8" s="24" t="s">
        <v>3351</v>
      </c>
      <c r="G8" s="25" t="s">
        <v>3318</v>
      </c>
      <c r="H8" s="24" t="s">
        <v>3413</v>
      </c>
      <c r="J8" s="150" t="s">
        <v>2483</v>
      </c>
      <c r="K8" s="157">
        <v>237</v>
      </c>
      <c r="L8" s="216" t="s">
        <v>3870</v>
      </c>
    </row>
    <row r="9" spans="1:13" x14ac:dyDescent="0.25">
      <c r="A9" s="31" t="s">
        <v>3333</v>
      </c>
      <c r="B9" s="30" t="s">
        <v>3334</v>
      </c>
      <c r="D9" s="31" t="s">
        <v>3452</v>
      </c>
      <c r="E9" s="30" t="s">
        <v>3453</v>
      </c>
      <c r="G9" s="31" t="s">
        <v>3319</v>
      </c>
      <c r="H9" s="30" t="s">
        <v>3449</v>
      </c>
      <c r="J9" s="150" t="s">
        <v>3237</v>
      </c>
      <c r="K9" s="157">
        <v>3</v>
      </c>
    </row>
    <row r="10" spans="1:13" x14ac:dyDescent="0.25">
      <c r="A10" s="25" t="s">
        <v>3335</v>
      </c>
      <c r="B10" s="24" t="s">
        <v>3336</v>
      </c>
      <c r="D10" s="25" t="s">
        <v>3454</v>
      </c>
      <c r="E10" s="24" t="s">
        <v>3455</v>
      </c>
      <c r="G10" s="9">
        <v>0</v>
      </c>
      <c r="H10" s="45" t="s">
        <v>3296</v>
      </c>
      <c r="J10" s="150" t="s">
        <v>3235</v>
      </c>
      <c r="K10" s="157">
        <v>28</v>
      </c>
      <c r="L10" t="s">
        <v>3870</v>
      </c>
      <c r="M10" s="19">
        <v>42</v>
      </c>
    </row>
    <row r="11" spans="1:13" x14ac:dyDescent="0.25">
      <c r="A11" s="31" t="s">
        <v>3337</v>
      </c>
      <c r="B11" s="30" t="s">
        <v>3338</v>
      </c>
      <c r="D11" s="31" t="s">
        <v>3456</v>
      </c>
      <c r="E11" s="30" t="s">
        <v>3374</v>
      </c>
      <c r="J11" s="150" t="s">
        <v>4050</v>
      </c>
      <c r="K11" s="157">
        <v>143</v>
      </c>
    </row>
    <row r="12" spans="1:13" x14ac:dyDescent="0.25">
      <c r="A12" s="25" t="s">
        <v>3339</v>
      </c>
      <c r="B12" s="24" t="s">
        <v>3340</v>
      </c>
      <c r="D12" s="25" t="s">
        <v>3457</v>
      </c>
      <c r="E12" s="24" t="s">
        <v>3366</v>
      </c>
      <c r="J12" s="150" t="s">
        <v>2484</v>
      </c>
      <c r="K12" s="157">
        <v>6</v>
      </c>
    </row>
    <row r="13" spans="1:13" x14ac:dyDescent="0.25">
      <c r="A13" s="31" t="s">
        <v>3341</v>
      </c>
      <c r="B13" s="30" t="s">
        <v>3342</v>
      </c>
      <c r="D13" s="31" t="s">
        <v>3458</v>
      </c>
      <c r="E13" s="30" t="s">
        <v>3380</v>
      </c>
      <c r="J13" s="150" t="s">
        <v>3961</v>
      </c>
      <c r="K13" s="157">
        <v>4</v>
      </c>
    </row>
    <row r="14" spans="1:13" x14ac:dyDescent="0.25">
      <c r="A14" s="25" t="s">
        <v>3343</v>
      </c>
      <c r="B14" s="24" t="s">
        <v>3344</v>
      </c>
      <c r="D14" s="25" t="s">
        <v>3459</v>
      </c>
      <c r="E14" s="24" t="s">
        <v>3385</v>
      </c>
      <c r="J14" s="150" t="s">
        <v>3898</v>
      </c>
      <c r="K14" s="157">
        <v>844</v>
      </c>
    </row>
    <row r="15" spans="1:13" x14ac:dyDescent="0.25">
      <c r="A15" s="31" t="s">
        <v>3345</v>
      </c>
      <c r="B15" s="30" t="s">
        <v>3344</v>
      </c>
      <c r="D15" s="31" t="s">
        <v>3460</v>
      </c>
      <c r="E15" s="30" t="s">
        <v>3387</v>
      </c>
      <c r="J15" s="150" t="s">
        <v>4002</v>
      </c>
      <c r="K15" s="157">
        <v>11</v>
      </c>
    </row>
    <row r="16" spans="1:13" x14ac:dyDescent="0.25">
      <c r="A16" s="25" t="s">
        <v>3346</v>
      </c>
      <c r="B16" s="24" t="s">
        <v>3347</v>
      </c>
      <c r="D16" s="25" t="s">
        <v>3314</v>
      </c>
      <c r="E16" s="24" t="s">
        <v>3396</v>
      </c>
      <c r="J16" s="150" t="s">
        <v>3974</v>
      </c>
      <c r="K16" s="157">
        <v>44</v>
      </c>
    </row>
    <row r="17" spans="1:13" x14ac:dyDescent="0.25">
      <c r="A17" s="31" t="s">
        <v>3348</v>
      </c>
      <c r="B17" s="30" t="s">
        <v>3349</v>
      </c>
      <c r="D17" s="31" t="s">
        <v>3461</v>
      </c>
      <c r="E17" s="30" t="s">
        <v>3403</v>
      </c>
      <c r="J17" s="150" t="s">
        <v>2477</v>
      </c>
      <c r="K17" s="157">
        <v>2750</v>
      </c>
    </row>
    <row r="18" spans="1:13" x14ac:dyDescent="0.25">
      <c r="A18" s="25" t="s">
        <v>3350</v>
      </c>
      <c r="B18" s="24" t="s">
        <v>3351</v>
      </c>
      <c r="D18" s="25" t="s">
        <v>3462</v>
      </c>
      <c r="E18" s="24" t="s">
        <v>3409</v>
      </c>
      <c r="J18" s="150" t="s">
        <v>2885</v>
      </c>
      <c r="K18" s="157">
        <v>30</v>
      </c>
      <c r="M18" s="19">
        <v>10000</v>
      </c>
    </row>
    <row r="19" spans="1:13" x14ac:dyDescent="0.25">
      <c r="A19" s="31" t="s">
        <v>3304</v>
      </c>
      <c r="B19" s="30" t="s">
        <v>3352</v>
      </c>
      <c r="D19" s="31" t="s">
        <v>3315</v>
      </c>
      <c r="E19" s="30" t="s">
        <v>3419</v>
      </c>
      <c r="J19" s="150" t="s">
        <v>3650</v>
      </c>
      <c r="K19" s="157">
        <v>4</v>
      </c>
    </row>
    <row r="20" spans="1:13" x14ac:dyDescent="0.25">
      <c r="A20" s="25" t="s">
        <v>3353</v>
      </c>
      <c r="B20" s="24" t="s">
        <v>3354</v>
      </c>
      <c r="D20" s="25" t="s">
        <v>3463</v>
      </c>
      <c r="E20" s="24" t="s">
        <v>3422</v>
      </c>
      <c r="J20" s="150" t="s">
        <v>2475</v>
      </c>
      <c r="K20" s="157">
        <v>588</v>
      </c>
    </row>
    <row r="21" spans="1:13" x14ac:dyDescent="0.25">
      <c r="A21" s="31" t="s">
        <v>3355</v>
      </c>
      <c r="B21" s="30" t="s">
        <v>3356</v>
      </c>
      <c r="D21" s="31" t="s">
        <v>3464</v>
      </c>
      <c r="E21" s="30" t="s">
        <v>3424</v>
      </c>
      <c r="J21" s="150" t="s">
        <v>2478</v>
      </c>
      <c r="K21" s="157">
        <v>4</v>
      </c>
    </row>
    <row r="22" spans="1:13" x14ac:dyDescent="0.25">
      <c r="A22" s="25" t="s">
        <v>3357</v>
      </c>
      <c r="B22" s="24" t="s">
        <v>3358</v>
      </c>
      <c r="D22" s="25" t="s">
        <v>3465</v>
      </c>
      <c r="E22" s="24" t="s">
        <v>3431</v>
      </c>
      <c r="J22" s="150" t="s">
        <v>3233</v>
      </c>
      <c r="K22" s="157">
        <v>3</v>
      </c>
    </row>
    <row r="23" spans="1:13" x14ac:dyDescent="0.25">
      <c r="A23" s="31" t="s">
        <v>3305</v>
      </c>
      <c r="B23" s="30" t="s">
        <v>3359</v>
      </c>
      <c r="D23" s="31" t="s">
        <v>3466</v>
      </c>
      <c r="E23" s="30" t="s">
        <v>3435</v>
      </c>
      <c r="J23" s="150" t="s">
        <v>3989</v>
      </c>
      <c r="K23" s="157">
        <v>54</v>
      </c>
    </row>
    <row r="24" spans="1:13" x14ac:dyDescent="0.25">
      <c r="A24" s="25" t="s">
        <v>3306</v>
      </c>
      <c r="B24" s="24" t="s">
        <v>3360</v>
      </c>
      <c r="D24" s="25" t="s">
        <v>3467</v>
      </c>
      <c r="E24" s="24" t="s">
        <v>3445</v>
      </c>
      <c r="J24" s="150" t="s">
        <v>428</v>
      </c>
      <c r="K24" s="157">
        <v>3</v>
      </c>
    </row>
    <row r="25" spans="1:13" x14ac:dyDescent="0.25">
      <c r="A25" s="31" t="s">
        <v>3361</v>
      </c>
      <c r="B25" s="30" t="s">
        <v>3362</v>
      </c>
      <c r="D25">
        <v>0</v>
      </c>
      <c r="E25" s="180" t="s">
        <v>3296</v>
      </c>
      <c r="J25" s="150" t="s">
        <v>3587</v>
      </c>
      <c r="K25" s="157"/>
    </row>
    <row r="26" spans="1:13" x14ac:dyDescent="0.25">
      <c r="A26" s="25" t="s">
        <v>3363</v>
      </c>
      <c r="B26" s="24" t="s">
        <v>3364</v>
      </c>
      <c r="J26" s="150" t="s">
        <v>3060</v>
      </c>
      <c r="K26" s="157">
        <v>1</v>
      </c>
    </row>
    <row r="27" spans="1:13" x14ac:dyDescent="0.25">
      <c r="A27" s="31" t="s">
        <v>3365</v>
      </c>
      <c r="B27" s="30" t="s">
        <v>3366</v>
      </c>
      <c r="J27" s="150" t="s">
        <v>2753</v>
      </c>
      <c r="K27" s="157">
        <v>13</v>
      </c>
    </row>
    <row r="28" spans="1:13" x14ac:dyDescent="0.25">
      <c r="A28" s="25" t="s">
        <v>3367</v>
      </c>
      <c r="B28" s="24" t="s">
        <v>3368</v>
      </c>
      <c r="J28" s="150" t="s">
        <v>0</v>
      </c>
      <c r="K28" s="157">
        <v>1</v>
      </c>
    </row>
    <row r="29" spans="1:13" x14ac:dyDescent="0.25">
      <c r="A29" s="31" t="s">
        <v>3307</v>
      </c>
      <c r="B29" s="30" t="s">
        <v>3369</v>
      </c>
      <c r="J29" s="150" t="s">
        <v>571</v>
      </c>
      <c r="K29" s="157">
        <v>1</v>
      </c>
    </row>
    <row r="30" spans="1:13" x14ac:dyDescent="0.25">
      <c r="A30" s="25" t="s">
        <v>3370</v>
      </c>
      <c r="B30" s="24" t="s">
        <v>3371</v>
      </c>
      <c r="J30" s="9" t="s">
        <v>3288</v>
      </c>
      <c r="K30" s="45">
        <v>4801</v>
      </c>
    </row>
    <row r="31" spans="1:13" x14ac:dyDescent="0.25">
      <c r="A31" s="31" t="s">
        <v>3308</v>
      </c>
      <c r="B31" s="30" t="s">
        <v>3372</v>
      </c>
    </row>
    <row r="32" spans="1:13" x14ac:dyDescent="0.25">
      <c r="A32" s="25" t="s">
        <v>3373</v>
      </c>
      <c r="B32" s="24" t="s">
        <v>3374</v>
      </c>
    </row>
    <row r="33" spans="1:2" x14ac:dyDescent="0.25">
      <c r="A33" s="31" t="s">
        <v>3375</v>
      </c>
      <c r="B33" s="30" t="s">
        <v>3376</v>
      </c>
    </row>
    <row r="34" spans="1:2" x14ac:dyDescent="0.25">
      <c r="A34" s="25" t="s">
        <v>3377</v>
      </c>
      <c r="B34" s="24" t="s">
        <v>3378</v>
      </c>
    </row>
    <row r="35" spans="1:2" x14ac:dyDescent="0.25">
      <c r="A35" s="31" t="s">
        <v>3379</v>
      </c>
      <c r="B35" s="30" t="s">
        <v>3380</v>
      </c>
    </row>
    <row r="36" spans="1:2" x14ac:dyDescent="0.25">
      <c r="A36" s="25" t="s">
        <v>3309</v>
      </c>
      <c r="B36" s="24" t="s">
        <v>3381</v>
      </c>
    </row>
    <row r="37" spans="1:2" x14ac:dyDescent="0.25">
      <c r="A37" s="31" t="s">
        <v>3310</v>
      </c>
      <c r="B37" s="30" t="s">
        <v>3382</v>
      </c>
    </row>
    <row r="38" spans="1:2" x14ac:dyDescent="0.25">
      <c r="A38" s="25" t="s">
        <v>3311</v>
      </c>
      <c r="B38" s="24" t="s">
        <v>3383</v>
      </c>
    </row>
    <row r="39" spans="1:2" x14ac:dyDescent="0.25">
      <c r="A39" s="31" t="s">
        <v>3384</v>
      </c>
      <c r="B39" s="30" t="s">
        <v>3385</v>
      </c>
    </row>
    <row r="40" spans="1:2" x14ac:dyDescent="0.25">
      <c r="A40" s="25" t="s">
        <v>3386</v>
      </c>
      <c r="B40" s="24" t="s">
        <v>3387</v>
      </c>
    </row>
    <row r="41" spans="1:2" x14ac:dyDescent="0.25">
      <c r="A41" s="31" t="s">
        <v>3388</v>
      </c>
      <c r="B41" s="30" t="s">
        <v>3389</v>
      </c>
    </row>
    <row r="42" spans="1:2" x14ac:dyDescent="0.25">
      <c r="A42" s="25" t="s">
        <v>3390</v>
      </c>
      <c r="B42" s="24" t="s">
        <v>3360</v>
      </c>
    </row>
    <row r="43" spans="1:2" x14ac:dyDescent="0.25">
      <c r="A43" s="31" t="s">
        <v>3391</v>
      </c>
      <c r="B43" s="30" t="s">
        <v>3392</v>
      </c>
    </row>
    <row r="44" spans="1:2" x14ac:dyDescent="0.25">
      <c r="A44" s="25" t="s">
        <v>3393</v>
      </c>
      <c r="B44" s="24" t="s">
        <v>3394</v>
      </c>
    </row>
    <row r="45" spans="1:2" x14ac:dyDescent="0.25">
      <c r="A45" s="31" t="s">
        <v>3395</v>
      </c>
      <c r="B45" s="30" t="s">
        <v>3396</v>
      </c>
    </row>
    <row r="46" spans="1:2" x14ac:dyDescent="0.25">
      <c r="A46" s="25" t="s">
        <v>3397</v>
      </c>
      <c r="B46" s="24" t="s">
        <v>3364</v>
      </c>
    </row>
    <row r="47" spans="1:2" x14ac:dyDescent="0.25">
      <c r="A47" s="31" t="s">
        <v>3398</v>
      </c>
      <c r="B47" s="30" t="s">
        <v>3399</v>
      </c>
    </row>
    <row r="48" spans="1:2" x14ac:dyDescent="0.25">
      <c r="A48" s="25" t="s">
        <v>3400</v>
      </c>
      <c r="B48" s="24" t="s">
        <v>3399</v>
      </c>
    </row>
    <row r="49" spans="1:2" x14ac:dyDescent="0.25">
      <c r="A49" s="31" t="s">
        <v>3401</v>
      </c>
      <c r="B49" s="30" t="s">
        <v>3366</v>
      </c>
    </row>
    <row r="50" spans="1:2" x14ac:dyDescent="0.25">
      <c r="A50" s="25" t="s">
        <v>3402</v>
      </c>
      <c r="B50" s="24" t="s">
        <v>3403</v>
      </c>
    </row>
    <row r="51" spans="1:2" x14ac:dyDescent="0.25">
      <c r="A51" s="31" t="s">
        <v>3404</v>
      </c>
      <c r="B51" s="30" t="s">
        <v>3405</v>
      </c>
    </row>
    <row r="52" spans="1:2" x14ac:dyDescent="0.25">
      <c r="A52" s="25" t="s">
        <v>3406</v>
      </c>
      <c r="B52" s="24" t="s">
        <v>3407</v>
      </c>
    </row>
    <row r="53" spans="1:2" x14ac:dyDescent="0.25">
      <c r="A53" s="31" t="s">
        <v>3408</v>
      </c>
      <c r="B53" s="30" t="s">
        <v>3409</v>
      </c>
    </row>
    <row r="54" spans="1:2" x14ac:dyDescent="0.25">
      <c r="A54" s="25" t="s">
        <v>3410</v>
      </c>
      <c r="B54" s="24" t="s">
        <v>3411</v>
      </c>
    </row>
    <row r="55" spans="1:2" x14ac:dyDescent="0.25">
      <c r="A55" s="31" t="s">
        <v>3412</v>
      </c>
      <c r="B55" s="30" t="s">
        <v>3413</v>
      </c>
    </row>
    <row r="56" spans="1:2" x14ac:dyDescent="0.25">
      <c r="A56" s="25" t="s">
        <v>3414</v>
      </c>
      <c r="B56" s="24" t="s">
        <v>3415</v>
      </c>
    </row>
    <row r="57" spans="1:2" x14ac:dyDescent="0.25">
      <c r="A57" s="31" t="s">
        <v>3416</v>
      </c>
      <c r="B57" s="30" t="s">
        <v>3417</v>
      </c>
    </row>
    <row r="58" spans="1:2" x14ac:dyDescent="0.25">
      <c r="A58" s="25" t="s">
        <v>3418</v>
      </c>
      <c r="B58" s="24" t="s">
        <v>3419</v>
      </c>
    </row>
    <row r="59" spans="1:2" x14ac:dyDescent="0.25">
      <c r="A59" s="31" t="s">
        <v>3420</v>
      </c>
      <c r="B59" s="30" t="s">
        <v>3421</v>
      </c>
    </row>
    <row r="60" spans="1:2" x14ac:dyDescent="0.25">
      <c r="A60" s="25" t="s">
        <v>3302</v>
      </c>
      <c r="B60" s="24" t="s">
        <v>3422</v>
      </c>
    </row>
    <row r="61" spans="1:2" x14ac:dyDescent="0.25">
      <c r="A61" s="31" t="s">
        <v>3423</v>
      </c>
      <c r="B61" s="30" t="s">
        <v>3424</v>
      </c>
    </row>
    <row r="62" spans="1:2" x14ac:dyDescent="0.25">
      <c r="A62" s="25" t="s">
        <v>3425</v>
      </c>
      <c r="B62" s="24" t="s">
        <v>3426</v>
      </c>
    </row>
    <row r="63" spans="1:2" x14ac:dyDescent="0.25">
      <c r="A63" s="31" t="s">
        <v>3427</v>
      </c>
      <c r="B63" s="30" t="s">
        <v>3374</v>
      </c>
    </row>
    <row r="64" spans="1:2" x14ac:dyDescent="0.25">
      <c r="A64" s="25" t="s">
        <v>3428</v>
      </c>
      <c r="B64" s="24" t="s">
        <v>3429</v>
      </c>
    </row>
    <row r="65" spans="1:2" x14ac:dyDescent="0.25">
      <c r="A65" s="31" t="s">
        <v>3430</v>
      </c>
      <c r="B65" s="30" t="s">
        <v>3431</v>
      </c>
    </row>
    <row r="66" spans="1:2" x14ac:dyDescent="0.25">
      <c r="A66" s="25" t="s">
        <v>3432</v>
      </c>
      <c r="B66" s="24" t="s">
        <v>3433</v>
      </c>
    </row>
    <row r="67" spans="1:2" x14ac:dyDescent="0.25">
      <c r="A67" s="31" t="s">
        <v>3434</v>
      </c>
      <c r="B67" s="30" t="s">
        <v>3435</v>
      </c>
    </row>
    <row r="68" spans="1:2" x14ac:dyDescent="0.25">
      <c r="A68" s="25" t="s">
        <v>3436</v>
      </c>
      <c r="B68" s="24" t="s">
        <v>3437</v>
      </c>
    </row>
    <row r="69" spans="1:2" x14ac:dyDescent="0.25">
      <c r="A69" s="31" t="s">
        <v>3438</v>
      </c>
      <c r="B69" s="30" t="s">
        <v>3439</v>
      </c>
    </row>
    <row r="70" spans="1:2" x14ac:dyDescent="0.25">
      <c r="A70" s="25" t="s">
        <v>3440</v>
      </c>
      <c r="B70" s="24" t="s">
        <v>3441</v>
      </c>
    </row>
    <row r="71" spans="1:2" x14ac:dyDescent="0.25">
      <c r="A71" s="31" t="s">
        <v>3442</v>
      </c>
      <c r="B71" s="30" t="s">
        <v>3443</v>
      </c>
    </row>
    <row r="72" spans="1:2" x14ac:dyDescent="0.25">
      <c r="A72" s="25" t="s">
        <v>3444</v>
      </c>
      <c r="B72" s="24" t="s">
        <v>3445</v>
      </c>
    </row>
    <row r="73" spans="1:2" x14ac:dyDescent="0.25">
      <c r="A73" s="31" t="s">
        <v>3446</v>
      </c>
      <c r="B73" s="30" t="s">
        <v>3447</v>
      </c>
    </row>
    <row r="74" spans="1:2" x14ac:dyDescent="0.25">
      <c r="A74" s="25" t="s">
        <v>3448</v>
      </c>
      <c r="B74" s="24" t="s">
        <v>3449</v>
      </c>
    </row>
    <row r="75" spans="1:2" x14ac:dyDescent="0.25">
      <c r="A75" s="75" t="s">
        <v>3534</v>
      </c>
      <c r="B75" s="75" t="s">
        <v>3535</v>
      </c>
    </row>
    <row r="76" spans="1:2" x14ac:dyDescent="0.25">
      <c r="A76">
        <v>0</v>
      </c>
      <c r="B76" t="s">
        <v>3296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zoomScale="85" workbookViewId="0"/>
  </sheetViews>
  <sheetFormatPr defaultRowHeight="13.2" x14ac:dyDescent="0.25"/>
  <cols>
    <col min="2" max="2" width="19.88671875" style="19" customWidth="1"/>
    <col min="3" max="3" width="17.6640625" style="19" bestFit="1" customWidth="1"/>
    <col min="4" max="5" width="15" style="19" bestFit="1" customWidth="1"/>
    <col min="6" max="6" width="21.109375" style="19" customWidth="1"/>
    <col min="7" max="7" width="12.33203125" customWidth="1"/>
    <col min="8" max="8" width="12" customWidth="1"/>
    <col min="9" max="9" width="18.88671875" customWidth="1"/>
    <col min="12" max="13" width="12.33203125" bestFit="1" customWidth="1"/>
  </cols>
  <sheetData>
    <row r="1" spans="1:13" x14ac:dyDescent="0.25">
      <c r="A1" s="15" t="s">
        <v>3479</v>
      </c>
      <c r="B1" s="193"/>
      <c r="C1" s="193"/>
    </row>
    <row r="2" spans="1:13" x14ac:dyDescent="0.25">
      <c r="A2" s="15" t="s">
        <v>1485</v>
      </c>
      <c r="B2" s="193"/>
      <c r="C2" s="193"/>
    </row>
    <row r="4" spans="1:13" ht="13.8" thickBot="1" x14ac:dyDescent="0.3"/>
    <row r="5" spans="1:13" ht="24" customHeight="1" thickBot="1" x14ac:dyDescent="0.3">
      <c r="A5" s="250" t="s">
        <v>3665</v>
      </c>
      <c r="B5" s="249" t="s">
        <v>3508</v>
      </c>
      <c r="C5" s="249" t="s">
        <v>3509</v>
      </c>
      <c r="D5" s="251" t="s">
        <v>3666</v>
      </c>
      <c r="E5" s="252" t="s">
        <v>3667</v>
      </c>
      <c r="F5" s="248" t="s">
        <v>3608</v>
      </c>
      <c r="G5" s="188"/>
      <c r="H5" s="87"/>
      <c r="I5" s="87"/>
      <c r="J5" s="87"/>
      <c r="K5" s="87"/>
      <c r="L5" s="243"/>
      <c r="M5" s="243"/>
    </row>
    <row r="6" spans="1:13" x14ac:dyDescent="0.25">
      <c r="A6" s="115">
        <v>36997</v>
      </c>
      <c r="B6" s="19">
        <v>3734400</v>
      </c>
      <c r="C6" s="19">
        <v>55195000</v>
      </c>
      <c r="D6" s="192">
        <v>6667500</v>
      </c>
      <c r="E6" s="192">
        <v>48527500</v>
      </c>
      <c r="F6" s="192"/>
      <c r="G6" s="192"/>
      <c r="H6" s="87"/>
      <c r="I6" s="87"/>
      <c r="J6" s="87"/>
      <c r="K6" s="87"/>
      <c r="L6" s="244"/>
      <c r="M6" s="244"/>
    </row>
    <row r="7" spans="1:13" x14ac:dyDescent="0.25">
      <c r="A7" s="115">
        <v>36998</v>
      </c>
      <c r="B7" s="19">
        <v>3230400</v>
      </c>
      <c r="C7" s="19">
        <v>79525000</v>
      </c>
      <c r="D7" s="192">
        <v>4052500</v>
      </c>
      <c r="E7" s="192">
        <v>75472500</v>
      </c>
      <c r="F7" s="192"/>
      <c r="H7" s="87"/>
      <c r="I7" s="87"/>
      <c r="J7" s="87"/>
      <c r="K7" s="87"/>
      <c r="L7" s="244"/>
      <c r="M7" s="244"/>
    </row>
    <row r="8" spans="1:13" x14ac:dyDescent="0.25">
      <c r="A8" s="115">
        <v>36999</v>
      </c>
      <c r="B8" s="19">
        <v>4234200</v>
      </c>
      <c r="C8" s="19">
        <v>88787500</v>
      </c>
      <c r="D8" s="192">
        <v>7405000</v>
      </c>
      <c r="E8" s="192">
        <v>81382500</v>
      </c>
      <c r="F8" s="192"/>
      <c r="G8" s="192"/>
      <c r="H8" s="87"/>
      <c r="I8" s="87"/>
      <c r="J8" s="87"/>
      <c r="K8" s="87"/>
      <c r="L8" s="244"/>
      <c r="M8" s="244"/>
    </row>
    <row r="9" spans="1:13" x14ac:dyDescent="0.25">
      <c r="A9" s="115">
        <v>37000</v>
      </c>
      <c r="B9" s="19">
        <v>4261600</v>
      </c>
      <c r="C9" s="19">
        <v>78415000</v>
      </c>
      <c r="D9" s="192">
        <v>6287500</v>
      </c>
      <c r="E9" s="192">
        <v>72127500</v>
      </c>
      <c r="F9" s="192"/>
      <c r="G9" s="192"/>
      <c r="H9" s="87"/>
      <c r="I9" s="87"/>
      <c r="J9" s="87"/>
      <c r="K9" s="87"/>
      <c r="L9" s="244"/>
      <c r="M9" s="244"/>
    </row>
    <row r="10" spans="1:13" ht="13.8" thickBot="1" x14ac:dyDescent="0.3">
      <c r="A10" s="229">
        <v>37001</v>
      </c>
      <c r="B10" s="230">
        <v>3789225</v>
      </c>
      <c r="C10" s="230">
        <v>106785000</v>
      </c>
      <c r="D10" s="231">
        <v>30285000</v>
      </c>
      <c r="E10" s="231">
        <v>76500000</v>
      </c>
      <c r="F10" s="231"/>
      <c r="G10" s="192"/>
      <c r="H10" s="87"/>
      <c r="I10" s="87"/>
      <c r="J10" s="87"/>
      <c r="K10" s="87"/>
      <c r="L10" s="244"/>
      <c r="M10" s="244"/>
    </row>
    <row r="11" spans="1:13" x14ac:dyDescent="0.25">
      <c r="A11" s="115">
        <v>37004</v>
      </c>
      <c r="B11" s="19">
        <v>5221400</v>
      </c>
      <c r="C11" s="19">
        <v>81477500</v>
      </c>
      <c r="D11" s="192">
        <v>8845000</v>
      </c>
      <c r="E11" s="192">
        <v>72632500</v>
      </c>
      <c r="F11" s="192"/>
      <c r="G11" s="192"/>
      <c r="H11" s="87"/>
      <c r="I11" s="87"/>
      <c r="J11" s="87"/>
      <c r="K11" s="87"/>
      <c r="L11" s="244"/>
      <c r="M11" s="244"/>
    </row>
    <row r="12" spans="1:13" x14ac:dyDescent="0.25">
      <c r="A12" s="115">
        <v>37005</v>
      </c>
      <c r="B12" s="19">
        <v>4635200</v>
      </c>
      <c r="C12" s="19">
        <v>141132500</v>
      </c>
      <c r="D12" s="192">
        <v>31765000</v>
      </c>
      <c r="E12" s="192">
        <v>109367500</v>
      </c>
      <c r="F12" s="192"/>
      <c r="G12" s="192"/>
      <c r="H12" s="87"/>
      <c r="I12" s="87"/>
      <c r="J12" s="87"/>
      <c r="K12" s="87"/>
      <c r="L12" s="244"/>
      <c r="M12" s="244"/>
    </row>
    <row r="13" spans="1:13" x14ac:dyDescent="0.25">
      <c r="A13" s="115">
        <v>37006</v>
      </c>
      <c r="B13" s="19">
        <v>3381200</v>
      </c>
      <c r="C13" s="19">
        <v>67232500</v>
      </c>
      <c r="D13" s="192">
        <v>15657500</v>
      </c>
      <c r="E13" s="192">
        <v>51575000</v>
      </c>
      <c r="F13" s="192"/>
      <c r="G13" s="192"/>
      <c r="H13" s="87"/>
      <c r="I13" s="87"/>
      <c r="J13" s="87"/>
      <c r="K13" s="87"/>
      <c r="L13" s="244"/>
      <c r="M13" s="244"/>
    </row>
    <row r="14" spans="1:13" x14ac:dyDescent="0.25">
      <c r="A14" s="115">
        <v>37007</v>
      </c>
      <c r="B14" s="19">
        <v>4088400</v>
      </c>
      <c r="C14" s="19">
        <v>99285000</v>
      </c>
      <c r="D14" s="192">
        <v>8002500</v>
      </c>
      <c r="E14" s="192">
        <v>91282500</v>
      </c>
      <c r="F14" s="192"/>
      <c r="G14" s="192"/>
      <c r="H14" s="87"/>
      <c r="I14" s="87"/>
      <c r="J14" s="87"/>
      <c r="K14" s="87"/>
      <c r="L14" s="244"/>
      <c r="M14" s="244"/>
    </row>
    <row r="15" spans="1:13" ht="13.8" thickBot="1" x14ac:dyDescent="0.3">
      <c r="A15" s="229">
        <v>37008</v>
      </c>
      <c r="B15" s="230">
        <v>2755800</v>
      </c>
      <c r="C15" s="230">
        <v>73267500</v>
      </c>
      <c r="D15" s="231">
        <v>15375000</v>
      </c>
      <c r="E15" s="231">
        <v>57892500</v>
      </c>
      <c r="F15" s="231"/>
      <c r="G15" s="192"/>
      <c r="H15" s="87"/>
      <c r="I15" s="87"/>
      <c r="J15" s="87"/>
      <c r="K15" s="87"/>
      <c r="L15" s="244"/>
      <c r="M15" s="244"/>
    </row>
    <row r="16" spans="1:13" x14ac:dyDescent="0.25">
      <c r="A16" s="115">
        <v>37011</v>
      </c>
      <c r="B16" s="19">
        <v>3824800</v>
      </c>
      <c r="C16" s="19">
        <v>91940000</v>
      </c>
      <c r="D16" s="192">
        <v>18080000</v>
      </c>
      <c r="E16" s="192">
        <v>73860000</v>
      </c>
      <c r="F16" s="192">
        <v>7156000</v>
      </c>
      <c r="G16" s="192"/>
      <c r="H16" s="87"/>
      <c r="I16" s="87"/>
      <c r="J16" s="87"/>
      <c r="K16" s="87"/>
      <c r="L16" s="244"/>
      <c r="M16" s="244"/>
    </row>
    <row r="17" spans="1:13" x14ac:dyDescent="0.25">
      <c r="A17" s="115">
        <v>37012</v>
      </c>
      <c r="B17" s="19">
        <v>2898400</v>
      </c>
      <c r="C17" s="19">
        <v>50050000</v>
      </c>
      <c r="D17" s="192">
        <v>16697500</v>
      </c>
      <c r="E17" s="192">
        <v>33352500</v>
      </c>
      <c r="F17" s="192">
        <v>3150000</v>
      </c>
      <c r="G17" s="192"/>
      <c r="H17" s="87"/>
      <c r="I17" s="87"/>
      <c r="J17" s="87"/>
      <c r="K17" s="87"/>
      <c r="L17" s="244"/>
      <c r="M17" s="244"/>
    </row>
    <row r="18" spans="1:13" x14ac:dyDescent="0.25">
      <c r="A18" s="115">
        <v>37013</v>
      </c>
      <c r="B18" s="19">
        <v>6100200</v>
      </c>
      <c r="C18" s="19">
        <v>122405000</v>
      </c>
      <c r="D18" s="192">
        <v>50730000</v>
      </c>
      <c r="E18" s="192">
        <v>71675000</v>
      </c>
      <c r="F18" s="192">
        <v>5836000</v>
      </c>
      <c r="G18" s="192"/>
      <c r="H18" s="87"/>
      <c r="I18" s="87"/>
      <c r="J18" s="87"/>
      <c r="K18" s="87"/>
      <c r="L18" s="244"/>
      <c r="M18" s="244"/>
    </row>
    <row r="19" spans="1:13" x14ac:dyDescent="0.25">
      <c r="A19" s="115">
        <v>37014</v>
      </c>
      <c r="B19" s="19">
        <v>4544000</v>
      </c>
      <c r="C19" s="19">
        <v>138990000</v>
      </c>
      <c r="D19" s="192">
        <v>31740000</v>
      </c>
      <c r="E19" s="192">
        <v>107250000</v>
      </c>
      <c r="F19" s="192">
        <v>7490000</v>
      </c>
      <c r="G19" s="192"/>
      <c r="H19" s="87"/>
      <c r="I19" s="87"/>
      <c r="J19" s="87"/>
      <c r="K19" s="87"/>
      <c r="L19" s="244"/>
      <c r="M19" s="244"/>
    </row>
    <row r="20" spans="1:13" ht="13.8" thickBot="1" x14ac:dyDescent="0.3">
      <c r="A20" s="229">
        <v>37015</v>
      </c>
      <c r="B20" s="230">
        <v>2296400</v>
      </c>
      <c r="C20" s="230">
        <v>72107500</v>
      </c>
      <c r="D20" s="231">
        <v>14362500</v>
      </c>
      <c r="E20" s="231">
        <v>57745000</v>
      </c>
      <c r="F20" s="231">
        <v>4973000</v>
      </c>
      <c r="G20" s="192"/>
      <c r="H20" s="87"/>
      <c r="I20" s="245"/>
      <c r="J20" s="87"/>
      <c r="K20" s="87"/>
      <c r="L20" s="244"/>
      <c r="M20" s="244"/>
    </row>
    <row r="21" spans="1:13" x14ac:dyDescent="0.25">
      <c r="A21" s="115">
        <v>37018</v>
      </c>
      <c r="B21" s="19">
        <v>5578400</v>
      </c>
      <c r="C21" s="19">
        <v>212747500</v>
      </c>
      <c r="D21" s="192">
        <v>93077500</v>
      </c>
      <c r="E21" s="189">
        <v>119670000</v>
      </c>
      <c r="F21" s="241">
        <v>810000</v>
      </c>
      <c r="G21" s="189"/>
      <c r="H21" s="246"/>
      <c r="I21" s="244"/>
      <c r="J21" s="87"/>
      <c r="K21" s="87"/>
      <c r="L21" s="244"/>
      <c r="M21" s="247"/>
    </row>
    <row r="22" spans="1:13" x14ac:dyDescent="0.25">
      <c r="A22" s="115">
        <v>37019</v>
      </c>
      <c r="B22" s="19">
        <v>5753600</v>
      </c>
      <c r="C22" s="19">
        <v>284415000</v>
      </c>
      <c r="D22" s="192">
        <v>129925000</v>
      </c>
      <c r="E22" s="189">
        <v>154490000</v>
      </c>
      <c r="F22" s="241">
        <v>12587000</v>
      </c>
      <c r="G22" s="189"/>
      <c r="H22" s="246"/>
      <c r="I22" s="244"/>
      <c r="J22" s="87"/>
      <c r="K22" s="87"/>
      <c r="L22" s="244"/>
      <c r="M22" s="247"/>
    </row>
    <row r="23" spans="1:13" x14ac:dyDescent="0.25">
      <c r="A23" s="115">
        <v>37020</v>
      </c>
      <c r="B23" s="19">
        <v>6257800</v>
      </c>
      <c r="C23" s="19">
        <v>315477500</v>
      </c>
      <c r="D23" s="192">
        <v>208852500</v>
      </c>
      <c r="E23" s="189">
        <v>106625000</v>
      </c>
      <c r="F23" s="241">
        <v>6083000</v>
      </c>
      <c r="G23" s="189"/>
      <c r="H23" s="246"/>
      <c r="I23" s="244"/>
      <c r="J23" s="87"/>
      <c r="K23" s="87"/>
      <c r="L23" s="244"/>
      <c r="M23" s="247"/>
    </row>
    <row r="24" spans="1:13" x14ac:dyDescent="0.25">
      <c r="A24" s="115">
        <v>37021</v>
      </c>
      <c r="B24" s="19">
        <v>2959600</v>
      </c>
      <c r="C24" s="19">
        <v>234157500</v>
      </c>
      <c r="D24" s="192">
        <v>99510000</v>
      </c>
      <c r="E24" s="189">
        <v>134647500</v>
      </c>
      <c r="F24" s="241">
        <v>8784000</v>
      </c>
      <c r="G24" s="189"/>
      <c r="H24" s="246"/>
      <c r="I24" s="244"/>
      <c r="J24" s="87"/>
      <c r="K24" s="87"/>
      <c r="L24" s="244"/>
      <c r="M24" s="247"/>
    </row>
    <row r="25" spans="1:13" ht="13.8" thickBot="1" x14ac:dyDescent="0.3">
      <c r="A25" s="229">
        <v>37022</v>
      </c>
      <c r="B25" s="230">
        <v>8300400</v>
      </c>
      <c r="C25" s="230">
        <v>360852500</v>
      </c>
      <c r="D25" s="231">
        <v>216390000</v>
      </c>
      <c r="E25" s="232">
        <v>144462500</v>
      </c>
      <c r="F25" s="242">
        <v>6610000</v>
      </c>
      <c r="G25" s="189"/>
      <c r="H25" s="246"/>
      <c r="I25" s="244"/>
      <c r="J25" s="87"/>
      <c r="K25" s="87"/>
      <c r="L25" s="244"/>
      <c r="M25" s="247"/>
    </row>
    <row r="26" spans="1:13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5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5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8" thickBot="1" x14ac:dyDescent="0.3">
      <c r="A30" s="229">
        <v>37029</v>
      </c>
      <c r="B30" s="230">
        <v>3836400</v>
      </c>
      <c r="C30" s="230">
        <v>151650000</v>
      </c>
      <c r="D30" s="230">
        <v>10970000</v>
      </c>
      <c r="E30" s="230">
        <v>140680000</v>
      </c>
      <c r="F30" s="230">
        <v>6475000</v>
      </c>
    </row>
    <row r="31" spans="1:13" x14ac:dyDescent="0.25">
      <c r="A31" s="115">
        <v>37030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86</vt:i4>
      </vt:variant>
    </vt:vector>
  </HeadingPairs>
  <TitlesOfParts>
    <vt:vector size="102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2023-09-10T15:33:59Z</dcterms:modified>
</cp:coreProperties>
</file>